
<file path=[Content_Types].xml><?xml version="1.0" encoding="utf-8"?>
<Types xmlns="http://schemas.openxmlformats.org/package/2006/content-types">
  <Default Extension="bin" ContentType="application/vnd.openxmlformats-officedocument.spreadsheetml.printerSettings"/>
  <Default Extension="im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dmaguire\Downloads\"/>
    </mc:Choice>
  </mc:AlternateContent>
  <xr:revisionPtr revIDLastSave="0" documentId="8_{70F02503-F7D0-4CA6-ABE2-AB2A28D142C6}" xr6:coauthVersionLast="47" xr6:coauthVersionMax="47" xr10:uidLastSave="{00000000-0000-0000-0000-000000000000}"/>
  <workbookProtection workbookAlgorithmName="SHA-512" workbookHashValue="Qa3iz92rttlxImVqrO7QRdbj3ZU5IvTxGlMJ0xi2/0SG/bBWgu1TyBe3lornMTtkgtQ4s4A88495cuxCkUUQmQ==" workbookSaltValue="Jh7E9KcdhfyUt7iRDi1Alg==" workbookSpinCount="100000" lockStructure="1"/>
  <bookViews>
    <workbookView xWindow="-108" yWindow="-108" windowWidth="23256" windowHeight="13896" tabRatio="799" xr2:uid="{101CDF46-F2CA-0C44-8DC0-3A05894245D3}"/>
  </bookViews>
  <sheets>
    <sheet name="Table of Contents" sheetId="9" r:id="rId1"/>
    <sheet name="ARK Disclosure" sheetId="10" r:id="rId2"/>
    <sheet name="Tesla Valuation Inputs" sheetId="5" r:id="rId3"/>
    <sheet name="Valuation ASP Tables" sheetId="4" r:id="rId4"/>
    <sheet name="Monte Carlo Single Simulation" sheetId="7" r:id="rId5"/>
    <sheet name="Monte Carlo Simulation Output" sheetId="17" r:id="rId6"/>
  </sheets>
  <definedNames>
    <definedName name="_xlnm._FilterDatabase" localSheetId="5" hidden="1">'Monte Carlo Simulation Output'!$A$5:$R$5005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44168.252025463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calcMode="autoNoTable"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0" i="7" l="1"/>
  <c r="C90" i="7"/>
  <c r="D90" i="7"/>
  <c r="E90" i="7"/>
  <c r="F90" i="7"/>
  <c r="G90" i="7"/>
  <c r="H90" i="7"/>
  <c r="I15" i="5"/>
  <c r="I16" i="5"/>
  <c r="D49" i="4"/>
  <c r="C112" i="7"/>
  <c r="D112" i="7"/>
  <c r="E112" i="7"/>
  <c r="F112" i="7"/>
  <c r="G112" i="7"/>
  <c r="H112" i="7"/>
  <c r="C110" i="7"/>
  <c r="D110" i="7"/>
  <c r="E110" i="7"/>
  <c r="F110" i="7"/>
  <c r="G110" i="7"/>
  <c r="H110" i="7"/>
  <c r="C108" i="7"/>
  <c r="D108" i="7"/>
  <c r="E108" i="7"/>
  <c r="F108" i="7"/>
  <c r="G108" i="7"/>
  <c r="H108" i="7"/>
  <c r="B112" i="7"/>
  <c r="B110" i="7"/>
  <c r="B108" i="7"/>
  <c r="H64" i="4"/>
  <c r="H65" i="4"/>
  <c r="H66" i="4"/>
  <c r="H67" i="4"/>
  <c r="H68" i="4"/>
  <c r="H69" i="4"/>
  <c r="H70" i="4"/>
  <c r="H71" i="4"/>
  <c r="H72" i="4"/>
  <c r="H63" i="4"/>
  <c r="D178" i="7"/>
  <c r="B91" i="7"/>
  <c r="C118" i="7"/>
  <c r="D118" i="7"/>
  <c r="E118" i="7"/>
  <c r="F118" i="7"/>
  <c r="G118" i="7"/>
  <c r="H118" i="7"/>
  <c r="A137" i="4" a="1"/>
  <c r="B137" i="4" a="1"/>
  <c r="A138" i="4" a="1"/>
  <c r="B138" i="4" a="1"/>
  <c r="A139" i="4" a="1"/>
  <c r="B139" i="4" a="1"/>
  <c r="C139" i="4" s="1"/>
  <c r="E139" i="4"/>
  <c r="H139" i="4"/>
  <c r="I139" i="4"/>
  <c r="J139" i="4"/>
  <c r="A140" i="4" a="1"/>
  <c r="B140" i="4" a="1"/>
  <c r="A141" i="4" a="1"/>
  <c r="J141" i="4" s="1"/>
  <c r="B141" i="4" a="1"/>
  <c r="A142" i="4" a="1"/>
  <c r="H142" i="4" s="1"/>
  <c r="B142" i="4" a="1"/>
  <c r="I142" i="4"/>
  <c r="J142" i="4"/>
  <c r="A143" i="4" a="1"/>
  <c r="H143" i="4" s="1"/>
  <c r="B143" i="4" a="1"/>
  <c r="I143" i="4"/>
  <c r="J143" i="4"/>
  <c r="A144" i="4" a="1"/>
  <c r="B144" i="4" a="1"/>
  <c r="J144" i="4"/>
  <c r="A145" i="4" a="1"/>
  <c r="B145" i="4" a="1"/>
  <c r="A146" i="4" a="1"/>
  <c r="B146" i="4" a="1"/>
  <c r="H146" i="4"/>
  <c r="I146" i="4"/>
  <c r="J146" i="4"/>
  <c r="A147" i="4" a="1"/>
  <c r="B147" i="4" a="1"/>
  <c r="A148" i="4" a="1"/>
  <c r="H148" i="4" s="1"/>
  <c r="B148" i="4" a="1"/>
  <c r="I148" i="4"/>
  <c r="J148" i="4"/>
  <c r="A149" i="4" a="1"/>
  <c r="H149" i="4" s="1"/>
  <c r="B149" i="4" a="1"/>
  <c r="I149" i="4"/>
  <c r="J149" i="4"/>
  <c r="A150" i="4" a="1"/>
  <c r="B150" i="4" a="1"/>
  <c r="J150" i="4"/>
  <c r="A151" i="4" a="1"/>
  <c r="B151" i="4" a="1"/>
  <c r="H151" i="4"/>
  <c r="I151" i="4"/>
  <c r="J151" i="4"/>
  <c r="A152" i="4" a="1"/>
  <c r="B152" i="4" a="1"/>
  <c r="A153" i="4" a="1"/>
  <c r="B153" i="4" a="1"/>
  <c r="A154" i="4" a="1"/>
  <c r="B154" i="4" a="1"/>
  <c r="J154" i="4"/>
  <c r="A155" i="4" a="1"/>
  <c r="H155" i="4" s="1"/>
  <c r="B155" i="4" a="1"/>
  <c r="I155" i="4"/>
  <c r="J155" i="4"/>
  <c r="A156" i="4" a="1"/>
  <c r="B156" i="4" a="1"/>
  <c r="J156" i="4"/>
  <c r="A157" i="4" a="1"/>
  <c r="B157" i="4" a="1"/>
  <c r="H157" i="4"/>
  <c r="I157" i="4"/>
  <c r="J157" i="4"/>
  <c r="A158" i="4" a="1"/>
  <c r="B158" i="4" a="1"/>
  <c r="H158" i="4"/>
  <c r="I158" i="4"/>
  <c r="J158" i="4"/>
  <c r="A159" i="4" a="1"/>
  <c r="B159" i="4" a="1"/>
  <c r="A160" i="4" a="1"/>
  <c r="J160" i="4" s="1"/>
  <c r="B160" i="4" a="1"/>
  <c r="A161" i="4" a="1"/>
  <c r="B161" i="4" a="1"/>
  <c r="A162" i="4" a="1"/>
  <c r="H162" i="4" s="1"/>
  <c r="B162" i="4" a="1"/>
  <c r="I162" i="4"/>
  <c r="J162" i="4"/>
  <c r="A163" i="4" a="1"/>
  <c r="B163" i="4" a="1"/>
  <c r="H163" i="4"/>
  <c r="I163" i="4"/>
  <c r="J163" i="4"/>
  <c r="A164" i="4" a="1"/>
  <c r="B164" i="4" a="1"/>
  <c r="J164" i="4"/>
  <c r="A165" i="4" a="1"/>
  <c r="H165" i="4" s="1"/>
  <c r="B165" i="4" a="1"/>
  <c r="I165" i="4"/>
  <c r="J165" i="4"/>
  <c r="A166" i="4" a="1"/>
  <c r="B166" i="4" a="1"/>
  <c r="A167" i="4" a="1"/>
  <c r="B167" i="4" a="1"/>
  <c r="A168" i="4" a="1"/>
  <c r="B168" i="4" a="1"/>
  <c r="A169" i="4" a="1"/>
  <c r="B169" i="4" a="1"/>
  <c r="A170" i="4" a="1"/>
  <c r="B170" i="4" a="1"/>
  <c r="A171" i="4" a="1"/>
  <c r="B171" i="4" a="1"/>
  <c r="A172" i="4" a="1"/>
  <c r="I172" i="4" s="1"/>
  <c r="B172" i="4" a="1"/>
  <c r="H172" i="4"/>
  <c r="J172" i="4"/>
  <c r="A173" i="4" a="1"/>
  <c r="B173" i="4" a="1"/>
  <c r="A174" i="4" a="1"/>
  <c r="J174" i="4" s="1"/>
  <c r="B174" i="4" a="1"/>
  <c r="A175" i="4" a="1"/>
  <c r="B175" i="4" a="1"/>
  <c r="J175" i="4"/>
  <c r="A176" i="4" a="1"/>
  <c r="B176" i="4" a="1"/>
  <c r="A177" i="4" a="1"/>
  <c r="B177" i="4" a="1"/>
  <c r="A178" i="4" a="1"/>
  <c r="H178" i="4" s="1"/>
  <c r="B178" i="4" a="1"/>
  <c r="I178" i="4"/>
  <c r="J178" i="4"/>
  <c r="A179" i="4" a="1"/>
  <c r="H179" i="4" s="1"/>
  <c r="B179" i="4" a="1"/>
  <c r="I179" i="4"/>
  <c r="J179" i="4"/>
  <c r="A180" i="4" a="1"/>
  <c r="B180" i="4" a="1"/>
  <c r="H180" i="4"/>
  <c r="I180" i="4"/>
  <c r="J180" i="4"/>
  <c r="A181" i="4" a="1"/>
  <c r="B181" i="4" a="1"/>
  <c r="A182" i="4" a="1"/>
  <c r="B182" i="4" a="1"/>
  <c r="H182" i="4"/>
  <c r="I182" i="4"/>
  <c r="J182" i="4"/>
  <c r="A183" i="4" a="1"/>
  <c r="B183" i="4" a="1"/>
  <c r="A184" i="4" a="1"/>
  <c r="B184" i="4" a="1"/>
  <c r="A185" i="4" a="1"/>
  <c r="J185" i="4" s="1"/>
  <c r="B185" i="4" a="1"/>
  <c r="A186" i="4" a="1"/>
  <c r="H186" i="4" s="1"/>
  <c r="B186" i="4" a="1"/>
  <c r="I186" i="4"/>
  <c r="J186" i="4"/>
  <c r="A187" i="4" a="1"/>
  <c r="B187" i="4" a="1"/>
  <c r="A188" i="4" a="1"/>
  <c r="H188" i="4" s="1"/>
  <c r="B188" i="4" a="1"/>
  <c r="I188" i="4"/>
  <c r="J188" i="4"/>
  <c r="A189" i="4" a="1"/>
  <c r="B189" i="4" a="1"/>
  <c r="A190" i="4" a="1"/>
  <c r="B190" i="4" a="1"/>
  <c r="A191" i="4" a="1"/>
  <c r="B191" i="4" a="1"/>
  <c r="A192" i="4" a="1"/>
  <c r="B192" i="4" a="1"/>
  <c r="C192" i="4" s="1"/>
  <c r="J192" i="4"/>
  <c r="A43" i="4" a="1"/>
  <c r="B43" i="4" a="1"/>
  <c r="A44" i="4" a="1"/>
  <c r="B44" i="4" a="1"/>
  <c r="H44" i="4"/>
  <c r="I44" i="4"/>
  <c r="J44" i="4"/>
  <c r="A45" i="4" a="1"/>
  <c r="B45" i="4" a="1"/>
  <c r="A46" i="4" a="1"/>
  <c r="J46" i="4" s="1"/>
  <c r="B46" i="4" a="1"/>
  <c r="A47" i="4" a="1"/>
  <c r="B47" i="4" a="1"/>
  <c r="J47" i="4"/>
  <c r="A48" i="4" a="1"/>
  <c r="B48" i="4" a="1"/>
  <c r="A49" i="4" a="1"/>
  <c r="B49" i="4" a="1"/>
  <c r="I49" i="4"/>
  <c r="A50" i="4" a="1"/>
  <c r="B50" i="4" a="1"/>
  <c r="A51" i="4" a="1"/>
  <c r="B51" i="4" a="1"/>
  <c r="A52" i="4" a="1"/>
  <c r="J52" i="4" s="1"/>
  <c r="B52" i="4" a="1"/>
  <c r="A53" i="4" a="1"/>
  <c r="B53" i="4" a="1"/>
  <c r="A54" i="4" a="1"/>
  <c r="B54" i="4" a="1"/>
  <c r="A55" i="4" a="1"/>
  <c r="B55" i="4" a="1"/>
  <c r="A56" i="4" a="1"/>
  <c r="B56" i="4" a="1"/>
  <c r="A57" i="4" a="1"/>
  <c r="B57" i="4" a="1"/>
  <c r="A58" i="4" a="1"/>
  <c r="B58" i="4" a="1"/>
  <c r="A59" i="4" a="1"/>
  <c r="B59" i="4" a="1"/>
  <c r="A60" i="4" a="1"/>
  <c r="B60" i="4" a="1"/>
  <c r="A61" i="4" a="1"/>
  <c r="B61" i="4" a="1"/>
  <c r="A62" i="4" a="1"/>
  <c r="B62" i="4" a="1"/>
  <c r="J62" i="4"/>
  <c r="A63" i="4" a="1"/>
  <c r="I63" i="4" s="1"/>
  <c r="B63" i="4" a="1"/>
  <c r="J63" i="4"/>
  <c r="A64" i="4" a="1"/>
  <c r="I64" i="4" s="1"/>
  <c r="B64" i="4" a="1"/>
  <c r="J64" i="4"/>
  <c r="A65" i="4" a="1"/>
  <c r="B65" i="4" a="1"/>
  <c r="A66" i="4" a="1"/>
  <c r="B66" i="4" a="1"/>
  <c r="A67" i="4" a="1"/>
  <c r="B67" i="4" a="1"/>
  <c r="A68" i="4" a="1"/>
  <c r="I68" i="4" s="1"/>
  <c r="B68" i="4" a="1"/>
  <c r="J68" i="4"/>
  <c r="A69" i="4" a="1"/>
  <c r="B69" i="4" a="1"/>
  <c r="A70" i="4" a="1"/>
  <c r="B70" i="4" a="1"/>
  <c r="I70" i="4"/>
  <c r="J70" i="4"/>
  <c r="A71" i="4" a="1"/>
  <c r="B71" i="4" a="1"/>
  <c r="A72" i="4" a="1"/>
  <c r="B72" i="4" a="1"/>
  <c r="I72" i="4"/>
  <c r="J72" i="4"/>
  <c r="A73" i="4" a="1"/>
  <c r="B73" i="4" a="1"/>
  <c r="J73" i="4"/>
  <c r="A74" i="4" a="1"/>
  <c r="B74" i="4" a="1"/>
  <c r="J74" i="4"/>
  <c r="A75" i="4" a="1"/>
  <c r="H75" i="4" s="1"/>
  <c r="B75" i="4" a="1"/>
  <c r="I75" i="4"/>
  <c r="J75" i="4"/>
  <c r="A76" i="4" a="1"/>
  <c r="B76" i="4" a="1"/>
  <c r="A77" i="4" a="1"/>
  <c r="B77" i="4" a="1"/>
  <c r="A78" i="4" a="1"/>
  <c r="I78" i="4" s="1"/>
  <c r="B78" i="4" a="1"/>
  <c r="H78" i="4"/>
  <c r="J78" i="4"/>
  <c r="A79" i="4" a="1"/>
  <c r="H79" i="4" s="1"/>
  <c r="B79" i="4" a="1"/>
  <c r="A80" i="4" a="1"/>
  <c r="B80" i="4" a="1"/>
  <c r="I80" i="4"/>
  <c r="A81" i="4" a="1"/>
  <c r="B81" i="4" a="1"/>
  <c r="A82" i="4" a="1"/>
  <c r="B82" i="4" a="1"/>
  <c r="A83" i="4" a="1"/>
  <c r="B83" i="4" a="1"/>
  <c r="J83" i="4"/>
  <c r="A84" i="4" a="1"/>
  <c r="J84" i="4" s="1"/>
  <c r="B84" i="4" a="1"/>
  <c r="A85" i="4" a="1"/>
  <c r="H85" i="4" s="1"/>
  <c r="B85" i="4" a="1"/>
  <c r="I85" i="4"/>
  <c r="J85" i="4"/>
  <c r="A86" i="4" a="1"/>
  <c r="H86" i="4" s="1"/>
  <c r="B86" i="4" a="1"/>
  <c r="I86" i="4"/>
  <c r="J86" i="4"/>
  <c r="A87" i="4" a="1"/>
  <c r="J87" i="4" s="1"/>
  <c r="B87" i="4" a="1"/>
  <c r="A88" i="4" a="1"/>
  <c r="B88" i="4" a="1"/>
  <c r="A89" i="4" a="1"/>
  <c r="B89" i="4" a="1"/>
  <c r="A90" i="4" a="1"/>
  <c r="B90" i="4" a="1"/>
  <c r="J90" i="4"/>
  <c r="A91" i="4" a="1"/>
  <c r="B91" i="4" a="1"/>
  <c r="A92" i="4" a="1"/>
  <c r="B92" i="4" a="1"/>
  <c r="J92" i="4"/>
  <c r="A93" i="4" a="1"/>
  <c r="B93" i="4" a="1"/>
  <c r="J93" i="4"/>
  <c r="A94" i="4" a="1"/>
  <c r="B94" i="4" a="1"/>
  <c r="A95" i="4" a="1"/>
  <c r="B95" i="4" a="1"/>
  <c r="A96" i="4" a="1"/>
  <c r="B96" i="4" a="1"/>
  <c r="H96" i="4"/>
  <c r="I96" i="4"/>
  <c r="J96" i="4"/>
  <c r="A97" i="4" a="1"/>
  <c r="B97" i="4" a="1"/>
  <c r="A98" i="4" a="1"/>
  <c r="B98" i="4" a="1"/>
  <c r="H98" i="4"/>
  <c r="I98" i="4"/>
  <c r="J98" i="4"/>
  <c r="A99" i="4" a="1"/>
  <c r="B99" i="4" a="1"/>
  <c r="A100" i="4" a="1"/>
  <c r="B100" i="4" a="1"/>
  <c r="J100" i="4"/>
  <c r="A101" i="4" a="1"/>
  <c r="B101" i="4" a="1"/>
  <c r="J101" i="4"/>
  <c r="A102" i="4" a="1"/>
  <c r="H102" i="4" s="1"/>
  <c r="B102" i="4" a="1"/>
  <c r="I102" i="4"/>
  <c r="J102" i="4"/>
  <c r="A103" i="4" a="1"/>
  <c r="H103" i="4" s="1"/>
  <c r="B103" i="4" a="1"/>
  <c r="I103" i="4"/>
  <c r="J103" i="4"/>
  <c r="A104" i="4" a="1"/>
  <c r="J104" i="4" s="1"/>
  <c r="B104" i="4" a="1"/>
  <c r="A105" i="4" a="1"/>
  <c r="B105" i="4" a="1"/>
  <c r="H105" i="4"/>
  <c r="I105" i="4"/>
  <c r="J105" i="4"/>
  <c r="A106" i="4" a="1"/>
  <c r="B106" i="4" a="1"/>
  <c r="A107" i="4" a="1"/>
  <c r="B107" i="4" a="1"/>
  <c r="H107" i="4"/>
  <c r="I107" i="4"/>
  <c r="J107" i="4"/>
  <c r="A108" i="4" a="1"/>
  <c r="I108" i="4" s="1"/>
  <c r="B108" i="4" a="1"/>
  <c r="A109" i="4" a="1"/>
  <c r="J109" i="4" s="1"/>
  <c r="B109" i="4" a="1"/>
  <c r="A110" i="4" a="1"/>
  <c r="B110" i="4" a="1"/>
  <c r="A111" i="4" a="1"/>
  <c r="B111" i="4" a="1"/>
  <c r="A112" i="4" a="1"/>
  <c r="B112" i="4" a="1"/>
  <c r="J112" i="4"/>
  <c r="A113" i="4" a="1"/>
  <c r="J113" i="4" s="1"/>
  <c r="B113" i="4" a="1"/>
  <c r="A114" i="4" a="1"/>
  <c r="B114" i="4" a="1"/>
  <c r="A115" i="4" a="1"/>
  <c r="B115" i="4" a="1"/>
  <c r="A116" i="4" a="1"/>
  <c r="B116" i="4" a="1"/>
  <c r="H116" i="4"/>
  <c r="I116" i="4"/>
  <c r="J116" i="4"/>
  <c r="A117" i="4" a="1"/>
  <c r="B117" i="4" a="1"/>
  <c r="H117" i="4"/>
  <c r="I117" i="4"/>
  <c r="J117" i="4"/>
  <c r="A118" i="4" a="1"/>
  <c r="B118" i="4" a="1"/>
  <c r="A119" i="4" a="1"/>
  <c r="B119" i="4" a="1"/>
  <c r="H119" i="4"/>
  <c r="I119" i="4"/>
  <c r="J119" i="4"/>
  <c r="A120" i="4" a="1"/>
  <c r="H120" i="4" s="1"/>
  <c r="B120" i="4" a="1"/>
  <c r="I120" i="4"/>
  <c r="J120" i="4"/>
  <c r="A121" i="4" a="1"/>
  <c r="B121" i="4" a="1"/>
  <c r="A122" i="4" a="1"/>
  <c r="B122" i="4" a="1"/>
  <c r="H122" i="4"/>
  <c r="I122" i="4"/>
  <c r="J122" i="4"/>
  <c r="A123" i="4" a="1"/>
  <c r="B123" i="4" a="1"/>
  <c r="A124" i="4" a="1"/>
  <c r="B124" i="4" a="1"/>
  <c r="H124" i="4"/>
  <c r="I124" i="4"/>
  <c r="J124" i="4"/>
  <c r="A125" i="4" a="1"/>
  <c r="B125" i="4" a="1"/>
  <c r="A126" i="4" a="1"/>
  <c r="J126" i="4" s="1"/>
  <c r="B126" i="4" a="1"/>
  <c r="A127" i="4" a="1"/>
  <c r="B127" i="4" a="1"/>
  <c r="A128" i="4" a="1"/>
  <c r="B128" i="4" a="1"/>
  <c r="A129" i="4" a="1"/>
  <c r="B129" i="4" a="1"/>
  <c r="A130" i="4" a="1"/>
  <c r="B130" i="4" a="1"/>
  <c r="A131" i="4" a="1"/>
  <c r="B131" i="4" a="1"/>
  <c r="A132" i="4" a="1"/>
  <c r="B132" i="4" a="1"/>
  <c r="A133" i="4" a="1"/>
  <c r="H133" i="4" s="1"/>
  <c r="B133" i="4" a="1"/>
  <c r="I133" i="4"/>
  <c r="J133" i="4"/>
  <c r="A134" i="4" a="1"/>
  <c r="B134" i="4" a="1"/>
  <c r="A135" i="4" a="1"/>
  <c r="H135" i="4" s="1"/>
  <c r="B135" i="4" a="1"/>
  <c r="I135" i="4"/>
  <c r="J135" i="4"/>
  <c r="A136" i="4" a="1"/>
  <c r="B136" i="4" a="1"/>
  <c r="D83" i="7"/>
  <c r="D80" i="7"/>
  <c r="I150" i="7"/>
  <c r="E49" i="7"/>
  <c r="D49" i="7"/>
  <c r="I25" i="5"/>
  <c r="B157" i="7"/>
  <c r="I131" i="7"/>
  <c r="I40" i="5"/>
  <c r="H40" i="5"/>
  <c r="C8" i="7"/>
  <c r="D8" i="7" s="1"/>
  <c r="E8" i="7" s="1"/>
  <c r="F8" i="7" s="1"/>
  <c r="G8" i="7" s="1"/>
  <c r="H8" i="7" s="1"/>
  <c r="I8" i="7" s="1"/>
  <c r="J8" i="7" s="1"/>
  <c r="K8" i="7" s="1"/>
  <c r="L8" i="7" s="1"/>
  <c r="M8" i="7" s="1"/>
  <c r="N8" i="7" s="1"/>
  <c r="C47" i="7"/>
  <c r="D47" i="7" s="1"/>
  <c r="E47" i="7" s="1"/>
  <c r="F47" i="7" s="1"/>
  <c r="G47" i="7" s="1"/>
  <c r="H47" i="7" s="1"/>
  <c r="I47" i="7" s="1"/>
  <c r="J47" i="7" s="1"/>
  <c r="K47" i="7" s="1"/>
  <c r="L47" i="7" s="1"/>
  <c r="M47" i="7" s="1"/>
  <c r="B49" i="7"/>
  <c r="B53" i="7" s="1"/>
  <c r="C49" i="7"/>
  <c r="C53" i="7" s="1"/>
  <c r="E53" i="7"/>
  <c r="F49" i="7"/>
  <c r="F53" i="7" s="1"/>
  <c r="G49" i="7"/>
  <c r="G53" i="7" s="1"/>
  <c r="H49" i="7"/>
  <c r="D53" i="7"/>
  <c r="E55" i="7"/>
  <c r="F55" i="7"/>
  <c r="G55" i="7"/>
  <c r="H55" i="7"/>
  <c r="H60" i="7"/>
  <c r="C69" i="7"/>
  <c r="E69" i="7"/>
  <c r="F69" i="7"/>
  <c r="G69" i="7"/>
  <c r="H69" i="7"/>
  <c r="G70" i="7"/>
  <c r="H70" i="7"/>
  <c r="B73" i="7"/>
  <c r="C73" i="7"/>
  <c r="D73" i="7"/>
  <c r="D81" i="7" s="1"/>
  <c r="D162" i="7" s="1"/>
  <c r="E73" i="7"/>
  <c r="F73" i="7"/>
  <c r="G73" i="7"/>
  <c r="H73" i="7"/>
  <c r="B79" i="7"/>
  <c r="C79" i="7"/>
  <c r="D79" i="7"/>
  <c r="E79" i="7"/>
  <c r="F79" i="7"/>
  <c r="G79" i="7"/>
  <c r="H79" i="7"/>
  <c r="B80" i="7"/>
  <c r="B81" i="7" s="1"/>
  <c r="C80" i="7"/>
  <c r="E80" i="7"/>
  <c r="F80" i="7"/>
  <c r="F81" i="7" s="1"/>
  <c r="G80" i="7"/>
  <c r="H80" i="7"/>
  <c r="H81" i="7" s="1"/>
  <c r="C81" i="7"/>
  <c r="C83" i="7"/>
  <c r="E83" i="7"/>
  <c r="F83" i="7"/>
  <c r="G83" i="7"/>
  <c r="H83" i="7"/>
  <c r="C84" i="7"/>
  <c r="D84" i="7" s="1"/>
  <c r="E84" i="7" s="1"/>
  <c r="F84" i="7" s="1"/>
  <c r="G84" i="7" s="1"/>
  <c r="H84" i="7" s="1"/>
  <c r="I84" i="7" s="1"/>
  <c r="J84" i="7" s="1"/>
  <c r="K84" i="7" s="1"/>
  <c r="L84" i="7" s="1"/>
  <c r="M84" i="7" s="1"/>
  <c r="N84" i="7" s="1"/>
  <c r="O84" i="7" s="1"/>
  <c r="P84" i="7" s="1"/>
  <c r="Q84" i="7" s="1"/>
  <c r="R84" i="7" s="1"/>
  <c r="S84" i="7" s="1"/>
  <c r="T84" i="7" s="1"/>
  <c r="U84" i="7" s="1"/>
  <c r="V84" i="7" s="1"/>
  <c r="W84" i="7" s="1"/>
  <c r="C87" i="7"/>
  <c r="D87" i="7" s="1"/>
  <c r="C91" i="7"/>
  <c r="D91" i="7"/>
  <c r="E91" i="7"/>
  <c r="F91" i="7"/>
  <c r="G91" i="7"/>
  <c r="H91" i="7"/>
  <c r="C92" i="7"/>
  <c r="D92" i="7"/>
  <c r="E92" i="7"/>
  <c r="F92" i="7"/>
  <c r="G92" i="7"/>
  <c r="H92" i="7"/>
  <c r="B93" i="7"/>
  <c r="B92" i="7" s="1"/>
  <c r="C93" i="7"/>
  <c r="C94" i="7" s="1"/>
  <c r="E93" i="7"/>
  <c r="E94" i="7" s="1"/>
  <c r="F93" i="7"/>
  <c r="G93" i="7"/>
  <c r="H93" i="7"/>
  <c r="H94" i="7" s="1"/>
  <c r="B94" i="7"/>
  <c r="F94" i="7"/>
  <c r="G94" i="7"/>
  <c r="C97" i="7"/>
  <c r="D97" i="7" s="1"/>
  <c r="E97" i="7" s="1"/>
  <c r="F97" i="7" s="1"/>
  <c r="G97" i="7" s="1"/>
  <c r="H97" i="7" s="1"/>
  <c r="I97" i="7" s="1"/>
  <c r="J97" i="7" s="1"/>
  <c r="K97" i="7" s="1"/>
  <c r="L97" i="7" s="1"/>
  <c r="M97" i="7" s="1"/>
  <c r="N97" i="7" s="1"/>
  <c r="G98" i="7"/>
  <c r="C120" i="7"/>
  <c r="D120" i="7" s="1"/>
  <c r="E120" i="7" s="1"/>
  <c r="F120" i="7" s="1"/>
  <c r="G120" i="7" s="1"/>
  <c r="H120" i="7" s="1"/>
  <c r="I120" i="7" s="1"/>
  <c r="J120" i="7" s="1"/>
  <c r="K120" i="7" s="1"/>
  <c r="L120" i="7" s="1"/>
  <c r="M120" i="7" s="1"/>
  <c r="N120" i="7" s="1"/>
  <c r="E122" i="7"/>
  <c r="E123" i="7" s="1"/>
  <c r="F122" i="7"/>
  <c r="F123" i="7" s="1"/>
  <c r="G122" i="7"/>
  <c r="G123" i="7" s="1"/>
  <c r="H122" i="7"/>
  <c r="B123" i="7"/>
  <c r="B166" i="7" s="1"/>
  <c r="C123" i="7"/>
  <c r="D123" i="7"/>
  <c r="B125" i="7"/>
  <c r="C125" i="7"/>
  <c r="C124" i="7" s="1"/>
  <c r="D125" i="7"/>
  <c r="D124" i="7" s="1"/>
  <c r="E125" i="7"/>
  <c r="F125" i="7"/>
  <c r="G125" i="7"/>
  <c r="H125" i="7"/>
  <c r="C129" i="7"/>
  <c r="D129" i="7" s="1"/>
  <c r="E129" i="7" s="1"/>
  <c r="F129" i="7" s="1"/>
  <c r="G129" i="7" s="1"/>
  <c r="H129" i="7" s="1"/>
  <c r="I129" i="7" s="1"/>
  <c r="J129" i="7" s="1"/>
  <c r="K129" i="7" s="1"/>
  <c r="L129" i="7" s="1"/>
  <c r="M129" i="7" s="1"/>
  <c r="N129" i="7" s="1"/>
  <c r="C156" i="7"/>
  <c r="D156" i="7" s="1"/>
  <c r="E156" i="7" s="1"/>
  <c r="F156" i="7" s="1"/>
  <c r="G156" i="7" s="1"/>
  <c r="H156" i="7" s="1"/>
  <c r="I156" i="7" s="1"/>
  <c r="J156" i="7" s="1"/>
  <c r="K156" i="7" s="1"/>
  <c r="L156" i="7" s="1"/>
  <c r="M156" i="7" s="1"/>
  <c r="N156" i="7" s="1"/>
  <c r="C157" i="7"/>
  <c r="C166" i="7" s="1"/>
  <c r="D157" i="7"/>
  <c r="D166" i="7" s="1"/>
  <c r="E157" i="7"/>
  <c r="F157" i="7"/>
  <c r="G157" i="7"/>
  <c r="H157" i="7"/>
  <c r="B159" i="7"/>
  <c r="C159" i="7"/>
  <c r="D159" i="7"/>
  <c r="E159" i="7"/>
  <c r="F159" i="7"/>
  <c r="G159" i="7"/>
  <c r="H159" i="7"/>
  <c r="E158" i="7"/>
  <c r="E166" i="7" s="1"/>
  <c r="F158" i="7"/>
  <c r="F166" i="7" s="1"/>
  <c r="G158" i="7"/>
  <c r="H158" i="7"/>
  <c r="H166" i="7" s="1"/>
  <c r="D160" i="7"/>
  <c r="E161" i="7"/>
  <c r="F161" i="7"/>
  <c r="G161" i="7"/>
  <c r="H161" i="7"/>
  <c r="D177" i="7"/>
  <c r="F178" i="7"/>
  <c r="F177" i="7" s="1"/>
  <c r="G178" i="7"/>
  <c r="G177" i="7" s="1"/>
  <c r="H178" i="7"/>
  <c r="H177" i="7" s="1"/>
  <c r="C179" i="7"/>
  <c r="C178" i="7" s="1"/>
  <c r="C177" i="7" s="1"/>
  <c r="D179" i="7"/>
  <c r="E179" i="7"/>
  <c r="E178" i="7" s="1"/>
  <c r="E177" i="7" s="1"/>
  <c r="A7" i="17"/>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1025" i="17" s="1"/>
  <c r="A1026" i="17" s="1"/>
  <c r="A1027" i="17" s="1"/>
  <c r="A1028" i="17" s="1"/>
  <c r="A1029" i="17" s="1"/>
  <c r="A1030" i="17" s="1"/>
  <c r="A1031" i="17" s="1"/>
  <c r="A1032" i="17" s="1"/>
  <c r="A1033" i="17" s="1"/>
  <c r="A1034" i="17" s="1"/>
  <c r="A1035" i="17" s="1"/>
  <c r="A1036" i="17" s="1"/>
  <c r="A1037" i="17" s="1"/>
  <c r="A1038" i="17" s="1"/>
  <c r="A1039" i="17" s="1"/>
  <c r="A1040" i="17" s="1"/>
  <c r="A1041" i="17" s="1"/>
  <c r="A1042" i="17" s="1"/>
  <c r="A1043" i="17" s="1"/>
  <c r="A1044" i="17" s="1"/>
  <c r="A1045" i="17" s="1"/>
  <c r="A1046" i="17" s="1"/>
  <c r="A1047" i="17" s="1"/>
  <c r="A1048" i="17" s="1"/>
  <c r="A1049" i="17" s="1"/>
  <c r="A1050" i="17" s="1"/>
  <c r="A1051" i="17" s="1"/>
  <c r="A1052" i="17" s="1"/>
  <c r="A1053" i="17" s="1"/>
  <c r="A1054" i="17" s="1"/>
  <c r="A1055" i="17" s="1"/>
  <c r="A1056" i="17" s="1"/>
  <c r="A1057" i="17" s="1"/>
  <c r="A1058" i="17" s="1"/>
  <c r="A1059" i="17" s="1"/>
  <c r="A1060" i="17" s="1"/>
  <c r="A1061" i="17" s="1"/>
  <c r="A1062" i="17" s="1"/>
  <c r="A1063" i="17" s="1"/>
  <c r="A1064" i="17" s="1"/>
  <c r="A1065" i="17" s="1"/>
  <c r="A1066" i="17" s="1"/>
  <c r="A1067" i="17" s="1"/>
  <c r="A1068" i="17" s="1"/>
  <c r="A1069" i="17" s="1"/>
  <c r="A1070" i="17" s="1"/>
  <c r="A1071" i="17" s="1"/>
  <c r="A1072" i="17" s="1"/>
  <c r="A1073" i="17" s="1"/>
  <c r="A1074" i="17" s="1"/>
  <c r="A1075" i="17" s="1"/>
  <c r="A1076" i="17" s="1"/>
  <c r="A1077" i="17" s="1"/>
  <c r="A1078" i="17" s="1"/>
  <c r="A1079" i="17" s="1"/>
  <c r="A1080" i="17" s="1"/>
  <c r="A1081" i="17" s="1"/>
  <c r="A1082" i="17" s="1"/>
  <c r="A1083" i="17" s="1"/>
  <c r="A1084" i="17" s="1"/>
  <c r="A1085" i="17" s="1"/>
  <c r="A1086" i="17" s="1"/>
  <c r="A1087" i="17" s="1"/>
  <c r="A1088" i="17" s="1"/>
  <c r="A1089" i="17" s="1"/>
  <c r="A1090" i="17" s="1"/>
  <c r="A1091" i="17" s="1"/>
  <c r="A1092" i="17" s="1"/>
  <c r="A1093" i="17" s="1"/>
  <c r="A1094" i="17" s="1"/>
  <c r="A1095" i="17" s="1"/>
  <c r="A1096" i="17" s="1"/>
  <c r="A1097" i="17" s="1"/>
  <c r="A1098" i="17" s="1"/>
  <c r="A1099" i="17" s="1"/>
  <c r="A1100" i="17" s="1"/>
  <c r="A1101" i="17" s="1"/>
  <c r="A1102" i="17" s="1"/>
  <c r="A1103" i="17" s="1"/>
  <c r="A1104" i="17" s="1"/>
  <c r="A1105" i="17" s="1"/>
  <c r="A1106" i="17" s="1"/>
  <c r="A1107" i="17" s="1"/>
  <c r="A1108" i="17" s="1"/>
  <c r="A1109" i="17" s="1"/>
  <c r="A1110" i="17" s="1"/>
  <c r="A1111" i="17" s="1"/>
  <c r="A1112" i="17" s="1"/>
  <c r="A1113" i="17" s="1"/>
  <c r="A1114" i="17" s="1"/>
  <c r="A1115" i="17" s="1"/>
  <c r="A1116" i="17" s="1"/>
  <c r="A1117" i="17" s="1"/>
  <c r="A1118" i="17" s="1"/>
  <c r="A1119" i="17" s="1"/>
  <c r="A1120" i="17" s="1"/>
  <c r="A1121" i="17" s="1"/>
  <c r="A1122" i="17" s="1"/>
  <c r="A1123" i="17" s="1"/>
  <c r="A1124" i="17" s="1"/>
  <c r="A1125" i="17" s="1"/>
  <c r="A1126" i="17" s="1"/>
  <c r="A1127" i="17" s="1"/>
  <c r="A1128" i="17" s="1"/>
  <c r="A1129" i="17" s="1"/>
  <c r="A1130" i="17" s="1"/>
  <c r="A1131" i="17" s="1"/>
  <c r="A1132" i="17" s="1"/>
  <c r="A1133" i="17" s="1"/>
  <c r="A1134" i="17" s="1"/>
  <c r="A1135" i="17" s="1"/>
  <c r="A1136" i="17" s="1"/>
  <c r="A1137" i="17" s="1"/>
  <c r="A1138" i="17" s="1"/>
  <c r="A1139" i="17" s="1"/>
  <c r="A1140" i="17" s="1"/>
  <c r="A1141" i="17" s="1"/>
  <c r="A1142" i="17" s="1"/>
  <c r="A1143" i="17" s="1"/>
  <c r="A1144" i="17" s="1"/>
  <c r="A1145" i="17" s="1"/>
  <c r="A1146" i="17" s="1"/>
  <c r="A1147" i="17" s="1"/>
  <c r="A1148" i="17" s="1"/>
  <c r="A1149" i="17" s="1"/>
  <c r="A1150" i="17" s="1"/>
  <c r="A1151" i="17" s="1"/>
  <c r="A1152" i="17" s="1"/>
  <c r="A1153" i="17" s="1"/>
  <c r="A1154" i="17" s="1"/>
  <c r="A1155" i="17" s="1"/>
  <c r="A1156" i="17" s="1"/>
  <c r="A1157" i="17" s="1"/>
  <c r="A1158" i="17" s="1"/>
  <c r="A1159" i="17" s="1"/>
  <c r="A1160" i="17" s="1"/>
  <c r="A1161" i="17" s="1"/>
  <c r="A1162" i="17" s="1"/>
  <c r="A1163" i="17" s="1"/>
  <c r="A1164" i="17" s="1"/>
  <c r="A1165" i="17" s="1"/>
  <c r="A1166" i="17" s="1"/>
  <c r="A1167" i="17" s="1"/>
  <c r="A1168" i="17" s="1"/>
  <c r="A1169" i="17" s="1"/>
  <c r="A1170" i="17" s="1"/>
  <c r="A1171" i="17" s="1"/>
  <c r="A1172" i="17" s="1"/>
  <c r="A1173" i="17" s="1"/>
  <c r="A1174" i="17" s="1"/>
  <c r="A1175" i="17" s="1"/>
  <c r="A1176" i="17" s="1"/>
  <c r="A1177" i="17" s="1"/>
  <c r="A1178" i="17" s="1"/>
  <c r="A1179" i="17" s="1"/>
  <c r="A1180" i="17" s="1"/>
  <c r="A1181" i="17" s="1"/>
  <c r="A1182" i="17" s="1"/>
  <c r="A1183" i="17" s="1"/>
  <c r="A1184" i="17" s="1"/>
  <c r="A1185" i="17" s="1"/>
  <c r="A1186" i="17" s="1"/>
  <c r="A1187" i="17" s="1"/>
  <c r="A1188" i="17" s="1"/>
  <c r="A1189" i="17" s="1"/>
  <c r="A1190" i="17" s="1"/>
  <c r="A1191" i="17" s="1"/>
  <c r="A1192" i="17" s="1"/>
  <c r="A1193" i="17" s="1"/>
  <c r="A1194" i="17" s="1"/>
  <c r="A1195" i="17" s="1"/>
  <c r="A1196" i="17" s="1"/>
  <c r="A1197" i="17" s="1"/>
  <c r="A1198" i="17" s="1"/>
  <c r="A1199" i="17" s="1"/>
  <c r="A1200" i="17" s="1"/>
  <c r="A1201" i="17" s="1"/>
  <c r="A1202" i="17" s="1"/>
  <c r="A1203" i="17" s="1"/>
  <c r="A1204" i="17" s="1"/>
  <c r="A1205" i="17" s="1"/>
  <c r="A1206" i="17" s="1"/>
  <c r="A1207" i="17" s="1"/>
  <c r="A1208" i="17" s="1"/>
  <c r="A1209" i="17" s="1"/>
  <c r="A1210" i="17" s="1"/>
  <c r="A1211" i="17" s="1"/>
  <c r="A1212" i="17" s="1"/>
  <c r="A1213" i="17" s="1"/>
  <c r="A1214" i="17" s="1"/>
  <c r="A1215" i="17" s="1"/>
  <c r="A1216" i="17" s="1"/>
  <c r="A1217" i="17" s="1"/>
  <c r="A1218" i="17" s="1"/>
  <c r="A1219" i="17" s="1"/>
  <c r="A1220" i="17" s="1"/>
  <c r="A1221" i="17" s="1"/>
  <c r="A1222" i="17" s="1"/>
  <c r="A1223" i="17" s="1"/>
  <c r="A1224" i="17" s="1"/>
  <c r="A1225" i="17" s="1"/>
  <c r="A1226" i="17" s="1"/>
  <c r="A1227" i="17" s="1"/>
  <c r="A1228" i="17" s="1"/>
  <c r="A1229" i="17" s="1"/>
  <c r="A1230" i="17" s="1"/>
  <c r="A1231" i="17" s="1"/>
  <c r="A1232" i="17" s="1"/>
  <c r="A1233" i="17" s="1"/>
  <c r="A1234" i="17" s="1"/>
  <c r="A1235" i="17" s="1"/>
  <c r="A1236" i="17" s="1"/>
  <c r="A1237" i="17" s="1"/>
  <c r="A1238" i="17" s="1"/>
  <c r="A1239" i="17" s="1"/>
  <c r="A1240" i="17" s="1"/>
  <c r="A1241" i="17" s="1"/>
  <c r="A1242" i="17" s="1"/>
  <c r="A1243" i="17" s="1"/>
  <c r="A1244" i="17" s="1"/>
  <c r="A1245" i="17" s="1"/>
  <c r="A1246" i="17" s="1"/>
  <c r="A1247" i="17" s="1"/>
  <c r="A1248" i="17" s="1"/>
  <c r="A1249" i="17" s="1"/>
  <c r="A1250" i="17" s="1"/>
  <c r="A1251" i="17" s="1"/>
  <c r="A1252" i="17" s="1"/>
  <c r="A1253" i="17" s="1"/>
  <c r="A1254" i="17" s="1"/>
  <c r="A1255" i="17" s="1"/>
  <c r="A1256" i="17" s="1"/>
  <c r="A1257" i="17" s="1"/>
  <c r="A1258" i="17" s="1"/>
  <c r="A1259" i="17" s="1"/>
  <c r="A1260" i="17" s="1"/>
  <c r="A1261" i="17" s="1"/>
  <c r="A1262" i="17" s="1"/>
  <c r="A1263" i="17" s="1"/>
  <c r="A1264" i="17" s="1"/>
  <c r="A1265" i="17" s="1"/>
  <c r="A1266" i="17" s="1"/>
  <c r="A1267" i="17" s="1"/>
  <c r="A1268" i="17" s="1"/>
  <c r="A1269" i="17" s="1"/>
  <c r="A1270" i="17" s="1"/>
  <c r="A1271" i="17" s="1"/>
  <c r="A1272" i="17" s="1"/>
  <c r="A1273" i="17" s="1"/>
  <c r="A1274" i="17" s="1"/>
  <c r="A1275" i="17" s="1"/>
  <c r="A1276" i="17" s="1"/>
  <c r="A1277" i="17" s="1"/>
  <c r="A1278" i="17" s="1"/>
  <c r="A1279" i="17" s="1"/>
  <c r="A1280" i="17" s="1"/>
  <c r="A1281" i="17" s="1"/>
  <c r="A1282" i="17" s="1"/>
  <c r="A1283" i="17" s="1"/>
  <c r="A1284" i="17" s="1"/>
  <c r="A1285" i="17" s="1"/>
  <c r="A1286" i="17" s="1"/>
  <c r="A1287" i="17" s="1"/>
  <c r="A1288" i="17" s="1"/>
  <c r="A1289" i="17" s="1"/>
  <c r="A1290" i="17" s="1"/>
  <c r="A1291" i="17" s="1"/>
  <c r="A1292" i="17" s="1"/>
  <c r="A1293" i="17" s="1"/>
  <c r="A1294" i="17" s="1"/>
  <c r="A1295" i="17" s="1"/>
  <c r="A1296" i="17" s="1"/>
  <c r="A1297" i="17" s="1"/>
  <c r="A1298" i="17" s="1"/>
  <c r="A1299" i="17" s="1"/>
  <c r="A1300" i="17" s="1"/>
  <c r="A1301" i="17" s="1"/>
  <c r="A1302" i="17" s="1"/>
  <c r="A1303" i="17" s="1"/>
  <c r="A1304" i="17" s="1"/>
  <c r="A1305" i="17" s="1"/>
  <c r="A1306" i="17" s="1"/>
  <c r="A1307" i="17" s="1"/>
  <c r="A1308" i="17" s="1"/>
  <c r="A1309" i="17" s="1"/>
  <c r="A1310" i="17" s="1"/>
  <c r="A1311" i="17" s="1"/>
  <c r="A1312" i="17" s="1"/>
  <c r="A1313" i="17" s="1"/>
  <c r="A1314" i="17" s="1"/>
  <c r="A1315" i="17" s="1"/>
  <c r="A1316" i="17" s="1"/>
  <c r="A1317" i="17" s="1"/>
  <c r="A1318" i="17" s="1"/>
  <c r="A1319" i="17" s="1"/>
  <c r="A1320" i="17" s="1"/>
  <c r="A1321" i="17" s="1"/>
  <c r="A1322" i="17" s="1"/>
  <c r="A1323" i="17" s="1"/>
  <c r="A1324" i="17" s="1"/>
  <c r="A1325" i="17" s="1"/>
  <c r="A1326" i="17" s="1"/>
  <c r="A1327" i="17" s="1"/>
  <c r="A1328" i="17" s="1"/>
  <c r="A1329" i="17" s="1"/>
  <c r="A1330" i="17" s="1"/>
  <c r="A1331" i="17" s="1"/>
  <c r="A1332" i="17" s="1"/>
  <c r="A1333" i="17" s="1"/>
  <c r="A1334" i="17" s="1"/>
  <c r="A1335" i="17" s="1"/>
  <c r="A1336" i="17" s="1"/>
  <c r="A1337" i="17" s="1"/>
  <c r="A1338" i="17" s="1"/>
  <c r="A1339" i="17" s="1"/>
  <c r="A1340" i="17" s="1"/>
  <c r="A1341" i="17" s="1"/>
  <c r="A1342" i="17" s="1"/>
  <c r="A1343" i="17" s="1"/>
  <c r="A1344" i="17" s="1"/>
  <c r="A1345" i="17" s="1"/>
  <c r="A1346" i="17" s="1"/>
  <c r="A1347" i="17" s="1"/>
  <c r="A1348" i="17" s="1"/>
  <c r="A1349" i="17" s="1"/>
  <c r="A1350" i="17" s="1"/>
  <c r="A1351" i="17" s="1"/>
  <c r="A1352" i="17" s="1"/>
  <c r="A1353" i="17" s="1"/>
  <c r="A1354" i="17" s="1"/>
  <c r="A1355" i="17" s="1"/>
  <c r="A1356" i="17" s="1"/>
  <c r="A1357" i="17" s="1"/>
  <c r="A1358" i="17" s="1"/>
  <c r="A1359" i="17" s="1"/>
  <c r="A1360" i="17" s="1"/>
  <c r="A1361" i="17" s="1"/>
  <c r="A1362" i="17" s="1"/>
  <c r="A1363" i="17" s="1"/>
  <c r="A1364" i="17" s="1"/>
  <c r="A1365" i="17" s="1"/>
  <c r="A1366" i="17" s="1"/>
  <c r="A1367" i="17" s="1"/>
  <c r="A1368" i="17" s="1"/>
  <c r="A1369" i="17" s="1"/>
  <c r="A1370" i="17" s="1"/>
  <c r="A1371" i="17" s="1"/>
  <c r="A1372" i="17" s="1"/>
  <c r="A1373" i="17" s="1"/>
  <c r="A1374" i="17" s="1"/>
  <c r="A1375" i="17" s="1"/>
  <c r="A1376" i="17" s="1"/>
  <c r="A1377" i="17" s="1"/>
  <c r="A1378" i="17" s="1"/>
  <c r="A1379" i="17" s="1"/>
  <c r="A1380" i="17" s="1"/>
  <c r="A1381" i="17" s="1"/>
  <c r="A1382" i="17" s="1"/>
  <c r="A1383" i="17" s="1"/>
  <c r="A1384" i="17" s="1"/>
  <c r="A1385" i="17" s="1"/>
  <c r="A1386" i="17" s="1"/>
  <c r="A1387" i="17" s="1"/>
  <c r="A1388" i="17" s="1"/>
  <c r="A1389" i="17" s="1"/>
  <c r="A1390" i="17" s="1"/>
  <c r="A1391" i="17" s="1"/>
  <c r="A1392" i="17" s="1"/>
  <c r="A1393" i="17" s="1"/>
  <c r="A1394" i="17" s="1"/>
  <c r="A1395" i="17" s="1"/>
  <c r="A1396" i="17" s="1"/>
  <c r="A1397" i="17" s="1"/>
  <c r="A1398" i="17" s="1"/>
  <c r="A1399" i="17" s="1"/>
  <c r="A1400" i="17" s="1"/>
  <c r="A1401" i="17" s="1"/>
  <c r="A1402" i="17" s="1"/>
  <c r="A1403" i="17" s="1"/>
  <c r="A1404" i="17" s="1"/>
  <c r="A1405" i="17" s="1"/>
  <c r="A1406" i="17" s="1"/>
  <c r="A1407" i="17" s="1"/>
  <c r="A1408" i="17" s="1"/>
  <c r="A1409" i="17" s="1"/>
  <c r="A1410" i="17" s="1"/>
  <c r="A1411" i="17" s="1"/>
  <c r="A1412" i="17" s="1"/>
  <c r="A1413" i="17" s="1"/>
  <c r="A1414" i="17" s="1"/>
  <c r="A1415" i="17" s="1"/>
  <c r="A1416" i="17" s="1"/>
  <c r="A1417" i="17" s="1"/>
  <c r="A1418" i="17" s="1"/>
  <c r="A1419" i="17" s="1"/>
  <c r="A1420" i="17" s="1"/>
  <c r="A1421" i="17" s="1"/>
  <c r="A1422" i="17" s="1"/>
  <c r="A1423" i="17" s="1"/>
  <c r="A1424" i="17" s="1"/>
  <c r="A1425" i="17" s="1"/>
  <c r="A1426" i="17" s="1"/>
  <c r="A1427" i="17" s="1"/>
  <c r="A1428" i="17" s="1"/>
  <c r="A1429" i="17" s="1"/>
  <c r="A1430" i="17" s="1"/>
  <c r="A1431" i="17" s="1"/>
  <c r="A1432" i="17" s="1"/>
  <c r="A1433" i="17" s="1"/>
  <c r="A1434" i="17" s="1"/>
  <c r="A1435" i="17" s="1"/>
  <c r="A1436" i="17" s="1"/>
  <c r="A1437" i="17" s="1"/>
  <c r="A1438" i="17" s="1"/>
  <c r="A1439" i="17" s="1"/>
  <c r="A1440" i="17" s="1"/>
  <c r="A1441" i="17" s="1"/>
  <c r="A1442" i="17" s="1"/>
  <c r="A1443" i="17" s="1"/>
  <c r="A1444" i="17" s="1"/>
  <c r="A1445" i="17" s="1"/>
  <c r="A1446" i="17" s="1"/>
  <c r="A1447" i="17" s="1"/>
  <c r="A1448" i="17" s="1"/>
  <c r="A1449" i="17" s="1"/>
  <c r="A1450" i="17" s="1"/>
  <c r="A1451" i="17" s="1"/>
  <c r="A1452" i="17" s="1"/>
  <c r="A1453" i="17" s="1"/>
  <c r="A1454" i="17" s="1"/>
  <c r="A1455" i="17" s="1"/>
  <c r="A1456" i="17" s="1"/>
  <c r="A1457" i="17" s="1"/>
  <c r="A1458" i="17" s="1"/>
  <c r="A1459" i="17" s="1"/>
  <c r="A1460" i="17" s="1"/>
  <c r="A1461" i="17" s="1"/>
  <c r="A1462" i="17" s="1"/>
  <c r="A1463" i="17" s="1"/>
  <c r="A1464" i="17" s="1"/>
  <c r="A1465" i="17" s="1"/>
  <c r="A1466" i="17" s="1"/>
  <c r="A1467" i="17" s="1"/>
  <c r="A1468" i="17" s="1"/>
  <c r="A1469" i="17" s="1"/>
  <c r="A1470" i="17" s="1"/>
  <c r="A1471" i="17" s="1"/>
  <c r="A1472" i="17" s="1"/>
  <c r="A1473" i="17" s="1"/>
  <c r="A1474" i="17" s="1"/>
  <c r="A1475" i="17" s="1"/>
  <c r="A1476" i="17" s="1"/>
  <c r="A1477" i="17" s="1"/>
  <c r="A1478" i="17" s="1"/>
  <c r="A1479" i="17" s="1"/>
  <c r="A1480" i="17" s="1"/>
  <c r="A1481" i="17" s="1"/>
  <c r="A1482" i="17" s="1"/>
  <c r="A1483" i="17" s="1"/>
  <c r="A1484" i="17" s="1"/>
  <c r="A1485" i="17" s="1"/>
  <c r="A1486" i="17" s="1"/>
  <c r="A1487" i="17" s="1"/>
  <c r="A1488" i="17" s="1"/>
  <c r="A1489" i="17" s="1"/>
  <c r="A1490" i="17" s="1"/>
  <c r="A1491" i="17" s="1"/>
  <c r="A1492" i="17" s="1"/>
  <c r="A1493" i="17" s="1"/>
  <c r="A1494" i="17" s="1"/>
  <c r="A1495" i="17" s="1"/>
  <c r="A1496" i="17" s="1"/>
  <c r="A1497" i="17" s="1"/>
  <c r="A1498" i="17" s="1"/>
  <c r="A1499" i="17" s="1"/>
  <c r="A1500" i="17" s="1"/>
  <c r="A1501" i="17" s="1"/>
  <c r="A1502" i="17" s="1"/>
  <c r="A1503" i="17" s="1"/>
  <c r="A1504" i="17" s="1"/>
  <c r="A1505" i="17" s="1"/>
  <c r="A1506" i="17" s="1"/>
  <c r="A1507" i="17" s="1"/>
  <c r="A1508" i="17" s="1"/>
  <c r="A1509" i="17" s="1"/>
  <c r="A1510" i="17" s="1"/>
  <c r="A1511" i="17" s="1"/>
  <c r="A1512" i="17" s="1"/>
  <c r="A1513" i="17" s="1"/>
  <c r="A1514" i="17" s="1"/>
  <c r="A1515" i="17" s="1"/>
  <c r="A1516" i="17" s="1"/>
  <c r="A1517" i="17" s="1"/>
  <c r="A1518" i="17" s="1"/>
  <c r="A1519" i="17" s="1"/>
  <c r="A1520" i="17" s="1"/>
  <c r="A1521" i="17" s="1"/>
  <c r="A1522" i="17" s="1"/>
  <c r="A1523" i="17" s="1"/>
  <c r="A1524" i="17" s="1"/>
  <c r="A1525" i="17" s="1"/>
  <c r="A1526" i="17" s="1"/>
  <c r="A1527" i="17" s="1"/>
  <c r="A1528" i="17" s="1"/>
  <c r="A1529" i="17" s="1"/>
  <c r="A1530" i="17" s="1"/>
  <c r="A1531" i="17" s="1"/>
  <c r="A1532" i="17" s="1"/>
  <c r="A1533" i="17" s="1"/>
  <c r="A1534" i="17" s="1"/>
  <c r="A1535" i="17" s="1"/>
  <c r="A1536" i="17" s="1"/>
  <c r="A1537" i="17" s="1"/>
  <c r="A1538" i="17" s="1"/>
  <c r="A1539" i="17" s="1"/>
  <c r="A1540" i="17" s="1"/>
  <c r="A1541" i="17" s="1"/>
  <c r="A1542" i="17" s="1"/>
  <c r="A1543" i="17" s="1"/>
  <c r="A1544" i="17" s="1"/>
  <c r="A1545" i="17" s="1"/>
  <c r="A1546" i="17" s="1"/>
  <c r="A1547" i="17" s="1"/>
  <c r="A1548" i="17" s="1"/>
  <c r="A1549" i="17" s="1"/>
  <c r="A1550" i="17" s="1"/>
  <c r="A1551" i="17" s="1"/>
  <c r="A1552" i="17" s="1"/>
  <c r="A1553" i="17" s="1"/>
  <c r="A1554" i="17" s="1"/>
  <c r="A1555" i="17" s="1"/>
  <c r="A1556" i="17" s="1"/>
  <c r="A1557" i="17" s="1"/>
  <c r="A1558" i="17" s="1"/>
  <c r="A1559" i="17" s="1"/>
  <c r="A1560" i="17" s="1"/>
  <c r="A1561" i="17" s="1"/>
  <c r="A1562" i="17" s="1"/>
  <c r="A1563" i="17" s="1"/>
  <c r="A1564" i="17" s="1"/>
  <c r="A1565" i="17" s="1"/>
  <c r="A1566" i="17" s="1"/>
  <c r="A1567" i="17" s="1"/>
  <c r="A1568" i="17" s="1"/>
  <c r="A1569" i="17" s="1"/>
  <c r="A1570" i="17" s="1"/>
  <c r="A1571" i="17" s="1"/>
  <c r="A1572" i="17" s="1"/>
  <c r="A1573" i="17" s="1"/>
  <c r="A1574" i="17" s="1"/>
  <c r="A1575" i="17" s="1"/>
  <c r="A1576" i="17" s="1"/>
  <c r="A1577" i="17" s="1"/>
  <c r="A1578" i="17" s="1"/>
  <c r="A1579" i="17" s="1"/>
  <c r="A1580" i="17" s="1"/>
  <c r="A1581" i="17" s="1"/>
  <c r="A1582" i="17" s="1"/>
  <c r="A1583" i="17" s="1"/>
  <c r="A1584" i="17" s="1"/>
  <c r="A1585" i="17" s="1"/>
  <c r="A1586" i="17" s="1"/>
  <c r="A1587" i="17" s="1"/>
  <c r="A1588" i="17" s="1"/>
  <c r="A1589" i="17" s="1"/>
  <c r="A1590" i="17" s="1"/>
  <c r="A1591" i="17" s="1"/>
  <c r="A1592" i="17" s="1"/>
  <c r="A1593" i="17" s="1"/>
  <c r="A1594" i="17" s="1"/>
  <c r="A1595" i="17" s="1"/>
  <c r="A1596" i="17" s="1"/>
  <c r="A1597" i="17" s="1"/>
  <c r="A1598" i="17" s="1"/>
  <c r="A1599" i="17" s="1"/>
  <c r="A1600" i="17" s="1"/>
  <c r="A1601" i="17" s="1"/>
  <c r="A1602" i="17" s="1"/>
  <c r="A1603" i="17" s="1"/>
  <c r="A1604" i="17" s="1"/>
  <c r="A1605" i="17" s="1"/>
  <c r="A1606" i="17" s="1"/>
  <c r="A1607" i="17" s="1"/>
  <c r="A1608" i="17" s="1"/>
  <c r="A1609" i="17" s="1"/>
  <c r="A1610" i="17" s="1"/>
  <c r="A1611" i="17" s="1"/>
  <c r="A1612" i="17" s="1"/>
  <c r="A1613" i="17" s="1"/>
  <c r="A1614" i="17" s="1"/>
  <c r="A1615" i="17" s="1"/>
  <c r="A1616" i="17" s="1"/>
  <c r="A1617" i="17" s="1"/>
  <c r="A1618" i="17" s="1"/>
  <c r="A1619" i="17" s="1"/>
  <c r="A1620" i="17" s="1"/>
  <c r="A1621" i="17" s="1"/>
  <c r="A1622" i="17" s="1"/>
  <c r="A1623" i="17" s="1"/>
  <c r="A1624" i="17" s="1"/>
  <c r="A1625" i="17" s="1"/>
  <c r="A1626" i="17" s="1"/>
  <c r="A1627" i="17" s="1"/>
  <c r="A1628" i="17" s="1"/>
  <c r="A1629" i="17" s="1"/>
  <c r="A1630" i="17" s="1"/>
  <c r="A1631" i="17" s="1"/>
  <c r="A1632" i="17" s="1"/>
  <c r="A1633" i="17" s="1"/>
  <c r="A1634" i="17" s="1"/>
  <c r="A1635" i="17" s="1"/>
  <c r="A1636" i="17" s="1"/>
  <c r="A1637" i="17" s="1"/>
  <c r="A1638" i="17" s="1"/>
  <c r="A1639" i="17" s="1"/>
  <c r="A1640" i="17" s="1"/>
  <c r="A1641" i="17" s="1"/>
  <c r="A1642" i="17" s="1"/>
  <c r="A1643" i="17" s="1"/>
  <c r="A1644" i="17" s="1"/>
  <c r="A1645" i="17" s="1"/>
  <c r="A1646" i="17" s="1"/>
  <c r="A1647" i="17" s="1"/>
  <c r="A1648" i="17" s="1"/>
  <c r="A1649" i="17" s="1"/>
  <c r="A1650" i="17" s="1"/>
  <c r="A1651" i="17" s="1"/>
  <c r="A1652" i="17" s="1"/>
  <c r="A1653" i="17" s="1"/>
  <c r="A1654" i="17" s="1"/>
  <c r="A1655" i="17" s="1"/>
  <c r="A1656" i="17" s="1"/>
  <c r="A1657" i="17" s="1"/>
  <c r="A1658" i="17" s="1"/>
  <c r="A1659" i="17" s="1"/>
  <c r="A1660" i="17" s="1"/>
  <c r="A1661" i="17" s="1"/>
  <c r="A1662" i="17" s="1"/>
  <c r="A1663" i="17" s="1"/>
  <c r="A1664" i="17" s="1"/>
  <c r="A1665" i="17" s="1"/>
  <c r="A1666" i="17" s="1"/>
  <c r="A1667" i="17" s="1"/>
  <c r="A1668" i="17" s="1"/>
  <c r="A1669" i="17" s="1"/>
  <c r="A1670" i="17" s="1"/>
  <c r="A1671" i="17" s="1"/>
  <c r="A1672" i="17" s="1"/>
  <c r="A1673" i="17" s="1"/>
  <c r="A1674" i="17" s="1"/>
  <c r="A1675" i="17" s="1"/>
  <c r="A1676" i="17" s="1"/>
  <c r="A1677" i="17" s="1"/>
  <c r="A1678" i="17" s="1"/>
  <c r="A1679" i="17" s="1"/>
  <c r="A1680" i="17" s="1"/>
  <c r="A1681" i="17" s="1"/>
  <c r="A1682" i="17" s="1"/>
  <c r="A1683" i="17" s="1"/>
  <c r="A1684" i="17" s="1"/>
  <c r="A1685" i="17" s="1"/>
  <c r="A1686" i="17" s="1"/>
  <c r="A1687" i="17" s="1"/>
  <c r="A1688" i="17" s="1"/>
  <c r="A1689" i="17" s="1"/>
  <c r="A1690" i="17" s="1"/>
  <c r="A1691" i="17" s="1"/>
  <c r="A1692" i="17" s="1"/>
  <c r="A1693" i="17" s="1"/>
  <c r="A1694" i="17" s="1"/>
  <c r="A1695" i="17" s="1"/>
  <c r="A1696" i="17" s="1"/>
  <c r="A1697" i="17" s="1"/>
  <c r="A1698" i="17" s="1"/>
  <c r="A1699" i="17" s="1"/>
  <c r="A1700" i="17" s="1"/>
  <c r="A1701" i="17" s="1"/>
  <c r="A1702" i="17" s="1"/>
  <c r="A1703" i="17" s="1"/>
  <c r="A1704" i="17" s="1"/>
  <c r="A1705" i="17" s="1"/>
  <c r="A1706" i="17" s="1"/>
  <c r="A1707" i="17" s="1"/>
  <c r="A1708" i="17" s="1"/>
  <c r="A1709" i="17" s="1"/>
  <c r="A1710" i="17" s="1"/>
  <c r="A1711" i="17" s="1"/>
  <c r="A1712" i="17" s="1"/>
  <c r="A1713" i="17" s="1"/>
  <c r="A1714" i="17" s="1"/>
  <c r="A1715" i="17" s="1"/>
  <c r="A1716" i="17" s="1"/>
  <c r="A1717" i="17" s="1"/>
  <c r="A1718" i="17" s="1"/>
  <c r="A1719" i="17" s="1"/>
  <c r="A1720" i="17" s="1"/>
  <c r="A1721" i="17" s="1"/>
  <c r="A1722" i="17" s="1"/>
  <c r="A1723" i="17" s="1"/>
  <c r="A1724" i="17" s="1"/>
  <c r="A1725" i="17" s="1"/>
  <c r="A1726" i="17" s="1"/>
  <c r="A1727" i="17" s="1"/>
  <c r="A1728" i="17" s="1"/>
  <c r="A1729" i="17" s="1"/>
  <c r="A1730" i="17" s="1"/>
  <c r="A1731" i="17" s="1"/>
  <c r="A1732" i="17" s="1"/>
  <c r="A1733" i="17" s="1"/>
  <c r="A1734" i="17" s="1"/>
  <c r="A1735" i="17" s="1"/>
  <c r="A1736" i="17" s="1"/>
  <c r="A1737" i="17" s="1"/>
  <c r="A1738" i="17" s="1"/>
  <c r="A1739" i="17" s="1"/>
  <c r="A1740" i="17" s="1"/>
  <c r="A1741" i="17" s="1"/>
  <c r="A1742" i="17" s="1"/>
  <c r="A1743" i="17" s="1"/>
  <c r="A1744" i="17" s="1"/>
  <c r="A1745" i="17" s="1"/>
  <c r="A1746" i="17" s="1"/>
  <c r="A1747" i="17" s="1"/>
  <c r="A1748" i="17" s="1"/>
  <c r="A1749" i="17" s="1"/>
  <c r="A1750" i="17" s="1"/>
  <c r="A1751" i="17" s="1"/>
  <c r="A1752" i="17" s="1"/>
  <c r="A1753" i="17" s="1"/>
  <c r="A1754" i="17" s="1"/>
  <c r="A1755" i="17" s="1"/>
  <c r="A1756" i="17" s="1"/>
  <c r="A1757" i="17" s="1"/>
  <c r="A1758" i="17" s="1"/>
  <c r="A1759" i="17" s="1"/>
  <c r="A1760" i="17" s="1"/>
  <c r="A1761" i="17" s="1"/>
  <c r="A1762" i="17" s="1"/>
  <c r="A1763" i="17" s="1"/>
  <c r="A1764" i="17" s="1"/>
  <c r="A1765" i="17" s="1"/>
  <c r="A1766" i="17" s="1"/>
  <c r="A1767" i="17" s="1"/>
  <c r="A1768" i="17" s="1"/>
  <c r="A1769" i="17" s="1"/>
  <c r="A1770" i="17" s="1"/>
  <c r="A1771" i="17" s="1"/>
  <c r="A1772" i="17" s="1"/>
  <c r="A1773" i="17" s="1"/>
  <c r="A1774" i="17" s="1"/>
  <c r="A1775" i="17" s="1"/>
  <c r="A1776" i="17" s="1"/>
  <c r="A1777" i="17" s="1"/>
  <c r="A1778" i="17" s="1"/>
  <c r="A1779" i="17" s="1"/>
  <c r="A1780" i="17" s="1"/>
  <c r="A1781" i="17" s="1"/>
  <c r="A1782" i="17" s="1"/>
  <c r="A1783" i="17" s="1"/>
  <c r="A1784" i="17" s="1"/>
  <c r="A1785" i="17" s="1"/>
  <c r="A1786" i="17" s="1"/>
  <c r="A1787" i="17" s="1"/>
  <c r="A1788" i="17" s="1"/>
  <c r="A1789" i="17" s="1"/>
  <c r="A1790" i="17" s="1"/>
  <c r="A1791" i="17" s="1"/>
  <c r="A1792" i="17" s="1"/>
  <c r="A1793" i="17" s="1"/>
  <c r="A1794" i="17" s="1"/>
  <c r="A1795" i="17" s="1"/>
  <c r="A1796" i="17" s="1"/>
  <c r="A1797" i="17" s="1"/>
  <c r="A1798" i="17" s="1"/>
  <c r="A1799" i="17" s="1"/>
  <c r="A1800" i="17" s="1"/>
  <c r="A1801" i="17" s="1"/>
  <c r="A1802" i="17" s="1"/>
  <c r="A1803" i="17" s="1"/>
  <c r="A1804" i="17" s="1"/>
  <c r="A1805" i="17" s="1"/>
  <c r="A1806" i="17" s="1"/>
  <c r="A1807" i="17" s="1"/>
  <c r="A1808" i="17" s="1"/>
  <c r="A1809" i="17" s="1"/>
  <c r="A1810" i="17" s="1"/>
  <c r="A1811" i="17" s="1"/>
  <c r="A1812" i="17" s="1"/>
  <c r="A1813" i="17" s="1"/>
  <c r="A1814" i="17" s="1"/>
  <c r="A1815" i="17" s="1"/>
  <c r="A1816" i="17" s="1"/>
  <c r="A1817" i="17" s="1"/>
  <c r="A1818" i="17" s="1"/>
  <c r="A1819" i="17" s="1"/>
  <c r="A1820" i="17" s="1"/>
  <c r="A1821" i="17" s="1"/>
  <c r="A1822" i="17" s="1"/>
  <c r="A1823" i="17" s="1"/>
  <c r="A1824" i="17" s="1"/>
  <c r="A1825" i="17" s="1"/>
  <c r="A1826" i="17" s="1"/>
  <c r="A1827" i="17" s="1"/>
  <c r="A1828" i="17" s="1"/>
  <c r="A1829" i="17" s="1"/>
  <c r="A1830" i="17" s="1"/>
  <c r="A1831" i="17" s="1"/>
  <c r="A1832" i="17" s="1"/>
  <c r="A1833" i="17" s="1"/>
  <c r="A1834" i="17" s="1"/>
  <c r="A1835" i="17" s="1"/>
  <c r="A1836" i="17" s="1"/>
  <c r="A1837" i="17" s="1"/>
  <c r="A1838" i="17" s="1"/>
  <c r="A1839" i="17" s="1"/>
  <c r="A1840" i="17" s="1"/>
  <c r="A1841" i="17" s="1"/>
  <c r="A1842" i="17" s="1"/>
  <c r="A1843" i="17" s="1"/>
  <c r="A1844" i="17" s="1"/>
  <c r="A1845" i="17" s="1"/>
  <c r="A1846" i="17" s="1"/>
  <c r="A1847" i="17" s="1"/>
  <c r="A1848" i="17" s="1"/>
  <c r="A1849" i="17" s="1"/>
  <c r="A1850" i="17" s="1"/>
  <c r="A1851" i="17" s="1"/>
  <c r="A1852" i="17" s="1"/>
  <c r="A1853" i="17" s="1"/>
  <c r="A1854" i="17" s="1"/>
  <c r="A1855" i="17" s="1"/>
  <c r="A1856" i="17" s="1"/>
  <c r="A1857" i="17" s="1"/>
  <c r="A1858" i="17" s="1"/>
  <c r="A1859" i="17" s="1"/>
  <c r="A1860" i="17" s="1"/>
  <c r="A1861" i="17" s="1"/>
  <c r="A1862" i="17" s="1"/>
  <c r="A1863" i="17" s="1"/>
  <c r="A1864" i="17" s="1"/>
  <c r="A1865" i="17" s="1"/>
  <c r="A1866" i="17" s="1"/>
  <c r="A1867" i="17" s="1"/>
  <c r="A1868" i="17" s="1"/>
  <c r="A1869" i="17" s="1"/>
  <c r="A1870" i="17" s="1"/>
  <c r="A1871" i="17" s="1"/>
  <c r="A1872" i="17" s="1"/>
  <c r="A1873" i="17" s="1"/>
  <c r="A1874" i="17" s="1"/>
  <c r="A1875" i="17" s="1"/>
  <c r="A1876" i="17" s="1"/>
  <c r="A1877" i="17" s="1"/>
  <c r="A1878" i="17" s="1"/>
  <c r="A1879" i="17" s="1"/>
  <c r="A1880" i="17" s="1"/>
  <c r="A1881" i="17" s="1"/>
  <c r="A1882" i="17" s="1"/>
  <c r="A1883" i="17" s="1"/>
  <c r="A1884" i="17" s="1"/>
  <c r="A1885" i="17" s="1"/>
  <c r="A1886" i="17" s="1"/>
  <c r="A1887" i="17" s="1"/>
  <c r="A1888" i="17" s="1"/>
  <c r="A1889" i="17" s="1"/>
  <c r="A1890" i="17" s="1"/>
  <c r="A1891" i="17" s="1"/>
  <c r="A1892" i="17" s="1"/>
  <c r="A1893" i="17" s="1"/>
  <c r="A1894" i="17" s="1"/>
  <c r="A1895" i="17" s="1"/>
  <c r="A1896" i="17" s="1"/>
  <c r="A1897" i="17" s="1"/>
  <c r="A1898" i="17" s="1"/>
  <c r="A1899" i="17" s="1"/>
  <c r="A1900" i="17" s="1"/>
  <c r="A1901" i="17" s="1"/>
  <c r="A1902" i="17" s="1"/>
  <c r="A1903" i="17" s="1"/>
  <c r="A1904" i="17" s="1"/>
  <c r="A1905" i="17" s="1"/>
  <c r="A1906" i="17" s="1"/>
  <c r="A1907" i="17" s="1"/>
  <c r="A1908" i="17" s="1"/>
  <c r="A1909" i="17" s="1"/>
  <c r="A1910" i="17" s="1"/>
  <c r="A1911" i="17" s="1"/>
  <c r="A1912" i="17" s="1"/>
  <c r="A1913" i="17" s="1"/>
  <c r="A1914" i="17" s="1"/>
  <c r="A1915" i="17" s="1"/>
  <c r="A1916" i="17" s="1"/>
  <c r="A1917" i="17" s="1"/>
  <c r="A1918" i="17" s="1"/>
  <c r="A1919" i="17" s="1"/>
  <c r="A1920" i="17" s="1"/>
  <c r="A1921" i="17" s="1"/>
  <c r="A1922" i="17" s="1"/>
  <c r="A1923" i="17" s="1"/>
  <c r="A1924" i="17" s="1"/>
  <c r="A1925" i="17" s="1"/>
  <c r="A1926" i="17" s="1"/>
  <c r="A1927" i="17" s="1"/>
  <c r="A1928" i="17" s="1"/>
  <c r="A1929" i="17" s="1"/>
  <c r="A1930" i="17" s="1"/>
  <c r="A1931" i="17" s="1"/>
  <c r="A1932" i="17" s="1"/>
  <c r="A1933" i="17" s="1"/>
  <c r="A1934" i="17" s="1"/>
  <c r="A1935" i="17" s="1"/>
  <c r="A1936" i="17" s="1"/>
  <c r="A1937" i="17" s="1"/>
  <c r="A1938" i="17" s="1"/>
  <c r="A1939" i="17" s="1"/>
  <c r="A1940" i="17" s="1"/>
  <c r="A1941" i="17" s="1"/>
  <c r="A1942" i="17" s="1"/>
  <c r="A1943" i="17" s="1"/>
  <c r="A1944" i="17" s="1"/>
  <c r="A1945" i="17" s="1"/>
  <c r="A1946" i="17" s="1"/>
  <c r="A1947" i="17" s="1"/>
  <c r="A1948" i="17" s="1"/>
  <c r="A1949" i="17" s="1"/>
  <c r="A1950" i="17" s="1"/>
  <c r="A1951" i="17" s="1"/>
  <c r="A1952" i="17" s="1"/>
  <c r="A1953" i="17" s="1"/>
  <c r="A1954" i="17" s="1"/>
  <c r="A1955" i="17" s="1"/>
  <c r="A1956" i="17" s="1"/>
  <c r="A1957" i="17" s="1"/>
  <c r="A1958" i="17" s="1"/>
  <c r="A1959" i="17" s="1"/>
  <c r="A1960" i="17" s="1"/>
  <c r="A1961" i="17" s="1"/>
  <c r="A1962" i="17" s="1"/>
  <c r="A1963" i="17" s="1"/>
  <c r="A1964" i="17" s="1"/>
  <c r="A1965" i="17" s="1"/>
  <c r="A1966" i="17" s="1"/>
  <c r="A1967" i="17" s="1"/>
  <c r="A1968" i="17" s="1"/>
  <c r="A1969" i="17" s="1"/>
  <c r="A1970" i="17" s="1"/>
  <c r="A1971" i="17" s="1"/>
  <c r="A1972" i="17" s="1"/>
  <c r="A1973" i="17" s="1"/>
  <c r="A1974" i="17" s="1"/>
  <c r="A1975" i="17" s="1"/>
  <c r="A1976" i="17" s="1"/>
  <c r="A1977" i="17" s="1"/>
  <c r="A1978" i="17" s="1"/>
  <c r="A1979" i="17" s="1"/>
  <c r="A1980" i="17" s="1"/>
  <c r="A1981" i="17" s="1"/>
  <c r="A1982" i="17" s="1"/>
  <c r="A1983" i="17" s="1"/>
  <c r="A1984" i="17" s="1"/>
  <c r="A1985" i="17" s="1"/>
  <c r="A1986" i="17" s="1"/>
  <c r="A1987" i="17" s="1"/>
  <c r="A1988" i="17" s="1"/>
  <c r="A1989" i="17" s="1"/>
  <c r="A1990" i="17" s="1"/>
  <c r="A1991" i="17" s="1"/>
  <c r="A1992" i="17" s="1"/>
  <c r="A1993" i="17" s="1"/>
  <c r="A1994" i="17" s="1"/>
  <c r="A1995" i="17" s="1"/>
  <c r="A1996" i="17" s="1"/>
  <c r="A1997" i="17" s="1"/>
  <c r="A1998" i="17" s="1"/>
  <c r="A1999" i="17" s="1"/>
  <c r="A2000" i="17" s="1"/>
  <c r="A2001" i="17" s="1"/>
  <c r="A2002" i="17" s="1"/>
  <c r="A2003" i="17" s="1"/>
  <c r="A2004" i="17" s="1"/>
  <c r="A2005" i="17" s="1"/>
  <c r="A2006" i="17" s="1"/>
  <c r="A2007" i="17" s="1"/>
  <c r="A2008" i="17" s="1"/>
  <c r="A2009" i="17" s="1"/>
  <c r="A2010" i="17" s="1"/>
  <c r="A2011" i="17" s="1"/>
  <c r="A2012" i="17" s="1"/>
  <c r="A2013" i="17" s="1"/>
  <c r="A2014" i="17" s="1"/>
  <c r="A2015" i="17" s="1"/>
  <c r="A2016" i="17" s="1"/>
  <c r="A2017" i="17" s="1"/>
  <c r="A2018" i="17" s="1"/>
  <c r="A2019" i="17" s="1"/>
  <c r="A2020" i="17" s="1"/>
  <c r="A2021" i="17" s="1"/>
  <c r="A2022" i="17" s="1"/>
  <c r="A2023" i="17" s="1"/>
  <c r="A2024" i="17" s="1"/>
  <c r="A2025" i="17" s="1"/>
  <c r="A2026" i="17" s="1"/>
  <c r="A2027" i="17" s="1"/>
  <c r="A2028" i="17" s="1"/>
  <c r="A2029" i="17" s="1"/>
  <c r="A2030" i="17" s="1"/>
  <c r="A2031" i="17" s="1"/>
  <c r="A2032" i="17" s="1"/>
  <c r="A2033" i="17" s="1"/>
  <c r="A2034" i="17" s="1"/>
  <c r="A2035" i="17" s="1"/>
  <c r="A2036" i="17" s="1"/>
  <c r="A2037" i="17" s="1"/>
  <c r="A2038" i="17" s="1"/>
  <c r="A2039" i="17" s="1"/>
  <c r="A2040" i="17" s="1"/>
  <c r="A2041" i="17" s="1"/>
  <c r="A2042" i="17" s="1"/>
  <c r="A2043" i="17" s="1"/>
  <c r="A2044" i="17" s="1"/>
  <c r="A2045" i="17" s="1"/>
  <c r="A2046" i="17" s="1"/>
  <c r="A2047" i="17" s="1"/>
  <c r="A2048" i="17" s="1"/>
  <c r="A2049" i="17" s="1"/>
  <c r="A2050" i="17" s="1"/>
  <c r="A2051" i="17" s="1"/>
  <c r="A2052" i="17" s="1"/>
  <c r="A2053" i="17" s="1"/>
  <c r="A2054" i="17" s="1"/>
  <c r="A2055" i="17" s="1"/>
  <c r="A2056" i="17" s="1"/>
  <c r="A2057" i="17" s="1"/>
  <c r="A2058" i="17" s="1"/>
  <c r="A2059" i="17" s="1"/>
  <c r="A2060" i="17" s="1"/>
  <c r="A2061" i="17" s="1"/>
  <c r="A2062" i="17" s="1"/>
  <c r="A2063" i="17" s="1"/>
  <c r="A2064" i="17" s="1"/>
  <c r="A2065" i="17" s="1"/>
  <c r="A2066" i="17" s="1"/>
  <c r="A2067" i="17" s="1"/>
  <c r="A2068" i="17" s="1"/>
  <c r="A2069" i="17" s="1"/>
  <c r="A2070" i="17" s="1"/>
  <c r="A2071" i="17" s="1"/>
  <c r="A2072" i="17" s="1"/>
  <c r="A2073" i="17" s="1"/>
  <c r="A2074" i="17" s="1"/>
  <c r="A2075" i="17" s="1"/>
  <c r="A2076" i="17" s="1"/>
  <c r="A2077" i="17" s="1"/>
  <c r="A2078" i="17" s="1"/>
  <c r="A2079" i="17" s="1"/>
  <c r="A2080" i="17" s="1"/>
  <c r="A2081" i="17" s="1"/>
  <c r="A2082" i="17" s="1"/>
  <c r="A2083" i="17" s="1"/>
  <c r="A2084" i="17" s="1"/>
  <c r="A2085" i="17" s="1"/>
  <c r="A2086" i="17" s="1"/>
  <c r="A2087" i="17" s="1"/>
  <c r="A2088" i="17" s="1"/>
  <c r="A2089" i="17" s="1"/>
  <c r="A2090" i="17" s="1"/>
  <c r="A2091" i="17" s="1"/>
  <c r="A2092" i="17" s="1"/>
  <c r="A2093" i="17" s="1"/>
  <c r="A2094" i="17" s="1"/>
  <c r="A2095" i="17" s="1"/>
  <c r="A2096" i="17" s="1"/>
  <c r="A2097" i="17" s="1"/>
  <c r="A2098" i="17" s="1"/>
  <c r="A2099" i="17" s="1"/>
  <c r="A2100" i="17" s="1"/>
  <c r="A2101" i="17" s="1"/>
  <c r="A2102" i="17" s="1"/>
  <c r="A2103" i="17" s="1"/>
  <c r="A2104" i="17" s="1"/>
  <c r="A2105" i="17" s="1"/>
  <c r="A2106" i="17" s="1"/>
  <c r="A2107" i="17" s="1"/>
  <c r="A2108" i="17" s="1"/>
  <c r="A2109" i="17" s="1"/>
  <c r="A2110" i="17" s="1"/>
  <c r="A2111" i="17" s="1"/>
  <c r="A2112" i="17" s="1"/>
  <c r="A2113" i="17" s="1"/>
  <c r="A2114" i="17" s="1"/>
  <c r="A2115" i="17" s="1"/>
  <c r="A2116" i="17" s="1"/>
  <c r="A2117" i="17" s="1"/>
  <c r="A2118" i="17" s="1"/>
  <c r="A2119" i="17" s="1"/>
  <c r="A2120" i="17" s="1"/>
  <c r="A2121" i="17" s="1"/>
  <c r="A2122" i="17" s="1"/>
  <c r="A2123" i="17" s="1"/>
  <c r="A2124" i="17" s="1"/>
  <c r="A2125" i="17" s="1"/>
  <c r="A2126" i="17" s="1"/>
  <c r="A2127" i="17" s="1"/>
  <c r="A2128" i="17" s="1"/>
  <c r="A2129" i="17" s="1"/>
  <c r="A2130" i="17" s="1"/>
  <c r="A2131" i="17" s="1"/>
  <c r="A2132" i="17" s="1"/>
  <c r="A2133" i="17" s="1"/>
  <c r="A2134" i="17" s="1"/>
  <c r="A2135" i="17" s="1"/>
  <c r="A2136" i="17" s="1"/>
  <c r="A2137" i="17" s="1"/>
  <c r="A2138" i="17" s="1"/>
  <c r="A2139" i="17" s="1"/>
  <c r="A2140" i="17" s="1"/>
  <c r="A2141" i="17" s="1"/>
  <c r="A2142" i="17" s="1"/>
  <c r="A2143" i="17" s="1"/>
  <c r="A2144" i="17" s="1"/>
  <c r="A2145" i="17" s="1"/>
  <c r="A2146" i="17" s="1"/>
  <c r="A2147" i="17" s="1"/>
  <c r="A2148" i="17" s="1"/>
  <c r="A2149" i="17" s="1"/>
  <c r="A2150" i="17" s="1"/>
  <c r="A2151" i="17" s="1"/>
  <c r="A2152" i="17" s="1"/>
  <c r="A2153" i="17" s="1"/>
  <c r="A2154" i="17" s="1"/>
  <c r="A2155" i="17" s="1"/>
  <c r="A2156" i="17" s="1"/>
  <c r="A2157" i="17" s="1"/>
  <c r="A2158" i="17" s="1"/>
  <c r="A2159" i="17" s="1"/>
  <c r="A2160" i="17" s="1"/>
  <c r="A2161" i="17" s="1"/>
  <c r="A2162" i="17" s="1"/>
  <c r="A2163" i="17" s="1"/>
  <c r="A2164" i="17" s="1"/>
  <c r="A2165" i="17" s="1"/>
  <c r="A2166" i="17" s="1"/>
  <c r="A2167" i="17" s="1"/>
  <c r="A2168" i="17" s="1"/>
  <c r="A2169" i="17" s="1"/>
  <c r="A2170" i="17" s="1"/>
  <c r="A2171" i="17" s="1"/>
  <c r="A2172" i="17" s="1"/>
  <c r="A2173" i="17" s="1"/>
  <c r="A2174" i="17" s="1"/>
  <c r="A2175" i="17" s="1"/>
  <c r="A2176" i="17" s="1"/>
  <c r="A2177" i="17" s="1"/>
  <c r="A2178" i="17" s="1"/>
  <c r="A2179" i="17" s="1"/>
  <c r="A2180" i="17" s="1"/>
  <c r="A2181" i="17" s="1"/>
  <c r="A2182" i="17" s="1"/>
  <c r="A2183" i="17" s="1"/>
  <c r="A2184" i="17" s="1"/>
  <c r="A2185" i="17" s="1"/>
  <c r="A2186" i="17" s="1"/>
  <c r="A2187" i="17" s="1"/>
  <c r="A2188" i="17" s="1"/>
  <c r="A2189" i="17" s="1"/>
  <c r="A2190" i="17" s="1"/>
  <c r="A2191" i="17" s="1"/>
  <c r="A2192" i="17" s="1"/>
  <c r="A2193" i="17" s="1"/>
  <c r="A2194" i="17" s="1"/>
  <c r="A2195" i="17" s="1"/>
  <c r="A2196" i="17" s="1"/>
  <c r="A2197" i="17" s="1"/>
  <c r="A2198" i="17" s="1"/>
  <c r="A2199" i="17" s="1"/>
  <c r="A2200" i="17" s="1"/>
  <c r="A2201" i="17" s="1"/>
  <c r="A2202" i="17" s="1"/>
  <c r="A2203" i="17" s="1"/>
  <c r="A2204" i="17" s="1"/>
  <c r="A2205" i="17" s="1"/>
  <c r="A2206" i="17" s="1"/>
  <c r="A2207" i="17" s="1"/>
  <c r="A2208" i="17" s="1"/>
  <c r="A2209" i="17" s="1"/>
  <c r="A2210" i="17" s="1"/>
  <c r="A2211" i="17" s="1"/>
  <c r="A2212" i="17" s="1"/>
  <c r="A2213" i="17" s="1"/>
  <c r="A2214" i="17" s="1"/>
  <c r="A2215" i="17" s="1"/>
  <c r="A2216" i="17" s="1"/>
  <c r="A2217" i="17" s="1"/>
  <c r="A2218" i="17" s="1"/>
  <c r="A2219" i="17" s="1"/>
  <c r="A2220" i="17" s="1"/>
  <c r="A2221" i="17" s="1"/>
  <c r="A2222" i="17" s="1"/>
  <c r="A2223" i="17" s="1"/>
  <c r="A2224" i="17" s="1"/>
  <c r="A2225" i="17" s="1"/>
  <c r="A2226" i="17" s="1"/>
  <c r="A2227" i="17" s="1"/>
  <c r="A2228" i="17" s="1"/>
  <c r="A2229" i="17" s="1"/>
  <c r="A2230" i="17" s="1"/>
  <c r="A2231" i="17" s="1"/>
  <c r="A2232" i="17" s="1"/>
  <c r="A2233" i="17" s="1"/>
  <c r="A2234" i="17" s="1"/>
  <c r="A2235" i="17" s="1"/>
  <c r="A2236" i="17" s="1"/>
  <c r="A2237" i="17" s="1"/>
  <c r="A2238" i="17" s="1"/>
  <c r="A2239" i="17" s="1"/>
  <c r="A2240" i="17" s="1"/>
  <c r="A2241" i="17" s="1"/>
  <c r="A2242" i="17" s="1"/>
  <c r="A2243" i="17" s="1"/>
  <c r="A2244" i="17" s="1"/>
  <c r="A2245" i="17" s="1"/>
  <c r="A2246" i="17" s="1"/>
  <c r="A2247" i="17" s="1"/>
  <c r="A2248" i="17" s="1"/>
  <c r="A2249" i="17" s="1"/>
  <c r="A2250" i="17" s="1"/>
  <c r="A2251" i="17" s="1"/>
  <c r="A2252" i="17" s="1"/>
  <c r="A2253" i="17" s="1"/>
  <c r="A2254" i="17" s="1"/>
  <c r="A2255" i="17" s="1"/>
  <c r="A2256" i="17" s="1"/>
  <c r="A2257" i="17" s="1"/>
  <c r="A2258" i="17" s="1"/>
  <c r="A2259" i="17" s="1"/>
  <c r="A2260" i="17" s="1"/>
  <c r="A2261" i="17" s="1"/>
  <c r="A2262" i="17" s="1"/>
  <c r="A2263" i="17" s="1"/>
  <c r="A2264" i="17" s="1"/>
  <c r="A2265" i="17" s="1"/>
  <c r="A2266" i="17" s="1"/>
  <c r="A2267" i="17" s="1"/>
  <c r="A2268" i="17" s="1"/>
  <c r="A2269" i="17" s="1"/>
  <c r="A2270" i="17" s="1"/>
  <c r="A2271" i="17" s="1"/>
  <c r="A2272" i="17" s="1"/>
  <c r="A2273" i="17" s="1"/>
  <c r="A2274" i="17" s="1"/>
  <c r="A2275" i="17" s="1"/>
  <c r="A2276" i="17" s="1"/>
  <c r="A2277" i="17" s="1"/>
  <c r="A2278" i="17" s="1"/>
  <c r="A2279" i="17" s="1"/>
  <c r="A2280" i="17" s="1"/>
  <c r="A2281" i="17" s="1"/>
  <c r="A2282" i="17" s="1"/>
  <c r="A2283" i="17" s="1"/>
  <c r="A2284" i="17" s="1"/>
  <c r="A2285" i="17" s="1"/>
  <c r="A2286" i="17" s="1"/>
  <c r="A2287" i="17" s="1"/>
  <c r="A2288" i="17" s="1"/>
  <c r="A2289" i="17" s="1"/>
  <c r="A2290" i="17" s="1"/>
  <c r="A2291" i="17" s="1"/>
  <c r="A2292" i="17" s="1"/>
  <c r="A2293" i="17" s="1"/>
  <c r="A2294" i="17" s="1"/>
  <c r="A2295" i="17" s="1"/>
  <c r="A2296" i="17" s="1"/>
  <c r="A2297" i="17" s="1"/>
  <c r="A2298" i="17" s="1"/>
  <c r="A2299" i="17" s="1"/>
  <c r="A2300" i="17" s="1"/>
  <c r="A2301" i="17" s="1"/>
  <c r="A2302" i="17" s="1"/>
  <c r="A2303" i="17" s="1"/>
  <c r="A2304" i="17" s="1"/>
  <c r="A2305" i="17" s="1"/>
  <c r="A2306" i="17" s="1"/>
  <c r="A2307" i="17" s="1"/>
  <c r="A2308" i="17" s="1"/>
  <c r="A2309" i="17" s="1"/>
  <c r="A2310" i="17" s="1"/>
  <c r="A2311" i="17" s="1"/>
  <c r="A2312" i="17" s="1"/>
  <c r="A2313" i="17" s="1"/>
  <c r="A2314" i="17" s="1"/>
  <c r="A2315" i="17" s="1"/>
  <c r="A2316" i="17" s="1"/>
  <c r="A2317" i="17" s="1"/>
  <c r="A2318" i="17" s="1"/>
  <c r="A2319" i="17" s="1"/>
  <c r="A2320" i="17" s="1"/>
  <c r="A2321" i="17" s="1"/>
  <c r="A2322" i="17" s="1"/>
  <c r="A2323" i="17" s="1"/>
  <c r="A2324" i="17" s="1"/>
  <c r="A2325" i="17" s="1"/>
  <c r="A2326" i="17" s="1"/>
  <c r="A2327" i="17" s="1"/>
  <c r="A2328" i="17" s="1"/>
  <c r="A2329" i="17" s="1"/>
  <c r="A2330" i="17" s="1"/>
  <c r="A2331" i="17" s="1"/>
  <c r="A2332" i="17" s="1"/>
  <c r="A2333" i="17" s="1"/>
  <c r="A2334" i="17" s="1"/>
  <c r="A2335" i="17" s="1"/>
  <c r="A2336" i="17" s="1"/>
  <c r="A2337" i="17" s="1"/>
  <c r="A2338" i="17" s="1"/>
  <c r="A2339" i="17" s="1"/>
  <c r="A2340" i="17" s="1"/>
  <c r="A2341" i="17" s="1"/>
  <c r="A2342" i="17" s="1"/>
  <c r="A2343" i="17" s="1"/>
  <c r="A2344" i="17" s="1"/>
  <c r="A2345" i="17" s="1"/>
  <c r="A2346" i="17" s="1"/>
  <c r="A2347" i="17" s="1"/>
  <c r="A2348" i="17" s="1"/>
  <c r="A2349" i="17" s="1"/>
  <c r="A2350" i="17" s="1"/>
  <c r="A2351" i="17" s="1"/>
  <c r="A2352" i="17" s="1"/>
  <c r="A2353" i="17" s="1"/>
  <c r="A2354" i="17" s="1"/>
  <c r="A2355" i="17" s="1"/>
  <c r="A2356" i="17" s="1"/>
  <c r="A2357" i="17" s="1"/>
  <c r="A2358" i="17" s="1"/>
  <c r="A2359" i="17" s="1"/>
  <c r="A2360" i="17" s="1"/>
  <c r="A2361" i="17" s="1"/>
  <c r="A2362" i="17" s="1"/>
  <c r="A2363" i="17" s="1"/>
  <c r="A2364" i="17" s="1"/>
  <c r="A2365" i="17" s="1"/>
  <c r="A2366" i="17" s="1"/>
  <c r="A2367" i="17" s="1"/>
  <c r="A2368" i="17" s="1"/>
  <c r="A2369" i="17" s="1"/>
  <c r="A2370" i="17" s="1"/>
  <c r="A2371" i="17" s="1"/>
  <c r="A2372" i="17" s="1"/>
  <c r="A2373" i="17" s="1"/>
  <c r="A2374" i="17" s="1"/>
  <c r="A2375" i="17" s="1"/>
  <c r="A2376" i="17" s="1"/>
  <c r="A2377" i="17" s="1"/>
  <c r="A2378" i="17" s="1"/>
  <c r="A2379" i="17" s="1"/>
  <c r="A2380" i="17" s="1"/>
  <c r="A2381" i="17" s="1"/>
  <c r="A2382" i="17" s="1"/>
  <c r="A2383" i="17" s="1"/>
  <c r="A2384" i="17" s="1"/>
  <c r="A2385" i="17" s="1"/>
  <c r="A2386" i="17" s="1"/>
  <c r="A2387" i="17" s="1"/>
  <c r="A2388" i="17" s="1"/>
  <c r="A2389" i="17" s="1"/>
  <c r="A2390" i="17" s="1"/>
  <c r="A2391" i="17" s="1"/>
  <c r="A2392" i="17" s="1"/>
  <c r="A2393" i="17" s="1"/>
  <c r="A2394" i="17" s="1"/>
  <c r="A2395" i="17" s="1"/>
  <c r="A2396" i="17" s="1"/>
  <c r="A2397" i="17" s="1"/>
  <c r="A2398" i="17" s="1"/>
  <c r="A2399" i="17" s="1"/>
  <c r="A2400" i="17" s="1"/>
  <c r="A2401" i="17" s="1"/>
  <c r="A2402" i="17" s="1"/>
  <c r="A2403" i="17" s="1"/>
  <c r="A2404" i="17" s="1"/>
  <c r="A2405" i="17" s="1"/>
  <c r="A2406" i="17" s="1"/>
  <c r="A2407" i="17" s="1"/>
  <c r="A2408" i="17" s="1"/>
  <c r="A2409" i="17" s="1"/>
  <c r="A2410" i="17" s="1"/>
  <c r="A2411" i="17" s="1"/>
  <c r="A2412" i="17" s="1"/>
  <c r="A2413" i="17" s="1"/>
  <c r="A2414" i="17" s="1"/>
  <c r="A2415" i="17" s="1"/>
  <c r="A2416" i="17" s="1"/>
  <c r="A2417" i="17" s="1"/>
  <c r="A2418" i="17" s="1"/>
  <c r="A2419" i="17" s="1"/>
  <c r="A2420" i="17" s="1"/>
  <c r="A2421" i="17" s="1"/>
  <c r="A2422" i="17" s="1"/>
  <c r="A2423" i="17" s="1"/>
  <c r="A2424" i="17" s="1"/>
  <c r="A2425" i="17" s="1"/>
  <c r="A2426" i="17" s="1"/>
  <c r="A2427" i="17" s="1"/>
  <c r="A2428" i="17" s="1"/>
  <c r="A2429" i="17" s="1"/>
  <c r="A2430" i="17" s="1"/>
  <c r="A2431" i="17" s="1"/>
  <c r="A2432" i="17" s="1"/>
  <c r="A2433" i="17" s="1"/>
  <c r="A2434" i="17" s="1"/>
  <c r="A2435" i="17" s="1"/>
  <c r="A2436" i="17" s="1"/>
  <c r="A2437" i="17" s="1"/>
  <c r="A2438" i="17" s="1"/>
  <c r="A2439" i="17" s="1"/>
  <c r="A2440" i="17" s="1"/>
  <c r="A2441" i="17" s="1"/>
  <c r="A2442" i="17" s="1"/>
  <c r="A2443" i="17" s="1"/>
  <c r="A2444" i="17" s="1"/>
  <c r="A2445" i="17" s="1"/>
  <c r="A2446" i="17" s="1"/>
  <c r="A2447" i="17" s="1"/>
  <c r="A2448" i="17" s="1"/>
  <c r="A2449" i="17" s="1"/>
  <c r="A2450" i="17" s="1"/>
  <c r="A2451" i="17" s="1"/>
  <c r="A2452" i="17" s="1"/>
  <c r="A2453" i="17" s="1"/>
  <c r="A2454" i="17" s="1"/>
  <c r="A2455" i="17" s="1"/>
  <c r="A2456" i="17" s="1"/>
  <c r="A2457" i="17" s="1"/>
  <c r="A2458" i="17" s="1"/>
  <c r="A2459" i="17" s="1"/>
  <c r="A2460" i="17" s="1"/>
  <c r="A2461" i="17" s="1"/>
  <c r="A2462" i="17" s="1"/>
  <c r="A2463" i="17" s="1"/>
  <c r="A2464" i="17" s="1"/>
  <c r="A2465" i="17" s="1"/>
  <c r="A2466" i="17" s="1"/>
  <c r="A2467" i="17" s="1"/>
  <c r="A2468" i="17" s="1"/>
  <c r="A2469" i="17" s="1"/>
  <c r="A2470" i="17" s="1"/>
  <c r="A2471" i="17" s="1"/>
  <c r="A2472" i="17" s="1"/>
  <c r="A2473" i="17" s="1"/>
  <c r="A2474" i="17" s="1"/>
  <c r="A2475" i="17" s="1"/>
  <c r="A2476" i="17" s="1"/>
  <c r="A2477" i="17" s="1"/>
  <c r="A2478" i="17" s="1"/>
  <c r="A2479" i="17" s="1"/>
  <c r="A2480" i="17" s="1"/>
  <c r="A2481" i="17" s="1"/>
  <c r="A2482" i="17" s="1"/>
  <c r="A2483" i="17" s="1"/>
  <c r="A2484" i="17" s="1"/>
  <c r="A2485" i="17" s="1"/>
  <c r="A2486" i="17" s="1"/>
  <c r="A2487" i="17" s="1"/>
  <c r="A2488" i="17" s="1"/>
  <c r="A2489" i="17" s="1"/>
  <c r="A2490" i="17" s="1"/>
  <c r="A2491" i="17" s="1"/>
  <c r="A2492" i="17" s="1"/>
  <c r="A2493" i="17" s="1"/>
  <c r="A2494" i="17" s="1"/>
  <c r="A2495" i="17" s="1"/>
  <c r="A2496" i="17" s="1"/>
  <c r="A2497" i="17" s="1"/>
  <c r="A2498" i="17" s="1"/>
  <c r="A2499" i="17" s="1"/>
  <c r="A2500" i="17" s="1"/>
  <c r="A2501" i="17" s="1"/>
  <c r="A2502" i="17" s="1"/>
  <c r="A2503" i="17" s="1"/>
  <c r="A2504" i="17" s="1"/>
  <c r="A2505" i="17" s="1"/>
  <c r="A2506" i="17" s="1"/>
  <c r="A2507" i="17" s="1"/>
  <c r="A2508" i="17" s="1"/>
  <c r="A2509" i="17" s="1"/>
  <c r="A2510" i="17" s="1"/>
  <c r="A2511" i="17" s="1"/>
  <c r="A2512" i="17" s="1"/>
  <c r="A2513" i="17" s="1"/>
  <c r="A2514" i="17" s="1"/>
  <c r="A2515" i="17" s="1"/>
  <c r="A2516" i="17" s="1"/>
  <c r="A2517" i="17" s="1"/>
  <c r="A2518" i="17" s="1"/>
  <c r="A2519" i="17" s="1"/>
  <c r="A2520" i="17" s="1"/>
  <c r="A2521" i="17" s="1"/>
  <c r="A2522" i="17" s="1"/>
  <c r="A2523" i="17" s="1"/>
  <c r="A2524" i="17" s="1"/>
  <c r="A2525" i="17" s="1"/>
  <c r="A2526" i="17" s="1"/>
  <c r="A2527" i="17" s="1"/>
  <c r="A2528" i="17" s="1"/>
  <c r="A2529" i="17" s="1"/>
  <c r="A2530" i="17" s="1"/>
  <c r="A2531" i="17" s="1"/>
  <c r="A2532" i="17" s="1"/>
  <c r="A2533" i="17" s="1"/>
  <c r="A2534" i="17" s="1"/>
  <c r="A2535" i="17" s="1"/>
  <c r="A2536" i="17" s="1"/>
  <c r="A2537" i="17" s="1"/>
  <c r="A2538" i="17" s="1"/>
  <c r="A2539" i="17" s="1"/>
  <c r="A2540" i="17" s="1"/>
  <c r="A2541" i="17" s="1"/>
  <c r="A2542" i="17" s="1"/>
  <c r="A2543" i="17" s="1"/>
  <c r="A2544" i="17" s="1"/>
  <c r="A2545" i="17" s="1"/>
  <c r="A2546" i="17" s="1"/>
  <c r="A2547" i="17" s="1"/>
  <c r="A2548" i="17" s="1"/>
  <c r="A2549" i="17" s="1"/>
  <c r="A2550" i="17" s="1"/>
  <c r="A2551" i="17" s="1"/>
  <c r="A2552" i="17" s="1"/>
  <c r="A2553" i="17" s="1"/>
  <c r="A2554" i="17" s="1"/>
  <c r="A2555" i="17" s="1"/>
  <c r="A2556" i="17" s="1"/>
  <c r="A2557" i="17" s="1"/>
  <c r="A2558" i="17" s="1"/>
  <c r="A2559" i="17" s="1"/>
  <c r="A2560" i="17" s="1"/>
  <c r="A2561" i="17" s="1"/>
  <c r="A2562" i="17" s="1"/>
  <c r="A2563" i="17" s="1"/>
  <c r="A2564" i="17" s="1"/>
  <c r="A2565" i="17" s="1"/>
  <c r="A2566" i="17" s="1"/>
  <c r="A2567" i="17" s="1"/>
  <c r="A2568" i="17" s="1"/>
  <c r="A2569" i="17" s="1"/>
  <c r="A2570" i="17" s="1"/>
  <c r="A2571" i="17" s="1"/>
  <c r="A2572" i="17" s="1"/>
  <c r="A2573" i="17" s="1"/>
  <c r="A2574" i="17" s="1"/>
  <c r="A2575" i="17" s="1"/>
  <c r="A2576" i="17" s="1"/>
  <c r="A2577" i="17" s="1"/>
  <c r="A2578" i="17" s="1"/>
  <c r="A2579" i="17" s="1"/>
  <c r="A2580" i="17" s="1"/>
  <c r="A2581" i="17" s="1"/>
  <c r="A2582" i="17" s="1"/>
  <c r="A2583" i="17" s="1"/>
  <c r="A2584" i="17" s="1"/>
  <c r="A2585" i="17" s="1"/>
  <c r="A2586" i="17" s="1"/>
  <c r="A2587" i="17" s="1"/>
  <c r="A2588" i="17" s="1"/>
  <c r="A2589" i="17" s="1"/>
  <c r="A2590" i="17" s="1"/>
  <c r="A2591" i="17" s="1"/>
  <c r="A2592" i="17" s="1"/>
  <c r="A2593" i="17" s="1"/>
  <c r="A2594" i="17" s="1"/>
  <c r="A2595" i="17" s="1"/>
  <c r="A2596" i="17" s="1"/>
  <c r="A2597" i="17" s="1"/>
  <c r="A2598" i="17" s="1"/>
  <c r="A2599" i="17" s="1"/>
  <c r="A2600" i="17" s="1"/>
  <c r="A2601" i="17" s="1"/>
  <c r="A2602" i="17" s="1"/>
  <c r="A2603" i="17" s="1"/>
  <c r="A2604" i="17" s="1"/>
  <c r="A2605" i="17" s="1"/>
  <c r="A2606" i="17" s="1"/>
  <c r="A2607" i="17" s="1"/>
  <c r="A2608" i="17" s="1"/>
  <c r="A2609" i="17" s="1"/>
  <c r="A2610" i="17" s="1"/>
  <c r="A2611" i="17" s="1"/>
  <c r="A2612" i="17" s="1"/>
  <c r="A2613" i="17" s="1"/>
  <c r="A2614" i="17" s="1"/>
  <c r="A2615" i="17" s="1"/>
  <c r="A2616" i="17" s="1"/>
  <c r="A2617" i="17" s="1"/>
  <c r="A2618" i="17" s="1"/>
  <c r="A2619" i="17" s="1"/>
  <c r="A2620" i="17" s="1"/>
  <c r="A2621" i="17" s="1"/>
  <c r="A2622" i="17" s="1"/>
  <c r="A2623" i="17" s="1"/>
  <c r="A2624" i="17" s="1"/>
  <c r="A2625" i="17" s="1"/>
  <c r="A2626" i="17" s="1"/>
  <c r="A2627" i="17" s="1"/>
  <c r="A2628" i="17" s="1"/>
  <c r="A2629" i="17" s="1"/>
  <c r="A2630" i="17" s="1"/>
  <c r="A2631" i="17" s="1"/>
  <c r="A2632" i="17" s="1"/>
  <c r="A2633" i="17" s="1"/>
  <c r="A2634" i="17" s="1"/>
  <c r="A2635" i="17" s="1"/>
  <c r="A2636" i="17" s="1"/>
  <c r="A2637" i="17" s="1"/>
  <c r="A2638" i="17" s="1"/>
  <c r="A2639" i="17" s="1"/>
  <c r="A2640" i="17" s="1"/>
  <c r="A2641" i="17" s="1"/>
  <c r="A2642" i="17" s="1"/>
  <c r="A2643" i="17" s="1"/>
  <c r="A2644" i="17" s="1"/>
  <c r="A2645" i="17" s="1"/>
  <c r="A2646" i="17" s="1"/>
  <c r="A2647" i="17" s="1"/>
  <c r="A2648" i="17" s="1"/>
  <c r="A2649" i="17" s="1"/>
  <c r="A2650" i="17" s="1"/>
  <c r="A2651" i="17" s="1"/>
  <c r="A2652" i="17" s="1"/>
  <c r="A2653" i="17" s="1"/>
  <c r="A2654" i="17" s="1"/>
  <c r="A2655" i="17" s="1"/>
  <c r="A2656" i="17" s="1"/>
  <c r="A2657" i="17" s="1"/>
  <c r="A2658" i="17" s="1"/>
  <c r="A2659" i="17" s="1"/>
  <c r="A2660" i="17" s="1"/>
  <c r="A2661" i="17" s="1"/>
  <c r="A2662" i="17" s="1"/>
  <c r="A2663" i="17" s="1"/>
  <c r="A2664" i="17" s="1"/>
  <c r="A2665" i="17" s="1"/>
  <c r="A2666" i="17" s="1"/>
  <c r="A2667" i="17" s="1"/>
  <c r="A2668" i="17" s="1"/>
  <c r="A2669" i="17" s="1"/>
  <c r="A2670" i="17" s="1"/>
  <c r="A2671" i="17" s="1"/>
  <c r="A2672" i="17" s="1"/>
  <c r="A2673" i="17" s="1"/>
  <c r="A2674" i="17" s="1"/>
  <c r="A2675" i="17" s="1"/>
  <c r="A2676" i="17" s="1"/>
  <c r="A2677" i="17" s="1"/>
  <c r="A2678" i="17" s="1"/>
  <c r="A2679" i="17" s="1"/>
  <c r="A2680" i="17" s="1"/>
  <c r="A2681" i="17" s="1"/>
  <c r="A2682" i="17" s="1"/>
  <c r="A2683" i="17" s="1"/>
  <c r="A2684" i="17" s="1"/>
  <c r="A2685" i="17" s="1"/>
  <c r="A2686" i="17" s="1"/>
  <c r="A2687" i="17" s="1"/>
  <c r="A2688" i="17" s="1"/>
  <c r="A2689" i="17" s="1"/>
  <c r="A2690" i="17" s="1"/>
  <c r="A2691" i="17" s="1"/>
  <c r="A2692" i="17" s="1"/>
  <c r="A2693" i="17" s="1"/>
  <c r="A2694" i="17" s="1"/>
  <c r="A2695" i="17" s="1"/>
  <c r="A2696" i="17" s="1"/>
  <c r="A2697" i="17" s="1"/>
  <c r="A2698" i="17" s="1"/>
  <c r="A2699" i="17" s="1"/>
  <c r="A2700" i="17" s="1"/>
  <c r="A2701" i="17" s="1"/>
  <c r="A2702" i="17" s="1"/>
  <c r="A2703" i="17" s="1"/>
  <c r="A2704" i="17" s="1"/>
  <c r="A2705" i="17" s="1"/>
  <c r="A2706" i="17" s="1"/>
  <c r="A2707" i="17" s="1"/>
  <c r="A2708" i="17" s="1"/>
  <c r="A2709" i="17" s="1"/>
  <c r="A2710" i="17" s="1"/>
  <c r="A2711" i="17" s="1"/>
  <c r="A2712" i="17" s="1"/>
  <c r="A2713" i="17" s="1"/>
  <c r="A2714" i="17" s="1"/>
  <c r="A2715" i="17" s="1"/>
  <c r="A2716" i="17" s="1"/>
  <c r="A2717" i="17" s="1"/>
  <c r="A2718" i="17" s="1"/>
  <c r="A2719" i="17" s="1"/>
  <c r="A2720" i="17" s="1"/>
  <c r="A2721" i="17" s="1"/>
  <c r="A2722" i="17" s="1"/>
  <c r="A2723" i="17" s="1"/>
  <c r="A2724" i="17" s="1"/>
  <c r="A2725" i="17" s="1"/>
  <c r="A2726" i="17" s="1"/>
  <c r="A2727" i="17" s="1"/>
  <c r="A2728" i="17" s="1"/>
  <c r="A2729" i="17" s="1"/>
  <c r="A2730" i="17" s="1"/>
  <c r="A2731" i="17" s="1"/>
  <c r="A2732" i="17" s="1"/>
  <c r="A2733" i="17" s="1"/>
  <c r="A2734" i="17" s="1"/>
  <c r="A2735" i="17" s="1"/>
  <c r="A2736" i="17" s="1"/>
  <c r="A2737" i="17" s="1"/>
  <c r="A2738" i="17" s="1"/>
  <c r="A2739" i="17" s="1"/>
  <c r="A2740" i="17" s="1"/>
  <c r="A2741" i="17" s="1"/>
  <c r="A2742" i="17" s="1"/>
  <c r="A2743" i="17" s="1"/>
  <c r="A2744" i="17" s="1"/>
  <c r="A2745" i="17" s="1"/>
  <c r="A2746" i="17" s="1"/>
  <c r="A2747" i="17" s="1"/>
  <c r="A2748" i="17" s="1"/>
  <c r="A2749" i="17" s="1"/>
  <c r="A2750" i="17" s="1"/>
  <c r="A2751" i="17" s="1"/>
  <c r="A2752" i="17" s="1"/>
  <c r="A2753" i="17" s="1"/>
  <c r="A2754" i="17" s="1"/>
  <c r="A2755" i="17" s="1"/>
  <c r="A2756" i="17" s="1"/>
  <c r="A2757" i="17" s="1"/>
  <c r="A2758" i="17" s="1"/>
  <c r="A2759" i="17" s="1"/>
  <c r="A2760" i="17" s="1"/>
  <c r="A2761" i="17" s="1"/>
  <c r="A2762" i="17" s="1"/>
  <c r="A2763" i="17" s="1"/>
  <c r="A2764" i="17" s="1"/>
  <c r="A2765" i="17" s="1"/>
  <c r="A2766" i="17" s="1"/>
  <c r="A2767" i="17" s="1"/>
  <c r="A2768" i="17" s="1"/>
  <c r="A2769" i="17" s="1"/>
  <c r="A2770" i="17" s="1"/>
  <c r="A2771" i="17" s="1"/>
  <c r="A2772" i="17" s="1"/>
  <c r="A2773" i="17" s="1"/>
  <c r="A2774" i="17" s="1"/>
  <c r="A2775" i="17" s="1"/>
  <c r="A2776" i="17" s="1"/>
  <c r="A2777" i="17" s="1"/>
  <c r="A2778" i="17" s="1"/>
  <c r="A2779" i="17" s="1"/>
  <c r="A2780" i="17" s="1"/>
  <c r="A2781" i="17" s="1"/>
  <c r="A2782" i="17" s="1"/>
  <c r="A2783" i="17" s="1"/>
  <c r="A2784" i="17" s="1"/>
  <c r="A2785" i="17" s="1"/>
  <c r="A2786" i="17" s="1"/>
  <c r="A2787" i="17" s="1"/>
  <c r="A2788" i="17" s="1"/>
  <c r="A2789" i="17" s="1"/>
  <c r="A2790" i="17" s="1"/>
  <c r="A2791" i="17" s="1"/>
  <c r="A2792" i="17" s="1"/>
  <c r="A2793" i="17" s="1"/>
  <c r="A2794" i="17" s="1"/>
  <c r="A2795" i="17" s="1"/>
  <c r="A2796" i="17" s="1"/>
  <c r="A2797" i="17" s="1"/>
  <c r="A2798" i="17" s="1"/>
  <c r="A2799" i="17" s="1"/>
  <c r="A2800" i="17" s="1"/>
  <c r="A2801" i="17" s="1"/>
  <c r="A2802" i="17" s="1"/>
  <c r="A2803" i="17" s="1"/>
  <c r="A2804" i="17" s="1"/>
  <c r="A2805" i="17" s="1"/>
  <c r="A2806" i="17" s="1"/>
  <c r="A2807" i="17" s="1"/>
  <c r="A2808" i="17" s="1"/>
  <c r="A2809" i="17" s="1"/>
  <c r="A2810" i="17" s="1"/>
  <c r="A2811" i="17" s="1"/>
  <c r="A2812" i="17" s="1"/>
  <c r="A2813" i="17" s="1"/>
  <c r="A2814" i="17" s="1"/>
  <c r="A2815" i="17" s="1"/>
  <c r="A2816" i="17" s="1"/>
  <c r="A2817" i="17" s="1"/>
  <c r="A2818" i="17" s="1"/>
  <c r="A2819" i="17" s="1"/>
  <c r="A2820" i="17" s="1"/>
  <c r="A2821" i="17" s="1"/>
  <c r="A2822" i="17" s="1"/>
  <c r="A2823" i="17" s="1"/>
  <c r="A2824" i="17" s="1"/>
  <c r="A2825" i="17" s="1"/>
  <c r="A2826" i="17" s="1"/>
  <c r="A2827" i="17" s="1"/>
  <c r="A2828" i="17" s="1"/>
  <c r="A2829" i="17" s="1"/>
  <c r="A2830" i="17" s="1"/>
  <c r="A2831" i="17" s="1"/>
  <c r="A2832" i="17" s="1"/>
  <c r="A2833" i="17" s="1"/>
  <c r="A2834" i="17" s="1"/>
  <c r="A2835" i="17" s="1"/>
  <c r="A2836" i="17" s="1"/>
  <c r="A2837" i="17" s="1"/>
  <c r="A2838" i="17" s="1"/>
  <c r="A2839" i="17" s="1"/>
  <c r="A2840" i="17" s="1"/>
  <c r="A2841" i="17" s="1"/>
  <c r="A2842" i="17" s="1"/>
  <c r="A2843" i="17" s="1"/>
  <c r="A2844" i="17" s="1"/>
  <c r="A2845" i="17" s="1"/>
  <c r="A2846" i="17" s="1"/>
  <c r="A2847" i="17" s="1"/>
  <c r="A2848" i="17" s="1"/>
  <c r="A2849" i="17" s="1"/>
  <c r="A2850" i="17" s="1"/>
  <c r="A2851" i="17" s="1"/>
  <c r="A2852" i="17" s="1"/>
  <c r="A2853" i="17" s="1"/>
  <c r="A2854" i="17" s="1"/>
  <c r="A2855" i="17" s="1"/>
  <c r="A2856" i="17" s="1"/>
  <c r="A2857" i="17" s="1"/>
  <c r="A2858" i="17" s="1"/>
  <c r="A2859" i="17" s="1"/>
  <c r="A2860" i="17" s="1"/>
  <c r="A2861" i="17" s="1"/>
  <c r="A2862" i="17" s="1"/>
  <c r="A2863" i="17" s="1"/>
  <c r="A2864" i="17" s="1"/>
  <c r="A2865" i="17" s="1"/>
  <c r="A2866" i="17" s="1"/>
  <c r="A2867" i="17" s="1"/>
  <c r="A2868" i="17" s="1"/>
  <c r="A2869" i="17" s="1"/>
  <c r="A2870" i="17" s="1"/>
  <c r="A2871" i="17" s="1"/>
  <c r="A2872" i="17" s="1"/>
  <c r="A2873" i="17" s="1"/>
  <c r="A2874" i="17" s="1"/>
  <c r="A2875" i="17" s="1"/>
  <c r="A2876" i="17" s="1"/>
  <c r="A2877" i="17" s="1"/>
  <c r="A2878" i="17" s="1"/>
  <c r="A2879" i="17" s="1"/>
  <c r="A2880" i="17" s="1"/>
  <c r="A2881" i="17" s="1"/>
  <c r="A2882" i="17" s="1"/>
  <c r="A2883" i="17" s="1"/>
  <c r="A2884" i="17" s="1"/>
  <c r="A2885" i="17" s="1"/>
  <c r="A2886" i="17" s="1"/>
  <c r="A2887" i="17" s="1"/>
  <c r="A2888" i="17" s="1"/>
  <c r="A2889" i="17" s="1"/>
  <c r="A2890" i="17" s="1"/>
  <c r="A2891" i="17" s="1"/>
  <c r="A2892" i="17" s="1"/>
  <c r="A2893" i="17" s="1"/>
  <c r="A2894" i="17" s="1"/>
  <c r="A2895" i="17" s="1"/>
  <c r="A2896" i="17" s="1"/>
  <c r="A2897" i="17" s="1"/>
  <c r="A2898" i="17" s="1"/>
  <c r="A2899" i="17" s="1"/>
  <c r="A2900" i="17" s="1"/>
  <c r="A2901" i="17" s="1"/>
  <c r="A2902" i="17" s="1"/>
  <c r="A2903" i="17" s="1"/>
  <c r="A2904" i="17" s="1"/>
  <c r="A2905" i="17" s="1"/>
  <c r="A2906" i="17" s="1"/>
  <c r="A2907" i="17" s="1"/>
  <c r="A2908" i="17" s="1"/>
  <c r="A2909" i="17" s="1"/>
  <c r="A2910" i="17" s="1"/>
  <c r="A2911" i="17" s="1"/>
  <c r="A2912" i="17" s="1"/>
  <c r="A2913" i="17" s="1"/>
  <c r="A2914" i="17" s="1"/>
  <c r="A2915" i="17" s="1"/>
  <c r="A2916" i="17" s="1"/>
  <c r="A2917" i="17" s="1"/>
  <c r="A2918" i="17" s="1"/>
  <c r="A2919" i="17" s="1"/>
  <c r="A2920" i="17" s="1"/>
  <c r="A2921" i="17" s="1"/>
  <c r="A2922" i="17" s="1"/>
  <c r="A2923" i="17" s="1"/>
  <c r="A2924" i="17" s="1"/>
  <c r="A2925" i="17" s="1"/>
  <c r="A2926" i="17" s="1"/>
  <c r="A2927" i="17" s="1"/>
  <c r="A2928" i="17" s="1"/>
  <c r="A2929" i="17" s="1"/>
  <c r="A2930" i="17" s="1"/>
  <c r="A2931" i="17" s="1"/>
  <c r="A2932" i="17" s="1"/>
  <c r="A2933" i="17" s="1"/>
  <c r="A2934" i="17" s="1"/>
  <c r="A2935" i="17" s="1"/>
  <c r="A2936" i="17" s="1"/>
  <c r="A2937" i="17" s="1"/>
  <c r="A2938" i="17" s="1"/>
  <c r="A2939" i="17" s="1"/>
  <c r="A2940" i="17" s="1"/>
  <c r="A2941" i="17" s="1"/>
  <c r="A2942" i="17" s="1"/>
  <c r="A2943" i="17" s="1"/>
  <c r="A2944" i="17" s="1"/>
  <c r="A2945" i="17" s="1"/>
  <c r="A2946" i="17" s="1"/>
  <c r="A2947" i="17" s="1"/>
  <c r="A2948" i="17" s="1"/>
  <c r="A2949" i="17" s="1"/>
  <c r="A2950" i="17" s="1"/>
  <c r="A2951" i="17" s="1"/>
  <c r="A2952" i="17" s="1"/>
  <c r="A2953" i="17" s="1"/>
  <c r="A2954" i="17" s="1"/>
  <c r="A2955" i="17" s="1"/>
  <c r="A2956" i="17" s="1"/>
  <c r="A2957" i="17" s="1"/>
  <c r="A2958" i="17" s="1"/>
  <c r="A2959" i="17" s="1"/>
  <c r="A2960" i="17" s="1"/>
  <c r="A2961" i="17" s="1"/>
  <c r="A2962" i="17" s="1"/>
  <c r="A2963" i="17" s="1"/>
  <c r="A2964" i="17" s="1"/>
  <c r="A2965" i="17" s="1"/>
  <c r="A2966" i="17" s="1"/>
  <c r="A2967" i="17" s="1"/>
  <c r="A2968" i="17" s="1"/>
  <c r="A2969" i="17" s="1"/>
  <c r="A2970" i="17" s="1"/>
  <c r="A2971" i="17" s="1"/>
  <c r="A2972" i="17" s="1"/>
  <c r="A2973" i="17" s="1"/>
  <c r="A2974" i="17" s="1"/>
  <c r="A2975" i="17" s="1"/>
  <c r="A2976" i="17" s="1"/>
  <c r="A2977" i="17" s="1"/>
  <c r="A2978" i="17" s="1"/>
  <c r="A2979" i="17" s="1"/>
  <c r="A2980" i="17" s="1"/>
  <c r="A2981" i="17" s="1"/>
  <c r="A2982" i="17" s="1"/>
  <c r="A2983" i="17" s="1"/>
  <c r="A2984" i="17" s="1"/>
  <c r="A2985" i="17" s="1"/>
  <c r="A2986" i="17" s="1"/>
  <c r="A2987" i="17" s="1"/>
  <c r="A2988" i="17" s="1"/>
  <c r="A2989" i="17" s="1"/>
  <c r="A2990" i="17" s="1"/>
  <c r="A2991" i="17" s="1"/>
  <c r="A2992" i="17" s="1"/>
  <c r="A2993" i="17" s="1"/>
  <c r="A2994" i="17" s="1"/>
  <c r="A2995" i="17" s="1"/>
  <c r="A2996" i="17" s="1"/>
  <c r="A2997" i="17" s="1"/>
  <c r="A2998" i="17" s="1"/>
  <c r="A2999" i="17" s="1"/>
  <c r="A3000" i="17" s="1"/>
  <c r="A3001" i="17" s="1"/>
  <c r="A3002" i="17" s="1"/>
  <c r="A3003" i="17" s="1"/>
  <c r="A3004" i="17" s="1"/>
  <c r="A3005" i="17" s="1"/>
  <c r="A3006" i="17" s="1"/>
  <c r="A3007" i="17" s="1"/>
  <c r="A3008" i="17" s="1"/>
  <c r="A3009" i="17" s="1"/>
  <c r="A3010" i="17" s="1"/>
  <c r="A3011" i="17" s="1"/>
  <c r="A3012" i="17" s="1"/>
  <c r="A3013" i="17" s="1"/>
  <c r="A3014" i="17" s="1"/>
  <c r="A3015" i="17" s="1"/>
  <c r="A3016" i="17" s="1"/>
  <c r="A3017" i="17" s="1"/>
  <c r="A3018" i="17" s="1"/>
  <c r="A3019" i="17" s="1"/>
  <c r="A3020" i="17" s="1"/>
  <c r="A3021" i="17" s="1"/>
  <c r="A3022" i="17" s="1"/>
  <c r="A3023" i="17" s="1"/>
  <c r="A3024" i="17" s="1"/>
  <c r="A3025" i="17" s="1"/>
  <c r="A3026" i="17" s="1"/>
  <c r="A3027" i="17" s="1"/>
  <c r="A3028" i="17" s="1"/>
  <c r="A3029" i="17" s="1"/>
  <c r="A3030" i="17" s="1"/>
  <c r="A3031" i="17" s="1"/>
  <c r="A3032" i="17" s="1"/>
  <c r="A3033" i="17" s="1"/>
  <c r="A3034" i="17" s="1"/>
  <c r="A3035" i="17" s="1"/>
  <c r="A3036" i="17" s="1"/>
  <c r="A3037" i="17" s="1"/>
  <c r="A3038" i="17" s="1"/>
  <c r="A3039" i="17" s="1"/>
  <c r="A3040" i="17" s="1"/>
  <c r="A3041" i="17" s="1"/>
  <c r="A3042" i="17" s="1"/>
  <c r="A3043" i="17" s="1"/>
  <c r="A3044" i="17" s="1"/>
  <c r="A3045" i="17" s="1"/>
  <c r="A3046" i="17" s="1"/>
  <c r="A3047" i="17" s="1"/>
  <c r="A3048" i="17" s="1"/>
  <c r="A3049" i="17" s="1"/>
  <c r="A3050" i="17" s="1"/>
  <c r="A3051" i="17" s="1"/>
  <c r="A3052" i="17" s="1"/>
  <c r="A3053" i="17" s="1"/>
  <c r="A3054" i="17" s="1"/>
  <c r="A3055" i="17" s="1"/>
  <c r="A3056" i="17" s="1"/>
  <c r="A3057" i="17" s="1"/>
  <c r="A3058" i="17" s="1"/>
  <c r="A3059" i="17" s="1"/>
  <c r="A3060" i="17" s="1"/>
  <c r="A3061" i="17" s="1"/>
  <c r="A3062" i="17" s="1"/>
  <c r="A3063" i="17" s="1"/>
  <c r="A3064" i="17" s="1"/>
  <c r="A3065" i="17" s="1"/>
  <c r="A3066" i="17" s="1"/>
  <c r="A3067" i="17" s="1"/>
  <c r="A3068" i="17" s="1"/>
  <c r="A3069" i="17" s="1"/>
  <c r="A3070" i="17" s="1"/>
  <c r="A3071" i="17" s="1"/>
  <c r="A3072" i="17" s="1"/>
  <c r="A3073" i="17" s="1"/>
  <c r="A3074" i="17" s="1"/>
  <c r="A3075" i="17" s="1"/>
  <c r="A3076" i="17" s="1"/>
  <c r="A3077" i="17" s="1"/>
  <c r="A3078" i="17" s="1"/>
  <c r="A3079" i="17" s="1"/>
  <c r="A3080" i="17" s="1"/>
  <c r="A3081" i="17" s="1"/>
  <c r="A3082" i="17" s="1"/>
  <c r="A3083" i="17" s="1"/>
  <c r="A3084" i="17" s="1"/>
  <c r="A3085" i="17" s="1"/>
  <c r="A3086" i="17" s="1"/>
  <c r="A3087" i="17" s="1"/>
  <c r="A3088" i="17" s="1"/>
  <c r="A3089" i="17" s="1"/>
  <c r="A3090" i="17" s="1"/>
  <c r="A3091" i="17" s="1"/>
  <c r="A3092" i="17" s="1"/>
  <c r="A3093" i="17" s="1"/>
  <c r="A3094" i="17" s="1"/>
  <c r="A3095" i="17" s="1"/>
  <c r="A3096" i="17" s="1"/>
  <c r="A3097" i="17" s="1"/>
  <c r="A3098" i="17" s="1"/>
  <c r="A3099" i="17" s="1"/>
  <c r="A3100" i="17" s="1"/>
  <c r="A3101" i="17" s="1"/>
  <c r="A3102" i="17" s="1"/>
  <c r="A3103" i="17" s="1"/>
  <c r="A3104" i="17" s="1"/>
  <c r="A3105" i="17" s="1"/>
  <c r="A3106" i="17" s="1"/>
  <c r="A3107" i="17" s="1"/>
  <c r="A3108" i="17" s="1"/>
  <c r="A3109" i="17" s="1"/>
  <c r="A3110" i="17" s="1"/>
  <c r="A3111" i="17" s="1"/>
  <c r="A3112" i="17" s="1"/>
  <c r="A3113" i="17" s="1"/>
  <c r="A3114" i="17" s="1"/>
  <c r="A3115" i="17" s="1"/>
  <c r="A3116" i="17" s="1"/>
  <c r="A3117" i="17" s="1"/>
  <c r="A3118" i="17" s="1"/>
  <c r="A3119" i="17" s="1"/>
  <c r="A3120" i="17" s="1"/>
  <c r="A3121" i="17" s="1"/>
  <c r="A3122" i="17" s="1"/>
  <c r="A3123" i="17" s="1"/>
  <c r="A3124" i="17" s="1"/>
  <c r="A3125" i="17" s="1"/>
  <c r="A3126" i="17" s="1"/>
  <c r="A3127" i="17" s="1"/>
  <c r="A3128" i="17" s="1"/>
  <c r="A3129" i="17" s="1"/>
  <c r="A3130" i="17" s="1"/>
  <c r="A3131" i="17" s="1"/>
  <c r="A3132" i="17" s="1"/>
  <c r="A3133" i="17" s="1"/>
  <c r="A3134" i="17" s="1"/>
  <c r="A3135" i="17" s="1"/>
  <c r="A3136" i="17" s="1"/>
  <c r="A3137" i="17" s="1"/>
  <c r="A3138" i="17" s="1"/>
  <c r="A3139" i="17" s="1"/>
  <c r="A3140" i="17" s="1"/>
  <c r="A3141" i="17" s="1"/>
  <c r="A3142" i="17" s="1"/>
  <c r="A3143" i="17" s="1"/>
  <c r="A3144" i="17" s="1"/>
  <c r="A3145" i="17" s="1"/>
  <c r="A3146" i="17" s="1"/>
  <c r="A3147" i="17" s="1"/>
  <c r="A3148" i="17" s="1"/>
  <c r="A3149" i="17" s="1"/>
  <c r="A3150" i="17" s="1"/>
  <c r="A3151" i="17" s="1"/>
  <c r="A3152" i="17" s="1"/>
  <c r="A3153" i="17" s="1"/>
  <c r="A3154" i="17" s="1"/>
  <c r="A3155" i="17" s="1"/>
  <c r="A3156" i="17" s="1"/>
  <c r="A3157" i="17" s="1"/>
  <c r="A3158" i="17" s="1"/>
  <c r="A3159" i="17" s="1"/>
  <c r="A3160" i="17" s="1"/>
  <c r="A3161" i="17" s="1"/>
  <c r="A3162" i="17" s="1"/>
  <c r="A3163" i="17" s="1"/>
  <c r="A3164" i="17" s="1"/>
  <c r="A3165" i="17" s="1"/>
  <c r="A3166" i="17" s="1"/>
  <c r="A3167" i="17" s="1"/>
  <c r="A3168" i="17" s="1"/>
  <c r="A3169" i="17" s="1"/>
  <c r="A3170" i="17" s="1"/>
  <c r="A3171" i="17" s="1"/>
  <c r="A3172" i="17" s="1"/>
  <c r="A3173" i="17" s="1"/>
  <c r="A3174" i="17" s="1"/>
  <c r="A3175" i="17" s="1"/>
  <c r="A3176" i="17" s="1"/>
  <c r="A3177" i="17" s="1"/>
  <c r="A3178" i="17" s="1"/>
  <c r="A3179" i="17" s="1"/>
  <c r="A3180" i="17" s="1"/>
  <c r="A3181" i="17" s="1"/>
  <c r="A3182" i="17" s="1"/>
  <c r="A3183" i="17" s="1"/>
  <c r="A3184" i="17" s="1"/>
  <c r="A3185" i="17" s="1"/>
  <c r="A3186" i="17" s="1"/>
  <c r="A3187" i="17" s="1"/>
  <c r="A3188" i="17" s="1"/>
  <c r="A3189" i="17" s="1"/>
  <c r="A3190" i="17" s="1"/>
  <c r="A3191" i="17" s="1"/>
  <c r="A3192" i="17" s="1"/>
  <c r="A3193" i="17" s="1"/>
  <c r="A3194" i="17" s="1"/>
  <c r="A3195" i="17" s="1"/>
  <c r="A3196" i="17" s="1"/>
  <c r="A3197" i="17" s="1"/>
  <c r="A3198" i="17" s="1"/>
  <c r="A3199" i="17" s="1"/>
  <c r="A3200" i="17" s="1"/>
  <c r="A3201" i="17" s="1"/>
  <c r="A3202" i="17" s="1"/>
  <c r="A3203" i="17" s="1"/>
  <c r="A3204" i="17" s="1"/>
  <c r="A3205" i="17" s="1"/>
  <c r="A3206" i="17" s="1"/>
  <c r="A3207" i="17" s="1"/>
  <c r="A3208" i="17" s="1"/>
  <c r="A3209" i="17" s="1"/>
  <c r="A3210" i="17" s="1"/>
  <c r="A3211" i="17" s="1"/>
  <c r="A3212" i="17" s="1"/>
  <c r="A3213" i="17" s="1"/>
  <c r="A3214" i="17" s="1"/>
  <c r="A3215" i="17" s="1"/>
  <c r="A3216" i="17" s="1"/>
  <c r="A3217" i="17" s="1"/>
  <c r="A3218" i="17" s="1"/>
  <c r="A3219" i="17" s="1"/>
  <c r="A3220" i="17" s="1"/>
  <c r="A3221" i="17" s="1"/>
  <c r="A3222" i="17" s="1"/>
  <c r="A3223" i="17" s="1"/>
  <c r="A3224" i="17" s="1"/>
  <c r="A3225" i="17" s="1"/>
  <c r="A3226" i="17" s="1"/>
  <c r="A3227" i="17" s="1"/>
  <c r="A3228" i="17" s="1"/>
  <c r="A3229" i="17" s="1"/>
  <c r="A3230" i="17" s="1"/>
  <c r="A3231" i="17" s="1"/>
  <c r="A3232" i="17" s="1"/>
  <c r="A3233" i="17" s="1"/>
  <c r="A3234" i="17" s="1"/>
  <c r="A3235" i="17" s="1"/>
  <c r="A3236" i="17" s="1"/>
  <c r="A3237" i="17" s="1"/>
  <c r="A3238" i="17" s="1"/>
  <c r="A3239" i="17" s="1"/>
  <c r="A3240" i="17" s="1"/>
  <c r="A3241" i="17" s="1"/>
  <c r="A3242" i="17" s="1"/>
  <c r="A3243" i="17" s="1"/>
  <c r="A3244" i="17" s="1"/>
  <c r="A3245" i="17" s="1"/>
  <c r="A3246" i="17" s="1"/>
  <c r="A3247" i="17" s="1"/>
  <c r="A3248" i="17" s="1"/>
  <c r="A3249" i="17" s="1"/>
  <c r="A3250" i="17" s="1"/>
  <c r="A3251" i="17" s="1"/>
  <c r="A3252" i="17" s="1"/>
  <c r="A3253" i="17" s="1"/>
  <c r="A3254" i="17" s="1"/>
  <c r="A3255" i="17" s="1"/>
  <c r="A3256" i="17" s="1"/>
  <c r="A3257" i="17" s="1"/>
  <c r="A3258" i="17" s="1"/>
  <c r="A3259" i="17" s="1"/>
  <c r="A3260" i="17" s="1"/>
  <c r="A3261" i="17" s="1"/>
  <c r="A3262" i="17" s="1"/>
  <c r="A3263" i="17" s="1"/>
  <c r="A3264" i="17" s="1"/>
  <c r="A3265" i="17" s="1"/>
  <c r="A3266" i="17" s="1"/>
  <c r="A3267" i="17" s="1"/>
  <c r="A3268" i="17" s="1"/>
  <c r="A3269" i="17" s="1"/>
  <c r="A3270" i="17" s="1"/>
  <c r="A3271" i="17" s="1"/>
  <c r="A3272" i="17" s="1"/>
  <c r="A3273" i="17" s="1"/>
  <c r="A3274" i="17" s="1"/>
  <c r="A3275" i="17" s="1"/>
  <c r="A3276" i="17" s="1"/>
  <c r="A3277" i="17" s="1"/>
  <c r="A3278" i="17" s="1"/>
  <c r="A3279" i="17" s="1"/>
  <c r="A3280" i="17" s="1"/>
  <c r="A3281" i="17" s="1"/>
  <c r="A3282" i="17" s="1"/>
  <c r="A3283" i="17" s="1"/>
  <c r="A3284" i="17" s="1"/>
  <c r="A3285" i="17" s="1"/>
  <c r="A3286" i="17" s="1"/>
  <c r="A3287" i="17" s="1"/>
  <c r="A3288" i="17" s="1"/>
  <c r="A3289" i="17" s="1"/>
  <c r="A3290" i="17" s="1"/>
  <c r="A3291" i="17" s="1"/>
  <c r="A3292" i="17" s="1"/>
  <c r="A3293" i="17" s="1"/>
  <c r="A3294" i="17" s="1"/>
  <c r="A3295" i="17" s="1"/>
  <c r="A3296" i="17" s="1"/>
  <c r="A3297" i="17" s="1"/>
  <c r="A3298" i="17" s="1"/>
  <c r="A3299" i="17" s="1"/>
  <c r="A3300" i="17" s="1"/>
  <c r="A3301" i="17" s="1"/>
  <c r="A3302" i="17" s="1"/>
  <c r="A3303" i="17" s="1"/>
  <c r="A3304" i="17" s="1"/>
  <c r="A3305" i="17" s="1"/>
  <c r="A3306" i="17" s="1"/>
  <c r="A3307" i="17" s="1"/>
  <c r="A3308" i="17" s="1"/>
  <c r="A3309" i="17" s="1"/>
  <c r="A3310" i="17" s="1"/>
  <c r="A3311" i="17" s="1"/>
  <c r="A3312" i="17" s="1"/>
  <c r="A3313" i="17" s="1"/>
  <c r="A3314" i="17" s="1"/>
  <c r="A3315" i="17" s="1"/>
  <c r="A3316" i="17" s="1"/>
  <c r="A3317" i="17" s="1"/>
  <c r="A3318" i="17" s="1"/>
  <c r="A3319" i="17" s="1"/>
  <c r="A3320" i="17" s="1"/>
  <c r="A3321" i="17" s="1"/>
  <c r="A3322" i="17" s="1"/>
  <c r="A3323" i="17" s="1"/>
  <c r="A3324" i="17" s="1"/>
  <c r="A3325" i="17" s="1"/>
  <c r="A3326" i="17" s="1"/>
  <c r="A3327" i="17" s="1"/>
  <c r="A3328" i="17" s="1"/>
  <c r="A3329" i="17" s="1"/>
  <c r="A3330" i="17" s="1"/>
  <c r="A3331" i="17" s="1"/>
  <c r="A3332" i="17" s="1"/>
  <c r="A3333" i="17" s="1"/>
  <c r="A3334" i="17" s="1"/>
  <c r="A3335" i="17" s="1"/>
  <c r="A3336" i="17" s="1"/>
  <c r="A3337" i="17" s="1"/>
  <c r="A3338" i="17" s="1"/>
  <c r="A3339" i="17" s="1"/>
  <c r="A3340" i="17" s="1"/>
  <c r="A3341" i="17" s="1"/>
  <c r="A3342" i="17" s="1"/>
  <c r="A3343" i="17" s="1"/>
  <c r="A3344" i="17" s="1"/>
  <c r="A3345" i="17" s="1"/>
  <c r="A3346" i="17" s="1"/>
  <c r="A3347" i="17" s="1"/>
  <c r="A3348" i="17" s="1"/>
  <c r="A3349" i="17" s="1"/>
  <c r="A3350" i="17" s="1"/>
  <c r="A3351" i="17" s="1"/>
  <c r="A3352" i="17" s="1"/>
  <c r="A3353" i="17" s="1"/>
  <c r="A3354" i="17" s="1"/>
  <c r="A3355" i="17" s="1"/>
  <c r="A3356" i="17" s="1"/>
  <c r="A3357" i="17" s="1"/>
  <c r="A3358" i="17" s="1"/>
  <c r="A3359" i="17" s="1"/>
  <c r="A3360" i="17" s="1"/>
  <c r="A3361" i="17" s="1"/>
  <c r="A3362" i="17" s="1"/>
  <c r="A3363" i="17" s="1"/>
  <c r="A3364" i="17" s="1"/>
  <c r="A3365" i="17" s="1"/>
  <c r="A3366" i="17" s="1"/>
  <c r="A3367" i="17" s="1"/>
  <c r="A3368" i="17" s="1"/>
  <c r="A3369" i="17" s="1"/>
  <c r="A3370" i="17" s="1"/>
  <c r="A3371" i="17" s="1"/>
  <c r="A3372" i="17" s="1"/>
  <c r="A3373" i="17" s="1"/>
  <c r="A3374" i="17" s="1"/>
  <c r="A3375" i="17" s="1"/>
  <c r="A3376" i="17" s="1"/>
  <c r="A3377" i="17" s="1"/>
  <c r="A3378" i="17" s="1"/>
  <c r="A3379" i="17" s="1"/>
  <c r="A3380" i="17" s="1"/>
  <c r="A3381" i="17" s="1"/>
  <c r="A3382" i="17" s="1"/>
  <c r="A3383" i="17" s="1"/>
  <c r="A3384" i="17" s="1"/>
  <c r="A3385" i="17" s="1"/>
  <c r="A3386" i="17" s="1"/>
  <c r="A3387" i="17" s="1"/>
  <c r="A3388" i="17" s="1"/>
  <c r="A3389" i="17" s="1"/>
  <c r="A3390" i="17" s="1"/>
  <c r="A3391" i="17" s="1"/>
  <c r="A3392" i="17" s="1"/>
  <c r="A3393" i="17" s="1"/>
  <c r="A3394" i="17" s="1"/>
  <c r="A3395" i="17" s="1"/>
  <c r="A3396" i="17" s="1"/>
  <c r="A3397" i="17" s="1"/>
  <c r="A3398" i="17" s="1"/>
  <c r="A3399" i="17" s="1"/>
  <c r="A3400" i="17" s="1"/>
  <c r="A3401" i="17" s="1"/>
  <c r="A3402" i="17" s="1"/>
  <c r="A3403" i="17" s="1"/>
  <c r="A3404" i="17" s="1"/>
  <c r="A3405" i="17" s="1"/>
  <c r="A3406" i="17" s="1"/>
  <c r="A3407" i="17" s="1"/>
  <c r="A3408" i="17" s="1"/>
  <c r="A3409" i="17" s="1"/>
  <c r="A3410" i="17" s="1"/>
  <c r="A3411" i="17" s="1"/>
  <c r="A3412" i="17" s="1"/>
  <c r="A3413" i="17" s="1"/>
  <c r="A3414" i="17" s="1"/>
  <c r="A3415" i="17" s="1"/>
  <c r="A3416" i="17" s="1"/>
  <c r="A3417" i="17" s="1"/>
  <c r="A3418" i="17" s="1"/>
  <c r="A3419" i="17" s="1"/>
  <c r="A3420" i="17" s="1"/>
  <c r="A3421" i="17" s="1"/>
  <c r="A3422" i="17" s="1"/>
  <c r="A3423" i="17" s="1"/>
  <c r="A3424" i="17" s="1"/>
  <c r="A3425" i="17" s="1"/>
  <c r="A3426" i="17" s="1"/>
  <c r="A3427" i="17" s="1"/>
  <c r="A3428" i="17" s="1"/>
  <c r="A3429" i="17" s="1"/>
  <c r="A3430" i="17" s="1"/>
  <c r="A3431" i="17" s="1"/>
  <c r="A3432" i="17" s="1"/>
  <c r="A3433" i="17" s="1"/>
  <c r="A3434" i="17" s="1"/>
  <c r="A3435" i="17" s="1"/>
  <c r="A3436" i="17" s="1"/>
  <c r="A3437" i="17" s="1"/>
  <c r="A3438" i="17" s="1"/>
  <c r="A3439" i="17" s="1"/>
  <c r="A3440" i="17" s="1"/>
  <c r="A3441" i="17" s="1"/>
  <c r="A3442" i="17" s="1"/>
  <c r="A3443" i="17" s="1"/>
  <c r="A3444" i="17" s="1"/>
  <c r="A3445" i="17" s="1"/>
  <c r="A3446" i="17" s="1"/>
  <c r="A3447" i="17" s="1"/>
  <c r="A3448" i="17" s="1"/>
  <c r="A3449" i="17" s="1"/>
  <c r="A3450" i="17" s="1"/>
  <c r="A3451" i="17" s="1"/>
  <c r="A3452" i="17" s="1"/>
  <c r="A3453" i="17" s="1"/>
  <c r="A3454" i="17" s="1"/>
  <c r="A3455" i="17" s="1"/>
  <c r="A3456" i="17" s="1"/>
  <c r="A3457" i="17" s="1"/>
  <c r="A3458" i="17" s="1"/>
  <c r="A3459" i="17" s="1"/>
  <c r="A3460" i="17" s="1"/>
  <c r="A3461" i="17" s="1"/>
  <c r="A3462" i="17" s="1"/>
  <c r="A3463" i="17" s="1"/>
  <c r="A3464" i="17" s="1"/>
  <c r="A3465" i="17" s="1"/>
  <c r="A3466" i="17" s="1"/>
  <c r="A3467" i="17" s="1"/>
  <c r="A3468" i="17" s="1"/>
  <c r="A3469" i="17" s="1"/>
  <c r="A3470" i="17" s="1"/>
  <c r="A3471" i="17" s="1"/>
  <c r="A3472" i="17" s="1"/>
  <c r="A3473" i="17" s="1"/>
  <c r="A3474" i="17" s="1"/>
  <c r="A3475" i="17" s="1"/>
  <c r="A3476" i="17" s="1"/>
  <c r="A3477" i="17" s="1"/>
  <c r="A3478" i="17" s="1"/>
  <c r="A3479" i="17" s="1"/>
  <c r="A3480" i="17" s="1"/>
  <c r="A3481" i="17" s="1"/>
  <c r="A3482" i="17" s="1"/>
  <c r="A3483" i="17" s="1"/>
  <c r="A3484" i="17" s="1"/>
  <c r="A3485" i="17" s="1"/>
  <c r="A3486" i="17" s="1"/>
  <c r="A3487" i="17" s="1"/>
  <c r="A3488" i="17" s="1"/>
  <c r="A3489" i="17" s="1"/>
  <c r="A3490" i="17" s="1"/>
  <c r="A3491" i="17" s="1"/>
  <c r="A3492" i="17" s="1"/>
  <c r="A3493" i="17" s="1"/>
  <c r="A3494" i="17" s="1"/>
  <c r="A3495" i="17" s="1"/>
  <c r="A3496" i="17" s="1"/>
  <c r="A3497" i="17" s="1"/>
  <c r="A3498" i="17" s="1"/>
  <c r="A3499" i="17" s="1"/>
  <c r="A3500" i="17" s="1"/>
  <c r="A3501" i="17" s="1"/>
  <c r="A3502" i="17" s="1"/>
  <c r="A3503" i="17" s="1"/>
  <c r="A3504" i="17" s="1"/>
  <c r="A3505" i="17" s="1"/>
  <c r="A3506" i="17" s="1"/>
  <c r="A3507" i="17" s="1"/>
  <c r="A3508" i="17" s="1"/>
  <c r="A3509" i="17" s="1"/>
  <c r="A3510" i="17" s="1"/>
  <c r="A3511" i="17" s="1"/>
  <c r="A3512" i="17" s="1"/>
  <c r="A3513" i="17" s="1"/>
  <c r="A3514" i="17" s="1"/>
  <c r="A3515" i="17" s="1"/>
  <c r="A3516" i="17" s="1"/>
  <c r="A3517" i="17" s="1"/>
  <c r="A3518" i="17" s="1"/>
  <c r="A3519" i="17" s="1"/>
  <c r="A3520" i="17" s="1"/>
  <c r="A3521" i="17" s="1"/>
  <c r="A3522" i="17" s="1"/>
  <c r="A3523" i="17" s="1"/>
  <c r="A3524" i="17" s="1"/>
  <c r="A3525" i="17" s="1"/>
  <c r="A3526" i="17" s="1"/>
  <c r="A3527" i="17" s="1"/>
  <c r="A3528" i="17" s="1"/>
  <c r="A3529" i="17" s="1"/>
  <c r="A3530" i="17" s="1"/>
  <c r="A3531" i="17" s="1"/>
  <c r="A3532" i="17" s="1"/>
  <c r="A3533" i="17" s="1"/>
  <c r="A3534" i="17" s="1"/>
  <c r="A3535" i="17" s="1"/>
  <c r="A3536" i="17" s="1"/>
  <c r="A3537" i="17" s="1"/>
  <c r="A3538" i="17" s="1"/>
  <c r="A3539" i="17" s="1"/>
  <c r="A3540" i="17" s="1"/>
  <c r="A3541" i="17" s="1"/>
  <c r="A3542" i="17" s="1"/>
  <c r="A3543" i="17" s="1"/>
  <c r="A3544" i="17" s="1"/>
  <c r="A3545" i="17" s="1"/>
  <c r="A3546" i="17" s="1"/>
  <c r="A3547" i="17" s="1"/>
  <c r="A3548" i="17" s="1"/>
  <c r="A3549" i="17" s="1"/>
  <c r="A3550" i="17" s="1"/>
  <c r="A3551" i="17" s="1"/>
  <c r="A3552" i="17" s="1"/>
  <c r="A3553" i="17" s="1"/>
  <c r="A3554" i="17" s="1"/>
  <c r="A3555" i="17" s="1"/>
  <c r="A3556" i="17" s="1"/>
  <c r="A3557" i="17" s="1"/>
  <c r="A3558" i="17" s="1"/>
  <c r="A3559" i="17" s="1"/>
  <c r="A3560" i="17" s="1"/>
  <c r="A3561" i="17" s="1"/>
  <c r="A3562" i="17" s="1"/>
  <c r="A3563" i="17" s="1"/>
  <c r="A3564" i="17" s="1"/>
  <c r="A3565" i="17" s="1"/>
  <c r="A3566" i="17" s="1"/>
  <c r="A3567" i="17" s="1"/>
  <c r="A3568" i="17" s="1"/>
  <c r="A3569" i="17" s="1"/>
  <c r="A3570" i="17" s="1"/>
  <c r="A3571" i="17" s="1"/>
  <c r="A3572" i="17" s="1"/>
  <c r="A3573" i="17" s="1"/>
  <c r="A3574" i="17" s="1"/>
  <c r="A3575" i="17" s="1"/>
  <c r="A3576" i="17" s="1"/>
  <c r="A3577" i="17" s="1"/>
  <c r="A3578" i="17" s="1"/>
  <c r="A3579" i="17" s="1"/>
  <c r="A3580" i="17" s="1"/>
  <c r="A3581" i="17" s="1"/>
  <c r="A3582" i="17" s="1"/>
  <c r="A3583" i="17" s="1"/>
  <c r="A3584" i="17" s="1"/>
  <c r="A3585" i="17" s="1"/>
  <c r="A3586" i="17" s="1"/>
  <c r="A3587" i="17" s="1"/>
  <c r="A3588" i="17" s="1"/>
  <c r="A3589" i="17" s="1"/>
  <c r="A3590" i="17" s="1"/>
  <c r="A3591" i="17" s="1"/>
  <c r="A3592" i="17" s="1"/>
  <c r="A3593" i="17" s="1"/>
  <c r="A3594" i="17" s="1"/>
  <c r="A3595" i="17" s="1"/>
  <c r="A3596" i="17" s="1"/>
  <c r="A3597" i="17" s="1"/>
  <c r="A3598" i="17" s="1"/>
  <c r="A3599" i="17" s="1"/>
  <c r="A3600" i="17" s="1"/>
  <c r="A3601" i="17" s="1"/>
  <c r="A3602" i="17" s="1"/>
  <c r="A3603" i="17" s="1"/>
  <c r="A3604" i="17" s="1"/>
  <c r="A3605" i="17" s="1"/>
  <c r="A3606" i="17" s="1"/>
  <c r="A3607" i="17" s="1"/>
  <c r="A3608" i="17" s="1"/>
  <c r="A3609" i="17" s="1"/>
  <c r="A3610" i="17" s="1"/>
  <c r="A3611" i="17" s="1"/>
  <c r="A3612" i="17" s="1"/>
  <c r="A3613" i="17" s="1"/>
  <c r="A3614" i="17" s="1"/>
  <c r="A3615" i="17" s="1"/>
  <c r="A3616" i="17" s="1"/>
  <c r="A3617" i="17" s="1"/>
  <c r="A3618" i="17" s="1"/>
  <c r="A3619" i="17" s="1"/>
  <c r="A3620" i="17" s="1"/>
  <c r="A3621" i="17" s="1"/>
  <c r="A3622" i="17" s="1"/>
  <c r="A3623" i="17" s="1"/>
  <c r="A3624" i="17" s="1"/>
  <c r="A3625" i="17" s="1"/>
  <c r="A3626" i="17" s="1"/>
  <c r="A3627" i="17" s="1"/>
  <c r="A3628" i="17" s="1"/>
  <c r="A3629" i="17" s="1"/>
  <c r="A3630" i="17" s="1"/>
  <c r="A3631" i="17" s="1"/>
  <c r="A3632" i="17" s="1"/>
  <c r="A3633" i="17" s="1"/>
  <c r="A3634" i="17" s="1"/>
  <c r="A3635" i="17" s="1"/>
  <c r="A3636" i="17" s="1"/>
  <c r="A3637" i="17" s="1"/>
  <c r="A3638" i="17" s="1"/>
  <c r="A3639" i="17" s="1"/>
  <c r="A3640" i="17" s="1"/>
  <c r="A3641" i="17" s="1"/>
  <c r="A3642" i="17" s="1"/>
  <c r="A3643" i="17" s="1"/>
  <c r="A3644" i="17" s="1"/>
  <c r="A3645" i="17" s="1"/>
  <c r="A3646" i="17" s="1"/>
  <c r="A3647" i="17" s="1"/>
  <c r="A3648" i="17" s="1"/>
  <c r="A3649" i="17" s="1"/>
  <c r="A3650" i="17" s="1"/>
  <c r="A3651" i="17" s="1"/>
  <c r="A3652" i="17" s="1"/>
  <c r="A3653" i="17" s="1"/>
  <c r="A3654" i="17" s="1"/>
  <c r="A3655" i="17" s="1"/>
  <c r="A3656" i="17" s="1"/>
  <c r="A3657" i="17" s="1"/>
  <c r="A3658" i="17" s="1"/>
  <c r="A3659" i="17" s="1"/>
  <c r="A3660" i="17" s="1"/>
  <c r="A3661" i="17" s="1"/>
  <c r="A3662" i="17" s="1"/>
  <c r="A3663" i="17" s="1"/>
  <c r="A3664" i="17" s="1"/>
  <c r="A3665" i="17" s="1"/>
  <c r="A3666" i="17" s="1"/>
  <c r="A3667" i="17" s="1"/>
  <c r="A3668" i="17" s="1"/>
  <c r="A3669" i="17" s="1"/>
  <c r="A3670" i="17" s="1"/>
  <c r="A3671" i="17" s="1"/>
  <c r="A3672" i="17" s="1"/>
  <c r="A3673" i="17" s="1"/>
  <c r="A3674" i="17" s="1"/>
  <c r="A3675" i="17" s="1"/>
  <c r="A3676" i="17" s="1"/>
  <c r="A3677" i="17" s="1"/>
  <c r="A3678" i="17" s="1"/>
  <c r="A3679" i="17" s="1"/>
  <c r="A3680" i="17" s="1"/>
  <c r="A3681" i="17" s="1"/>
  <c r="A3682" i="17" s="1"/>
  <c r="A3683" i="17" s="1"/>
  <c r="A3684" i="17" s="1"/>
  <c r="A3685" i="17" s="1"/>
  <c r="A3686" i="17" s="1"/>
  <c r="A3687" i="17" s="1"/>
  <c r="A3688" i="17" s="1"/>
  <c r="A3689" i="17" s="1"/>
  <c r="A3690" i="17" s="1"/>
  <c r="A3691" i="17" s="1"/>
  <c r="A3692" i="17" s="1"/>
  <c r="A3693" i="17" s="1"/>
  <c r="A3694" i="17" s="1"/>
  <c r="A3695" i="17" s="1"/>
  <c r="A3696" i="17" s="1"/>
  <c r="A3697" i="17" s="1"/>
  <c r="A3698" i="17" s="1"/>
  <c r="A3699" i="17" s="1"/>
  <c r="A3700" i="17" s="1"/>
  <c r="A3701" i="17" s="1"/>
  <c r="A3702" i="17" s="1"/>
  <c r="A3703" i="17" s="1"/>
  <c r="A3704" i="17" s="1"/>
  <c r="A3705" i="17" s="1"/>
  <c r="A3706" i="17" s="1"/>
  <c r="A3707" i="17" s="1"/>
  <c r="A3708" i="17" s="1"/>
  <c r="A3709" i="17" s="1"/>
  <c r="A3710" i="17" s="1"/>
  <c r="A3711" i="17" s="1"/>
  <c r="A3712" i="17" s="1"/>
  <c r="A3713" i="17" s="1"/>
  <c r="A3714" i="17" s="1"/>
  <c r="A3715" i="17" s="1"/>
  <c r="A3716" i="17" s="1"/>
  <c r="A3717" i="17" s="1"/>
  <c r="A3718" i="17" s="1"/>
  <c r="A3719" i="17" s="1"/>
  <c r="A3720" i="17" s="1"/>
  <c r="A3721" i="17" s="1"/>
  <c r="A3722" i="17" s="1"/>
  <c r="A3723" i="17" s="1"/>
  <c r="A3724" i="17" s="1"/>
  <c r="A3725" i="17" s="1"/>
  <c r="A3726" i="17" s="1"/>
  <c r="A3727" i="17" s="1"/>
  <c r="A3728" i="17" s="1"/>
  <c r="A3729" i="17" s="1"/>
  <c r="A3730" i="17" s="1"/>
  <c r="A3731" i="17" s="1"/>
  <c r="A3732" i="17" s="1"/>
  <c r="A3733" i="17" s="1"/>
  <c r="A3734" i="17" s="1"/>
  <c r="A3735" i="17" s="1"/>
  <c r="A3736" i="17" s="1"/>
  <c r="A3737" i="17" s="1"/>
  <c r="A3738" i="17" s="1"/>
  <c r="A3739" i="17" s="1"/>
  <c r="A3740" i="17" s="1"/>
  <c r="A3741" i="17" s="1"/>
  <c r="A3742" i="17" s="1"/>
  <c r="A3743" i="17" s="1"/>
  <c r="A3744" i="17" s="1"/>
  <c r="A3745" i="17" s="1"/>
  <c r="A3746" i="17" s="1"/>
  <c r="A3747" i="17" s="1"/>
  <c r="A3748" i="17" s="1"/>
  <c r="A3749" i="17" s="1"/>
  <c r="A3750" i="17" s="1"/>
  <c r="A3751" i="17" s="1"/>
  <c r="A3752" i="17" s="1"/>
  <c r="A3753" i="17" s="1"/>
  <c r="A3754" i="17" s="1"/>
  <c r="A3755" i="17" s="1"/>
  <c r="A3756" i="17" s="1"/>
  <c r="A3757" i="17" s="1"/>
  <c r="A3758" i="17" s="1"/>
  <c r="A3759" i="17" s="1"/>
  <c r="A3760" i="17" s="1"/>
  <c r="A3761" i="17" s="1"/>
  <c r="A3762" i="17" s="1"/>
  <c r="A3763" i="17" s="1"/>
  <c r="A3764" i="17" s="1"/>
  <c r="A3765" i="17" s="1"/>
  <c r="A3766" i="17" s="1"/>
  <c r="A3767" i="17" s="1"/>
  <c r="A3768" i="17" s="1"/>
  <c r="A3769" i="17" s="1"/>
  <c r="A3770" i="17" s="1"/>
  <c r="A3771" i="17" s="1"/>
  <c r="A3772" i="17" s="1"/>
  <c r="A3773" i="17" s="1"/>
  <c r="A3774" i="17" s="1"/>
  <c r="A3775" i="17" s="1"/>
  <c r="A3776" i="17" s="1"/>
  <c r="A3777" i="17" s="1"/>
  <c r="A3778" i="17" s="1"/>
  <c r="A3779" i="17" s="1"/>
  <c r="A3780" i="17" s="1"/>
  <c r="A3781" i="17" s="1"/>
  <c r="A3782" i="17" s="1"/>
  <c r="A3783" i="17" s="1"/>
  <c r="A3784" i="17" s="1"/>
  <c r="A3785" i="17" s="1"/>
  <c r="A3786" i="17" s="1"/>
  <c r="A3787" i="17" s="1"/>
  <c r="A3788" i="17" s="1"/>
  <c r="A3789" i="17" s="1"/>
  <c r="A3790" i="17" s="1"/>
  <c r="A3791" i="17" s="1"/>
  <c r="A3792" i="17" s="1"/>
  <c r="A3793" i="17" s="1"/>
  <c r="A3794" i="17" s="1"/>
  <c r="A3795" i="17" s="1"/>
  <c r="A3796" i="17" s="1"/>
  <c r="A3797" i="17" s="1"/>
  <c r="A3798" i="17" s="1"/>
  <c r="A3799" i="17" s="1"/>
  <c r="A3800" i="17" s="1"/>
  <c r="A3801" i="17" s="1"/>
  <c r="A3802" i="17" s="1"/>
  <c r="A3803" i="17" s="1"/>
  <c r="A3804" i="17" s="1"/>
  <c r="A3805" i="17" s="1"/>
  <c r="A3806" i="17" s="1"/>
  <c r="A3807" i="17" s="1"/>
  <c r="A3808" i="17" s="1"/>
  <c r="A3809" i="17" s="1"/>
  <c r="A3810" i="17" s="1"/>
  <c r="A3811" i="17" s="1"/>
  <c r="A3812" i="17" s="1"/>
  <c r="A3813" i="17" s="1"/>
  <c r="A3814" i="17" s="1"/>
  <c r="A3815" i="17" s="1"/>
  <c r="A3816" i="17" s="1"/>
  <c r="A3817" i="17" s="1"/>
  <c r="A3818" i="17" s="1"/>
  <c r="A3819" i="17" s="1"/>
  <c r="A3820" i="17" s="1"/>
  <c r="A3821" i="17" s="1"/>
  <c r="A3822" i="17" s="1"/>
  <c r="A3823" i="17" s="1"/>
  <c r="A3824" i="17" s="1"/>
  <c r="A3825" i="17" s="1"/>
  <c r="A3826" i="17" s="1"/>
  <c r="A3827" i="17" s="1"/>
  <c r="A3828" i="17" s="1"/>
  <c r="A3829" i="17" s="1"/>
  <c r="A3830" i="17" s="1"/>
  <c r="A3831" i="17" s="1"/>
  <c r="A3832" i="17" s="1"/>
  <c r="A3833" i="17" s="1"/>
  <c r="A3834" i="17" s="1"/>
  <c r="A3835" i="17" s="1"/>
  <c r="A3836" i="17" s="1"/>
  <c r="A3837" i="17" s="1"/>
  <c r="A3838" i="17" s="1"/>
  <c r="A3839" i="17" s="1"/>
  <c r="A3840" i="17" s="1"/>
  <c r="A3841" i="17" s="1"/>
  <c r="A3842" i="17" s="1"/>
  <c r="A3843" i="17" s="1"/>
  <c r="A3844" i="17" s="1"/>
  <c r="A3845" i="17" s="1"/>
  <c r="A3846" i="17" s="1"/>
  <c r="A3847" i="17" s="1"/>
  <c r="A3848" i="17" s="1"/>
  <c r="A3849" i="17" s="1"/>
  <c r="A3850" i="17" s="1"/>
  <c r="A3851" i="17" s="1"/>
  <c r="A3852" i="17" s="1"/>
  <c r="A3853" i="17" s="1"/>
  <c r="A3854" i="17" s="1"/>
  <c r="A3855" i="17" s="1"/>
  <c r="A3856" i="17" s="1"/>
  <c r="A3857" i="17" s="1"/>
  <c r="A3858" i="17" s="1"/>
  <c r="A3859" i="17" s="1"/>
  <c r="A3860" i="17" s="1"/>
  <c r="A3861" i="17" s="1"/>
  <c r="A3862" i="17" s="1"/>
  <c r="A3863" i="17" s="1"/>
  <c r="A3864" i="17" s="1"/>
  <c r="A3865" i="17" s="1"/>
  <c r="A3866" i="17" s="1"/>
  <c r="A3867" i="17" s="1"/>
  <c r="A3868" i="17" s="1"/>
  <c r="A3869" i="17" s="1"/>
  <c r="A3870" i="17" s="1"/>
  <c r="A3871" i="17" s="1"/>
  <c r="A3872" i="17" s="1"/>
  <c r="A3873" i="17" s="1"/>
  <c r="A3874" i="17" s="1"/>
  <c r="A3875" i="17" s="1"/>
  <c r="A3876" i="17" s="1"/>
  <c r="A3877" i="17" s="1"/>
  <c r="A3878" i="17" s="1"/>
  <c r="A3879" i="17" s="1"/>
  <c r="A3880" i="17" s="1"/>
  <c r="A3881" i="17" s="1"/>
  <c r="A3882" i="17" s="1"/>
  <c r="A3883" i="17" s="1"/>
  <c r="A3884" i="17" s="1"/>
  <c r="A3885" i="17" s="1"/>
  <c r="A3886" i="17" s="1"/>
  <c r="A3887" i="17" s="1"/>
  <c r="A3888" i="17" s="1"/>
  <c r="A3889" i="17" s="1"/>
  <c r="A3890" i="17" s="1"/>
  <c r="A3891" i="17" s="1"/>
  <c r="A3892" i="17" s="1"/>
  <c r="A3893" i="17" s="1"/>
  <c r="A3894" i="17" s="1"/>
  <c r="A3895" i="17" s="1"/>
  <c r="A3896" i="17" s="1"/>
  <c r="A3897" i="17" s="1"/>
  <c r="A3898" i="17" s="1"/>
  <c r="A3899" i="17" s="1"/>
  <c r="A3900" i="17" s="1"/>
  <c r="A3901" i="17" s="1"/>
  <c r="A3902" i="17" s="1"/>
  <c r="A3903" i="17" s="1"/>
  <c r="A3904" i="17" s="1"/>
  <c r="A3905" i="17" s="1"/>
  <c r="A3906" i="17" s="1"/>
  <c r="A3907" i="17" s="1"/>
  <c r="A3908" i="17" s="1"/>
  <c r="A3909" i="17" s="1"/>
  <c r="A3910" i="17" s="1"/>
  <c r="A3911" i="17" s="1"/>
  <c r="A3912" i="17" s="1"/>
  <c r="A3913" i="17" s="1"/>
  <c r="A3914" i="17" s="1"/>
  <c r="A3915" i="17" s="1"/>
  <c r="A3916" i="17" s="1"/>
  <c r="A3917" i="17" s="1"/>
  <c r="A3918" i="17" s="1"/>
  <c r="A3919" i="17" s="1"/>
  <c r="A3920" i="17" s="1"/>
  <c r="A3921" i="17" s="1"/>
  <c r="A3922" i="17" s="1"/>
  <c r="A3923" i="17" s="1"/>
  <c r="A3924" i="17" s="1"/>
  <c r="A3925" i="17" s="1"/>
  <c r="A3926" i="17" s="1"/>
  <c r="A3927" i="17" s="1"/>
  <c r="A3928" i="17" s="1"/>
  <c r="A3929" i="17" s="1"/>
  <c r="A3930" i="17" s="1"/>
  <c r="A3931" i="17" s="1"/>
  <c r="A3932" i="17" s="1"/>
  <c r="A3933" i="17" s="1"/>
  <c r="A3934" i="17" s="1"/>
  <c r="A3935" i="17" s="1"/>
  <c r="A3936" i="17" s="1"/>
  <c r="A3937" i="17" s="1"/>
  <c r="A3938" i="17" s="1"/>
  <c r="A3939" i="17" s="1"/>
  <c r="A3940" i="17" s="1"/>
  <c r="A3941" i="17" s="1"/>
  <c r="A3942" i="17" s="1"/>
  <c r="A3943" i="17" s="1"/>
  <c r="A3944" i="17" s="1"/>
  <c r="A3945" i="17" s="1"/>
  <c r="A3946" i="17" s="1"/>
  <c r="A3947" i="17" s="1"/>
  <c r="A3948" i="17" s="1"/>
  <c r="A3949" i="17" s="1"/>
  <c r="A3950" i="17" s="1"/>
  <c r="A3951" i="17" s="1"/>
  <c r="A3952" i="17" s="1"/>
  <c r="A3953" i="17" s="1"/>
  <c r="A3954" i="17" s="1"/>
  <c r="A3955" i="17" s="1"/>
  <c r="A3956" i="17" s="1"/>
  <c r="A3957" i="17" s="1"/>
  <c r="A3958" i="17" s="1"/>
  <c r="A3959" i="17" s="1"/>
  <c r="A3960" i="17" s="1"/>
  <c r="A3961" i="17" s="1"/>
  <c r="A3962" i="17" s="1"/>
  <c r="A3963" i="17" s="1"/>
  <c r="A3964" i="17" s="1"/>
  <c r="A3965" i="17" s="1"/>
  <c r="A3966" i="17" s="1"/>
  <c r="A3967" i="17" s="1"/>
  <c r="A3968" i="17" s="1"/>
  <c r="A3969" i="17" s="1"/>
  <c r="A3970" i="17" s="1"/>
  <c r="A3971" i="17" s="1"/>
  <c r="A3972" i="17" s="1"/>
  <c r="A3973" i="17" s="1"/>
  <c r="A3974" i="17" s="1"/>
  <c r="A3975" i="17" s="1"/>
  <c r="A3976" i="17" s="1"/>
  <c r="A3977" i="17" s="1"/>
  <c r="A3978" i="17" s="1"/>
  <c r="A3979" i="17" s="1"/>
  <c r="A3980" i="17" s="1"/>
  <c r="A3981" i="17" s="1"/>
  <c r="A3982" i="17" s="1"/>
  <c r="A3983" i="17" s="1"/>
  <c r="A3984" i="17" s="1"/>
  <c r="A3985" i="17" s="1"/>
  <c r="A3986" i="17" s="1"/>
  <c r="A3987" i="17" s="1"/>
  <c r="A3988" i="17" s="1"/>
  <c r="A3989" i="17" s="1"/>
  <c r="A3990" i="17" s="1"/>
  <c r="A3991" i="17" s="1"/>
  <c r="A3992" i="17" s="1"/>
  <c r="A3993" i="17" s="1"/>
  <c r="A3994" i="17" s="1"/>
  <c r="A3995" i="17" s="1"/>
  <c r="A3996" i="17" s="1"/>
  <c r="A3997" i="17" s="1"/>
  <c r="A3998" i="17" s="1"/>
  <c r="A3999" i="17" s="1"/>
  <c r="A4000" i="17" s="1"/>
  <c r="A4001" i="17" s="1"/>
  <c r="A4002" i="17" s="1"/>
  <c r="A4003" i="17" s="1"/>
  <c r="A4004" i="17" s="1"/>
  <c r="A4005" i="17" s="1"/>
  <c r="A4006" i="17" s="1"/>
  <c r="A4007" i="17" s="1"/>
  <c r="A4008" i="17" s="1"/>
  <c r="A4009" i="17" s="1"/>
  <c r="A4010" i="17" s="1"/>
  <c r="A4011" i="17" s="1"/>
  <c r="A4012" i="17" s="1"/>
  <c r="A4013" i="17" s="1"/>
  <c r="A4014" i="17" s="1"/>
  <c r="A4015" i="17" s="1"/>
  <c r="A4016" i="17" s="1"/>
  <c r="A4017" i="17" s="1"/>
  <c r="A4018" i="17" s="1"/>
  <c r="A4019" i="17" s="1"/>
  <c r="A4020" i="17" s="1"/>
  <c r="A4021" i="17" s="1"/>
  <c r="A4022" i="17" s="1"/>
  <c r="A4023" i="17" s="1"/>
  <c r="A4024" i="17" s="1"/>
  <c r="A4025" i="17" s="1"/>
  <c r="A4026" i="17" s="1"/>
  <c r="A4027" i="17" s="1"/>
  <c r="A4028" i="17" s="1"/>
  <c r="A4029" i="17" s="1"/>
  <c r="A4030" i="17" s="1"/>
  <c r="A4031" i="17" s="1"/>
  <c r="A4032" i="17" s="1"/>
  <c r="A4033" i="17" s="1"/>
  <c r="A4034" i="17" s="1"/>
  <c r="A4035" i="17" s="1"/>
  <c r="A4036" i="17" s="1"/>
  <c r="A4037" i="17" s="1"/>
  <c r="A4038" i="17" s="1"/>
  <c r="A4039" i="17" s="1"/>
  <c r="A4040" i="17" s="1"/>
  <c r="A4041" i="17" s="1"/>
  <c r="A4042" i="17" s="1"/>
  <c r="A4043" i="17" s="1"/>
  <c r="A4044" i="17" s="1"/>
  <c r="A4045" i="17" s="1"/>
  <c r="A4046" i="17" s="1"/>
  <c r="A4047" i="17" s="1"/>
  <c r="A4048" i="17" s="1"/>
  <c r="A4049" i="17" s="1"/>
  <c r="A4050" i="17" s="1"/>
  <c r="A4051" i="17" s="1"/>
  <c r="A4052" i="17" s="1"/>
  <c r="A4053" i="17" s="1"/>
  <c r="A4054" i="17" s="1"/>
  <c r="A4055" i="17" s="1"/>
  <c r="A4056" i="17" s="1"/>
  <c r="A4057" i="17" s="1"/>
  <c r="A4058" i="17" s="1"/>
  <c r="A4059" i="17" s="1"/>
  <c r="A4060" i="17" s="1"/>
  <c r="A4061" i="17" s="1"/>
  <c r="A4062" i="17" s="1"/>
  <c r="A4063" i="17" s="1"/>
  <c r="A4064" i="17" s="1"/>
  <c r="A4065" i="17" s="1"/>
  <c r="A4066" i="17" s="1"/>
  <c r="A4067" i="17" s="1"/>
  <c r="A4068" i="17" s="1"/>
  <c r="A4069" i="17" s="1"/>
  <c r="A4070" i="17" s="1"/>
  <c r="A4071" i="17" s="1"/>
  <c r="A4072" i="17" s="1"/>
  <c r="A4073" i="17" s="1"/>
  <c r="A4074" i="17" s="1"/>
  <c r="A4075" i="17" s="1"/>
  <c r="A4076" i="17" s="1"/>
  <c r="A4077" i="17" s="1"/>
  <c r="A4078" i="17" s="1"/>
  <c r="A4079" i="17" s="1"/>
  <c r="A4080" i="17" s="1"/>
  <c r="A4081" i="17" s="1"/>
  <c r="A4082" i="17" s="1"/>
  <c r="A4083" i="17" s="1"/>
  <c r="A4084" i="17" s="1"/>
  <c r="A4085" i="17" s="1"/>
  <c r="A4086" i="17" s="1"/>
  <c r="A4087" i="17" s="1"/>
  <c r="A4088" i="17" s="1"/>
  <c r="A4089" i="17" s="1"/>
  <c r="A4090" i="17" s="1"/>
  <c r="A4091" i="17" s="1"/>
  <c r="A4092" i="17" s="1"/>
  <c r="A4093" i="17" s="1"/>
  <c r="A4094" i="17" s="1"/>
  <c r="A4095" i="17" s="1"/>
  <c r="A4096" i="17" s="1"/>
  <c r="A4097" i="17" s="1"/>
  <c r="A4098" i="17" s="1"/>
  <c r="A4099" i="17" s="1"/>
  <c r="A4100" i="17" s="1"/>
  <c r="A4101" i="17" s="1"/>
  <c r="A4102" i="17" s="1"/>
  <c r="A4103" i="17" s="1"/>
  <c r="A4104" i="17" s="1"/>
  <c r="A4105" i="17" s="1"/>
  <c r="A4106" i="17" s="1"/>
  <c r="A4107" i="17" s="1"/>
  <c r="A4108" i="17" s="1"/>
  <c r="A4109" i="17" s="1"/>
  <c r="A4110" i="17" s="1"/>
  <c r="A4111" i="17" s="1"/>
  <c r="A4112" i="17" s="1"/>
  <c r="A4113" i="17" s="1"/>
  <c r="A4114" i="17" s="1"/>
  <c r="A4115" i="17" s="1"/>
  <c r="A4116" i="17" s="1"/>
  <c r="A4117" i="17" s="1"/>
  <c r="A4118" i="17" s="1"/>
  <c r="A4119" i="17" s="1"/>
  <c r="A4120" i="17" s="1"/>
  <c r="A4121" i="17" s="1"/>
  <c r="A4122" i="17" s="1"/>
  <c r="A4123" i="17" s="1"/>
  <c r="A4124" i="17" s="1"/>
  <c r="A4125" i="17" s="1"/>
  <c r="A4126" i="17" s="1"/>
  <c r="A4127" i="17" s="1"/>
  <c r="A4128" i="17" s="1"/>
  <c r="A4129" i="17" s="1"/>
  <c r="A4130" i="17" s="1"/>
  <c r="A4131" i="17" s="1"/>
  <c r="A4132" i="17" s="1"/>
  <c r="A4133" i="17" s="1"/>
  <c r="A4134" i="17" s="1"/>
  <c r="A4135" i="17" s="1"/>
  <c r="A4136" i="17" s="1"/>
  <c r="A4137" i="17" s="1"/>
  <c r="A4138" i="17" s="1"/>
  <c r="A4139" i="17" s="1"/>
  <c r="A4140" i="17" s="1"/>
  <c r="A4141" i="17" s="1"/>
  <c r="A4142" i="17" s="1"/>
  <c r="A4143" i="17" s="1"/>
  <c r="A4144" i="17" s="1"/>
  <c r="A4145" i="17" s="1"/>
  <c r="A4146" i="17" s="1"/>
  <c r="A4147" i="17" s="1"/>
  <c r="A4148" i="17" s="1"/>
  <c r="A4149" i="17" s="1"/>
  <c r="A4150" i="17" s="1"/>
  <c r="A4151" i="17" s="1"/>
  <c r="A4152" i="17" s="1"/>
  <c r="A4153" i="17" s="1"/>
  <c r="A4154" i="17" s="1"/>
  <c r="A4155" i="17" s="1"/>
  <c r="A4156" i="17" s="1"/>
  <c r="A4157" i="17" s="1"/>
  <c r="A4158" i="17" s="1"/>
  <c r="A4159" i="17" s="1"/>
  <c r="A4160" i="17" s="1"/>
  <c r="A4161" i="17" s="1"/>
  <c r="A4162" i="17" s="1"/>
  <c r="A4163" i="17" s="1"/>
  <c r="A4164" i="17" s="1"/>
  <c r="A4165" i="17" s="1"/>
  <c r="A4166" i="17" s="1"/>
  <c r="A4167" i="17" s="1"/>
  <c r="A4168" i="17" s="1"/>
  <c r="A4169" i="17" s="1"/>
  <c r="A4170" i="17" s="1"/>
  <c r="A4171" i="17" s="1"/>
  <c r="A4172" i="17" s="1"/>
  <c r="A4173" i="17" s="1"/>
  <c r="A4174" i="17" s="1"/>
  <c r="A4175" i="17" s="1"/>
  <c r="A4176" i="17" s="1"/>
  <c r="A4177" i="17" s="1"/>
  <c r="A4178" i="17" s="1"/>
  <c r="A4179" i="17" s="1"/>
  <c r="A4180" i="17" s="1"/>
  <c r="A4181" i="17" s="1"/>
  <c r="A4182" i="17" s="1"/>
  <c r="A4183" i="17" s="1"/>
  <c r="A4184" i="17" s="1"/>
  <c r="A4185" i="17" s="1"/>
  <c r="A4186" i="17" s="1"/>
  <c r="A4187" i="17" s="1"/>
  <c r="A4188" i="17" s="1"/>
  <c r="A4189" i="17" s="1"/>
  <c r="A4190" i="17" s="1"/>
  <c r="A4191" i="17" s="1"/>
  <c r="A4192" i="17" s="1"/>
  <c r="A4193" i="17" s="1"/>
  <c r="A4194" i="17" s="1"/>
  <c r="A4195" i="17" s="1"/>
  <c r="A4196" i="17" s="1"/>
  <c r="A4197" i="17" s="1"/>
  <c r="A4198" i="17" s="1"/>
  <c r="A4199" i="17" s="1"/>
  <c r="A4200" i="17" s="1"/>
  <c r="A4201" i="17" s="1"/>
  <c r="A4202" i="17" s="1"/>
  <c r="A4203" i="17" s="1"/>
  <c r="A4204" i="17" s="1"/>
  <c r="A4205" i="17" s="1"/>
  <c r="A4206" i="17" s="1"/>
  <c r="A4207" i="17" s="1"/>
  <c r="A4208" i="17" s="1"/>
  <c r="A4209" i="17" s="1"/>
  <c r="A4210" i="17" s="1"/>
  <c r="A4211" i="17" s="1"/>
  <c r="A4212" i="17" s="1"/>
  <c r="A4213" i="17" s="1"/>
  <c r="A4214" i="17" s="1"/>
  <c r="A4215" i="17" s="1"/>
  <c r="A4216" i="17" s="1"/>
  <c r="A4217" i="17" s="1"/>
  <c r="A4218" i="17" s="1"/>
  <c r="A4219" i="17" s="1"/>
  <c r="A4220" i="17" s="1"/>
  <c r="A4221" i="17" s="1"/>
  <c r="A4222" i="17" s="1"/>
  <c r="A4223" i="17" s="1"/>
  <c r="A4224" i="17" s="1"/>
  <c r="A4225" i="17" s="1"/>
  <c r="A4226" i="17" s="1"/>
  <c r="A4227" i="17" s="1"/>
  <c r="A4228" i="17" s="1"/>
  <c r="A4229" i="17" s="1"/>
  <c r="A4230" i="17" s="1"/>
  <c r="A4231" i="17" s="1"/>
  <c r="A4232" i="17" s="1"/>
  <c r="A4233" i="17" s="1"/>
  <c r="A4234" i="17" s="1"/>
  <c r="A4235" i="17" s="1"/>
  <c r="A4236" i="17" s="1"/>
  <c r="A4237" i="17" s="1"/>
  <c r="A4238" i="17" s="1"/>
  <c r="A4239" i="17" s="1"/>
  <c r="A4240" i="17" s="1"/>
  <c r="A4241" i="17" s="1"/>
  <c r="A4242" i="17" s="1"/>
  <c r="A4243" i="17" s="1"/>
  <c r="A4244" i="17" s="1"/>
  <c r="A4245" i="17" s="1"/>
  <c r="A4246" i="17" s="1"/>
  <c r="A4247" i="17" s="1"/>
  <c r="A4248" i="17" s="1"/>
  <c r="A4249" i="17" s="1"/>
  <c r="A4250" i="17" s="1"/>
  <c r="A4251" i="17" s="1"/>
  <c r="A4252" i="17" s="1"/>
  <c r="A4253" i="17" s="1"/>
  <c r="A4254" i="17" s="1"/>
  <c r="A4255" i="17" s="1"/>
  <c r="A4256" i="17" s="1"/>
  <c r="A4257" i="17" s="1"/>
  <c r="A4258" i="17" s="1"/>
  <c r="A4259" i="17" s="1"/>
  <c r="A4260" i="17" s="1"/>
  <c r="A4261" i="17" s="1"/>
  <c r="A4262" i="17" s="1"/>
  <c r="A4263" i="17" s="1"/>
  <c r="A4264" i="17" s="1"/>
  <c r="A4265" i="17" s="1"/>
  <c r="A4266" i="17" s="1"/>
  <c r="A4267" i="17" s="1"/>
  <c r="A4268" i="17" s="1"/>
  <c r="A4269" i="17" s="1"/>
  <c r="A4270" i="17" s="1"/>
  <c r="A4271" i="17" s="1"/>
  <c r="A4272" i="17" s="1"/>
  <c r="A4273" i="17" s="1"/>
  <c r="A4274" i="17" s="1"/>
  <c r="A4275" i="17" s="1"/>
  <c r="A4276" i="17" s="1"/>
  <c r="A4277" i="17" s="1"/>
  <c r="A4278" i="17" s="1"/>
  <c r="A4279" i="17" s="1"/>
  <c r="A4280" i="17" s="1"/>
  <c r="A4281" i="17" s="1"/>
  <c r="A4282" i="17" s="1"/>
  <c r="A4283" i="17" s="1"/>
  <c r="A4284" i="17" s="1"/>
  <c r="A4285" i="17" s="1"/>
  <c r="A4286" i="17" s="1"/>
  <c r="A4287" i="17" s="1"/>
  <c r="A4288" i="17" s="1"/>
  <c r="A4289" i="17" s="1"/>
  <c r="A4290" i="17" s="1"/>
  <c r="A4291" i="17" s="1"/>
  <c r="A4292" i="17" s="1"/>
  <c r="A4293" i="17" s="1"/>
  <c r="A4294" i="17" s="1"/>
  <c r="A4295" i="17" s="1"/>
  <c r="A4296" i="17" s="1"/>
  <c r="A4297" i="17" s="1"/>
  <c r="A4298" i="17" s="1"/>
  <c r="A4299" i="17" s="1"/>
  <c r="A4300" i="17" s="1"/>
  <c r="A4301" i="17" s="1"/>
  <c r="A4302" i="17" s="1"/>
  <c r="A4303" i="17" s="1"/>
  <c r="A4304" i="17" s="1"/>
  <c r="A4305" i="17" s="1"/>
  <c r="A4306" i="17" s="1"/>
  <c r="A4307" i="17" s="1"/>
  <c r="A4308" i="17" s="1"/>
  <c r="A4309" i="17" s="1"/>
  <c r="A4310" i="17" s="1"/>
  <c r="A4311" i="17" s="1"/>
  <c r="A4312" i="17" s="1"/>
  <c r="A4313" i="17" s="1"/>
  <c r="A4314" i="17" s="1"/>
  <c r="A4315" i="17" s="1"/>
  <c r="A4316" i="17" s="1"/>
  <c r="A4317" i="17" s="1"/>
  <c r="A4318" i="17" s="1"/>
  <c r="A4319" i="17" s="1"/>
  <c r="A4320" i="17" s="1"/>
  <c r="A4321" i="17" s="1"/>
  <c r="A4322" i="17" s="1"/>
  <c r="A4323" i="17" s="1"/>
  <c r="A4324" i="17" s="1"/>
  <c r="A4325" i="17" s="1"/>
  <c r="A4326" i="17" s="1"/>
  <c r="A4327" i="17" s="1"/>
  <c r="A4328" i="17" s="1"/>
  <c r="A4329" i="17" s="1"/>
  <c r="A4330" i="17" s="1"/>
  <c r="A4331" i="17" s="1"/>
  <c r="A4332" i="17" s="1"/>
  <c r="A4333" i="17" s="1"/>
  <c r="A4334" i="17" s="1"/>
  <c r="A4335" i="17" s="1"/>
  <c r="A4336" i="17" s="1"/>
  <c r="A4337" i="17" s="1"/>
  <c r="A4338" i="17" s="1"/>
  <c r="A4339" i="17" s="1"/>
  <c r="A4340" i="17" s="1"/>
  <c r="A4341" i="17" s="1"/>
  <c r="A4342" i="17" s="1"/>
  <c r="A4343" i="17" s="1"/>
  <c r="A4344" i="17" s="1"/>
  <c r="A4345" i="17" s="1"/>
  <c r="A4346" i="17" s="1"/>
  <c r="A4347" i="17" s="1"/>
  <c r="A4348" i="17" s="1"/>
  <c r="A4349" i="17" s="1"/>
  <c r="A4350" i="17" s="1"/>
  <c r="A4351" i="17" s="1"/>
  <c r="A4352" i="17" s="1"/>
  <c r="A4353" i="17" s="1"/>
  <c r="A4354" i="17" s="1"/>
  <c r="A4355" i="17" s="1"/>
  <c r="A4356" i="17" s="1"/>
  <c r="A4357" i="17" s="1"/>
  <c r="A4358" i="17" s="1"/>
  <c r="A4359" i="17" s="1"/>
  <c r="A4360" i="17" s="1"/>
  <c r="A4361" i="17" s="1"/>
  <c r="A4362" i="17" s="1"/>
  <c r="A4363" i="17" s="1"/>
  <c r="A4364" i="17" s="1"/>
  <c r="A4365" i="17" s="1"/>
  <c r="A4366" i="17" s="1"/>
  <c r="A4367" i="17" s="1"/>
  <c r="A4368" i="17" s="1"/>
  <c r="A4369" i="17" s="1"/>
  <c r="A4370" i="17" s="1"/>
  <c r="A4371" i="17" s="1"/>
  <c r="A4372" i="17" s="1"/>
  <c r="A4373" i="17" s="1"/>
  <c r="A4374" i="17" s="1"/>
  <c r="A4375" i="17" s="1"/>
  <c r="A4376" i="17" s="1"/>
  <c r="A4377" i="17" s="1"/>
  <c r="A4378" i="17" s="1"/>
  <c r="A4379" i="17" s="1"/>
  <c r="A4380" i="17" s="1"/>
  <c r="A4381" i="17" s="1"/>
  <c r="A4382" i="17" s="1"/>
  <c r="A4383" i="17" s="1"/>
  <c r="A4384" i="17" s="1"/>
  <c r="A4385" i="17" s="1"/>
  <c r="A4386" i="17" s="1"/>
  <c r="A4387" i="17" s="1"/>
  <c r="A4388" i="17" s="1"/>
  <c r="A4389" i="17" s="1"/>
  <c r="A4390" i="17" s="1"/>
  <c r="A4391" i="17" s="1"/>
  <c r="A4392" i="17" s="1"/>
  <c r="A4393" i="17" s="1"/>
  <c r="A4394" i="17" s="1"/>
  <c r="A4395" i="17" s="1"/>
  <c r="A4396" i="17" s="1"/>
  <c r="A4397" i="17" s="1"/>
  <c r="A4398" i="17" s="1"/>
  <c r="A4399" i="17" s="1"/>
  <c r="A4400" i="17" s="1"/>
  <c r="A4401" i="17" s="1"/>
  <c r="A4402" i="17" s="1"/>
  <c r="A4403" i="17" s="1"/>
  <c r="A4404" i="17" s="1"/>
  <c r="A4405" i="17" s="1"/>
  <c r="A4406" i="17" s="1"/>
  <c r="A4407" i="17" s="1"/>
  <c r="A4408" i="17" s="1"/>
  <c r="A4409" i="17" s="1"/>
  <c r="A4410" i="17" s="1"/>
  <c r="A4411" i="17" s="1"/>
  <c r="A4412" i="17" s="1"/>
  <c r="A4413" i="17" s="1"/>
  <c r="A4414" i="17" s="1"/>
  <c r="A4415" i="17" s="1"/>
  <c r="A4416" i="17" s="1"/>
  <c r="A4417" i="17" s="1"/>
  <c r="A4418" i="17" s="1"/>
  <c r="A4419" i="17" s="1"/>
  <c r="A4420" i="17" s="1"/>
  <c r="A4421" i="17" s="1"/>
  <c r="A4422" i="17" s="1"/>
  <c r="A4423" i="17" s="1"/>
  <c r="A4424" i="17" s="1"/>
  <c r="A4425" i="17" s="1"/>
  <c r="A4426" i="17" s="1"/>
  <c r="A4427" i="17" s="1"/>
  <c r="A4428" i="17" s="1"/>
  <c r="A4429" i="17" s="1"/>
  <c r="A4430" i="17" s="1"/>
  <c r="A4431" i="17" s="1"/>
  <c r="A4432" i="17" s="1"/>
  <c r="A4433" i="17" s="1"/>
  <c r="A4434" i="17" s="1"/>
  <c r="A4435" i="17" s="1"/>
  <c r="A4436" i="17" s="1"/>
  <c r="A4437" i="17" s="1"/>
  <c r="A4438" i="17" s="1"/>
  <c r="A4439" i="17" s="1"/>
  <c r="A4440" i="17" s="1"/>
  <c r="A4441" i="17" s="1"/>
  <c r="A4442" i="17" s="1"/>
  <c r="A4443" i="17" s="1"/>
  <c r="A4444" i="17" s="1"/>
  <c r="A4445" i="17" s="1"/>
  <c r="A4446" i="17" s="1"/>
  <c r="A4447" i="17" s="1"/>
  <c r="A4448" i="17" s="1"/>
  <c r="A4449" i="17" s="1"/>
  <c r="A4450" i="17" s="1"/>
  <c r="A4451" i="17" s="1"/>
  <c r="A4452" i="17" s="1"/>
  <c r="A4453" i="17" s="1"/>
  <c r="A4454" i="17" s="1"/>
  <c r="A4455" i="17" s="1"/>
  <c r="A4456" i="17" s="1"/>
  <c r="A4457" i="17" s="1"/>
  <c r="A4458" i="17" s="1"/>
  <c r="A4459" i="17" s="1"/>
  <c r="A4460" i="17" s="1"/>
  <c r="A4461" i="17" s="1"/>
  <c r="A4462" i="17" s="1"/>
  <c r="A4463" i="17" s="1"/>
  <c r="A4464" i="17" s="1"/>
  <c r="A4465" i="17" s="1"/>
  <c r="A4466" i="17" s="1"/>
  <c r="A4467" i="17" s="1"/>
  <c r="A4468" i="17" s="1"/>
  <c r="A4469" i="17" s="1"/>
  <c r="A4470" i="17" s="1"/>
  <c r="A4471" i="17" s="1"/>
  <c r="A4472" i="17" s="1"/>
  <c r="A4473" i="17" s="1"/>
  <c r="A4474" i="17" s="1"/>
  <c r="A4475" i="17" s="1"/>
  <c r="A4476" i="17" s="1"/>
  <c r="A4477" i="17" s="1"/>
  <c r="A4478" i="17" s="1"/>
  <c r="A4479" i="17" s="1"/>
  <c r="A4480" i="17" s="1"/>
  <c r="A4481" i="17" s="1"/>
  <c r="A4482" i="17" s="1"/>
  <c r="A4483" i="17" s="1"/>
  <c r="A4484" i="17" s="1"/>
  <c r="A4485" i="17" s="1"/>
  <c r="A4486" i="17" s="1"/>
  <c r="A4487" i="17" s="1"/>
  <c r="A4488" i="17" s="1"/>
  <c r="A4489" i="17" s="1"/>
  <c r="A4490" i="17" s="1"/>
  <c r="A4491" i="17" s="1"/>
  <c r="A4492" i="17" s="1"/>
  <c r="A4493" i="17" s="1"/>
  <c r="A4494" i="17" s="1"/>
  <c r="A4495" i="17" s="1"/>
  <c r="A4496" i="17" s="1"/>
  <c r="A4497" i="17" s="1"/>
  <c r="A4498" i="17" s="1"/>
  <c r="A4499" i="17" s="1"/>
  <c r="A4500" i="17" s="1"/>
  <c r="A4501" i="17" s="1"/>
  <c r="A4502" i="17" s="1"/>
  <c r="A4503" i="17" s="1"/>
  <c r="A4504" i="17" s="1"/>
  <c r="A4505" i="17" s="1"/>
  <c r="A4506" i="17" s="1"/>
  <c r="A4507" i="17" s="1"/>
  <c r="A4508" i="17" s="1"/>
  <c r="A4509" i="17" s="1"/>
  <c r="A4510" i="17" s="1"/>
  <c r="A4511" i="17" s="1"/>
  <c r="A4512" i="17" s="1"/>
  <c r="A4513" i="17" s="1"/>
  <c r="A4514" i="17" s="1"/>
  <c r="A4515" i="17" s="1"/>
  <c r="A4516" i="17" s="1"/>
  <c r="A4517" i="17" s="1"/>
  <c r="A4518" i="17" s="1"/>
  <c r="A4519" i="17" s="1"/>
  <c r="A4520" i="17" s="1"/>
  <c r="A4521" i="17" s="1"/>
  <c r="A4522" i="17" s="1"/>
  <c r="A4523" i="17" s="1"/>
  <c r="A4524" i="17" s="1"/>
  <c r="A4525" i="17" s="1"/>
  <c r="A4526" i="17" s="1"/>
  <c r="A4527" i="17" s="1"/>
  <c r="A4528" i="17" s="1"/>
  <c r="A4529" i="17" s="1"/>
  <c r="A4530" i="17" s="1"/>
  <c r="A4531" i="17" s="1"/>
  <c r="A4532" i="17" s="1"/>
  <c r="A4533" i="17" s="1"/>
  <c r="A4534" i="17" s="1"/>
  <c r="A4535" i="17" s="1"/>
  <c r="A4536" i="17" s="1"/>
  <c r="A4537" i="17" s="1"/>
  <c r="A4538" i="17" s="1"/>
  <c r="A4539" i="17" s="1"/>
  <c r="A4540" i="17" s="1"/>
  <c r="A4541" i="17" s="1"/>
  <c r="A4542" i="17" s="1"/>
  <c r="A4543" i="17" s="1"/>
  <c r="A4544" i="17" s="1"/>
  <c r="A4545" i="17" s="1"/>
  <c r="A4546" i="17" s="1"/>
  <c r="A4547" i="17" s="1"/>
  <c r="A4548" i="17" s="1"/>
  <c r="A4549" i="17" s="1"/>
  <c r="A4550" i="17" s="1"/>
  <c r="A4551" i="17" s="1"/>
  <c r="A4552" i="17" s="1"/>
  <c r="A4553" i="17" s="1"/>
  <c r="A4554" i="17" s="1"/>
  <c r="A4555" i="17" s="1"/>
  <c r="A4556" i="17" s="1"/>
  <c r="A4557" i="17" s="1"/>
  <c r="A4558" i="17" s="1"/>
  <c r="A4559" i="17" s="1"/>
  <c r="A4560" i="17" s="1"/>
  <c r="A4561" i="17" s="1"/>
  <c r="A4562" i="17" s="1"/>
  <c r="A4563" i="17" s="1"/>
  <c r="A4564" i="17" s="1"/>
  <c r="A4565" i="17" s="1"/>
  <c r="A4566" i="17" s="1"/>
  <c r="A4567" i="17" s="1"/>
  <c r="A4568" i="17" s="1"/>
  <c r="A4569" i="17" s="1"/>
  <c r="A4570" i="17" s="1"/>
  <c r="A4571" i="17" s="1"/>
  <c r="A4572" i="17" s="1"/>
  <c r="A4573" i="17" s="1"/>
  <c r="A4574" i="17" s="1"/>
  <c r="A4575" i="17" s="1"/>
  <c r="A4576" i="17" s="1"/>
  <c r="A4577" i="17" s="1"/>
  <c r="A4578" i="17" s="1"/>
  <c r="A4579" i="17" s="1"/>
  <c r="A4580" i="17" s="1"/>
  <c r="A4581" i="17" s="1"/>
  <c r="A4582" i="17" s="1"/>
  <c r="A4583" i="17" s="1"/>
  <c r="A4584" i="17" s="1"/>
  <c r="A4585" i="17" s="1"/>
  <c r="A4586" i="17" s="1"/>
  <c r="A4587" i="17" s="1"/>
  <c r="A4588" i="17" s="1"/>
  <c r="A4589" i="17" s="1"/>
  <c r="A4590" i="17" s="1"/>
  <c r="A4591" i="17" s="1"/>
  <c r="A4592" i="17" s="1"/>
  <c r="A4593" i="17" s="1"/>
  <c r="A4594" i="17" s="1"/>
  <c r="A4595" i="17" s="1"/>
  <c r="A4596" i="17" s="1"/>
  <c r="A4597" i="17" s="1"/>
  <c r="A4598" i="17" s="1"/>
  <c r="A4599" i="17" s="1"/>
  <c r="A4600" i="17" s="1"/>
  <c r="A4601" i="17" s="1"/>
  <c r="A4602" i="17" s="1"/>
  <c r="A4603" i="17" s="1"/>
  <c r="A4604" i="17" s="1"/>
  <c r="A4605" i="17" s="1"/>
  <c r="A4606" i="17" s="1"/>
  <c r="A4607" i="17" s="1"/>
  <c r="A4608" i="17" s="1"/>
  <c r="A4609" i="17" s="1"/>
  <c r="A4610" i="17" s="1"/>
  <c r="A4611" i="17" s="1"/>
  <c r="A4612" i="17" s="1"/>
  <c r="A4613" i="17" s="1"/>
  <c r="A4614" i="17" s="1"/>
  <c r="A4615" i="17" s="1"/>
  <c r="A4616" i="17" s="1"/>
  <c r="A4617" i="17" s="1"/>
  <c r="A4618" i="17" s="1"/>
  <c r="A4619" i="17" s="1"/>
  <c r="A4620" i="17" s="1"/>
  <c r="A4621" i="17" s="1"/>
  <c r="A4622" i="17" s="1"/>
  <c r="A4623" i="17" s="1"/>
  <c r="A4624" i="17" s="1"/>
  <c r="A4625" i="17" s="1"/>
  <c r="A4626" i="17" s="1"/>
  <c r="A4627" i="17" s="1"/>
  <c r="A4628" i="17" s="1"/>
  <c r="A4629" i="17" s="1"/>
  <c r="A4630" i="17" s="1"/>
  <c r="A4631" i="17" s="1"/>
  <c r="A4632" i="17" s="1"/>
  <c r="A4633" i="17" s="1"/>
  <c r="A4634" i="17" s="1"/>
  <c r="A4635" i="17" s="1"/>
  <c r="A4636" i="17" s="1"/>
  <c r="A4637" i="17" s="1"/>
  <c r="A4638" i="17" s="1"/>
  <c r="A4639" i="17" s="1"/>
  <c r="A4640" i="17" s="1"/>
  <c r="A4641" i="17" s="1"/>
  <c r="A4642" i="17" s="1"/>
  <c r="A4643" i="17" s="1"/>
  <c r="A4644" i="17" s="1"/>
  <c r="A4645" i="17" s="1"/>
  <c r="A4646" i="17" s="1"/>
  <c r="A4647" i="17" s="1"/>
  <c r="A4648" i="17" s="1"/>
  <c r="A4649" i="17" s="1"/>
  <c r="A4650" i="17" s="1"/>
  <c r="A4651" i="17" s="1"/>
  <c r="A4652" i="17" s="1"/>
  <c r="A4653" i="17" s="1"/>
  <c r="A4654" i="17" s="1"/>
  <c r="A4655" i="17" s="1"/>
  <c r="A4656" i="17" s="1"/>
  <c r="A4657" i="17" s="1"/>
  <c r="A4658" i="17" s="1"/>
  <c r="A4659" i="17" s="1"/>
  <c r="A4660" i="17" s="1"/>
  <c r="A4661" i="17" s="1"/>
  <c r="A4662" i="17" s="1"/>
  <c r="A4663" i="17" s="1"/>
  <c r="A4664" i="17" s="1"/>
  <c r="A4665" i="17" s="1"/>
  <c r="A4666" i="17" s="1"/>
  <c r="A4667" i="17" s="1"/>
  <c r="A4668" i="17" s="1"/>
  <c r="A4669" i="17" s="1"/>
  <c r="A4670" i="17" s="1"/>
  <c r="A4671" i="17" s="1"/>
  <c r="A4672" i="17" s="1"/>
  <c r="A4673" i="17" s="1"/>
  <c r="A4674" i="17" s="1"/>
  <c r="A4675" i="17" s="1"/>
  <c r="A4676" i="17" s="1"/>
  <c r="A4677" i="17" s="1"/>
  <c r="A4678" i="17" s="1"/>
  <c r="A4679" i="17" s="1"/>
  <c r="A4680" i="17" s="1"/>
  <c r="A4681" i="17" s="1"/>
  <c r="A4682" i="17" s="1"/>
  <c r="A4683" i="17" s="1"/>
  <c r="A4684" i="17" s="1"/>
  <c r="A4685" i="17" s="1"/>
  <c r="A4686" i="17" s="1"/>
  <c r="A4687" i="17" s="1"/>
  <c r="A4688" i="17" s="1"/>
  <c r="A4689" i="17" s="1"/>
  <c r="A4690" i="17" s="1"/>
  <c r="A4691" i="17" s="1"/>
  <c r="A4692" i="17" s="1"/>
  <c r="A4693" i="17" s="1"/>
  <c r="A4694" i="17" s="1"/>
  <c r="A4695" i="17" s="1"/>
  <c r="A4696" i="17" s="1"/>
  <c r="A4697" i="17" s="1"/>
  <c r="A4698" i="17" s="1"/>
  <c r="A4699" i="17" s="1"/>
  <c r="A4700" i="17" s="1"/>
  <c r="A4701" i="17" s="1"/>
  <c r="A4702" i="17" s="1"/>
  <c r="A4703" i="17" s="1"/>
  <c r="A4704" i="17" s="1"/>
  <c r="A4705" i="17" s="1"/>
  <c r="A4706" i="17" s="1"/>
  <c r="A4707" i="17" s="1"/>
  <c r="A4708" i="17" s="1"/>
  <c r="A4709" i="17" s="1"/>
  <c r="A4710" i="17" s="1"/>
  <c r="A4711" i="17" s="1"/>
  <c r="A4712" i="17" s="1"/>
  <c r="A4713" i="17" s="1"/>
  <c r="A4714" i="17" s="1"/>
  <c r="A4715" i="17" s="1"/>
  <c r="A4716" i="17" s="1"/>
  <c r="A4717" i="17" s="1"/>
  <c r="A4718" i="17" s="1"/>
  <c r="A4719" i="17" s="1"/>
  <c r="A4720" i="17" s="1"/>
  <c r="A4721" i="17" s="1"/>
  <c r="A4722" i="17" s="1"/>
  <c r="A4723" i="17" s="1"/>
  <c r="A4724" i="17" s="1"/>
  <c r="A4725" i="17" s="1"/>
  <c r="A4726" i="17" s="1"/>
  <c r="A4727" i="17" s="1"/>
  <c r="A4728" i="17" s="1"/>
  <c r="A4729" i="17" s="1"/>
  <c r="A4730" i="17" s="1"/>
  <c r="A4731" i="17" s="1"/>
  <c r="A4732" i="17" s="1"/>
  <c r="A4733" i="17" s="1"/>
  <c r="A4734" i="17" s="1"/>
  <c r="A4735" i="17" s="1"/>
  <c r="A4736" i="17" s="1"/>
  <c r="A4737" i="17" s="1"/>
  <c r="A4738" i="17" s="1"/>
  <c r="A4739" i="17" s="1"/>
  <c r="A4740" i="17" s="1"/>
  <c r="A4741" i="17" s="1"/>
  <c r="A4742" i="17" s="1"/>
  <c r="A4743" i="17" s="1"/>
  <c r="A4744" i="17" s="1"/>
  <c r="A4745" i="17" s="1"/>
  <c r="A4746" i="17" s="1"/>
  <c r="A4747" i="17" s="1"/>
  <c r="A4748" i="17" s="1"/>
  <c r="A4749" i="17" s="1"/>
  <c r="A4750" i="17" s="1"/>
  <c r="A4751" i="17" s="1"/>
  <c r="A4752" i="17" s="1"/>
  <c r="A4753" i="17" s="1"/>
  <c r="A4754" i="17" s="1"/>
  <c r="A4755" i="17" s="1"/>
  <c r="A4756" i="17" s="1"/>
  <c r="A4757" i="17" s="1"/>
  <c r="A4758" i="17" s="1"/>
  <c r="A4759" i="17" s="1"/>
  <c r="A4760" i="17" s="1"/>
  <c r="A4761" i="17" s="1"/>
  <c r="A4762" i="17" s="1"/>
  <c r="A4763" i="17" s="1"/>
  <c r="A4764" i="17" s="1"/>
  <c r="A4765" i="17" s="1"/>
  <c r="A4766" i="17" s="1"/>
  <c r="A4767" i="17" s="1"/>
  <c r="A4768" i="17" s="1"/>
  <c r="A4769" i="17" s="1"/>
  <c r="A4770" i="17" s="1"/>
  <c r="A4771" i="17" s="1"/>
  <c r="A4772" i="17" s="1"/>
  <c r="A4773" i="17" s="1"/>
  <c r="A4774" i="17" s="1"/>
  <c r="A4775" i="17" s="1"/>
  <c r="A4776" i="17" s="1"/>
  <c r="A4777" i="17" s="1"/>
  <c r="A4778" i="17" s="1"/>
  <c r="A4779" i="17" s="1"/>
  <c r="A4780" i="17" s="1"/>
  <c r="A4781" i="17" s="1"/>
  <c r="A4782" i="17" s="1"/>
  <c r="A4783" i="17" s="1"/>
  <c r="A4784" i="17" s="1"/>
  <c r="A4785" i="17" s="1"/>
  <c r="A4786" i="17" s="1"/>
  <c r="A4787" i="17" s="1"/>
  <c r="A4788" i="17" s="1"/>
  <c r="A4789" i="17" s="1"/>
  <c r="A4790" i="17" s="1"/>
  <c r="A4791" i="17" s="1"/>
  <c r="A4792" i="17" s="1"/>
  <c r="A4793" i="17" s="1"/>
  <c r="A4794" i="17" s="1"/>
  <c r="A4795" i="17" s="1"/>
  <c r="A4796" i="17" s="1"/>
  <c r="A4797" i="17" s="1"/>
  <c r="A4798" i="17" s="1"/>
  <c r="A4799" i="17" s="1"/>
  <c r="A4800" i="17" s="1"/>
  <c r="A4801" i="17" s="1"/>
  <c r="A4802" i="17" s="1"/>
  <c r="A4803" i="17" s="1"/>
  <c r="A4804" i="17" s="1"/>
  <c r="A4805" i="17" s="1"/>
  <c r="A4806" i="17" s="1"/>
  <c r="A4807" i="17" s="1"/>
  <c r="A4808" i="17" s="1"/>
  <c r="A4809" i="17" s="1"/>
  <c r="A4810" i="17" s="1"/>
  <c r="A4811" i="17" s="1"/>
  <c r="A4812" i="17" s="1"/>
  <c r="A4813" i="17" s="1"/>
  <c r="A4814" i="17" s="1"/>
  <c r="A4815" i="17" s="1"/>
  <c r="A4816" i="17" s="1"/>
  <c r="A4817" i="17" s="1"/>
  <c r="A4818" i="17" s="1"/>
  <c r="A4819" i="17" s="1"/>
  <c r="A4820" i="17" s="1"/>
  <c r="A4821" i="17" s="1"/>
  <c r="A4822" i="17" s="1"/>
  <c r="A4823" i="17" s="1"/>
  <c r="A4824" i="17" s="1"/>
  <c r="A4825" i="17" s="1"/>
  <c r="A4826" i="17" s="1"/>
  <c r="A4827" i="17" s="1"/>
  <c r="A4828" i="17" s="1"/>
  <c r="A4829" i="17" s="1"/>
  <c r="A4830" i="17" s="1"/>
  <c r="A4831" i="17" s="1"/>
  <c r="A4832" i="17" s="1"/>
  <c r="A4833" i="17" s="1"/>
  <c r="A4834" i="17" s="1"/>
  <c r="A4835" i="17" s="1"/>
  <c r="A4836" i="17" s="1"/>
  <c r="A4837" i="17" s="1"/>
  <c r="A4838" i="17" s="1"/>
  <c r="A4839" i="17" s="1"/>
  <c r="A4840" i="17" s="1"/>
  <c r="A4841" i="17" s="1"/>
  <c r="A4842" i="17" s="1"/>
  <c r="A4843" i="17" s="1"/>
  <c r="A4844" i="17" s="1"/>
  <c r="A4845" i="17" s="1"/>
  <c r="A4846" i="17" s="1"/>
  <c r="A4847" i="17" s="1"/>
  <c r="A4848" i="17" s="1"/>
  <c r="A4849" i="17" s="1"/>
  <c r="A4850" i="17" s="1"/>
  <c r="A4851" i="17" s="1"/>
  <c r="A4852" i="17" s="1"/>
  <c r="A4853" i="17" s="1"/>
  <c r="A4854" i="17" s="1"/>
  <c r="A4855" i="17" s="1"/>
  <c r="A4856" i="17" s="1"/>
  <c r="A4857" i="17" s="1"/>
  <c r="A4858" i="17" s="1"/>
  <c r="A4859" i="17" s="1"/>
  <c r="A4860" i="17" s="1"/>
  <c r="A4861" i="17" s="1"/>
  <c r="A4862" i="17" s="1"/>
  <c r="A4863" i="17" s="1"/>
  <c r="A4864" i="17" s="1"/>
  <c r="A4865" i="17" s="1"/>
  <c r="A4866" i="17" s="1"/>
  <c r="A4867" i="17" s="1"/>
  <c r="A4868" i="17" s="1"/>
  <c r="A4869" i="17" s="1"/>
  <c r="A4870" i="17" s="1"/>
  <c r="A4871" i="17" s="1"/>
  <c r="A4872" i="17" s="1"/>
  <c r="A4873" i="17" s="1"/>
  <c r="A4874" i="17" s="1"/>
  <c r="A4875" i="17" s="1"/>
  <c r="A4876" i="17" s="1"/>
  <c r="A4877" i="17" s="1"/>
  <c r="A4878" i="17" s="1"/>
  <c r="A4879" i="17" s="1"/>
  <c r="A4880" i="17" s="1"/>
  <c r="A4881" i="17" s="1"/>
  <c r="A4882" i="17" s="1"/>
  <c r="A4883" i="17" s="1"/>
  <c r="A4884" i="17" s="1"/>
  <c r="A4885" i="17" s="1"/>
  <c r="A4886" i="17" s="1"/>
  <c r="A4887" i="17" s="1"/>
  <c r="A4888" i="17" s="1"/>
  <c r="A4889" i="17" s="1"/>
  <c r="A4890" i="17" s="1"/>
  <c r="A4891" i="17" s="1"/>
  <c r="A4892" i="17" s="1"/>
  <c r="A4893" i="17" s="1"/>
  <c r="A4894" i="17" s="1"/>
  <c r="A4895" i="17" s="1"/>
  <c r="A4896" i="17" s="1"/>
  <c r="A4897" i="17" s="1"/>
  <c r="A4898" i="17" s="1"/>
  <c r="A4899" i="17" s="1"/>
  <c r="A4900" i="17" s="1"/>
  <c r="A4901" i="17" s="1"/>
  <c r="A4902" i="17" s="1"/>
  <c r="A4903" i="17" s="1"/>
  <c r="A4904" i="17" s="1"/>
  <c r="A4905" i="17" s="1"/>
  <c r="A4906" i="17" s="1"/>
  <c r="A4907" i="17" s="1"/>
  <c r="A4908" i="17" s="1"/>
  <c r="A4909" i="17" s="1"/>
  <c r="A4910" i="17" s="1"/>
  <c r="A4911" i="17" s="1"/>
  <c r="A4912" i="17" s="1"/>
  <c r="A4913" i="17" s="1"/>
  <c r="A4914" i="17" s="1"/>
  <c r="A4915" i="17" s="1"/>
  <c r="A4916" i="17" s="1"/>
  <c r="A4917" i="17" s="1"/>
  <c r="A4918" i="17" s="1"/>
  <c r="A4919" i="17" s="1"/>
  <c r="A4920" i="17" s="1"/>
  <c r="A4921" i="17" s="1"/>
  <c r="A4922" i="17" s="1"/>
  <c r="A4923" i="17" s="1"/>
  <c r="A4924" i="17" s="1"/>
  <c r="A4925" i="17" s="1"/>
  <c r="A4926" i="17" s="1"/>
  <c r="A4927" i="17" s="1"/>
  <c r="A4928" i="17" s="1"/>
  <c r="A4929" i="17" s="1"/>
  <c r="A4930" i="17" s="1"/>
  <c r="A4931" i="17" s="1"/>
  <c r="A4932" i="17" s="1"/>
  <c r="A4933" i="17" s="1"/>
  <c r="A4934" i="17" s="1"/>
  <c r="A4935" i="17" s="1"/>
  <c r="A4936" i="17" s="1"/>
  <c r="A4937" i="17" s="1"/>
  <c r="A4938" i="17" s="1"/>
  <c r="A4939" i="17" s="1"/>
  <c r="A4940" i="17" s="1"/>
  <c r="A4941" i="17" s="1"/>
  <c r="A4942" i="17" s="1"/>
  <c r="A4943" i="17" s="1"/>
  <c r="A4944" i="17" s="1"/>
  <c r="A4945" i="17" s="1"/>
  <c r="A4946" i="17" s="1"/>
  <c r="A4947" i="17" s="1"/>
  <c r="A4948" i="17" s="1"/>
  <c r="A4949" i="17" s="1"/>
  <c r="A4950" i="17" s="1"/>
  <c r="A4951" i="17" s="1"/>
  <c r="A4952" i="17" s="1"/>
  <c r="A4953" i="17" s="1"/>
  <c r="A4954" i="17" s="1"/>
  <c r="A4955" i="17" s="1"/>
  <c r="A4956" i="17" s="1"/>
  <c r="A4957" i="17" s="1"/>
  <c r="A4958" i="17" s="1"/>
  <c r="A4959" i="17" s="1"/>
  <c r="A4960" i="17" s="1"/>
  <c r="A4961" i="17" s="1"/>
  <c r="A4962" i="17" s="1"/>
  <c r="A4963" i="17" s="1"/>
  <c r="A4964" i="17" s="1"/>
  <c r="A4965" i="17" s="1"/>
  <c r="A4966" i="17" s="1"/>
  <c r="A4967" i="17" s="1"/>
  <c r="A4968" i="17" s="1"/>
  <c r="A4969" i="17" s="1"/>
  <c r="A4970" i="17" s="1"/>
  <c r="A4971" i="17" s="1"/>
  <c r="A4972" i="17" s="1"/>
  <c r="A4973" i="17" s="1"/>
  <c r="A4974" i="17" s="1"/>
  <c r="A4975" i="17" s="1"/>
  <c r="A4976" i="17" s="1"/>
  <c r="A4977" i="17" s="1"/>
  <c r="A4978" i="17" s="1"/>
  <c r="A4979" i="17" s="1"/>
  <c r="A4980" i="17" s="1"/>
  <c r="A4981" i="17" s="1"/>
  <c r="A4982" i="17" s="1"/>
  <c r="A4983" i="17" s="1"/>
  <c r="A4984" i="17" s="1"/>
  <c r="A4985" i="17" s="1"/>
  <c r="A4986" i="17" s="1"/>
  <c r="A4987" i="17" s="1"/>
  <c r="A4988" i="17" s="1"/>
  <c r="A4989" i="17" s="1"/>
  <c r="A4990" i="17" s="1"/>
  <c r="A4991" i="17" s="1"/>
  <c r="A4992" i="17" s="1"/>
  <c r="A4993" i="17" s="1"/>
  <c r="A4994" i="17" s="1"/>
  <c r="A4995" i="17" s="1"/>
  <c r="A4996" i="17" s="1"/>
  <c r="A4997" i="17" s="1"/>
  <c r="A4998" i="17" s="1"/>
  <c r="A4999" i="17" s="1"/>
  <c r="A5000" i="17" s="1"/>
  <c r="A5001" i="17" s="1"/>
  <c r="A5002" i="17" s="1"/>
  <c r="A5003" i="17" s="1"/>
  <c r="A5004" i="17" s="1"/>
  <c r="A5005" i="17" s="1"/>
  <c r="I36" i="5"/>
  <c r="I37" i="5"/>
  <c r="I20" i="5"/>
  <c r="H20" i="5"/>
  <c r="I19" i="5"/>
  <c r="H19" i="5"/>
  <c r="I46" i="5"/>
  <c r="H46" i="5"/>
  <c r="I45" i="5"/>
  <c r="H45" i="5"/>
  <c r="I44" i="5"/>
  <c r="H44" i="5"/>
  <c r="I13" i="5"/>
  <c r="H13" i="5"/>
  <c r="I43" i="5"/>
  <c r="H43" i="5"/>
  <c r="I42" i="5"/>
  <c r="H42" i="5"/>
  <c r="I41" i="5"/>
  <c r="H41" i="5"/>
  <c r="I38" i="5"/>
  <c r="H38" i="5"/>
  <c r="H37" i="5"/>
  <c r="H36" i="5"/>
  <c r="I34" i="5"/>
  <c r="H34" i="5"/>
  <c r="I33" i="5"/>
  <c r="H33" i="5"/>
  <c r="I31" i="5"/>
  <c r="H31" i="5"/>
  <c r="I30" i="5"/>
  <c r="H30" i="5"/>
  <c r="I29" i="5"/>
  <c r="H29" i="5"/>
  <c r="I28" i="5"/>
  <c r="H28" i="5"/>
  <c r="I27" i="5"/>
  <c r="H27" i="5"/>
  <c r="I26" i="5"/>
  <c r="H26" i="5"/>
  <c r="H25" i="5"/>
  <c r="G25" i="5" s="1"/>
  <c r="I24" i="5"/>
  <c r="H24" i="5"/>
  <c r="I23" i="5"/>
  <c r="H23" i="5"/>
  <c r="I22" i="5"/>
  <c r="H22" i="5"/>
  <c r="I18" i="5"/>
  <c r="H18" i="5"/>
  <c r="I17" i="5"/>
  <c r="H17" i="5"/>
  <c r="H16" i="5"/>
  <c r="H15" i="5"/>
  <c r="I12" i="5"/>
  <c r="H12" i="5"/>
  <c r="I11" i="5"/>
  <c r="H11" i="5"/>
  <c r="I10" i="5"/>
  <c r="H10" i="5"/>
  <c r="H192" i="4" l="1"/>
  <c r="I192" i="4"/>
  <c r="H73" i="4"/>
  <c r="I73" i="4"/>
  <c r="H74" i="4"/>
  <c r="I74" i="4"/>
  <c r="H93" i="4"/>
  <c r="I93" i="4"/>
  <c r="H112" i="4"/>
  <c r="I112" i="4"/>
  <c r="I140" i="4"/>
  <c r="J140" i="4"/>
  <c r="H140" i="4"/>
  <c r="J147" i="4"/>
  <c r="I147" i="4"/>
  <c r="H147" i="4"/>
  <c r="H161" i="4"/>
  <c r="I161" i="4"/>
  <c r="J161" i="4"/>
  <c r="H164" i="4"/>
  <c r="I164" i="4"/>
  <c r="H175" i="4"/>
  <c r="I175" i="4"/>
  <c r="H181" i="4"/>
  <c r="J181" i="4"/>
  <c r="I181" i="4"/>
  <c r="J187" i="4"/>
  <c r="H187" i="4"/>
  <c r="I187" i="4"/>
  <c r="H46" i="4"/>
  <c r="I46" i="4"/>
  <c r="H47" i="4"/>
  <c r="I47" i="4"/>
  <c r="H50" i="4"/>
  <c r="J50" i="4"/>
  <c r="I50" i="4"/>
  <c r="I60" i="4"/>
  <c r="J60" i="4"/>
  <c r="H60" i="4"/>
  <c r="J71" i="4"/>
  <c r="I71" i="4"/>
  <c r="H82" i="4"/>
  <c r="J82" i="4"/>
  <c r="I82" i="4"/>
  <c r="H87" i="4"/>
  <c r="I87" i="4"/>
  <c r="H88" i="4"/>
  <c r="I88" i="4"/>
  <c r="J88" i="4"/>
  <c r="I89" i="4"/>
  <c r="J89" i="4"/>
  <c r="H89" i="4"/>
  <c r="H94" i="4"/>
  <c r="I94" i="4"/>
  <c r="J94" i="4"/>
  <c r="H101" i="4"/>
  <c r="I101" i="4"/>
  <c r="J114" i="4"/>
  <c r="H114" i="4"/>
  <c r="I114" i="4"/>
  <c r="C116" i="4"/>
  <c r="E116" i="4"/>
  <c r="I118" i="4"/>
  <c r="J118" i="4"/>
  <c r="H118" i="4"/>
  <c r="H136" i="4"/>
  <c r="J136" i="4"/>
  <c r="I136" i="4"/>
  <c r="C140" i="4"/>
  <c r="E140" i="4"/>
  <c r="I141" i="4"/>
  <c r="H141" i="4"/>
  <c r="I150" i="4"/>
  <c r="H150" i="4"/>
  <c r="H153" i="4"/>
  <c r="J153" i="4"/>
  <c r="I153" i="4"/>
  <c r="H154" i="4"/>
  <c r="I154" i="4"/>
  <c r="H156" i="4"/>
  <c r="I156" i="4"/>
  <c r="H159" i="4"/>
  <c r="J159" i="4"/>
  <c r="I159" i="4"/>
  <c r="H160" i="4"/>
  <c r="I160" i="4"/>
  <c r="J167" i="4"/>
  <c r="I167" i="4"/>
  <c r="H167" i="4"/>
  <c r="H169" i="4"/>
  <c r="I169" i="4"/>
  <c r="J169" i="4"/>
  <c r="J170" i="4"/>
  <c r="H170" i="4"/>
  <c r="I170" i="4"/>
  <c r="H171" i="4"/>
  <c r="J171" i="4"/>
  <c r="I171" i="4"/>
  <c r="H173" i="4"/>
  <c r="J173" i="4"/>
  <c r="I173" i="4"/>
  <c r="H174" i="4"/>
  <c r="I174" i="4"/>
  <c r="J176" i="4"/>
  <c r="H176" i="4"/>
  <c r="I176" i="4"/>
  <c r="C178" i="4"/>
  <c r="E178" i="4"/>
  <c r="I183" i="4"/>
  <c r="H183" i="4"/>
  <c r="J183" i="4"/>
  <c r="H184" i="4"/>
  <c r="I184" i="4"/>
  <c r="J184" i="4"/>
  <c r="H185" i="4"/>
  <c r="I185" i="4"/>
  <c r="H189" i="4"/>
  <c r="J189" i="4"/>
  <c r="I189" i="4"/>
  <c r="H190" i="4"/>
  <c r="I190" i="4"/>
  <c r="J190" i="4"/>
  <c r="H191" i="4"/>
  <c r="J191" i="4"/>
  <c r="I191" i="4"/>
  <c r="J43" i="4"/>
  <c r="H43" i="4"/>
  <c r="I43" i="4"/>
  <c r="H45" i="4"/>
  <c r="I45" i="4"/>
  <c r="J45" i="4"/>
  <c r="H48" i="4"/>
  <c r="I48" i="4"/>
  <c r="J48" i="4"/>
  <c r="H49" i="4"/>
  <c r="J49" i="4"/>
  <c r="J51" i="4"/>
  <c r="H51" i="4"/>
  <c r="I51" i="4"/>
  <c r="H52" i="4"/>
  <c r="I52" i="4"/>
  <c r="J53" i="4"/>
  <c r="H53" i="4"/>
  <c r="I53" i="4"/>
  <c r="H54" i="4"/>
  <c r="J54" i="4"/>
  <c r="I54" i="4"/>
  <c r="H55" i="4"/>
  <c r="I55" i="4"/>
  <c r="J55" i="4"/>
  <c r="J56" i="4"/>
  <c r="I56" i="4"/>
  <c r="H56" i="4"/>
  <c r="H57" i="4"/>
  <c r="J57" i="4"/>
  <c r="I57" i="4"/>
  <c r="H58" i="4"/>
  <c r="J58" i="4"/>
  <c r="I58" i="4"/>
  <c r="H61" i="4"/>
  <c r="I61" i="4"/>
  <c r="J61" i="4"/>
  <c r="H62" i="4"/>
  <c r="I62" i="4"/>
  <c r="I65" i="4"/>
  <c r="J65" i="4"/>
  <c r="J66" i="4"/>
  <c r="I66" i="4"/>
  <c r="J67" i="4"/>
  <c r="I67" i="4"/>
  <c r="C70" i="4"/>
  <c r="E70" i="4"/>
  <c r="C71" i="4"/>
  <c r="E71" i="4"/>
  <c r="E72" i="4"/>
  <c r="C72" i="4"/>
  <c r="F72" i="4" s="1"/>
  <c r="G72" i="4" s="1"/>
  <c r="C73" i="4"/>
  <c r="E73" i="4"/>
  <c r="E74" i="4"/>
  <c r="C74" i="4"/>
  <c r="C75" i="4"/>
  <c r="E75" i="4"/>
  <c r="I76" i="4"/>
  <c r="H76" i="4"/>
  <c r="J76" i="4"/>
  <c r="H77" i="4"/>
  <c r="I77" i="4"/>
  <c r="J77" i="4"/>
  <c r="J79" i="4"/>
  <c r="I79" i="4"/>
  <c r="J80" i="4"/>
  <c r="H80" i="4"/>
  <c r="H81" i="4"/>
  <c r="J81" i="4"/>
  <c r="I81" i="4"/>
  <c r="H83" i="4"/>
  <c r="I83" i="4"/>
  <c r="H84" i="4"/>
  <c r="I84" i="4"/>
  <c r="C88" i="4"/>
  <c r="E88" i="4"/>
  <c r="F88" i="4" s="1"/>
  <c r="H90" i="4"/>
  <c r="I90" i="4"/>
  <c r="H91" i="4"/>
  <c r="I91" i="4"/>
  <c r="J91" i="4"/>
  <c r="H92" i="4"/>
  <c r="I92" i="4"/>
  <c r="J95" i="4"/>
  <c r="H95" i="4"/>
  <c r="I95" i="4"/>
  <c r="I97" i="4"/>
  <c r="J97" i="4"/>
  <c r="H97" i="4"/>
  <c r="H99" i="4"/>
  <c r="I99" i="4"/>
  <c r="J99" i="4"/>
  <c r="H104" i="4"/>
  <c r="I104" i="4"/>
  <c r="H108" i="4"/>
  <c r="J108" i="4"/>
  <c r="I109" i="4"/>
  <c r="H109" i="4"/>
  <c r="H111" i="4"/>
  <c r="J111" i="4"/>
  <c r="I111" i="4"/>
  <c r="E111" i="4"/>
  <c r="C111" i="4"/>
  <c r="E112" i="4"/>
  <c r="C112" i="4"/>
  <c r="I113" i="4"/>
  <c r="H113" i="4"/>
  <c r="E113" i="4"/>
  <c r="C113" i="4"/>
  <c r="C114" i="4"/>
  <c r="E114" i="4"/>
  <c r="J115" i="4"/>
  <c r="I115" i="4"/>
  <c r="H115" i="4"/>
  <c r="C115" i="4"/>
  <c r="E115" i="4"/>
  <c r="C117" i="4"/>
  <c r="E117" i="4"/>
  <c r="C118" i="4"/>
  <c r="E118" i="4"/>
  <c r="C119" i="4"/>
  <c r="E119" i="4"/>
  <c r="C120" i="4"/>
  <c r="E120" i="4"/>
  <c r="H121" i="4"/>
  <c r="I121" i="4"/>
  <c r="J121" i="4"/>
  <c r="C121" i="4"/>
  <c r="E121" i="4"/>
  <c r="F121" i="4" s="1"/>
  <c r="I123" i="4"/>
  <c r="J123" i="4"/>
  <c r="H123" i="4"/>
  <c r="I126" i="4"/>
  <c r="H126" i="4"/>
  <c r="H127" i="4"/>
  <c r="I127" i="4"/>
  <c r="J127" i="4"/>
  <c r="H129" i="4"/>
  <c r="I129" i="4"/>
  <c r="J129" i="4"/>
  <c r="H130" i="4"/>
  <c r="J130" i="4"/>
  <c r="I130" i="4"/>
  <c r="H131" i="4"/>
  <c r="J131" i="4"/>
  <c r="I131" i="4"/>
  <c r="H132" i="4"/>
  <c r="I132" i="4"/>
  <c r="J132" i="4"/>
  <c r="I134" i="4"/>
  <c r="H134" i="4"/>
  <c r="J134" i="4"/>
  <c r="F70" i="4"/>
  <c r="F71" i="4"/>
  <c r="D72" i="4"/>
  <c r="D71" i="4" s="1"/>
  <c r="D70" i="4" s="1"/>
  <c r="F116" i="4"/>
  <c r="H137" i="4"/>
  <c r="I137" i="4"/>
  <c r="J137" i="4"/>
  <c r="E137" i="4"/>
  <c r="C137" i="4"/>
  <c r="J138" i="4"/>
  <c r="H138" i="4"/>
  <c r="I138" i="4"/>
  <c r="C138" i="4"/>
  <c r="E138" i="4"/>
  <c r="F139" i="4"/>
  <c r="C141" i="4"/>
  <c r="E141" i="4"/>
  <c r="E142" i="4"/>
  <c r="C142" i="4"/>
  <c r="C143" i="4"/>
  <c r="E143" i="4"/>
  <c r="H144" i="4"/>
  <c r="I144" i="4"/>
  <c r="E144" i="4"/>
  <c r="C144" i="4"/>
  <c r="I145" i="4"/>
  <c r="H145" i="4"/>
  <c r="J145" i="4"/>
  <c r="E145" i="4"/>
  <c r="C145" i="4"/>
  <c r="C146" i="4"/>
  <c r="E146" i="4"/>
  <c r="E147" i="4"/>
  <c r="C147" i="4"/>
  <c r="C148" i="4"/>
  <c r="E148" i="4"/>
  <c r="E149" i="4"/>
  <c r="C149" i="4"/>
  <c r="C150" i="4"/>
  <c r="E150" i="4"/>
  <c r="C151" i="4"/>
  <c r="E151" i="4"/>
  <c r="H152" i="4"/>
  <c r="I152" i="4"/>
  <c r="J152" i="4"/>
  <c r="E152" i="4"/>
  <c r="C152" i="4"/>
  <c r="C153" i="4"/>
  <c r="E153" i="4"/>
  <c r="C154" i="4"/>
  <c r="E154" i="4"/>
  <c r="C155" i="4"/>
  <c r="E155" i="4"/>
  <c r="C156" i="4"/>
  <c r="E156" i="4"/>
  <c r="C157" i="4"/>
  <c r="E157" i="4"/>
  <c r="E158" i="4"/>
  <c r="C158" i="4"/>
  <c r="E159" i="4"/>
  <c r="C159" i="4"/>
  <c r="C160" i="4"/>
  <c r="E160" i="4"/>
  <c r="C161" i="4"/>
  <c r="E161" i="4"/>
  <c r="C162" i="4"/>
  <c r="E162" i="4"/>
  <c r="E163" i="4"/>
  <c r="C163" i="4"/>
  <c r="C164" i="4"/>
  <c r="E164" i="4"/>
  <c r="E165" i="4"/>
  <c r="C165" i="4"/>
  <c r="H166" i="4"/>
  <c r="I166" i="4"/>
  <c r="J166" i="4"/>
  <c r="C166" i="4"/>
  <c r="E166" i="4"/>
  <c r="C167" i="4"/>
  <c r="E167" i="4"/>
  <c r="H168" i="4"/>
  <c r="I168" i="4"/>
  <c r="J168" i="4"/>
  <c r="E168" i="4"/>
  <c r="C168" i="4"/>
  <c r="E169" i="4"/>
  <c r="C169" i="4"/>
  <c r="E170" i="4"/>
  <c r="C170" i="4"/>
  <c r="E171" i="4"/>
  <c r="C171" i="4"/>
  <c r="C172" i="4"/>
  <c r="E172" i="4"/>
  <c r="E173" i="4"/>
  <c r="C173" i="4"/>
  <c r="E174" i="4"/>
  <c r="C174" i="4"/>
  <c r="C175" i="4"/>
  <c r="E175" i="4"/>
  <c r="C176" i="4"/>
  <c r="E176" i="4"/>
  <c r="H177" i="4"/>
  <c r="J177" i="4"/>
  <c r="I177" i="4"/>
  <c r="E177" i="4"/>
  <c r="C177" i="4"/>
  <c r="C179" i="4"/>
  <c r="E179" i="4"/>
  <c r="E180" i="4"/>
  <c r="C180" i="4"/>
  <c r="C181" i="4"/>
  <c r="E181" i="4"/>
  <c r="C182" i="4"/>
  <c r="E182" i="4"/>
  <c r="E183" i="4"/>
  <c r="C183" i="4"/>
  <c r="C184" i="4"/>
  <c r="E184" i="4"/>
  <c r="E185" i="4"/>
  <c r="C185" i="4"/>
  <c r="C186" i="4"/>
  <c r="E186" i="4"/>
  <c r="C187" i="4"/>
  <c r="E187" i="4"/>
  <c r="C188" i="4"/>
  <c r="E188" i="4"/>
  <c r="E189" i="4"/>
  <c r="C189" i="4"/>
  <c r="E190" i="4"/>
  <c r="C190" i="4"/>
  <c r="C191" i="4"/>
  <c r="E191" i="4"/>
  <c r="E192" i="4"/>
  <c r="C43" i="4"/>
  <c r="E43" i="4"/>
  <c r="C44" i="4"/>
  <c r="E44" i="4"/>
  <c r="E45" i="4"/>
  <c r="C45" i="4"/>
  <c r="C46" i="4"/>
  <c r="E46" i="4"/>
  <c r="E47" i="4"/>
  <c r="C47" i="4"/>
  <c r="C48" i="4"/>
  <c r="E48" i="4"/>
  <c r="C49" i="4"/>
  <c r="E49" i="4"/>
  <c r="E50" i="4"/>
  <c r="C50" i="4"/>
  <c r="E51" i="4"/>
  <c r="C51" i="4"/>
  <c r="C52" i="4"/>
  <c r="E52" i="4"/>
  <c r="E53" i="4"/>
  <c r="C53" i="4"/>
  <c r="C54" i="4"/>
  <c r="E54" i="4"/>
  <c r="C55" i="4"/>
  <c r="E55" i="4"/>
  <c r="E56" i="4"/>
  <c r="C56" i="4"/>
  <c r="E57" i="4"/>
  <c r="C57" i="4"/>
  <c r="E58" i="4"/>
  <c r="C58" i="4"/>
  <c r="J59" i="4"/>
  <c r="H59" i="4"/>
  <c r="I59" i="4"/>
  <c r="C59" i="4"/>
  <c r="E59" i="4"/>
  <c r="C60" i="4"/>
  <c r="E60" i="4"/>
  <c r="C61" i="4"/>
  <c r="E61" i="4"/>
  <c r="C62" i="4"/>
  <c r="E62" i="4"/>
  <c r="E63" i="4"/>
  <c r="C63" i="4"/>
  <c r="C64" i="4"/>
  <c r="E64" i="4"/>
  <c r="C65" i="4"/>
  <c r="E65" i="4"/>
  <c r="E66" i="4"/>
  <c r="C66" i="4"/>
  <c r="E67" i="4"/>
  <c r="C67" i="4"/>
  <c r="C68" i="4"/>
  <c r="E68" i="4"/>
  <c r="I69" i="4"/>
  <c r="J69" i="4"/>
  <c r="E69" i="4"/>
  <c r="C69" i="4"/>
  <c r="E76" i="4"/>
  <c r="C76" i="4"/>
  <c r="C77" i="4"/>
  <c r="E77" i="4"/>
  <c r="E78" i="4"/>
  <c r="C78" i="4"/>
  <c r="E79" i="4"/>
  <c r="C79" i="4"/>
  <c r="C80" i="4"/>
  <c r="E80" i="4"/>
  <c r="C81" i="4"/>
  <c r="E81" i="4"/>
  <c r="E82" i="4"/>
  <c r="C82" i="4"/>
  <c r="C83" i="4"/>
  <c r="E83" i="4"/>
  <c r="C84" i="4"/>
  <c r="E84" i="4"/>
  <c r="C85" i="4"/>
  <c r="E85" i="4"/>
  <c r="C86" i="4"/>
  <c r="E86" i="4"/>
  <c r="E87" i="4"/>
  <c r="C87" i="4"/>
  <c r="E89" i="4"/>
  <c r="C89" i="4"/>
  <c r="C90" i="4"/>
  <c r="E90" i="4"/>
  <c r="C91" i="4"/>
  <c r="E91" i="4"/>
  <c r="C92" i="4"/>
  <c r="E92" i="4"/>
  <c r="E93" i="4"/>
  <c r="C93" i="4"/>
  <c r="E94" i="4"/>
  <c r="C94" i="4"/>
  <c r="C95" i="4"/>
  <c r="E95" i="4"/>
  <c r="E96" i="4"/>
  <c r="C96" i="4"/>
  <c r="C97" i="4"/>
  <c r="E97" i="4"/>
  <c r="E98" i="4"/>
  <c r="C98" i="4"/>
  <c r="E99" i="4"/>
  <c r="C99" i="4"/>
  <c r="H100" i="4"/>
  <c r="I100" i="4"/>
  <c r="E100" i="4"/>
  <c r="C100" i="4"/>
  <c r="E101" i="4"/>
  <c r="C101" i="4"/>
  <c r="E102" i="4"/>
  <c r="C102" i="4"/>
  <c r="E103" i="4"/>
  <c r="C103" i="4"/>
  <c r="E104" i="4"/>
  <c r="C104" i="4"/>
  <c r="E105" i="4"/>
  <c r="C105" i="4"/>
  <c r="J106" i="4"/>
  <c r="H106" i="4"/>
  <c r="I106" i="4"/>
  <c r="E106" i="4"/>
  <c r="C106" i="4"/>
  <c r="E107" i="4"/>
  <c r="C107" i="4"/>
  <c r="E108" i="4"/>
  <c r="C108" i="4"/>
  <c r="C109" i="4"/>
  <c r="E109" i="4"/>
  <c r="H110" i="4"/>
  <c r="J110" i="4"/>
  <c r="I110" i="4"/>
  <c r="C110" i="4"/>
  <c r="E110" i="4"/>
  <c r="C122" i="4"/>
  <c r="E122" i="4"/>
  <c r="C123" i="4"/>
  <c r="E123" i="4"/>
  <c r="C124" i="4"/>
  <c r="E124" i="4"/>
  <c r="H125" i="4"/>
  <c r="J125" i="4"/>
  <c r="I125" i="4"/>
  <c r="C125" i="4"/>
  <c r="E125" i="4"/>
  <c r="E126" i="4"/>
  <c r="C126" i="4"/>
  <c r="E127" i="4"/>
  <c r="C127" i="4"/>
  <c r="J128" i="4"/>
  <c r="I128" i="4"/>
  <c r="H128" i="4"/>
  <c r="E128" i="4"/>
  <c r="C128" i="4"/>
  <c r="E129" i="4"/>
  <c r="C129" i="4"/>
  <c r="E130" i="4"/>
  <c r="C130" i="4"/>
  <c r="C131" i="4"/>
  <c r="E131" i="4"/>
  <c r="C132" i="4"/>
  <c r="E132" i="4"/>
  <c r="E133" i="4"/>
  <c r="C133" i="4"/>
  <c r="C134" i="4"/>
  <c r="E134" i="4"/>
  <c r="C135" i="4"/>
  <c r="E135" i="4"/>
  <c r="E136" i="4"/>
  <c r="C136" i="4"/>
  <c r="G26" i="5"/>
  <c r="G40" i="5"/>
  <c r="F124" i="7"/>
  <c r="G81" i="7"/>
  <c r="G162" i="7"/>
  <c r="C160" i="7"/>
  <c r="C162" i="7"/>
  <c r="I122" i="7"/>
  <c r="J122" i="7" s="1"/>
  <c r="K122" i="7" s="1"/>
  <c r="L122" i="7" s="1"/>
  <c r="M122" i="7" s="1"/>
  <c r="N122" i="7" s="1"/>
  <c r="H123" i="7"/>
  <c r="H124" i="7" s="1"/>
  <c r="D93" i="7"/>
  <c r="D94" i="7" s="1"/>
  <c r="F162" i="7"/>
  <c r="H162" i="7"/>
  <c r="B165" i="7"/>
  <c r="E124" i="7"/>
  <c r="E81" i="7"/>
  <c r="E162" i="7" s="1"/>
  <c r="G166" i="7"/>
  <c r="H98" i="7"/>
  <c r="E160" i="7"/>
  <c r="G160" i="7"/>
  <c r="H160" i="7"/>
  <c r="F160" i="7"/>
  <c r="E87" i="7"/>
  <c r="N47" i="7"/>
  <c r="O47" i="7" s="1"/>
  <c r="P47" i="7" s="1"/>
  <c r="Q47" i="7" s="1"/>
  <c r="R47" i="7" s="1"/>
  <c r="S47" i="7" s="1"/>
  <c r="T47" i="7" s="1"/>
  <c r="U47" i="7" s="1"/>
  <c r="V47" i="7" s="1"/>
  <c r="W47" i="7" s="1"/>
  <c r="B124" i="7"/>
  <c r="G124" i="7"/>
  <c r="G41" i="5"/>
  <c r="G20" i="5"/>
  <c r="N20" i="7" s="1"/>
  <c r="G19" i="5"/>
  <c r="G16" i="5"/>
  <c r="G36" i="5"/>
  <c r="G42" i="5"/>
  <c r="G43" i="5"/>
  <c r="G13" i="5"/>
  <c r="G44" i="5"/>
  <c r="G45" i="5"/>
  <c r="G46" i="5"/>
  <c r="G38" i="5"/>
  <c r="G10" i="5"/>
  <c r="G11" i="5"/>
  <c r="G12" i="5"/>
  <c r="G15" i="5"/>
  <c r="G17" i="5"/>
  <c r="G18" i="5"/>
  <c r="G22" i="5"/>
  <c r="G23" i="5"/>
  <c r="G24" i="5"/>
  <c r="N25" i="7"/>
  <c r="G28" i="5"/>
  <c r="G29" i="5"/>
  <c r="G30" i="5"/>
  <c r="G31" i="5"/>
  <c r="G33" i="5"/>
  <c r="G34" i="5"/>
  <c r="G37" i="5"/>
  <c r="G27" i="5"/>
  <c r="O156" i="7"/>
  <c r="P156" i="7" s="1"/>
  <c r="Q156" i="7" s="1"/>
  <c r="R156" i="7" s="1"/>
  <c r="S156" i="7" s="1"/>
  <c r="T156" i="7" s="1"/>
  <c r="U156" i="7" s="1"/>
  <c r="V156" i="7" s="1"/>
  <c r="W156" i="7" s="1"/>
  <c r="O129" i="7"/>
  <c r="P129" i="7" s="1"/>
  <c r="Q129" i="7" s="1"/>
  <c r="R129" i="7" s="1"/>
  <c r="S129" i="7" s="1"/>
  <c r="T129" i="7" s="1"/>
  <c r="U129" i="7" s="1"/>
  <c r="V129" i="7" s="1"/>
  <c r="W129" i="7" s="1"/>
  <c r="O120" i="7"/>
  <c r="P120" i="7" s="1"/>
  <c r="Q120" i="7" s="1"/>
  <c r="R120" i="7" s="1"/>
  <c r="S120" i="7" s="1"/>
  <c r="T120" i="7" s="1"/>
  <c r="U120" i="7" s="1"/>
  <c r="V120" i="7" s="1"/>
  <c r="W120" i="7" s="1"/>
  <c r="O97" i="7"/>
  <c r="P97" i="7" s="1"/>
  <c r="Q97" i="7" s="1"/>
  <c r="R97" i="7" s="1"/>
  <c r="S97" i="7" s="1"/>
  <c r="T97" i="7" s="1"/>
  <c r="U97" i="7" s="1"/>
  <c r="V97" i="7" s="1"/>
  <c r="W97" i="7" s="1"/>
  <c r="F113" i="4" l="1"/>
  <c r="F111" i="4"/>
  <c r="N26" i="7"/>
  <c r="N40" i="7"/>
  <c r="N41" i="7"/>
  <c r="N19" i="7"/>
  <c r="N179" i="7" s="1"/>
  <c r="N16" i="7"/>
  <c r="I88" i="7" s="1"/>
  <c r="J88" i="7" s="1"/>
  <c r="N36" i="7"/>
  <c r="I128" i="7" s="1"/>
  <c r="J128" i="7" s="1"/>
  <c r="N42" i="7"/>
  <c r="N43" i="7"/>
  <c r="N13" i="7"/>
  <c r="H63" i="7" s="1"/>
  <c r="N44" i="7"/>
  <c r="J132" i="7" s="1"/>
  <c r="K132" i="7" s="1"/>
  <c r="L132" i="7" s="1"/>
  <c r="M132" i="7" s="1"/>
  <c r="N132" i="7" s="1"/>
  <c r="O132" i="7" s="1"/>
  <c r="P132" i="7" s="1"/>
  <c r="Q132" i="7" s="1"/>
  <c r="R132" i="7" s="1"/>
  <c r="S132" i="7" s="1"/>
  <c r="T132" i="7" s="1"/>
  <c r="U132" i="7" s="1"/>
  <c r="V132" i="7" s="1"/>
  <c r="W132" i="7" s="1"/>
  <c r="N45" i="7"/>
  <c r="H143" i="7" s="1"/>
  <c r="I60" i="7" s="1"/>
  <c r="N46" i="7"/>
  <c r="N38" i="7"/>
  <c r="I124" i="7" s="1"/>
  <c r="J124" i="7" s="1"/>
  <c r="K124" i="7" s="1"/>
  <c r="L124" i="7" s="1"/>
  <c r="M124" i="7" s="1"/>
  <c r="N124" i="7" s="1"/>
  <c r="N10" i="7"/>
  <c r="N11" i="7"/>
  <c r="N12" i="7"/>
  <c r="B19" i="4" s="1"/>
  <c r="N15" i="7"/>
  <c r="H67" i="7" s="1"/>
  <c r="N17" i="7"/>
  <c r="H50" i="7" s="1"/>
  <c r="N18" i="7"/>
  <c r="I55" i="7" s="1"/>
  <c r="J55" i="7" s="1"/>
  <c r="K55" i="7" s="1"/>
  <c r="L55" i="7" s="1"/>
  <c r="M55" i="7" s="1"/>
  <c r="N55" i="7" s="1"/>
  <c r="O55" i="7" s="1"/>
  <c r="P55" i="7" s="1"/>
  <c r="Q55" i="7" s="1"/>
  <c r="R55" i="7" s="1"/>
  <c r="S55" i="7" s="1"/>
  <c r="T55" i="7" s="1"/>
  <c r="U55" i="7" s="1"/>
  <c r="V55" i="7" s="1"/>
  <c r="W55" i="7" s="1"/>
  <c r="N22" i="7"/>
  <c r="N23" i="7"/>
  <c r="N24" i="7"/>
  <c r="N28" i="7"/>
  <c r="N29" i="7"/>
  <c r="N30" i="7"/>
  <c r="N31" i="7"/>
  <c r="N33" i="7"/>
  <c r="N34" i="7"/>
  <c r="N37" i="7"/>
  <c r="N27" i="7"/>
  <c r="G71" i="4"/>
  <c r="G70" i="4" s="1"/>
  <c r="F115" i="4"/>
  <c r="F73" i="4"/>
  <c r="F74" i="4"/>
  <c r="F75" i="4"/>
  <c r="F140" i="4"/>
  <c r="F178" i="4"/>
  <c r="D112" i="4"/>
  <c r="D111" i="4" s="1"/>
  <c r="D110" i="4" s="1"/>
  <c r="D109" i="4" s="1"/>
  <c r="D108" i="4" s="1"/>
  <c r="D107" i="4" s="1"/>
  <c r="D106" i="4" s="1"/>
  <c r="D105" i="4" s="1"/>
  <c r="D104" i="4" s="1"/>
  <c r="D103" i="4" s="1"/>
  <c r="F112" i="4"/>
  <c r="G112" i="4" s="1"/>
  <c r="F114" i="4"/>
  <c r="F117" i="4"/>
  <c r="F118" i="4"/>
  <c r="F119" i="4"/>
  <c r="F120" i="4"/>
  <c r="F137" i="4"/>
  <c r="F138" i="4"/>
  <c r="F141" i="4"/>
  <c r="F142" i="4"/>
  <c r="G142" i="4" s="1"/>
  <c r="D142" i="4"/>
  <c r="D141" i="4" s="1"/>
  <c r="D140" i="4" s="1"/>
  <c r="D139" i="4" s="1"/>
  <c r="D138" i="4" s="1"/>
  <c r="D137" i="4" s="1"/>
  <c r="D136" i="4" s="1"/>
  <c r="D135" i="4" s="1"/>
  <c r="D134" i="4" s="1"/>
  <c r="D133" i="4" s="1"/>
  <c r="F143" i="4"/>
  <c r="F144" i="4"/>
  <c r="F145" i="4"/>
  <c r="F146" i="4"/>
  <c r="F147" i="4"/>
  <c r="F148" i="4"/>
  <c r="F149" i="4"/>
  <c r="F150" i="4"/>
  <c r="F151" i="4"/>
  <c r="F152" i="4"/>
  <c r="G152" i="4" s="1"/>
  <c r="D152" i="4"/>
  <c r="D151" i="4" s="1"/>
  <c r="D150" i="4" s="1"/>
  <c r="D149" i="4" s="1"/>
  <c r="D148" i="4" s="1"/>
  <c r="D147" i="4" s="1"/>
  <c r="D146" i="4" s="1"/>
  <c r="D145" i="4" s="1"/>
  <c r="D144" i="4" s="1"/>
  <c r="D143" i="4" s="1"/>
  <c r="F153" i="4"/>
  <c r="F154" i="4"/>
  <c r="F155" i="4"/>
  <c r="F156" i="4"/>
  <c r="F157" i="4"/>
  <c r="F158" i="4"/>
  <c r="F159" i="4"/>
  <c r="F160" i="4"/>
  <c r="F161" i="4"/>
  <c r="D162" i="4"/>
  <c r="D161" i="4" s="1"/>
  <c r="D160" i="4" s="1"/>
  <c r="D159" i="4" s="1"/>
  <c r="D158" i="4" s="1"/>
  <c r="D157" i="4" s="1"/>
  <c r="D156" i="4" s="1"/>
  <c r="D155" i="4" s="1"/>
  <c r="D154" i="4" s="1"/>
  <c r="D153" i="4" s="1"/>
  <c r="F162" i="4"/>
  <c r="G162" i="4" s="1"/>
  <c r="F163" i="4"/>
  <c r="F164" i="4"/>
  <c r="F165" i="4"/>
  <c r="F166" i="4"/>
  <c r="F167" i="4"/>
  <c r="F168" i="4"/>
  <c r="F169" i="4"/>
  <c r="F170" i="4"/>
  <c r="F171" i="4"/>
  <c r="F172" i="4"/>
  <c r="G172" i="4" s="1"/>
  <c r="D172" i="4"/>
  <c r="D171" i="4" s="1"/>
  <c r="D170" i="4" s="1"/>
  <c r="D169" i="4" s="1"/>
  <c r="D168" i="4" s="1"/>
  <c r="D167" i="4" s="1"/>
  <c r="D166" i="4" s="1"/>
  <c r="D165" i="4" s="1"/>
  <c r="D164" i="4" s="1"/>
  <c r="D163" i="4" s="1"/>
  <c r="F173" i="4"/>
  <c r="F174" i="4"/>
  <c r="F175" i="4"/>
  <c r="F176" i="4"/>
  <c r="F177" i="4"/>
  <c r="F179" i="4"/>
  <c r="F180" i="4"/>
  <c r="F181" i="4"/>
  <c r="F182" i="4"/>
  <c r="G182" i="4" s="1"/>
  <c r="D182" i="4"/>
  <c r="D181" i="4" s="1"/>
  <c r="D180" i="4" s="1"/>
  <c r="D179" i="4" s="1"/>
  <c r="D178" i="4" s="1"/>
  <c r="D177" i="4" s="1"/>
  <c r="D176" i="4" s="1"/>
  <c r="D175" i="4" s="1"/>
  <c r="D174" i="4" s="1"/>
  <c r="D173" i="4" s="1"/>
  <c r="F183" i="4"/>
  <c r="F184" i="4"/>
  <c r="F185" i="4"/>
  <c r="F186" i="4"/>
  <c r="F187" i="4"/>
  <c r="F188" i="4"/>
  <c r="F189" i="4"/>
  <c r="F190" i="4"/>
  <c r="F191" i="4"/>
  <c r="F192" i="4"/>
  <c r="G192" i="4" s="1"/>
  <c r="D192" i="4"/>
  <c r="D191" i="4" s="1"/>
  <c r="D190" i="4" s="1"/>
  <c r="D189" i="4" s="1"/>
  <c r="D188" i="4" s="1"/>
  <c r="D187" i="4" s="1"/>
  <c r="D186" i="4" s="1"/>
  <c r="D185" i="4" s="1"/>
  <c r="D184" i="4" s="1"/>
  <c r="D183" i="4" s="1"/>
  <c r="F43" i="4"/>
  <c r="F44" i="4"/>
  <c r="F45" i="4"/>
  <c r="F46" i="4"/>
  <c r="F47" i="4"/>
  <c r="F48" i="4"/>
  <c r="F49" i="4"/>
  <c r="F50" i="4"/>
  <c r="F51" i="4"/>
  <c r="D52" i="4"/>
  <c r="D51" i="4" s="1"/>
  <c r="D50" i="4" s="1"/>
  <c r="D48" i="4" s="1"/>
  <c r="D47" i="4" s="1"/>
  <c r="D46" i="4" s="1"/>
  <c r="D45" i="4" s="1"/>
  <c r="D44" i="4" s="1"/>
  <c r="D43" i="4" s="1"/>
  <c r="F52" i="4"/>
  <c r="G52" i="4" s="1"/>
  <c r="F53" i="4"/>
  <c r="F54" i="4"/>
  <c r="F55" i="4"/>
  <c r="F56" i="4"/>
  <c r="F57" i="4"/>
  <c r="F58" i="4"/>
  <c r="F59" i="4"/>
  <c r="F60" i="4"/>
  <c r="F61" i="4"/>
  <c r="F62" i="4"/>
  <c r="G62" i="4" s="1"/>
  <c r="D62" i="4"/>
  <c r="D61" i="4" s="1"/>
  <c r="D60" i="4" s="1"/>
  <c r="D59" i="4" s="1"/>
  <c r="D58" i="4" s="1"/>
  <c r="D57" i="4" s="1"/>
  <c r="D56" i="4" s="1"/>
  <c r="D55" i="4" s="1"/>
  <c r="D54" i="4" s="1"/>
  <c r="D53" i="4" s="1"/>
  <c r="F63" i="4"/>
  <c r="F64" i="4"/>
  <c r="F65" i="4"/>
  <c r="F66" i="4"/>
  <c r="F67" i="4"/>
  <c r="F68" i="4"/>
  <c r="F69" i="4"/>
  <c r="D69" i="4"/>
  <c r="D68" i="4" s="1"/>
  <c r="D67" i="4" s="1"/>
  <c r="D66" i="4" s="1"/>
  <c r="D65" i="4" s="1"/>
  <c r="D64" i="4" s="1"/>
  <c r="D63" i="4" s="1"/>
  <c r="F76" i="4"/>
  <c r="F77" i="4"/>
  <c r="F78" i="4"/>
  <c r="F79" i="4"/>
  <c r="F80" i="4"/>
  <c r="F81" i="4"/>
  <c r="D82" i="4"/>
  <c r="D81" i="4" s="1"/>
  <c r="D80" i="4" s="1"/>
  <c r="D79" i="4" s="1"/>
  <c r="D78" i="4" s="1"/>
  <c r="D77" i="4" s="1"/>
  <c r="D76" i="4" s="1"/>
  <c r="D75" i="4" s="1"/>
  <c r="D74" i="4" s="1"/>
  <c r="D73" i="4" s="1"/>
  <c r="F82" i="4"/>
  <c r="G82" i="4" s="1"/>
  <c r="F83" i="4"/>
  <c r="F84" i="4"/>
  <c r="F85" i="4"/>
  <c r="F86" i="4"/>
  <c r="F87" i="4"/>
  <c r="F89" i="4"/>
  <c r="F90" i="4"/>
  <c r="F91" i="4"/>
  <c r="F92" i="4"/>
  <c r="G92" i="4" s="1"/>
  <c r="D92" i="4"/>
  <c r="D91" i="4" s="1"/>
  <c r="D90" i="4" s="1"/>
  <c r="D89" i="4" s="1"/>
  <c r="D88" i="4" s="1"/>
  <c r="D87" i="4" s="1"/>
  <c r="D86" i="4" s="1"/>
  <c r="D85" i="4" s="1"/>
  <c r="D84" i="4" s="1"/>
  <c r="D83" i="4" s="1"/>
  <c r="F93" i="4"/>
  <c r="F94" i="4"/>
  <c r="F95" i="4"/>
  <c r="F96" i="4"/>
  <c r="F97" i="4"/>
  <c r="F98" i="4"/>
  <c r="F99" i="4"/>
  <c r="F100" i="4"/>
  <c r="F101" i="4"/>
  <c r="F102" i="4"/>
  <c r="G102" i="4" s="1"/>
  <c r="D102" i="4"/>
  <c r="D101" i="4" s="1"/>
  <c r="D100" i="4" s="1"/>
  <c r="D99" i="4" s="1"/>
  <c r="D98" i="4" s="1"/>
  <c r="D97" i="4" s="1"/>
  <c r="D96" i="4" s="1"/>
  <c r="D95" i="4" s="1"/>
  <c r="D94" i="4" s="1"/>
  <c r="D93" i="4" s="1"/>
  <c r="F103" i="4"/>
  <c r="F104" i="4"/>
  <c r="F105" i="4"/>
  <c r="F106" i="4"/>
  <c r="F107" i="4"/>
  <c r="F108" i="4"/>
  <c r="F109" i="4"/>
  <c r="F110" i="4"/>
  <c r="D122" i="4"/>
  <c r="D121" i="4" s="1"/>
  <c r="D120" i="4" s="1"/>
  <c r="D119" i="4" s="1"/>
  <c r="D118" i="4" s="1"/>
  <c r="D117" i="4" s="1"/>
  <c r="D116" i="4" s="1"/>
  <c r="D115" i="4" s="1"/>
  <c r="D114" i="4" s="1"/>
  <c r="D113" i="4" s="1"/>
  <c r="F122" i="4"/>
  <c r="G122" i="4" s="1"/>
  <c r="G121" i="4" s="1"/>
  <c r="F123" i="4"/>
  <c r="F124" i="4"/>
  <c r="F125" i="4"/>
  <c r="F126" i="4"/>
  <c r="F127" i="4"/>
  <c r="F128" i="4"/>
  <c r="F129" i="4"/>
  <c r="F130" i="4"/>
  <c r="F131" i="4"/>
  <c r="F132" i="4"/>
  <c r="G132" i="4" s="1"/>
  <c r="D132" i="4"/>
  <c r="D131" i="4" s="1"/>
  <c r="D130" i="4" s="1"/>
  <c r="D129" i="4" s="1"/>
  <c r="D128" i="4" s="1"/>
  <c r="D127" i="4" s="1"/>
  <c r="D126" i="4" s="1"/>
  <c r="D125" i="4" s="1"/>
  <c r="D124" i="4" s="1"/>
  <c r="D123" i="4" s="1"/>
  <c r="F133" i="4"/>
  <c r="F134" i="4"/>
  <c r="F135" i="4"/>
  <c r="F136" i="4"/>
  <c r="F87" i="7"/>
  <c r="J52" i="7"/>
  <c r="K52" i="7"/>
  <c r="L52" i="7"/>
  <c r="M52" i="7"/>
  <c r="N52" i="7"/>
  <c r="I67" i="7" l="1"/>
  <c r="I70" i="7" s="1"/>
  <c r="I76" i="7" s="1"/>
  <c r="G111" i="4"/>
  <c r="H62" i="7"/>
  <c r="F163" i="7"/>
  <c r="F181" i="7" s="1"/>
  <c r="G163" i="7"/>
  <c r="G181" i="7" s="1"/>
  <c r="D163" i="7"/>
  <c r="D181" i="7" s="1"/>
  <c r="H163" i="7"/>
  <c r="H181" i="7" s="1"/>
  <c r="E163" i="7"/>
  <c r="E181" i="7" s="1"/>
  <c r="C163" i="7"/>
  <c r="H141" i="7"/>
  <c r="H142" i="7" s="1"/>
  <c r="I141" i="7"/>
  <c r="J152" i="7"/>
  <c r="I152" i="7"/>
  <c r="L152" i="7"/>
  <c r="N152" i="7"/>
  <c r="M152" i="7"/>
  <c r="K152" i="7"/>
  <c r="D54" i="7"/>
  <c r="D56" i="7" s="1"/>
  <c r="C54" i="7"/>
  <c r="C56" i="7" s="1"/>
  <c r="B54" i="7"/>
  <c r="B56" i="7" s="1"/>
  <c r="F54" i="7"/>
  <c r="F56" i="7" s="1"/>
  <c r="H61" i="7"/>
  <c r="G54" i="7"/>
  <c r="G56" i="7" s="1"/>
  <c r="E54" i="7"/>
  <c r="E56" i="7" s="1"/>
  <c r="I103" i="7"/>
  <c r="J103" i="7"/>
  <c r="N103" i="7"/>
  <c r="M103" i="7"/>
  <c r="L103" i="7"/>
  <c r="K103" i="7"/>
  <c r="G95" i="7"/>
  <c r="G96" i="7" s="1"/>
  <c r="H58" i="7" s="1"/>
  <c r="H95" i="7"/>
  <c r="H96" i="7" s="1"/>
  <c r="I58" i="7" s="1"/>
  <c r="F95" i="7"/>
  <c r="F96" i="7" s="1"/>
  <c r="E95" i="7"/>
  <c r="E96" i="7" s="1"/>
  <c r="D95" i="7"/>
  <c r="D96" i="7" s="1"/>
  <c r="H126" i="7"/>
  <c r="H127" i="7" s="1"/>
  <c r="I59" i="7" s="1"/>
  <c r="E126" i="7"/>
  <c r="E127" i="7" s="1"/>
  <c r="F126" i="7"/>
  <c r="F127" i="7" s="1"/>
  <c r="G126" i="7"/>
  <c r="G127" i="7" s="1"/>
  <c r="H59" i="7" s="1"/>
  <c r="L99" i="7"/>
  <c r="M99" i="7"/>
  <c r="I99" i="7"/>
  <c r="J99" i="7"/>
  <c r="N99" i="7"/>
  <c r="K99" i="7"/>
  <c r="G69" i="4"/>
  <c r="G68" i="4" s="1"/>
  <c r="G67" i="4" s="1"/>
  <c r="G66" i="4" s="1"/>
  <c r="G65" i="4" s="1"/>
  <c r="G64" i="4" s="1"/>
  <c r="G63" i="4" s="1"/>
  <c r="G120" i="4"/>
  <c r="G119" i="4" s="1"/>
  <c r="G118" i="4" s="1"/>
  <c r="G117" i="4" s="1"/>
  <c r="G116" i="4" s="1"/>
  <c r="G115" i="4" s="1"/>
  <c r="G114" i="4" s="1"/>
  <c r="G113" i="4" s="1"/>
  <c r="G110" i="4"/>
  <c r="G109" i="4" s="1"/>
  <c r="G108" i="4" s="1"/>
  <c r="G107" i="4" s="1"/>
  <c r="G106" i="4" s="1"/>
  <c r="G105" i="4" s="1"/>
  <c r="G104" i="4" s="1"/>
  <c r="G103" i="4" s="1"/>
  <c r="G141" i="4"/>
  <c r="G140" i="4" s="1"/>
  <c r="G139" i="4" s="1"/>
  <c r="G138" i="4" s="1"/>
  <c r="G137" i="4" s="1"/>
  <c r="G136" i="4" s="1"/>
  <c r="G135" i="4" s="1"/>
  <c r="G134" i="4" s="1"/>
  <c r="G133" i="4" s="1"/>
  <c r="G151" i="4"/>
  <c r="G150" i="4" s="1"/>
  <c r="G149" i="4" s="1"/>
  <c r="G148" i="4" s="1"/>
  <c r="G147" i="4" s="1"/>
  <c r="G146" i="4" s="1"/>
  <c r="G145" i="4" s="1"/>
  <c r="G144" i="4" s="1"/>
  <c r="G143" i="4" s="1"/>
  <c r="G161" i="4"/>
  <c r="G160" i="4" s="1"/>
  <c r="G159" i="4" s="1"/>
  <c r="G158" i="4" s="1"/>
  <c r="G157" i="4" s="1"/>
  <c r="G156" i="4" s="1"/>
  <c r="G155" i="4" s="1"/>
  <c r="G154" i="4" s="1"/>
  <c r="G153" i="4" s="1"/>
  <c r="G171" i="4"/>
  <c r="G170" i="4" s="1"/>
  <c r="G169" i="4" s="1"/>
  <c r="G168" i="4" s="1"/>
  <c r="G167" i="4" s="1"/>
  <c r="G166" i="4" s="1"/>
  <c r="G165" i="4" s="1"/>
  <c r="G164" i="4" s="1"/>
  <c r="G163" i="4" s="1"/>
  <c r="G181" i="4"/>
  <c r="G180" i="4" s="1"/>
  <c r="G179" i="4" s="1"/>
  <c r="G178" i="4" s="1"/>
  <c r="G177" i="4" s="1"/>
  <c r="G176" i="4" s="1"/>
  <c r="G175" i="4" s="1"/>
  <c r="G174" i="4" s="1"/>
  <c r="G173" i="4" s="1"/>
  <c r="G191" i="4"/>
  <c r="G190" i="4" s="1"/>
  <c r="G189" i="4" s="1"/>
  <c r="G188" i="4" s="1"/>
  <c r="G187" i="4" s="1"/>
  <c r="G186" i="4" s="1"/>
  <c r="G185" i="4" s="1"/>
  <c r="G184" i="4" s="1"/>
  <c r="G183" i="4" s="1"/>
  <c r="G61" i="4"/>
  <c r="G60" i="4" s="1"/>
  <c r="G59" i="4" s="1"/>
  <c r="G58" i="4" s="1"/>
  <c r="G57" i="4" s="1"/>
  <c r="G56" i="4" s="1"/>
  <c r="G55" i="4" s="1"/>
  <c r="G54" i="4" s="1"/>
  <c r="G53" i="4" s="1"/>
  <c r="G81" i="4"/>
  <c r="G80" i="4" s="1"/>
  <c r="G79" i="4" s="1"/>
  <c r="G78" i="4" s="1"/>
  <c r="G77" i="4" s="1"/>
  <c r="G76" i="4" s="1"/>
  <c r="G75" i="4" s="1"/>
  <c r="G74" i="4" s="1"/>
  <c r="G73" i="4" s="1"/>
  <c r="G51" i="4"/>
  <c r="G50" i="4" s="1"/>
  <c r="G49" i="4" s="1"/>
  <c r="G48" i="4" s="1"/>
  <c r="G47" i="4" s="1"/>
  <c r="G46" i="4" s="1"/>
  <c r="G45" i="4" s="1"/>
  <c r="G44" i="4" s="1"/>
  <c r="G43" i="4" s="1"/>
  <c r="G101" i="4"/>
  <c r="G100" i="4" s="1"/>
  <c r="G99" i="4" s="1"/>
  <c r="G98" i="4" s="1"/>
  <c r="G97" i="4" s="1"/>
  <c r="G96" i="4" s="1"/>
  <c r="G95" i="4" s="1"/>
  <c r="G94" i="4" s="1"/>
  <c r="G93" i="4" s="1"/>
  <c r="G131" i="4"/>
  <c r="G130" i="4" s="1"/>
  <c r="G129" i="4" s="1"/>
  <c r="G128" i="4" s="1"/>
  <c r="G127" i="4" s="1"/>
  <c r="G126" i="4" s="1"/>
  <c r="G125" i="4" s="1"/>
  <c r="G124" i="4" s="1"/>
  <c r="G123" i="4" s="1"/>
  <c r="G91" i="4"/>
  <c r="G90" i="4" s="1"/>
  <c r="G89" i="4" s="1"/>
  <c r="G88" i="4" s="1"/>
  <c r="G87" i="4" s="1"/>
  <c r="G86" i="4" s="1"/>
  <c r="G85" i="4" s="1"/>
  <c r="G84" i="4" s="1"/>
  <c r="G83" i="4" s="1"/>
  <c r="G87" i="7"/>
  <c r="K88" i="7"/>
  <c r="K128" i="7"/>
  <c r="H65" i="7" l="1"/>
  <c r="I121" i="7" s="1"/>
  <c r="H66" i="7"/>
  <c r="I142" i="7"/>
  <c r="I149" i="7" s="1"/>
  <c r="I151" i="7" s="1"/>
  <c r="I153" i="7" s="1"/>
  <c r="I154" i="7" s="1"/>
  <c r="I155" i="7" s="1"/>
  <c r="H107" i="7" a="1"/>
  <c r="G107" i="7" a="1"/>
  <c r="F107" i="7" a="1"/>
  <c r="E107" i="7" a="1"/>
  <c r="D107" i="7" a="1"/>
  <c r="C107" i="7" a="1"/>
  <c r="B107" i="7" a="1"/>
  <c r="H87" i="7"/>
  <c r="C119" i="7"/>
  <c r="D119" i="7"/>
  <c r="H119" i="7"/>
  <c r="F119" i="7"/>
  <c r="E119" i="7"/>
  <c r="G119" i="7"/>
  <c r="L88" i="7"/>
  <c r="L128" i="7"/>
  <c r="I134" i="7"/>
  <c r="I135" i="7" s="1"/>
  <c r="I137" i="7" s="1"/>
  <c r="H64" i="7"/>
  <c r="I85" i="7" s="1"/>
  <c r="M88" i="7" l="1"/>
  <c r="M128" i="7"/>
  <c r="I123" i="7"/>
  <c r="I125" i="7" s="1"/>
  <c r="I126" i="7" s="1"/>
  <c r="I127" i="7" s="1"/>
  <c r="J59" i="7" s="1"/>
  <c r="I62" i="7"/>
  <c r="I63" i="7"/>
  <c r="I86" i="7"/>
  <c r="H54" i="7"/>
  <c r="I61" i="7"/>
  <c r="I87" i="7" l="1"/>
  <c r="N88" i="7"/>
  <c r="N128" i="7"/>
  <c r="I98" i="7"/>
  <c r="I143" i="7" l="1"/>
  <c r="I139" i="7"/>
  <c r="O122" i="7"/>
  <c r="P122" i="7" s="1"/>
  <c r="Q122" i="7" s="1"/>
  <c r="R122" i="7" s="1"/>
  <c r="S122" i="7" s="1"/>
  <c r="T122" i="7" s="1"/>
  <c r="U122" i="7" s="1"/>
  <c r="V122" i="7" s="1"/>
  <c r="W122" i="7" s="1"/>
  <c r="I144" i="7" l="1"/>
  <c r="I145" i="7" s="1"/>
  <c r="I146" i="7" s="1"/>
  <c r="I147" i="7" s="1"/>
  <c r="J60" i="7" s="1"/>
  <c r="I71" i="7"/>
  <c r="I77" i="7" l="1"/>
  <c r="A23" i="4" l="1"/>
  <c r="A24" i="4" s="1"/>
  <c r="A25" i="4" s="1"/>
  <c r="A26" i="4" s="1"/>
  <c r="A27" i="4" s="1"/>
  <c r="A28" i="4" s="1"/>
  <c r="A29" i="4" s="1"/>
  <c r="A30" i="4" s="1"/>
  <c r="A31" i="4" s="1"/>
  <c r="A32" i="4" s="1"/>
  <c r="A33" i="4" s="1"/>
  <c r="A34" i="4" s="1"/>
  <c r="A35" i="4" s="1"/>
  <c r="A36" i="4" s="1"/>
  <c r="A37" i="4" s="1"/>
  <c r="F4" i="5" l="1"/>
  <c r="O124" i="7"/>
  <c r="P124" i="7" s="1"/>
  <c r="Q124" i="7" s="1"/>
  <c r="R124" i="7" s="1"/>
  <c r="S124" i="7" s="1"/>
  <c r="T124" i="7" s="1"/>
  <c r="U124" i="7" s="1"/>
  <c r="V124" i="7" s="1"/>
  <c r="W124" i="7" s="1"/>
  <c r="W54" i="7"/>
  <c r="W103" i="7"/>
  <c r="V103" i="7"/>
  <c r="U103" i="7"/>
  <c r="T103" i="7"/>
  <c r="S103" i="7"/>
  <c r="R103" i="7"/>
  <c r="Q103" i="7"/>
  <c r="P103" i="7"/>
  <c r="O103" i="7"/>
  <c r="D9" i="4"/>
  <c r="D11" i="4"/>
  <c r="D12" i="4"/>
  <c r="D10" i="4"/>
  <c r="D8" i="4"/>
  <c r="D7" i="4"/>
  <c r="W99" i="7"/>
  <c r="V99" i="7"/>
  <c r="U99" i="7"/>
  <c r="T99" i="7"/>
  <c r="S99" i="7"/>
  <c r="R99" i="7"/>
  <c r="Q99" i="7"/>
  <c r="P99" i="7"/>
  <c r="O99" i="7"/>
  <c r="S152" i="7"/>
  <c r="U152" i="7"/>
  <c r="W152" i="7"/>
  <c r="T152" i="7"/>
  <c r="Q152" i="7"/>
  <c r="O152" i="7"/>
  <c r="V152" i="7"/>
  <c r="R152" i="7"/>
  <c r="P152" i="7"/>
  <c r="B36" i="4" l="1"/>
  <c r="W100" i="7" s="1"/>
  <c r="B25" i="4"/>
  <c r="B33" i="4"/>
  <c r="B28" i="4"/>
  <c r="B23" i="4"/>
  <c r="B37" i="4"/>
  <c r="B34" i="4"/>
  <c r="U100" i="7" s="1"/>
  <c r="B31" i="4"/>
  <c r="B29" i="4"/>
  <c r="B27" i="4"/>
  <c r="B22" i="4"/>
  <c r="B35" i="4"/>
  <c r="V100" i="7" s="1"/>
  <c r="B32" i="4"/>
  <c r="B30" i="4"/>
  <c r="B26" i="4"/>
  <c r="B24" i="4"/>
  <c r="F9" i="4"/>
  <c r="F13" i="4"/>
  <c r="G13" i="4" s="1"/>
  <c r="E13" i="4"/>
  <c r="E12" i="4" s="1"/>
  <c r="E11" i="4" s="1"/>
  <c r="E10" i="4" s="1"/>
  <c r="E9" i="4" s="1"/>
  <c r="E8" i="4" s="1"/>
  <c r="E7" i="4" s="1"/>
  <c r="F11" i="4"/>
  <c r="F12" i="4"/>
  <c r="F10" i="4"/>
  <c r="F8" i="4"/>
  <c r="F7" i="4"/>
  <c r="L100" i="7" l="1"/>
  <c r="T100" i="7"/>
  <c r="O100" i="7"/>
  <c r="J100" i="7"/>
  <c r="R100" i="7"/>
  <c r="P100" i="7"/>
  <c r="N100" i="7"/>
  <c r="I100" i="7"/>
  <c r="I101" i="7" s="1"/>
  <c r="S100" i="7"/>
  <c r="Q100" i="7"/>
  <c r="M100" i="7"/>
  <c r="K100" i="7"/>
  <c r="G12" i="4"/>
  <c r="I102" i="7" l="1"/>
  <c r="I104" i="7"/>
  <c r="I112" i="7" s="1"/>
  <c r="G11" i="4"/>
  <c r="I110" i="7" l="1"/>
  <c r="I108" i="7"/>
  <c r="I107" i="7" a="1"/>
  <c r="G10" i="4"/>
  <c r="I90" i="7" s="1" a="1"/>
  <c r="G9" i="4" l="1"/>
  <c r="G8" i="4" s="1"/>
  <c r="G7" i="4" s="1"/>
  <c r="O128" i="7" l="1"/>
  <c r="O88" i="7"/>
  <c r="P128" i="7" l="1"/>
  <c r="P88" i="7"/>
  <c r="Q128" i="7" l="1"/>
  <c r="Q88" i="7"/>
  <c r="R128" i="7" l="1"/>
  <c r="R88" i="7"/>
  <c r="S128" i="7" l="1"/>
  <c r="S88" i="7"/>
  <c r="T128" i="7" l="1"/>
  <c r="T88" i="7"/>
  <c r="U128" i="7" l="1"/>
  <c r="U88" i="7"/>
  <c r="V128" i="7" l="1"/>
  <c r="W128" i="7" s="1"/>
  <c r="V88" i="7"/>
  <c r="W88" i="7" l="1"/>
  <c r="I180" i="7"/>
  <c r="B109" i="7" s="1"/>
  <c r="B111" i="7" s="1"/>
  <c r="I92" i="7" l="1"/>
  <c r="I91" i="7"/>
  <c r="C115" i="7"/>
  <c r="C109" i="7"/>
  <c r="D115" i="7"/>
  <c r="D109" i="7"/>
  <c r="E115" i="7"/>
  <c r="E109" i="7"/>
  <c r="F115" i="7"/>
  <c r="F109" i="7"/>
  <c r="G115" i="7"/>
  <c r="G109" i="7"/>
  <c r="H115" i="7"/>
  <c r="H109" i="7"/>
  <c r="I115" i="7"/>
  <c r="I109" i="7"/>
  <c r="I111" i="7" l="1"/>
  <c r="I116" i="7"/>
  <c r="I157" i="7" s="1"/>
  <c r="H111" i="7"/>
  <c r="H117" i="7" s="1"/>
  <c r="H165" i="7" s="1"/>
  <c r="H116" i="7"/>
  <c r="G111" i="7"/>
  <c r="G117" i="7" s="1"/>
  <c r="G165" i="7" s="1"/>
  <c r="G116" i="7"/>
  <c r="F111" i="7"/>
  <c r="F117" i="7" s="1"/>
  <c r="F165" i="7" s="1"/>
  <c r="F116" i="7"/>
  <c r="E111" i="7"/>
  <c r="E117" i="7" s="1"/>
  <c r="E165" i="7" s="1"/>
  <c r="E116" i="7"/>
  <c r="D111" i="7"/>
  <c r="D117" i="7" s="1"/>
  <c r="D165" i="7" s="1"/>
  <c r="D116" i="7"/>
  <c r="C111" i="7"/>
  <c r="C117" i="7" s="1"/>
  <c r="C165" i="7" s="1"/>
  <c r="C116" i="7"/>
  <c r="I72" i="7"/>
  <c r="I93" i="7"/>
  <c r="I94" i="7" s="1"/>
  <c r="I95" i="7" s="1"/>
  <c r="I96" i="7" l="1"/>
  <c r="I78" i="7"/>
  <c r="H51" i="7"/>
  <c r="H53" i="7" s="1"/>
  <c r="I117" i="7"/>
  <c r="I165" i="7" s="1"/>
  <c r="I113" i="7"/>
  <c r="I118" i="7" s="1"/>
  <c r="I119" i="7" l="1"/>
  <c r="I158" i="7"/>
  <c r="I66" i="7"/>
  <c r="J130" i="7" s="1"/>
  <c r="I65" i="7"/>
  <c r="J121" i="7" s="1"/>
  <c r="H56" i="7"/>
  <c r="I64" i="7"/>
  <c r="J58" i="7"/>
  <c r="J85" i="7" l="1"/>
  <c r="I69" i="7"/>
  <c r="J123" i="7"/>
  <c r="J125" i="7" s="1"/>
  <c r="J126" i="7" s="1"/>
  <c r="J127" i="7" s="1"/>
  <c r="K59" i="7" s="1"/>
  <c r="J62" i="7"/>
  <c r="J134" i="7"/>
  <c r="J63" i="7"/>
  <c r="J131" i="7"/>
  <c r="I166" i="7"/>
  <c r="J135" i="7" l="1"/>
  <c r="J141" i="7"/>
  <c r="J142" i="7" s="1"/>
  <c r="J149" i="7" s="1"/>
  <c r="J138" i="7"/>
  <c r="I75" i="7"/>
  <c r="I79" i="7" s="1"/>
  <c r="I73" i="7"/>
  <c r="I83" i="7" s="1"/>
  <c r="J86" i="7"/>
  <c r="I54" i="7"/>
  <c r="J61" i="7"/>
  <c r="J90" i="7" l="1" a="1"/>
  <c r="J98" i="7"/>
  <c r="J87" i="7"/>
  <c r="I161" i="7"/>
  <c r="I160" i="7"/>
  <c r="I80" i="7"/>
  <c r="I81" i="7" s="1"/>
  <c r="I162" i="7" s="1"/>
  <c r="I159" i="7"/>
  <c r="J143" i="7"/>
  <c r="J144" i="7" s="1"/>
  <c r="J145" i="7" s="1"/>
  <c r="J146" i="7" s="1"/>
  <c r="J147" i="7" s="1"/>
  <c r="J139" i="7"/>
  <c r="J71" i="7" s="1"/>
  <c r="I163" i="7" l="1"/>
  <c r="I49" i="7" s="1"/>
  <c r="I50" i="7" s="1"/>
  <c r="J67" i="7" s="1"/>
  <c r="J70" i="7" s="1"/>
  <c r="J77" i="7"/>
  <c r="J92" i="7"/>
  <c r="J93" i="7" s="1"/>
  <c r="J101" i="7"/>
  <c r="J76" i="7" l="1"/>
  <c r="J136" i="7"/>
  <c r="J102" i="7"/>
  <c r="J104" i="7"/>
  <c r="J150" i="7" l="1"/>
  <c r="J151" i="7" s="1"/>
  <c r="J153" i="7" s="1"/>
  <c r="J154" i="7" s="1"/>
  <c r="J155" i="7" s="1"/>
  <c r="K60" i="7" s="1"/>
  <c r="J137" i="7"/>
  <c r="J112" i="7"/>
  <c r="J110" i="7"/>
  <c r="J108" i="7"/>
  <c r="J107" i="7" a="1"/>
  <c r="J72" i="7"/>
  <c r="J91" i="7"/>
  <c r="J94" i="7" l="1"/>
  <c r="J95" i="7" s="1"/>
  <c r="J96" i="7" s="1"/>
  <c r="J78" i="7"/>
  <c r="I51" i="7"/>
  <c r="I53" i="7" s="1"/>
  <c r="J109" i="7"/>
  <c r="J115" i="7"/>
  <c r="J111" i="7" l="1"/>
  <c r="J116" i="7"/>
  <c r="J157" i="7" s="1"/>
  <c r="J66" i="7"/>
  <c r="K130" i="7" s="1"/>
  <c r="J65" i="7"/>
  <c r="K121" i="7" s="1"/>
  <c r="I56" i="7"/>
  <c r="J64" i="7"/>
  <c r="J69" i="7" l="1"/>
  <c r="K85" i="7"/>
  <c r="K62" i="7"/>
  <c r="K123" i="7"/>
  <c r="K125" i="7" s="1"/>
  <c r="K126" i="7" s="1"/>
  <c r="K127" i="7" s="1"/>
  <c r="L59" i="7" s="1"/>
  <c r="K63" i="7"/>
  <c r="K134" i="7"/>
  <c r="K131" i="7"/>
  <c r="J117" i="7"/>
  <c r="J165" i="7" s="1"/>
  <c r="J113" i="7"/>
  <c r="K135" i="7" l="1"/>
  <c r="K141" i="7"/>
  <c r="K142" i="7" s="1"/>
  <c r="K149" i="7" s="1"/>
  <c r="J118" i="7"/>
  <c r="K58" i="7"/>
  <c r="K138" i="7"/>
  <c r="K86" i="7"/>
  <c r="J54" i="7"/>
  <c r="K61" i="7"/>
  <c r="J73" i="7"/>
  <c r="J75" i="7"/>
  <c r="J79" i="7" s="1"/>
  <c r="J80" i="7" s="1"/>
  <c r="J81" i="7" l="1"/>
  <c r="J83" i="7"/>
  <c r="K90" i="7" a="1"/>
  <c r="K87" i="7"/>
  <c r="K98" i="7"/>
  <c r="K139" i="7"/>
  <c r="K71" i="7" s="1"/>
  <c r="K143" i="7"/>
  <c r="K144" i="7" s="1"/>
  <c r="K145" i="7" s="1"/>
  <c r="K146" i="7" s="1"/>
  <c r="K147" i="7" s="1"/>
  <c r="J119" i="7"/>
  <c r="J158" i="7"/>
  <c r="J166" i="7" l="1"/>
  <c r="J159" i="7"/>
  <c r="K77" i="7"/>
  <c r="K101" i="7"/>
  <c r="K92" i="7"/>
  <c r="K93" i="7" s="1"/>
  <c r="J160" i="7"/>
  <c r="J162" i="7"/>
  <c r="J161" i="7"/>
  <c r="K104" i="7" l="1"/>
  <c r="K102" i="7"/>
  <c r="J163" i="7"/>
  <c r="J49" i="7" s="1"/>
  <c r="J50" i="7" s="1"/>
  <c r="K67" i="7" s="1"/>
  <c r="K70" i="7" s="1"/>
  <c r="K136" i="7" l="1"/>
  <c r="K76" i="7"/>
  <c r="K72" i="7"/>
  <c r="K91" i="7"/>
  <c r="K112" i="7"/>
  <c r="K110" i="7"/>
  <c r="K108" i="7"/>
  <c r="K107" i="7" a="1"/>
  <c r="K109" i="7" l="1"/>
  <c r="K115" i="7"/>
  <c r="K78" i="7"/>
  <c r="J51" i="7"/>
  <c r="J53" i="7" s="1"/>
  <c r="K137" i="7"/>
  <c r="K94" i="7" s="1"/>
  <c r="K95" i="7" s="1"/>
  <c r="K150" i="7"/>
  <c r="K151" i="7" s="1"/>
  <c r="K153" i="7" s="1"/>
  <c r="K154" i="7" s="1"/>
  <c r="K155" i="7" s="1"/>
  <c r="L60" i="7" s="1"/>
  <c r="K96" i="7" l="1"/>
  <c r="K66" i="7"/>
  <c r="L130" i="7" s="1"/>
  <c r="K65" i="7"/>
  <c r="L121" i="7" s="1"/>
  <c r="J56" i="7"/>
  <c r="K64" i="7"/>
  <c r="K111" i="7"/>
  <c r="K116" i="7"/>
  <c r="K157" i="7" s="1"/>
  <c r="K117" i="7" l="1"/>
  <c r="K165" i="7" s="1"/>
  <c r="K113" i="7"/>
  <c r="L85" i="7"/>
  <c r="K69" i="7"/>
  <c r="L62" i="7"/>
  <c r="L123" i="7"/>
  <c r="L125" i="7" s="1"/>
  <c r="L126" i="7" s="1"/>
  <c r="L127" i="7" s="1"/>
  <c r="M59" i="7" s="1"/>
  <c r="L134" i="7"/>
  <c r="L63" i="7"/>
  <c r="L131" i="7"/>
  <c r="K118" i="7" l="1"/>
  <c r="L58" i="7"/>
  <c r="L135" i="7"/>
  <c r="L141" i="7"/>
  <c r="L142" i="7" s="1"/>
  <c r="L149" i="7" s="1"/>
  <c r="L138" i="7"/>
  <c r="K75" i="7"/>
  <c r="K79" i="7" s="1"/>
  <c r="K80" i="7" s="1"/>
  <c r="K73" i="7"/>
  <c r="L86" i="7"/>
  <c r="L61" i="7"/>
  <c r="K54" i="7"/>
  <c r="K119" i="7" l="1"/>
  <c r="K158" i="7"/>
  <c r="L90" i="7" a="1"/>
  <c r="L98" i="7"/>
  <c r="L87" i="7"/>
  <c r="K81" i="7"/>
  <c r="K83" i="7"/>
  <c r="L143" i="7"/>
  <c r="L144" i="7" s="1"/>
  <c r="L145" i="7" s="1"/>
  <c r="L146" i="7" s="1"/>
  <c r="L147" i="7" s="1"/>
  <c r="L139" i="7"/>
  <c r="L71" i="7" s="1"/>
  <c r="K166" i="7" l="1"/>
  <c r="K159" i="7"/>
  <c r="L77" i="7"/>
  <c r="K162" i="7"/>
  <c r="K160" i="7"/>
  <c r="K161" i="7"/>
  <c r="L92" i="7"/>
  <c r="L93" i="7" s="1"/>
  <c r="L101" i="7"/>
  <c r="K163" i="7" l="1"/>
  <c r="K49" i="7" s="1"/>
  <c r="K50" i="7" s="1"/>
  <c r="L67" i="7" s="1"/>
  <c r="L70" i="7" s="1"/>
  <c r="L104" i="7"/>
  <c r="L102" i="7"/>
  <c r="L136" i="7" l="1"/>
  <c r="L76" i="7"/>
  <c r="L72" i="7"/>
  <c r="L91" i="7"/>
  <c r="L112" i="7"/>
  <c r="L110" i="7"/>
  <c r="L108" i="7"/>
  <c r="L107" i="7" a="1"/>
  <c r="L137" i="7" l="1"/>
  <c r="L94" i="7" s="1"/>
  <c r="L95" i="7" s="1"/>
  <c r="L96" i="7" s="1"/>
  <c r="L150" i="7"/>
  <c r="L151" i="7" s="1"/>
  <c r="L153" i="7" s="1"/>
  <c r="L154" i="7" s="1"/>
  <c r="L155" i="7" s="1"/>
  <c r="M60" i="7" s="1"/>
  <c r="L109" i="7"/>
  <c r="L115" i="7"/>
  <c r="L78" i="7"/>
  <c r="K51" i="7"/>
  <c r="K53" i="7" s="1"/>
  <c r="L66" i="7" l="1"/>
  <c r="M130" i="7" s="1"/>
  <c r="L65" i="7"/>
  <c r="M121" i="7" s="1"/>
  <c r="K56" i="7"/>
  <c r="L64" i="7"/>
  <c r="L111" i="7"/>
  <c r="L116" i="7"/>
  <c r="L157" i="7" s="1"/>
  <c r="L117" i="7" l="1"/>
  <c r="L165" i="7" s="1"/>
  <c r="L113" i="7"/>
  <c r="L69" i="7"/>
  <c r="M85" i="7"/>
  <c r="M123" i="7"/>
  <c r="M125" i="7" s="1"/>
  <c r="M126" i="7" s="1"/>
  <c r="M127" i="7" s="1"/>
  <c r="N59" i="7" s="1"/>
  <c r="M62" i="7"/>
  <c r="M134" i="7"/>
  <c r="M63" i="7"/>
  <c r="M131" i="7"/>
  <c r="M135" i="7" l="1"/>
  <c r="M141" i="7"/>
  <c r="M142" i="7" s="1"/>
  <c r="M149" i="7" s="1"/>
  <c r="M138" i="7"/>
  <c r="M86" i="7"/>
  <c r="L54" i="7"/>
  <c r="M61" i="7"/>
  <c r="L73" i="7"/>
  <c r="L75" i="7"/>
  <c r="L79" i="7" s="1"/>
  <c r="L80" i="7" s="1"/>
  <c r="L118" i="7"/>
  <c r="M58" i="7"/>
  <c r="L119" i="7" l="1"/>
  <c r="L158" i="7"/>
  <c r="L81" i="7"/>
  <c r="L83" i="7"/>
  <c r="M90" i="7" a="1"/>
  <c r="M87" i="7"/>
  <c r="M98" i="7"/>
  <c r="M143" i="7"/>
  <c r="M144" i="7" s="1"/>
  <c r="M145" i="7" s="1"/>
  <c r="M146" i="7" s="1"/>
  <c r="M147" i="7" s="1"/>
  <c r="M139" i="7"/>
  <c r="M71" i="7" s="1"/>
  <c r="M77" i="7" l="1"/>
  <c r="M101" i="7"/>
  <c r="M92" i="7"/>
  <c r="M93" i="7" s="1"/>
  <c r="L162" i="7"/>
  <c r="L160" i="7"/>
  <c r="L161" i="7"/>
  <c r="L159" i="7"/>
  <c r="L166" i="7"/>
  <c r="L163" i="7" l="1"/>
  <c r="L49" i="7" s="1"/>
  <c r="L50" i="7" s="1"/>
  <c r="M67" i="7" s="1"/>
  <c r="M70" i="7" s="1"/>
  <c r="M104" i="7"/>
  <c r="M102" i="7"/>
  <c r="M76" i="7" l="1"/>
  <c r="M136" i="7"/>
  <c r="M72" i="7"/>
  <c r="M91" i="7"/>
  <c r="M112" i="7"/>
  <c r="M110" i="7"/>
  <c r="M108" i="7"/>
  <c r="M107" i="7" a="1"/>
  <c r="M137" i="7" l="1"/>
  <c r="M94" i="7" s="1"/>
  <c r="M95" i="7" s="1"/>
  <c r="M96" i="7" s="1"/>
  <c r="M150" i="7"/>
  <c r="M151" i="7" s="1"/>
  <c r="M153" i="7" s="1"/>
  <c r="M154" i="7" s="1"/>
  <c r="M155" i="7" s="1"/>
  <c r="N60" i="7" s="1"/>
  <c r="M109" i="7"/>
  <c r="M115" i="7"/>
  <c r="M78" i="7"/>
  <c r="L51" i="7"/>
  <c r="L53" i="7" s="1"/>
  <c r="M66" i="7" l="1"/>
  <c r="N130" i="7" s="1"/>
  <c r="M65" i="7"/>
  <c r="N121" i="7" s="1"/>
  <c r="L56" i="7"/>
  <c r="M64" i="7"/>
  <c r="M111" i="7"/>
  <c r="M116" i="7"/>
  <c r="M157" i="7" s="1"/>
  <c r="M117" i="7" l="1"/>
  <c r="M165" i="7" s="1"/>
  <c r="M113" i="7"/>
  <c r="N85" i="7"/>
  <c r="M69" i="7"/>
  <c r="N62" i="7"/>
  <c r="N123" i="7"/>
  <c r="N125" i="7" s="1"/>
  <c r="N126" i="7" s="1"/>
  <c r="E6" i="17"/>
  <c r="N134" i="7"/>
  <c r="N63" i="7"/>
  <c r="N131" i="7"/>
  <c r="N135" i="7" l="1"/>
  <c r="N141" i="7"/>
  <c r="N142" i="7" s="1"/>
  <c r="N138" i="7"/>
  <c r="N174" i="7"/>
  <c r="J6" i="17" s="1"/>
  <c r="N127" i="7"/>
  <c r="O59" i="7" s="1"/>
  <c r="M75" i="7"/>
  <c r="M79" i="7" s="1"/>
  <c r="M80" i="7" s="1"/>
  <c r="M73" i="7"/>
  <c r="N86" i="7"/>
  <c r="M54" i="7"/>
  <c r="N61" i="7"/>
  <c r="M118" i="7"/>
  <c r="N58" i="7"/>
  <c r="N149" i="7" l="1"/>
  <c r="D6" i="17"/>
  <c r="M119" i="7"/>
  <c r="M158" i="7"/>
  <c r="N90" i="7" a="1"/>
  <c r="B6" i="17"/>
  <c r="N98" i="7"/>
  <c r="N87" i="7"/>
  <c r="M81" i="7"/>
  <c r="M83" i="7"/>
  <c r="N139" i="7"/>
  <c r="N71" i="7" s="1"/>
  <c r="N143" i="7"/>
  <c r="N144" i="7" s="1"/>
  <c r="N145" i="7" s="1"/>
  <c r="N146" i="7" s="1"/>
  <c r="N175" i="7" l="1"/>
  <c r="K6" i="17" s="1"/>
  <c r="N147" i="7"/>
  <c r="N77" i="7"/>
  <c r="M162" i="7"/>
  <c r="M160" i="7"/>
  <c r="M161" i="7"/>
  <c r="N92" i="7"/>
  <c r="N93" i="7" s="1"/>
  <c r="N101" i="7"/>
  <c r="M159" i="7"/>
  <c r="M166" i="7"/>
  <c r="M163" i="7" l="1"/>
  <c r="M49" i="7" s="1"/>
  <c r="M50" i="7" s="1"/>
  <c r="N67" i="7" s="1"/>
  <c r="N70" i="7" s="1"/>
  <c r="C6" i="17"/>
  <c r="N102" i="7"/>
  <c r="N104" i="7"/>
  <c r="N136" i="7" l="1"/>
  <c r="F6" i="17"/>
  <c r="N76" i="7"/>
  <c r="N112" i="7"/>
  <c r="N110" i="7"/>
  <c r="N108" i="7"/>
  <c r="N107" i="7" a="1"/>
  <c r="N72" i="7"/>
  <c r="N91" i="7"/>
  <c r="N150" i="7" l="1"/>
  <c r="N151" i="7" s="1"/>
  <c r="N153" i="7" s="1"/>
  <c r="N154" i="7" s="1"/>
  <c r="N137" i="7"/>
  <c r="N94" i="7" s="1"/>
  <c r="N95" i="7" s="1"/>
  <c r="R6" i="17"/>
  <c r="N78" i="7"/>
  <c r="M51" i="7"/>
  <c r="M53" i="7" s="1"/>
  <c r="N115" i="7"/>
  <c r="N109" i="7"/>
  <c r="N155" i="7" l="1"/>
  <c r="O60" i="7" s="1"/>
  <c r="N176" i="7"/>
  <c r="L6" i="17" s="1"/>
  <c r="N96" i="7"/>
  <c r="N172" i="7"/>
  <c r="H6" i="17" s="1"/>
  <c r="N111" i="7"/>
  <c r="N116" i="7"/>
  <c r="N157" i="7" s="1"/>
  <c r="N66" i="7"/>
  <c r="O130" i="7" s="1"/>
  <c r="N65" i="7"/>
  <c r="O121" i="7" s="1"/>
  <c r="M56" i="7"/>
  <c r="N64" i="7"/>
  <c r="N69" i="7" l="1"/>
  <c r="O85" i="7"/>
  <c r="O62" i="7"/>
  <c r="O123" i="7"/>
  <c r="O125" i="7" s="1"/>
  <c r="O126" i="7" s="1"/>
  <c r="O134" i="7"/>
  <c r="O63" i="7"/>
  <c r="O131" i="7"/>
  <c r="O138" i="7" s="1"/>
  <c r="N117" i="7"/>
  <c r="N165" i="7" s="1"/>
  <c r="P6" i="17" s="1"/>
  <c r="N113" i="7"/>
  <c r="O135" i="7" l="1"/>
  <c r="O141" i="7"/>
  <c r="O142" i="7" s="1"/>
  <c r="O149" i="7" s="1"/>
  <c r="N118" i="7"/>
  <c r="O58" i="7"/>
  <c r="O143" i="7"/>
  <c r="O139" i="7"/>
  <c r="O71" i="7" s="1"/>
  <c r="O127" i="7"/>
  <c r="P59" i="7" s="1"/>
  <c r="O174" i="7"/>
  <c r="N54" i="7"/>
  <c r="O61" i="7"/>
  <c r="O86" i="7"/>
  <c r="N75" i="7"/>
  <c r="N79" i="7" s="1"/>
  <c r="N80" i="7" s="1"/>
  <c r="N73" i="7"/>
  <c r="O144" i="7" l="1"/>
  <c r="O145" i="7" s="1"/>
  <c r="O146" i="7" s="1"/>
  <c r="N81" i="7"/>
  <c r="N83" i="7"/>
  <c r="O90" i="7" a="1"/>
  <c r="O87" i="7"/>
  <c r="O98" i="7"/>
  <c r="O77" i="7"/>
  <c r="N119" i="7"/>
  <c r="N173" i="7"/>
  <c r="I6" i="17" s="1"/>
  <c r="N177" i="7"/>
  <c r="N158" i="7"/>
  <c r="O175" i="7" l="1"/>
  <c r="O147" i="7"/>
  <c r="N166" i="7"/>
  <c r="O6" i="17" s="1"/>
  <c r="N159" i="7"/>
  <c r="M6" i="17"/>
  <c r="O101" i="7"/>
  <c r="O92" i="7"/>
  <c r="O93" i="7" s="1"/>
  <c r="G6" i="17"/>
  <c r="N162" i="7"/>
  <c r="N160" i="7"/>
  <c r="N161" i="7"/>
  <c r="O102" i="7" l="1"/>
  <c r="O104" i="7"/>
  <c r="N163" i="7"/>
  <c r="N49" i="7" l="1"/>
  <c r="O112" i="7"/>
  <c r="O110" i="7"/>
  <c r="O108" i="7"/>
  <c r="O107" i="7" a="1"/>
  <c r="O72" i="7"/>
  <c r="O91" i="7"/>
  <c r="O78" i="7" l="1"/>
  <c r="N51" i="7"/>
  <c r="O109" i="7"/>
  <c r="O115" i="7"/>
  <c r="N50" i="7"/>
  <c r="O67" i="7" s="1"/>
  <c r="O70" i="7" s="1"/>
  <c r="N178" i="7"/>
  <c r="N53" i="7" l="1"/>
  <c r="O65" i="7" s="1"/>
  <c r="P121" i="7" s="1"/>
  <c r="N180" i="7"/>
  <c r="N6" i="17"/>
  <c r="N181" i="7"/>
  <c r="O136" i="7"/>
  <c r="O76" i="7"/>
  <c r="O111" i="7"/>
  <c r="O116" i="7"/>
  <c r="O66" i="7" l="1"/>
  <c r="P130" i="7" s="1"/>
  <c r="N56" i="7"/>
  <c r="O64" i="7"/>
  <c r="O117" i="7"/>
  <c r="O113" i="7"/>
  <c r="O118" i="7" s="1"/>
  <c r="O150" i="7"/>
  <c r="O151" i="7" s="1"/>
  <c r="O137" i="7"/>
  <c r="O94" i="7" s="1"/>
  <c r="O95" i="7" s="1"/>
  <c r="P123" i="7"/>
  <c r="P125" i="7" s="1"/>
  <c r="P126" i="7" s="1"/>
  <c r="P62" i="7"/>
  <c r="Q6" i="17"/>
  <c r="N6" i="7"/>
  <c r="N182" i="7"/>
  <c r="N7" i="7" s="1"/>
  <c r="P63" i="7" l="1"/>
  <c r="P134" i="7"/>
  <c r="P131" i="7"/>
  <c r="P138" i="7" s="1"/>
  <c r="P85" i="7"/>
  <c r="O69" i="7"/>
  <c r="E3" i="5"/>
  <c r="C3" i="5"/>
  <c r="F3" i="5" s="1"/>
  <c r="D3" i="5"/>
  <c r="P127" i="7"/>
  <c r="Q59" i="7" s="1"/>
  <c r="P174" i="7"/>
  <c r="O96" i="7"/>
  <c r="P58" i="7" s="1"/>
  <c r="O172" i="7"/>
  <c r="O153" i="7"/>
  <c r="O154" i="7" s="1"/>
  <c r="O157" i="7"/>
  <c r="O119" i="7"/>
  <c r="O173" i="7"/>
  <c r="O75" i="7" l="1"/>
  <c r="O79" i="7" s="1"/>
  <c r="O80" i="7" s="1"/>
  <c r="O73" i="7"/>
  <c r="O83" i="7" s="1"/>
  <c r="P135" i="7"/>
  <c r="P141" i="7"/>
  <c r="P142" i="7" s="1"/>
  <c r="P149" i="7" s="1"/>
  <c r="O54" i="7"/>
  <c r="P86" i="7"/>
  <c r="P98" i="7" s="1"/>
  <c r="P61" i="7"/>
  <c r="O176" i="7"/>
  <c r="O155" i="7"/>
  <c r="P60" i="7" s="1"/>
  <c r="O158" i="7"/>
  <c r="O177" i="7"/>
  <c r="P143" i="7"/>
  <c r="P139" i="7"/>
  <c r="P71" i="7" s="1"/>
  <c r="P87" i="7" l="1"/>
  <c r="P90" i="7" a="1"/>
  <c r="P92" i="7" s="1"/>
  <c r="P93" i="7" s="1"/>
  <c r="O81" i="7"/>
  <c r="O162" i="7" s="1"/>
  <c r="P144" i="7"/>
  <c r="P145" i="7" s="1"/>
  <c r="P146" i="7" s="1"/>
  <c r="O159" i="7"/>
  <c r="P77" i="7"/>
  <c r="O161" i="7"/>
  <c r="O160" i="7"/>
  <c r="P101" i="7"/>
  <c r="O163" i="7" l="1"/>
  <c r="O49" i="7" s="1"/>
  <c r="O50" i="7" s="1"/>
  <c r="P67" i="7" s="1"/>
  <c r="P70" i="7" s="1"/>
  <c r="P147" i="7"/>
  <c r="P175" i="7"/>
  <c r="P102" i="7"/>
  <c r="P104" i="7"/>
  <c r="P136" i="7" l="1"/>
  <c r="P76" i="7"/>
  <c r="P112" i="7"/>
  <c r="P110" i="7"/>
  <c r="P108" i="7"/>
  <c r="P107" i="7" a="1"/>
  <c r="P72" i="7"/>
  <c r="P91" i="7"/>
  <c r="P137" i="7" l="1"/>
  <c r="P94" i="7" s="1"/>
  <c r="P95" i="7" s="1"/>
  <c r="P150" i="7"/>
  <c r="P151" i="7" s="1"/>
  <c r="P153" i="7" s="1"/>
  <c r="P154" i="7" s="1"/>
  <c r="P78" i="7"/>
  <c r="O51" i="7"/>
  <c r="O53" i="7" s="1"/>
  <c r="P109" i="7"/>
  <c r="P115" i="7"/>
  <c r="P155" i="7" l="1"/>
  <c r="Q60" i="7" s="1"/>
  <c r="P176" i="7"/>
  <c r="P96" i="7"/>
  <c r="P172" i="7"/>
  <c r="P111" i="7"/>
  <c r="P116" i="7"/>
  <c r="P157" i="7" s="1"/>
  <c r="P66" i="7"/>
  <c r="Q130" i="7" s="1"/>
  <c r="P65" i="7"/>
  <c r="Q121" i="7" s="1"/>
  <c r="O56" i="7"/>
  <c r="P64" i="7"/>
  <c r="P69" i="7" l="1"/>
  <c r="Q85" i="7"/>
  <c r="Q123" i="7"/>
  <c r="Q125" i="7" s="1"/>
  <c r="Q126" i="7" s="1"/>
  <c r="Q62" i="7"/>
  <c r="Q134" i="7"/>
  <c r="Q63" i="7"/>
  <c r="Q131" i="7"/>
  <c r="P117" i="7"/>
  <c r="P113" i="7"/>
  <c r="Q135" i="7" l="1"/>
  <c r="Q141" i="7"/>
  <c r="Q142" i="7" s="1"/>
  <c r="Q149" i="7" s="1"/>
  <c r="P118" i="7"/>
  <c r="Q58" i="7"/>
  <c r="Q138" i="7"/>
  <c r="Q174" i="7"/>
  <c r="Q127" i="7"/>
  <c r="R59" i="7" s="1"/>
  <c r="P54" i="7"/>
  <c r="Q61" i="7"/>
  <c r="Q86" i="7"/>
  <c r="P75" i="7"/>
  <c r="P79" i="7" s="1"/>
  <c r="P80" i="7" s="1"/>
  <c r="P73" i="7"/>
  <c r="P81" i="7" l="1"/>
  <c r="P83" i="7"/>
  <c r="Q90" i="7" a="1"/>
  <c r="Q87" i="7"/>
  <c r="Q98" i="7"/>
  <c r="Q143" i="7"/>
  <c r="Q144" i="7" s="1"/>
  <c r="Q145" i="7" s="1"/>
  <c r="Q146" i="7" s="1"/>
  <c r="Q139" i="7"/>
  <c r="Q71" i="7" s="1"/>
  <c r="P158" i="7"/>
  <c r="P159" i="7" s="1"/>
  <c r="P173" i="7"/>
  <c r="P119" i="7"/>
  <c r="P177" i="7"/>
  <c r="Q77" i="7" l="1"/>
  <c r="Q147" i="7"/>
  <c r="Q175" i="7"/>
  <c r="Q101" i="7"/>
  <c r="Q92" i="7"/>
  <c r="Q93" i="7" s="1"/>
  <c r="P162" i="7"/>
  <c r="P160" i="7"/>
  <c r="P161" i="7"/>
  <c r="P163" i="7" s="1"/>
  <c r="P49" i="7" s="1"/>
  <c r="P50" i="7" s="1"/>
  <c r="Q67" i="7" s="1"/>
  <c r="Q70" i="7" s="1"/>
  <c r="Q76" i="7" l="1"/>
  <c r="Q136" i="7"/>
  <c r="Q102" i="7"/>
  <c r="Q104" i="7"/>
  <c r="Q112" i="7" l="1"/>
  <c r="Q110" i="7"/>
  <c r="Q108" i="7"/>
  <c r="Q107" i="7" a="1"/>
  <c r="Q72" i="7"/>
  <c r="Q91" i="7"/>
  <c r="Q150" i="7"/>
  <c r="Q151" i="7" s="1"/>
  <c r="Q153" i="7" s="1"/>
  <c r="Q154" i="7" s="1"/>
  <c r="Q137" i="7"/>
  <c r="Q176" i="7" l="1"/>
  <c r="Q155" i="7"/>
  <c r="R60" i="7" s="1"/>
  <c r="Q94" i="7"/>
  <c r="Q95" i="7" s="1"/>
  <c r="Q78" i="7"/>
  <c r="P51" i="7"/>
  <c r="P53" i="7" s="1"/>
  <c r="Q109" i="7"/>
  <c r="Q115" i="7"/>
  <c r="Q111" i="7" l="1"/>
  <c r="Q116" i="7"/>
  <c r="Q157" i="7" s="1"/>
  <c r="Q66" i="7"/>
  <c r="R130" i="7" s="1"/>
  <c r="Q65" i="7"/>
  <c r="R121" i="7" s="1"/>
  <c r="P56" i="7"/>
  <c r="Q64" i="7"/>
  <c r="Q172" i="7"/>
  <c r="Q96" i="7"/>
  <c r="R85" i="7" l="1"/>
  <c r="Q69" i="7"/>
  <c r="R123" i="7"/>
  <c r="R125" i="7" s="1"/>
  <c r="R126" i="7" s="1"/>
  <c r="R62" i="7"/>
  <c r="R134" i="7"/>
  <c r="R63" i="7"/>
  <c r="R131" i="7"/>
  <c r="Q117" i="7"/>
  <c r="Q113" i="7"/>
  <c r="R135" i="7" l="1"/>
  <c r="R141" i="7"/>
  <c r="R142" i="7" s="1"/>
  <c r="R149" i="7" s="1"/>
  <c r="Q118" i="7"/>
  <c r="R58" i="7"/>
  <c r="R138" i="7"/>
  <c r="R174" i="7"/>
  <c r="R127" i="7"/>
  <c r="S59" i="7" s="1"/>
  <c r="Q73" i="7"/>
  <c r="Q75" i="7"/>
  <c r="Q79" i="7" s="1"/>
  <c r="Q80" i="7" s="1"/>
  <c r="R86" i="7"/>
  <c r="Q54" i="7"/>
  <c r="R61" i="7"/>
  <c r="R90" i="7" l="1" a="1"/>
  <c r="R98" i="7"/>
  <c r="R87" i="7"/>
  <c r="Q81" i="7"/>
  <c r="Q83" i="7"/>
  <c r="R139" i="7"/>
  <c r="R71" i="7" s="1"/>
  <c r="R143" i="7"/>
  <c r="R144" i="7" s="1"/>
  <c r="R145" i="7" s="1"/>
  <c r="R146" i="7" s="1"/>
  <c r="Q119" i="7"/>
  <c r="Q173" i="7"/>
  <c r="Q158" i="7"/>
  <c r="Q159" i="7" s="1"/>
  <c r="Q177" i="7"/>
  <c r="R175" i="7" l="1"/>
  <c r="R147" i="7"/>
  <c r="R77" i="7"/>
  <c r="Q162" i="7"/>
  <c r="Q160" i="7"/>
  <c r="Q161" i="7"/>
  <c r="Q163" i="7" s="1"/>
  <c r="Q49" i="7" s="1"/>
  <c r="Q50" i="7" s="1"/>
  <c r="R67" i="7" s="1"/>
  <c r="R70" i="7" s="1"/>
  <c r="R92" i="7"/>
  <c r="R93" i="7" s="1"/>
  <c r="R101" i="7"/>
  <c r="R102" i="7" l="1"/>
  <c r="R104" i="7"/>
  <c r="R136" i="7"/>
  <c r="R76" i="7"/>
  <c r="R150" i="7" l="1"/>
  <c r="R151" i="7" s="1"/>
  <c r="R153" i="7" s="1"/>
  <c r="R154" i="7" s="1"/>
  <c r="R137" i="7"/>
  <c r="R112" i="7"/>
  <c r="R110" i="7"/>
  <c r="R108" i="7"/>
  <c r="R107" i="7" a="1"/>
  <c r="R72" i="7"/>
  <c r="R91" i="7"/>
  <c r="R94" i="7" l="1"/>
  <c r="R95" i="7" s="1"/>
  <c r="R78" i="7"/>
  <c r="Q51" i="7"/>
  <c r="Q53" i="7" s="1"/>
  <c r="R109" i="7"/>
  <c r="R115" i="7"/>
  <c r="R176" i="7"/>
  <c r="R155" i="7"/>
  <c r="S60" i="7" s="1"/>
  <c r="R96" i="7" l="1"/>
  <c r="R172" i="7"/>
  <c r="R111" i="7"/>
  <c r="R116" i="7"/>
  <c r="R157" i="7" s="1"/>
  <c r="R66" i="7"/>
  <c r="S130" i="7" s="1"/>
  <c r="R65" i="7"/>
  <c r="S121" i="7" s="1"/>
  <c r="Q56" i="7"/>
  <c r="R64" i="7"/>
  <c r="R69" i="7" l="1"/>
  <c r="S85" i="7"/>
  <c r="S123" i="7"/>
  <c r="S125" i="7" s="1"/>
  <c r="S126" i="7" s="1"/>
  <c r="S62" i="7"/>
  <c r="S134" i="7"/>
  <c r="S63" i="7"/>
  <c r="S131" i="7"/>
  <c r="R117" i="7"/>
  <c r="R113" i="7"/>
  <c r="S135" i="7" l="1"/>
  <c r="S141" i="7"/>
  <c r="S142" i="7" s="1"/>
  <c r="S149" i="7" s="1"/>
  <c r="R118" i="7"/>
  <c r="S58" i="7"/>
  <c r="S138" i="7"/>
  <c r="S127" i="7"/>
  <c r="T59" i="7" s="1"/>
  <c r="S174" i="7"/>
  <c r="R54" i="7"/>
  <c r="S61" i="7"/>
  <c r="S86" i="7"/>
  <c r="R75" i="7"/>
  <c r="R79" i="7" s="1"/>
  <c r="R80" i="7" s="1"/>
  <c r="R73" i="7"/>
  <c r="R81" i="7" l="1"/>
  <c r="R83" i="7"/>
  <c r="S90" i="7" a="1"/>
  <c r="S87" i="7"/>
  <c r="S98" i="7"/>
  <c r="S139" i="7"/>
  <c r="S71" i="7" s="1"/>
  <c r="S143" i="7"/>
  <c r="S144" i="7" s="1"/>
  <c r="S145" i="7" s="1"/>
  <c r="S146" i="7" s="1"/>
  <c r="R173" i="7"/>
  <c r="R119" i="7"/>
  <c r="R158" i="7"/>
  <c r="R159" i="7" s="1"/>
  <c r="R177" i="7"/>
  <c r="S147" i="7" l="1"/>
  <c r="S175" i="7"/>
  <c r="S77" i="7"/>
  <c r="S101" i="7"/>
  <c r="S92" i="7"/>
  <c r="S93" i="7" s="1"/>
  <c r="R162" i="7"/>
  <c r="R160" i="7"/>
  <c r="R161" i="7"/>
  <c r="R163" i="7" s="1"/>
  <c r="R49" i="7" s="1"/>
  <c r="R50" i="7" s="1"/>
  <c r="S67" i="7" s="1"/>
  <c r="S70" i="7" s="1"/>
  <c r="S136" i="7" l="1"/>
  <c r="S76" i="7"/>
  <c r="S102" i="7"/>
  <c r="S104" i="7"/>
  <c r="S112" i="7" l="1"/>
  <c r="S110" i="7"/>
  <c r="S108" i="7"/>
  <c r="S107" i="7" a="1"/>
  <c r="S72" i="7"/>
  <c r="S91" i="7"/>
  <c r="S150" i="7"/>
  <c r="S151" i="7" s="1"/>
  <c r="S153" i="7" s="1"/>
  <c r="S154" i="7" s="1"/>
  <c r="S137" i="7"/>
  <c r="S176" i="7" l="1"/>
  <c r="S155" i="7"/>
  <c r="T60" i="7" s="1"/>
  <c r="S94" i="7"/>
  <c r="S95" i="7" s="1"/>
  <c r="S78" i="7"/>
  <c r="R51" i="7"/>
  <c r="R53" i="7" s="1"/>
  <c r="S109" i="7"/>
  <c r="S115" i="7"/>
  <c r="S111" i="7" l="1"/>
  <c r="S116" i="7"/>
  <c r="S157" i="7" s="1"/>
  <c r="S66" i="7"/>
  <c r="T130" i="7" s="1"/>
  <c r="S65" i="7"/>
  <c r="T121" i="7" s="1"/>
  <c r="R56" i="7"/>
  <c r="S64" i="7"/>
  <c r="S96" i="7"/>
  <c r="S172" i="7"/>
  <c r="T85" i="7" l="1"/>
  <c r="S69" i="7"/>
  <c r="T123" i="7"/>
  <c r="T125" i="7" s="1"/>
  <c r="T126" i="7" s="1"/>
  <c r="T62" i="7"/>
  <c r="T134" i="7"/>
  <c r="T63" i="7"/>
  <c r="T131" i="7"/>
  <c r="S117" i="7"/>
  <c r="S113" i="7"/>
  <c r="T135" i="7" l="1"/>
  <c r="T141" i="7"/>
  <c r="T142" i="7" s="1"/>
  <c r="T149" i="7" s="1"/>
  <c r="S118" i="7"/>
  <c r="T58" i="7"/>
  <c r="T138" i="7"/>
  <c r="T127" i="7"/>
  <c r="U59" i="7" s="1"/>
  <c r="T174" i="7"/>
  <c r="S75" i="7"/>
  <c r="S79" i="7" s="1"/>
  <c r="S80" i="7" s="1"/>
  <c r="S73" i="7"/>
  <c r="T86" i="7"/>
  <c r="S54" i="7"/>
  <c r="T61" i="7"/>
  <c r="T90" i="7" l="1" a="1"/>
  <c r="T98" i="7"/>
  <c r="T87" i="7"/>
  <c r="S81" i="7"/>
  <c r="S83" i="7"/>
  <c r="T143" i="7"/>
  <c r="T144" i="7" s="1"/>
  <c r="T145" i="7" s="1"/>
  <c r="T146" i="7" s="1"/>
  <c r="T139" i="7"/>
  <c r="T71" i="7" s="1"/>
  <c r="S173" i="7"/>
  <c r="S119" i="7"/>
  <c r="S177" i="7"/>
  <c r="S158" i="7"/>
  <c r="S159" i="7" s="1"/>
  <c r="T77" i="7" l="1"/>
  <c r="T147" i="7"/>
  <c r="T175" i="7"/>
  <c r="S162" i="7"/>
  <c r="S160" i="7"/>
  <c r="S161" i="7"/>
  <c r="S163" i="7" s="1"/>
  <c r="S49" i="7" s="1"/>
  <c r="S50" i="7" s="1"/>
  <c r="T67" i="7" s="1"/>
  <c r="T70" i="7" s="1"/>
  <c r="T92" i="7"/>
  <c r="T93" i="7" s="1"/>
  <c r="T101" i="7"/>
  <c r="T102" i="7" l="1"/>
  <c r="T104" i="7"/>
  <c r="T136" i="7"/>
  <c r="T76" i="7"/>
  <c r="T137" i="7" l="1"/>
  <c r="T150" i="7"/>
  <c r="T151" i="7" s="1"/>
  <c r="T153" i="7" s="1"/>
  <c r="T154" i="7" s="1"/>
  <c r="T112" i="7"/>
  <c r="T110" i="7"/>
  <c r="T108" i="7"/>
  <c r="T107" i="7" a="1"/>
  <c r="T72" i="7"/>
  <c r="T91" i="7"/>
  <c r="T94" i="7" l="1"/>
  <c r="T95" i="7" s="1"/>
  <c r="T78" i="7"/>
  <c r="S51" i="7"/>
  <c r="S53" i="7" s="1"/>
  <c r="T109" i="7"/>
  <c r="T115" i="7"/>
  <c r="T155" i="7"/>
  <c r="U60" i="7" s="1"/>
  <c r="T176" i="7"/>
  <c r="T172" i="7" l="1"/>
  <c r="T96" i="7"/>
  <c r="T111" i="7"/>
  <c r="T116" i="7"/>
  <c r="T157" i="7" s="1"/>
  <c r="T66" i="7"/>
  <c r="U130" i="7" s="1"/>
  <c r="T65" i="7"/>
  <c r="U121" i="7" s="1"/>
  <c r="S56" i="7"/>
  <c r="T64" i="7"/>
  <c r="T69" i="7" l="1"/>
  <c r="U85" i="7"/>
  <c r="U62" i="7"/>
  <c r="U123" i="7"/>
  <c r="U125" i="7" s="1"/>
  <c r="U126" i="7" s="1"/>
  <c r="U134" i="7"/>
  <c r="U63" i="7"/>
  <c r="U131" i="7"/>
  <c r="T117" i="7"/>
  <c r="T113" i="7"/>
  <c r="U135" i="7" l="1"/>
  <c r="U141" i="7"/>
  <c r="U142" i="7" s="1"/>
  <c r="U149" i="7" s="1"/>
  <c r="T118" i="7"/>
  <c r="U58" i="7"/>
  <c r="U138" i="7"/>
  <c r="U127" i="7"/>
  <c r="V59" i="7" s="1"/>
  <c r="U174" i="7"/>
  <c r="T54" i="7"/>
  <c r="U86" i="7"/>
  <c r="U61" i="7"/>
  <c r="T75" i="7"/>
  <c r="T79" i="7" s="1"/>
  <c r="T80" i="7" s="1"/>
  <c r="T73" i="7"/>
  <c r="T81" i="7" l="1"/>
  <c r="T83" i="7"/>
  <c r="U90" i="7" a="1"/>
  <c r="U87" i="7"/>
  <c r="U98" i="7"/>
  <c r="U139" i="7"/>
  <c r="U71" i="7" s="1"/>
  <c r="U143" i="7"/>
  <c r="U144" i="7" s="1"/>
  <c r="U145" i="7" s="1"/>
  <c r="U146" i="7" s="1"/>
  <c r="T119" i="7"/>
  <c r="T173" i="7"/>
  <c r="T158" i="7"/>
  <c r="T159" i="7" s="1"/>
  <c r="T177" i="7"/>
  <c r="U147" i="7" l="1"/>
  <c r="U175" i="7"/>
  <c r="U77" i="7"/>
  <c r="U101" i="7"/>
  <c r="U92" i="7"/>
  <c r="U93" i="7" s="1"/>
  <c r="T162" i="7"/>
  <c r="T160" i="7"/>
  <c r="T161" i="7"/>
  <c r="T163" i="7" s="1"/>
  <c r="T49" i="7" s="1"/>
  <c r="T50" i="7" s="1"/>
  <c r="U67" i="7" s="1"/>
  <c r="U70" i="7" s="1"/>
  <c r="U136" i="7" l="1"/>
  <c r="U76" i="7"/>
  <c r="U102" i="7"/>
  <c r="U104" i="7"/>
  <c r="U112" i="7" l="1"/>
  <c r="U110" i="7"/>
  <c r="U108" i="7"/>
  <c r="U107" i="7" a="1"/>
  <c r="U72" i="7"/>
  <c r="U91" i="7"/>
  <c r="U150" i="7"/>
  <c r="U151" i="7" s="1"/>
  <c r="U153" i="7" s="1"/>
  <c r="U154" i="7" s="1"/>
  <c r="U137" i="7"/>
  <c r="U155" i="7" l="1"/>
  <c r="V60" i="7" s="1"/>
  <c r="U176" i="7"/>
  <c r="U94" i="7"/>
  <c r="U95" i="7" s="1"/>
  <c r="U78" i="7"/>
  <c r="T51" i="7"/>
  <c r="T53" i="7" s="1"/>
  <c r="U109" i="7"/>
  <c r="U115" i="7"/>
  <c r="U111" i="7" l="1"/>
  <c r="U116" i="7"/>
  <c r="U157" i="7" s="1"/>
  <c r="U66" i="7"/>
  <c r="V130" i="7" s="1"/>
  <c r="U65" i="7"/>
  <c r="V121" i="7" s="1"/>
  <c r="T56" i="7"/>
  <c r="U64" i="7"/>
  <c r="U96" i="7"/>
  <c r="U172" i="7"/>
  <c r="V85" i="7" l="1"/>
  <c r="U69" i="7"/>
  <c r="V62" i="7"/>
  <c r="V123" i="7"/>
  <c r="V125" i="7" s="1"/>
  <c r="V126" i="7" s="1"/>
  <c r="V134" i="7"/>
  <c r="V63" i="7"/>
  <c r="V131" i="7"/>
  <c r="U117" i="7"/>
  <c r="U113" i="7"/>
  <c r="V135" i="7" l="1"/>
  <c r="V141" i="7"/>
  <c r="V142" i="7" s="1"/>
  <c r="V149" i="7" s="1"/>
  <c r="U118" i="7"/>
  <c r="V58" i="7"/>
  <c r="V138" i="7"/>
  <c r="V127" i="7"/>
  <c r="W59" i="7" s="1"/>
  <c r="V174" i="7"/>
  <c r="U75" i="7"/>
  <c r="U79" i="7" s="1"/>
  <c r="U80" i="7" s="1"/>
  <c r="U73" i="7"/>
  <c r="V86" i="7"/>
  <c r="U54" i="7"/>
  <c r="V61" i="7"/>
  <c r="V90" i="7" l="1" a="1"/>
  <c r="V98" i="7"/>
  <c r="V87" i="7"/>
  <c r="U81" i="7"/>
  <c r="U83" i="7"/>
  <c r="V143" i="7"/>
  <c r="V144" i="7" s="1"/>
  <c r="V145" i="7" s="1"/>
  <c r="V146" i="7" s="1"/>
  <c r="V139" i="7"/>
  <c r="V71" i="7" s="1"/>
  <c r="U173" i="7"/>
  <c r="U119" i="7"/>
  <c r="U177" i="7"/>
  <c r="U158" i="7"/>
  <c r="U159" i="7" s="1"/>
  <c r="V77" i="7" l="1"/>
  <c r="V147" i="7"/>
  <c r="V175" i="7"/>
  <c r="U162" i="7"/>
  <c r="U160" i="7"/>
  <c r="U161" i="7"/>
  <c r="U163" i="7" s="1"/>
  <c r="U49" i="7" s="1"/>
  <c r="U50" i="7" s="1"/>
  <c r="V67" i="7" s="1"/>
  <c r="V70" i="7" s="1"/>
  <c r="V92" i="7"/>
  <c r="V93" i="7" s="1"/>
  <c r="V101" i="7"/>
  <c r="V102" i="7" l="1"/>
  <c r="V104" i="7"/>
  <c r="V76" i="7"/>
  <c r="V136" i="7"/>
  <c r="V137" i="7" l="1"/>
  <c r="V150" i="7"/>
  <c r="V151" i="7" s="1"/>
  <c r="V153" i="7" s="1"/>
  <c r="V154" i="7" s="1"/>
  <c r="V112" i="7"/>
  <c r="V110" i="7"/>
  <c r="V108" i="7"/>
  <c r="V107" i="7" a="1"/>
  <c r="V72" i="7"/>
  <c r="V91" i="7"/>
  <c r="V94" i="7" l="1"/>
  <c r="V95" i="7" s="1"/>
  <c r="V78" i="7"/>
  <c r="U51" i="7"/>
  <c r="U53" i="7" s="1"/>
  <c r="V109" i="7"/>
  <c r="V115" i="7"/>
  <c r="V155" i="7"/>
  <c r="W60" i="7" s="1"/>
  <c r="V176" i="7"/>
  <c r="V96" i="7" l="1"/>
  <c r="V172" i="7"/>
  <c r="V111" i="7"/>
  <c r="V116" i="7"/>
  <c r="V157" i="7" s="1"/>
  <c r="V66" i="7"/>
  <c r="W130" i="7" s="1"/>
  <c r="V65" i="7"/>
  <c r="W121" i="7" s="1"/>
  <c r="U56" i="7"/>
  <c r="V64" i="7"/>
  <c r="V69" i="7" l="1"/>
  <c r="W85" i="7"/>
  <c r="W62" i="7"/>
  <c r="W123" i="7"/>
  <c r="W125" i="7" s="1"/>
  <c r="W126" i="7" s="1"/>
  <c r="W134" i="7"/>
  <c r="W63" i="7"/>
  <c r="W131" i="7"/>
  <c r="W138" i="7" s="1"/>
  <c r="V117" i="7"/>
  <c r="V113" i="7"/>
  <c r="W135" i="7" l="1"/>
  <c r="W141" i="7"/>
  <c r="V118" i="7"/>
  <c r="W58" i="7"/>
  <c r="W143" i="7"/>
  <c r="W139" i="7"/>
  <c r="W71" i="7" s="1"/>
  <c r="W127" i="7"/>
  <c r="W174" i="7"/>
  <c r="V54" i="7"/>
  <c r="W86" i="7"/>
  <c r="W61" i="7"/>
  <c r="V73" i="7"/>
  <c r="V75" i="7"/>
  <c r="V79" i="7" s="1"/>
  <c r="V80" i="7" s="1"/>
  <c r="W142" i="7" l="1"/>
  <c r="W149" i="7" s="1"/>
  <c r="W144" i="7"/>
  <c r="W145" i="7" s="1"/>
  <c r="W146" i="7" s="1"/>
  <c r="V81" i="7"/>
  <c r="V83" i="7"/>
  <c r="W90" i="7" a="1"/>
  <c r="W87" i="7"/>
  <c r="W98" i="7"/>
  <c r="W101" i="7" s="1"/>
  <c r="W77" i="7"/>
  <c r="V173" i="7"/>
  <c r="V119" i="7"/>
  <c r="V158" i="7"/>
  <c r="V159" i="7" s="1"/>
  <c r="V177" i="7"/>
  <c r="W147" i="7" l="1"/>
  <c r="W175" i="7"/>
  <c r="W92" i="7"/>
  <c r="W93" i="7" s="1"/>
  <c r="W102" i="7"/>
  <c r="W104" i="7"/>
  <c r="V162" i="7"/>
  <c r="V160" i="7"/>
  <c r="V161" i="7"/>
  <c r="V163" i="7" s="1"/>
  <c r="V49" i="7" s="1"/>
  <c r="V50" i="7" s="1"/>
  <c r="W67" i="7" s="1"/>
  <c r="W70" i="7" s="1"/>
  <c r="W76" i="7" l="1"/>
  <c r="W136" i="7"/>
  <c r="W112" i="7"/>
  <c r="W110" i="7"/>
  <c r="W108" i="7"/>
  <c r="W107" i="7" a="1"/>
  <c r="W72" i="7"/>
  <c r="W91" i="7"/>
  <c r="W78" i="7" l="1"/>
  <c r="W51" i="7"/>
  <c r="V51" i="7"/>
  <c r="V53" i="7" s="1"/>
  <c r="W109" i="7"/>
  <c r="W115" i="7"/>
  <c r="W137" i="7"/>
  <c r="W94" i="7" s="1"/>
  <c r="W95" i="7" s="1"/>
  <c r="W150" i="7"/>
  <c r="W151" i="7" s="1"/>
  <c r="W153" i="7" s="1"/>
  <c r="W154" i="7" s="1"/>
  <c r="W155" i="7" l="1"/>
  <c r="W176" i="7"/>
  <c r="W96" i="7"/>
  <c r="W172" i="7"/>
  <c r="W111" i="7"/>
  <c r="W116" i="7"/>
  <c r="W157" i="7" s="1"/>
  <c r="W66" i="7"/>
  <c r="W65" i="7"/>
  <c r="V56" i="7"/>
  <c r="W64" i="7"/>
  <c r="W69" i="7" l="1"/>
  <c r="W117" i="7"/>
  <c r="W113" i="7"/>
  <c r="W118" i="7" s="1"/>
  <c r="W73" i="7" l="1"/>
  <c r="W83" i="7" s="1"/>
  <c r="W75" i="7"/>
  <c r="W79" i="7" s="1"/>
  <c r="W80" i="7" s="1"/>
  <c r="W119" i="7"/>
  <c r="W173" i="7"/>
  <c r="W177" i="7"/>
  <c r="W158" i="7"/>
  <c r="W81" i="7" l="1"/>
  <c r="W162" i="7" s="1"/>
  <c r="W159" i="7"/>
  <c r="W160" i="7"/>
  <c r="W161" i="7"/>
  <c r="W163" i="7" l="1"/>
  <c r="W49" i="7" s="1"/>
  <c r="W50" i="7" s="1"/>
  <c r="W53" i="7" s="1"/>
  <c r="W56"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<sst xmlns="http://schemas.openxmlformats.org/spreadsheetml/2006/main" count="524" uniqueCount="433">
  <si>
    <t>Table of Contents</t>
  </si>
  <si>
    <t>Directions to Use This Model/File</t>
  </si>
  <si>
    <t>Note that the best way to use this file is to turn off automatic calculations in excel (Formulas tab--&gt;Calculation Options--&gt;Manual). When adjusting the Monte Carlo Inputs, use the "Calculate Now" button to run all 5,000 simulations. Note, this may take a moment. For best results, let your fingers rest while the model is calculating.</t>
  </si>
  <si>
    <t>Tab</t>
  </si>
  <si>
    <t>Description</t>
  </si>
  <si>
    <t>Uses</t>
  </si>
  <si>
    <t>Tesla Valuation Inputs</t>
  </si>
  <si>
    <t>This tab has all of our input variables for our Monte Carlo analysis, including a range for each variable. These inputs feed directly into our Monte Carlo Single Simulation tab, and to the price and adoption tables from the Valuation ASP Tables tab, which then feed into the Monte Carlo Single Simulation tab. Here, we also calculate the bull, bear, and expected value from the Monte Carlo Simulation Output tab.</t>
  </si>
  <si>
    <t>Can change the range of inputs for a monte carlo valuation of Tesla and view how it changes the Bull, Bear, and Expected values.</t>
  </si>
  <si>
    <t>Valuation ASP Tables</t>
  </si>
  <si>
    <t>This tab has our tables for Tesla's average vehicle selling price, price per mile for ride-hail service, and ride-hail adoption curve. These tables feed into the Monte Carlo Single Simulation tab.</t>
  </si>
  <si>
    <t>Can change the average selling price assumptions for the Tesla Valuation.</t>
  </si>
  <si>
    <t>Monte Carlo Single Simulation</t>
  </si>
  <si>
    <t>This tab takes the variables from our Tesla Valuation Inputs tab and calculates single simulation runs using values within the ranges we laid out for each variable.</t>
  </si>
  <si>
    <t>View a single simulation of the monte carlo valuation.</t>
  </si>
  <si>
    <t>Monte Carlo Simulation Output</t>
  </si>
  <si>
    <t>This tab is an output of 5,000 simulation runs of our Monte Carlo. We have highlighted some key outputs from the model in each column.</t>
  </si>
  <si>
    <t>View simulation outputs after you change Monte Carlo Inputs.</t>
  </si>
  <si>
    <t>This work is licensed under a Creative Commons Attribution-Non-Commercial 4.0 International License.</t>
  </si>
  <si>
    <t>You may not use the material for commercial purposes without first obtaining written permission.</t>
  </si>
  <si>
    <t>2025, ARK Investment Management LLC. All content is original and has been researched and produced by ARK Investment Management LLC (“ARK”) unless otherwise stated herein.</t>
  </si>
  <si>
    <t>In this tool, you can investigate the assumptions, criteria and methodology used in this Monte Carlo simulation to determine the value of a single security in future years. A Monte Carlo simulation is intended to assist in understanding the impact of risk and uncertainty in forecasting or predicting a future event. The simulation works by assigning multiple values to a set of variables to achieve multiple results, and then averaging those results to obtain an estimate; here, this simulation is being used to predict the price of a single security in future years. The tool is inherently limited by its nature, including the assumption of perfectly efficient markets. ARK has used its research to determine what it believes are reasonable ranges for variables modelled as well as which business lines will have the biggest determination on the security’s future value. The tool is designed to forecast the price of a single security over time. Please refer to the blog for additional information on the assumptions, criteria and methodology used, and the limitations of this tool. The results may vary with each use and over time. This tool relies on historical information of the modelled security, including publicly available financial data sources, and analysis of that data by ARK and by third-parties, combined with ARK’s research to forecast over a future time horizon. Please note that key inputs are included in the Tesla Valuation Inputs tab of this GitHub document. The reader is urged to use extreme caution when considering the forecasted performance, as it is inherently subjective and reflects ARK’s long term positive view of the company. There is no guarantee that any results will align with the forecasted performance, and they might not be predictive. This tool is intended to analyze a single security, and we note that other companies were not considered that may have characteristics similar or superior to those being analyzed. This tool generates outcomes that are hypothetical in nature.</t>
  </si>
  <si>
    <t>The forecasts and price estimates herein are subject to revision by ARK Invest (“ARK”) and provided solely as a guide to current expectations. Forecasts regarding broad markets and individual issuers are not, and are not intended to be, representative of any ARK-managed investment product or the characteristics of any ARK portfolio.</t>
  </si>
  <si>
    <t>FORECASTS ARE HYPOTHETICAL AND HIGHLY SPECULATIVE, AND PRESENT MANY RISKS AND LIMITATIONS. While ARK believes that there is a sound basis for the forecasts presented, they are provided for illustrative purposes only and no representations are made as to their accuracy.</t>
  </si>
  <si>
    <t>This material is intended only to provide observations and views of the author(s) at the time of writing, both of which are subject to change at any time without prior notice. Certain of the statements contained herein are statements of future expectations and other forward-looking statements that are based on ARK's current views and assumptions and involve known and unknown risks and uncertainties that could cause actual results, performance or events to differ materially from those expressed or implied in such statements. Past performance is no guarantee of future results. Equities may decline in value due to both real and perceived general market, economic, and industry conditions.</t>
  </si>
  <si>
    <t>ARK does not have investment banking, consulting, or any type of fee-paying relationship with the subject company.</t>
  </si>
  <si>
    <t>Blue text indicates assumptions that can be altered; altering one input may require altering another input in order to get reasonable results.</t>
  </si>
  <si>
    <t>Current Price</t>
  </si>
  <si>
    <t>2031 Expected Value</t>
  </si>
  <si>
    <t>Bear</t>
  </si>
  <si>
    <t>Bull</t>
  </si>
  <si>
    <t>CAGR</t>
  </si>
  <si>
    <t>Notes:</t>
  </si>
  <si>
    <t>Black text indicates cells with formulas or cells with static values that are not meant to be altered.</t>
  </si>
  <si>
    <t>Note that occasionally simulation will produce an error when certain variables grow extremely large in very rare scenarios. Re-run simulation in this case and error will likely disappear.</t>
  </si>
  <si>
    <t>Note: To utilize the Monte Carlo, you need to use the "Calculate Now" button in excel, not "Calculate Sheet".</t>
  </si>
  <si>
    <t>Dates</t>
  </si>
  <si>
    <t>Please also note that each simulation run contains variance that may cause the bull, bear and expected values to differ in between runs.</t>
  </si>
  <si>
    <t>Values are in millions unless otherwise specified except for per share amounts, multiples, and ratios.</t>
  </si>
  <si>
    <t>Key Drivers</t>
  </si>
  <si>
    <t>Minimum</t>
  </si>
  <si>
    <t>Downside</t>
  </si>
  <si>
    <t>Upside</t>
  </si>
  <si>
    <t>Maximum</t>
  </si>
  <si>
    <t>MC Input</t>
  </si>
  <si>
    <t>Random Number Generator</t>
  </si>
  <si>
    <t>Median</t>
  </si>
  <si>
    <t>Max annual vehicle production increase (given management bandwidth constraints)</t>
  </si>
  <si>
    <t>Miles traveled per robotaxi (not in millions)</t>
  </si>
  <si>
    <t>Max annual Optimi production increase (given management bandwidth constraints)</t>
  </si>
  <si>
    <t>Balance sheet assumptions</t>
  </si>
  <si>
    <t>Percent of factory-build/internal fleet that will be debt funded</t>
  </si>
  <si>
    <t>Vehicle capital efficiency 2031 (gross capex per vehicle produced, not in millions)</t>
  </si>
  <si>
    <t>% of Year-end cash that's dedicated to AI Infrastructure and Chip Development</t>
  </si>
  <si>
    <t>Bitcoin price appreciation (depreciation) annual</t>
  </si>
  <si>
    <t>Weighted average market capitalization at which equity is raised (millions)</t>
  </si>
  <si>
    <t>Equity raise for capex (millions)</t>
  </si>
  <si>
    <t>Margin Assumptions</t>
  </si>
  <si>
    <t>Max gross margin on vehicle sales</t>
  </si>
  <si>
    <t>Wright's Law learning rate</t>
  </si>
  <si>
    <t>For more on Wright's Law, see: https://ark-invest.com/wrights-law/</t>
  </si>
  <si>
    <t>Electric Vehicle factory utilization factor</t>
  </si>
  <si>
    <t>Percent of each model/price segment that Tesla penetrates</t>
  </si>
  <si>
    <t>Tax rate</t>
  </si>
  <si>
    <t>Interest rate</t>
  </si>
  <si>
    <t>EBITDA As A % of Gross Margin - Electric Vehicle</t>
  </si>
  <si>
    <t>EBITDA As A % of Gross Margin - Stationary Energy Storage</t>
  </si>
  <si>
    <t>EBITDA As A % of Gross Margin - Optimus Hardware Sales</t>
  </si>
  <si>
    <t>EBITDA As A % of Gross Margin - Optimus RaaS</t>
  </si>
  <si>
    <t>Autonomous Assumptions</t>
  </si>
  <si>
    <t>Maximum robotaxis Tesla will own &amp; operate itself (not in millions)</t>
  </si>
  <si>
    <t>Stationary Energy Storage Assumptions</t>
  </si>
  <si>
    <t>Stationary energy storage capital efficiency 2031 (gross capex per MWh deployed, not in millions)</t>
  </si>
  <si>
    <t>Max annual energy increase (given management bandwidth constraints)</t>
  </si>
  <si>
    <t>Gross margin of stationary energy storage business in 2031</t>
  </si>
  <si>
    <t>Optimus Assumptions</t>
  </si>
  <si>
    <t>Optimus Capability Increase For Every Cumulative Doubling in AI Spend</t>
  </si>
  <si>
    <t>What year does Tesla begin selling Optimi externally?</t>
  </si>
  <si>
    <t>Once available for external use - what % of Optimi production does Tesla dedicate to in-house use up until the cap is reached?</t>
  </si>
  <si>
    <t>Maximum Optimi deployed in the factory</t>
  </si>
  <si>
    <t>Optimi capital efficiency 2031 (gross capex per Optimi produced, not in millions)</t>
  </si>
  <si>
    <t>Optimi Hardware Gross Margin</t>
  </si>
  <si>
    <t>RaaS Gross Margin (software subscription margin)</t>
  </si>
  <si>
    <t>Blue text indicates assumptions that can be altered, altering one input may require altering another input in order to get reasonable results</t>
  </si>
  <si>
    <t>Black text indicates cells with formulas or cells with static values that are not meant to be altered</t>
  </si>
  <si>
    <t>Electric Vehicle ASP Table</t>
  </si>
  <si>
    <t>Model</t>
  </si>
  <si>
    <t>Global ASP</t>
  </si>
  <si>
    <t>TAM units in segment</t>
  </si>
  <si>
    <t>Max units Tesla</t>
  </si>
  <si>
    <t>Cumulative units</t>
  </si>
  <si>
    <t>Market Segments</t>
  </si>
  <si>
    <t>Cumulative Market Size At Each Segment</t>
  </si>
  <si>
    <t>Notes</t>
  </si>
  <si>
    <t>Micromobility EV</t>
  </si>
  <si>
    <t>Note, top bucket is nominally large to prevent formula error in rare scenarios.</t>
  </si>
  <si>
    <t>Neighborhood EV</t>
  </si>
  <si>
    <t>Cybercab</t>
  </si>
  <si>
    <t>Cybertruck</t>
  </si>
  <si>
    <t>Model Y</t>
  </si>
  <si>
    <t>Model 3</t>
  </si>
  <si>
    <t>S/X</t>
  </si>
  <si>
    <t>Model S/X hardcoded to roughly match 2026 sales; retired from 2027 onwards (excluded from the ASP calculation).</t>
  </si>
  <si>
    <t>Graph Inputs</t>
  </si>
  <si>
    <t>Note: This adoption curve is used to assign eligible cars to the robotaxi fleet.</t>
  </si>
  <si>
    <t>Base Year</t>
  </si>
  <si>
    <t>Saturation Percentage</t>
  </si>
  <si>
    <t>Start of Fast Growth</t>
  </si>
  <si>
    <t>Take Over Time</t>
  </si>
  <si>
    <t>Year</t>
  </si>
  <si>
    <t>Penetration</t>
  </si>
  <si>
    <t>Note the lowest price mileage bucket is inflated to catch any overfall in cases of extreme growth within the Monte Carlo</t>
  </si>
  <si>
    <t>Ride-hail ASP Table</t>
  </si>
  <si>
    <t>Decile Inputs (constant across all years)</t>
  </si>
  <si>
    <t>Cost Inputs by Year ($/mi, constant across deciles)</t>
  </si>
  <si>
    <t>Price Decile</t>
  </si>
  <si>
    <t>Metro Miles</t>
  </si>
  <si>
    <t>Cumulative Metro Miles</t>
  </si>
  <si>
    <t>Price Per Mile</t>
  </si>
  <si>
    <t>Price Market Segments</t>
  </si>
  <si>
    <t>Cumulative Price Market Size</t>
  </si>
  <si>
    <t>Fleet Owner Fee</t>
  </si>
  <si>
    <t>Platform Operator COGS</t>
  </si>
  <si>
    <t>Cohort Miles (bn)</t>
  </si>
  <si>
    <t>Cohort Price $/mi</t>
  </si>
  <si>
    <t>Platform Operator OH</t>
  </si>
  <si>
    <t>D1</t>
  </si>
  <si>
    <t>Note, D1 bucket is overflow to prevent formulae error.</t>
  </si>
  <si>
    <t>D2</t>
  </si>
  <si>
    <t>D3</t>
  </si>
  <si>
    <t>D4</t>
  </si>
  <si>
    <t>D5</t>
  </si>
  <si>
    <t>D6</t>
  </si>
  <si>
    <t>D7</t>
  </si>
  <si>
    <t>D8</t>
  </si>
  <si>
    <t>D9</t>
  </si>
  <si>
    <t>D10</t>
  </si>
  <si>
    <t>Results Box</t>
  </si>
  <si>
    <t>2031 Suggested Share Price</t>
  </si>
  <si>
    <t>Provides an upper bound for vehicle production to accommodate management bandwidth constraints in building out factories.</t>
  </si>
  <si>
    <t>Elon Musk has previously stated that a robotaxi could have ~5-6x greater utilization than human-driven vehicle (~11,000 miles per year).</t>
  </si>
  <si>
    <t>Time from 10% to 90% saturation</t>
  </si>
  <si>
    <t>Provides an upper bound for Optimus production to accommodate management bandwidth constraints in building out factories.</t>
  </si>
  <si>
    <t>Determines how much debt Tesla raises as it scales</t>
  </si>
  <si>
    <t>Floor:</t>
  </si>
  <si>
    <t>Ceiling:</t>
  </si>
  <si>
    <t>The cost per vehicle of new production capacity. Lower = more efficient</t>
  </si>
  <si>
    <t>% of Year-end cash that goes towards AI infrastructure and Chip Development</t>
  </si>
  <si>
    <t>Bitcoin price appreciation (depreciation) annual. For more information on ARK's bitcoin research, see https://www.ark-invest.com/big-ideas-2026</t>
  </si>
  <si>
    <t>For simplicity, assume all Tesla equity raise occurs at this valuation. Note as modeled, this is not used, however users can change the Monte Carlo inputs to activate this line.</t>
  </si>
  <si>
    <t>Assumption on Tesla Equity raise over the next five years. Note as modeled, this is not used, however users can change the Monte Carlo inputs to activate this line.</t>
  </si>
  <si>
    <t>Gross margin is driven by Wright's Law. This input is the max gross margin that the model allows Tesla to achieve. For more on Wright's Law, see: https://ark-invest.com/wrights-law/</t>
  </si>
  <si>
    <t>The percent cost decline for every cumulative doubling of production.</t>
  </si>
  <si>
    <t>This is based on Tesla's historical utilization rates. Applied uniformly across all years.</t>
  </si>
  <si>
    <t>See ASP Tables tab. Provides an upper bound for addressable market within each vehicle segment.</t>
  </si>
  <si>
    <t>Tax rate applied to profits.</t>
  </si>
  <si>
    <t>Applied uniformly across all years for simplicity</t>
  </si>
  <si>
    <t>EBITDA as a % of Gross Margin for the EV business.</t>
  </si>
  <si>
    <t>EBITDA as a % of Gross Margin for the Stationary Energy Storage business.</t>
  </si>
  <si>
    <t>EBITDA as a % of Gross Margin for external Optimus hardware sales.</t>
  </si>
  <si>
    <t>EBITDA as a % of Gross Margin for the Optimus Robot-as-a-Service (software subscription) business.</t>
  </si>
  <si>
    <t>What % of Tesla's Fleet is in China</t>
  </si>
  <si>
    <t>This is a cap applied to the maximum number of robotaxis that Tesla will own and operate before partnering.</t>
  </si>
  <si>
    <t>The cost per MWh deployed of new production capacity. Lower = more efficient</t>
  </si>
  <si>
    <t>Provides an upper bound for energy production to accommodate management bandwidth constraints in building out factories.</t>
  </si>
  <si>
    <t>This is the gross margin that will be applied to the stationary energy business in 2031. CAGR to this value from 2025.</t>
  </si>
  <si>
    <t>For every cumulative doubling in compute spend, Optimus performance will increase by this percent.</t>
  </si>
  <si>
    <t>Year Tesla begins selling Optimus units externally. Before this year, 100% of Optimi produced are deployed internally in Tesla factories; after, allocation splits between internal use (subject to the in-house cap below) and external sale.</t>
  </si>
  <si>
    <t>Once external sales begin, the % of annual Optimus production Tesla still dedicates to in-house factory use, until the maximum internal fleet cap is reached.</t>
  </si>
  <si>
    <t>Hard cap on the cumulative number of Optimi Tesla deploys in its own factories. The cap governs the internal/external allocation from the external-sales year (row 42) onward; before external sales begin, all production is deployed internally. Once the cap is reached, all incremental production is sold externally. For context, in 2025, Tesla's total global headcount was ~135k.</t>
  </si>
  <si>
    <t>The cost per Optimus unit of new production capacity (gross capex per unit). Lower = more efficient.</t>
  </si>
  <si>
    <t>Assumed Gross Margin for Optimus Hardware Sales</t>
  </si>
  <si>
    <t>Gross margin on Optimus software subscription (RaaS) revenue. Software-like margin structure - high incremental gross margin once the product is built.</t>
  </si>
  <si>
    <t>Balance Sheet</t>
  </si>
  <si>
    <t>Cash Logic</t>
  </si>
  <si>
    <t>Year End Cash For Investment</t>
  </si>
  <si>
    <t>[Cash generated]+[cash not deployed in the previous year due to scaling constraint]</t>
  </si>
  <si>
    <t>AI Infrastructure &amp; Chip Development Capex T+1</t>
  </si>
  <si>
    <t>AI Infrastructure &amp; Chip Development capex for next year = [Year end cash] * [% dedicated to AI Infrastructure input]. Carved out before the cash-allocation algorithm runs across vehicles/storage/Optimus.</t>
  </si>
  <si>
    <t>Cash Required for Capitalized Optimi/Robotaxi Fleet T+1</t>
  </si>
  <si>
    <t>Cash required for capitalized Optimi/Robotaxi Fleet T+1 = MAX(0, ([next-year gross cost of cumulative Optimi deployed internally] - [current-year gross cost]) + ([next-year gross cost of Robotaxi fleet] - [current-year gross cost])) * (1 - [% factory debt-funded]). Reserves the cash-funded portion of internally capitalized fleet assets before calculating cash available for PP&amp;E; the debt-funded portion is captured through total PP&amp;E growth and the debt funding line.</t>
  </si>
  <si>
    <t>Cash Raised for Capex Investment</t>
  </si>
  <si>
    <t>Cash received from capex equity raise. For simplicity, assume the cash is evenly spread out over the 5 years to 2031.</t>
  </si>
  <si>
    <t>Cash Available For PPE Investment T+1</t>
  </si>
  <si>
    <t>[Year end cash for investment] - [AI Infrastructure &amp; Chip Development capex T+1] - [Cash required for capitalized Optimi/Robotaxi Fleet T+1] + [Cash Raised]. The cash actually available to deploy across vehicle, storage, Optimus.</t>
  </si>
  <si>
    <t>Max Cash Deployable Given Scaling Constraint T+1</t>
  </si>
  <si>
    <t>[Maximum increase in cars produceable allowable]*[Capex per unit production] + [Maximum increase in storage deployable]*[Storage capex per MWh] + [Maximum increase in Optimi produceable]*[Optimus capex per unit]. All adjusted for (1-[% factory debt-funded]). Represents the total capital Tesla could deploy if scaling all business lines at their maximum rates simultaneously.</t>
  </si>
  <si>
    <t>Bitcoin Value</t>
  </si>
  <si>
    <t>Year-end bitcoin value.</t>
  </si>
  <si>
    <t>Spillover Cash Not Deployed</t>
  </si>
  <si>
    <t>Residual cash carried forward = max([Cash available after AI/fleet reserve] - [Maximum cash deployable given scaling constraints], 0). Negative residuals are floored at zero; cash shortfalls reduce available investment through the cash availability rows rather than being stored here.</t>
  </si>
  <si>
    <t>Capital Allocation</t>
  </si>
  <si>
    <t>Marginal 5Y IRR - Vehicles</t>
  </si>
  <si>
    <t>5-year IRR on the next marginal dollar of vehicle capex. Outflow = [Vehicle capex per unit]; Year 1 inflow = [Vehicle hardware EBITDA] + [Robotaxi software EBITDA], Years 2-5 = [Robotaxi software EBITDA] recurring. Used to rank vehicles vs. storage vs. Optimus when allocating cash-constrained capex.</t>
  </si>
  <si>
    <t>Marginal 5Y IRR - Storage</t>
  </si>
  <si>
    <t>5-year IRR on the next marginal dollar of storage capex. Outflow = [Storage capex per MWh]; Year 1 inflow = [Storage EBITDA per MWh]. Used to rank business lines for cash-constrained capex allocation.</t>
  </si>
  <si>
    <t>Marginal 5Y IRR - Optimus</t>
  </si>
  <si>
    <t>5-year IRR on the next marginal dollar of Optimus capex. Outflow = [Optimus capex per unit]; Year 1 inflow = [Optimus hardware EBITDA] + [Optimus software EBITDA], Years 2-5 = [Optimus software EBITDA] recurring. Used to rank business lines for cash-constrained capex allocation.</t>
  </si>
  <si>
    <t>Max Capex Deployable - Vehicles</t>
  </si>
  <si>
    <t>Maximum vehicle capex that could be deployed this year given scaling constraints. [Current year vehicle units] * [Max annual scaling rate for vehicles] * [Vehicle capex per unit next year]. Represents the upper bound before cash availability is considered.</t>
  </si>
  <si>
    <t>Max Capex Deployable - Storage</t>
  </si>
  <si>
    <t>Maximum storage capex that could be deployed this year given scaling constraints. [Current year storage MWh] * [Max annual scaling rate for storage] * [Storage capex per MWh next year]. Represents the upper bound before cash availability is considered.</t>
  </si>
  <si>
    <t>Max Capex Deployable - Optimus</t>
  </si>
  <si>
    <t>Maximum Optimus capex that could be deployed this year given scaling constraints. [Current year Optimus units] * [Max annual scaling rate for Optimus] * [Optimus capex per unit next year]. Represents the upper bound before cash availability is considered.</t>
  </si>
  <si>
    <t>Actual Capex Deployed - Vehicles</t>
  </si>
  <si>
    <t>Vehicle capex actually deployed after the cash constraint is applied. Capped by [Max Capex Deployable - Vehicles] and by prior-year [Cash available after AI/fleet reserve] grossed up for the debt-funded portion, after higher-IRR business lines are funded first. Allocation priority is set by ranking the three marginal IRRs. Note on average 2025 capex roughly approximates 2025 actual.</t>
  </si>
  <si>
    <t>Actual Capex Deployed - Storage</t>
  </si>
  <si>
    <t>Storage capex actually deployed after the cash constraint is applied. Capped by [Max Capex Deployable - Storage] and by remaining cash after higher-IRR business lines are funded first. Allocation priority is set by ranking the three marginal IRRs. Note on average 2025 capex roughly approximates 2025 actual.</t>
  </si>
  <si>
    <t>Actual Capex Deployed - Optimus</t>
  </si>
  <si>
    <t>Optimus capex actually deployed after the cash constraint is applied. Capped by [Max Capex Deployable - Optimus] and by remaining cash after higher-IRR business lines are funded first. Allocation priority is set by ranking the three marginal IRRs. Note on average 2025 capex roughly approximates 2025 actual.</t>
  </si>
  <si>
    <t>Actual Capex Deployed - AI Infrastructure &amp; Chip Development</t>
  </si>
  <si>
    <t>AI Infrastructure &amp; Chip Development actual capex spent = prior-year AI cash reserve grossed up for the debt-funded portion: prior-year [AI Infrastructure &amp; Chip Development Cash Allocation] / (1 - [% factory debt-funded]). Flows into AI infrastructure PP&amp;E. Note on average 2025 capex roughly approximates 2025 actual.</t>
  </si>
  <si>
    <t>PP&amp;E</t>
  </si>
  <si>
    <t>Gross Property, Plant And Equipment (Vehicles, Stationary Energy Storage &amp; Optimus)</t>
  </si>
  <si>
    <t>Current year Gross PPE taken from Note 8 in Tesla 10-K. [Previous year's Gross PP&amp;E]+[actual capex deployed by business line].</t>
  </si>
  <si>
    <t>Gross Property, Plant And Equipment (AI Infrastructure)</t>
  </si>
  <si>
    <t>[Previous year AI Infra Gross PP&amp;E] + [Actual AI Infrastructure &amp; Chip Development capex this year]. Separated from vehicles/storage/Optimus PP&amp;E because GPUs depreciate faster (~5 yr life).</t>
  </si>
  <si>
    <t>Gross Cost Of Cumulative Optimi Deployed Internally</t>
  </si>
  <si>
    <t>Gross Cost Of Cumulative Optimi Deployed Internally. Assume 2025 Optimus fleet is immaterial.</t>
  </si>
  <si>
    <t>Gross Cost Of Robotaxi Fleet</t>
  </si>
  <si>
    <t>Gross Cost Of Robotaxi Fleet That Tesla Owns. Assume 2025 Robotaxi fleet is immaterial.</t>
  </si>
  <si>
    <t>Gross Property, Plant And Equipment (Total)</t>
  </si>
  <si>
    <t>[Gross PP&amp;E Vehicles/Storage/Optimus] + [Gross PP&amp;E AI Infrastructure] + [Gross Cost Optimi Deployed Internally] + [Gross Cost Robotaxi Fleet].</t>
  </si>
  <si>
    <t>Depreciation</t>
  </si>
  <si>
    <t>Annual Depreciation Vehicles, Stationary Energy Storage &amp; Optimus</t>
  </si>
  <si>
    <t>[Gross PP&amp;E for Vehicles, Stationary Energy Storage &amp; Optimus] * [Depr Rate]. 9% straight-line rate, implying a ~11 year useful life.</t>
  </si>
  <si>
    <t>Annual Depreciation AI Infrastructure &amp; Chip Development</t>
  </si>
  <si>
    <t>[Gross PP&amp;E for AI Infrastructure] * [AI Infra Depr Rate]. Note 16% is ARK's estimate for weighted average depreciation across an AI facility: accounting for the facility, land etc. at ~14 years and AI Server, Networking etc. at ~5 years.</t>
  </si>
  <si>
    <t>Annual Depreciation Optimus On Balance Sheet</t>
  </si>
  <si>
    <t>[Gross Cost Of Cumulative Optimi Deployed Internally] * [Depr Rate]. 9% straight-line rate, implying a ~11 year useful life.</t>
  </si>
  <si>
    <t>Annual Depreciation Robotaxi On Balance Sheet</t>
  </si>
  <si>
    <t>[Gross Cost Of Robotaxi Fleet That Tesla Owns] * [Depr Rate]. 9% straight-line rate, implying a ~11 year useful life.</t>
  </si>
  <si>
    <t>Annual Depreciation</t>
  </si>
  <si>
    <t>[Gross PP&amp;E]*[Depr Rate]</t>
  </si>
  <si>
    <t>Accumulated Depreciation</t>
  </si>
  <si>
    <t>Cumulative sum of depreciation using Tesla financial statements (Note 8 in 10-k) and Annual Depreciation line</t>
  </si>
  <si>
    <t>Net Property, Plant And Equipment</t>
  </si>
  <si>
    <t>[Gross PP&amp;E]-[Accumulated depreciation]</t>
  </si>
  <si>
    <t>Debt</t>
  </si>
  <si>
    <t>Total Long Term Debt</t>
  </si>
  <si>
    <t>[Previous years debt] + [percent of Balance sheet debt funded]*([this year's gross PP&amp;E]-[previous year's gross PP&amp;E])</t>
  </si>
  <si>
    <t>Electric Vehicle</t>
  </si>
  <si>
    <t>Cars Produceable (Units, Not In Millions)</t>
  </si>
  <si>
    <t>Assumes Capex committed in the prior year converts into production volume in this year. ([Previous years Capex])/[Capital Efficiency].</t>
  </si>
  <si>
    <t>Cars Sold</t>
  </si>
  <si>
    <t>[Cars Produceable]*[Factory Utilization Factor]. Relative to Tesla's historical utilization rates.</t>
  </si>
  <si>
    <t>Cumulative Cars Sold (Modeled Estimate)</t>
  </si>
  <si>
    <t>Cumulative Cars Sold</t>
  </si>
  <si>
    <t>Vehicle Capital Efficiency (Gross Capex Per Vehicle Produced, Not In Millions)</t>
  </si>
  <si>
    <t>ASP (Not In Millions)</t>
  </si>
  <si>
    <t>Uses [cars sold] to move down in price within the ASP table. ASP is calculated as if Tesla sells out addressable markets sequentially: first S/X (2026 only; S/X is retired from 2027 onwards and its units and revenue are excluded), then Model 3, then Model Y, then Cybertruck, then Cybercab, with any spillover in Neighborhood EV and Micromobility EV. (The formula takes ASP at the sales volume from the last model-type that they sold out then calculates final ASP by linearly-interpolating ASP between that breakpoint and the next breakpoint in the table.)</t>
  </si>
  <si>
    <t>Revenue (EV Business Only Ex Credits)</t>
  </si>
  <si>
    <t>EV only! [ASP]*[Cars sold] less Tesla owned robotaxis which go direct into the fleet.</t>
  </si>
  <si>
    <t>Total COGS Per Vehicle</t>
  </si>
  <si>
    <t>Max of either: [2025 COGS per vehicle] * ([Cumulative cars sold] / [2025 cumulative]) ^ (LN(1 - Wright's Law learning rate) / LN(2)) — i.e. Wright's Law cost decline driven by cumulative production — OR (1 - [Max gross margin]) * [ASP], which is the COGS floor that prevents gross margin from rising above the max gross margin input.</t>
  </si>
  <si>
    <t>Gross Margin (Ex Credits)</t>
  </si>
  <si>
    <t>1- [COGS]/[ASP] for future years</t>
  </si>
  <si>
    <t>Gross Profit</t>
  </si>
  <si>
    <t>[gross margin]*[EV revenue]. Manually add back cost savings from Optimus i.e. assume labor savings impact EV margins only.</t>
  </si>
  <si>
    <t>EBITDA</t>
  </si>
  <si>
    <t>[Gross profit] * [EBITDA % of GM assumed ratio]. If gross profit is negative, apply (1 + [EBITDA % of GM]) so the EBITDA loss scales up rather than shrinking.</t>
  </si>
  <si>
    <t>EBITDA Margin</t>
  </si>
  <si>
    <t>[EBITDA EV] / [EV revenue]</t>
  </si>
  <si>
    <t>Autonomous Ride-hail</t>
  </si>
  <si>
    <t>Fully Autonomous Capable Fleet (Not In Millions)</t>
  </si>
  <si>
    <t>[Cumulative cars sold] from Hardware 4 onwards.</t>
  </si>
  <si>
    <t>% Of Fleet In China</t>
  </si>
  <si>
    <t>Input. Share of Tesla's fleet located in China, which is carved out of the autonomous ride-hail business entirely - autonomy runs on the ex-China fleet only.</t>
  </si>
  <si>
    <t>% Of Teslas On Robotaxi Platform Ex-China</t>
  </si>
  <si>
    <t>Using the autonomous adoption curve from the Valuation ASP Tables sheet</t>
  </si>
  <si>
    <t>Tesla Robotaxis Cumulative (Not In Millions)</t>
  </si>
  <si>
    <t>[fully autonomous capable fleet] * (1 - [% of fleet in China]) * [% of teslas on robotaxi platform ex-China]</t>
  </si>
  <si>
    <t>Tesla Owned Robotaxis (Up To Fleet Cap)</t>
  </si>
  <si>
    <t>Tesla owns and operates robotaxis up to the inputted fleet cap; all robotaxis beyond the cap are operated by partners (e.g. Hertz) on Tesla's autonomous platform network.</t>
  </si>
  <si>
    <t>Miles Per Robotaxi (Not In Millions)</t>
  </si>
  <si>
    <t>Input</t>
  </si>
  <si>
    <t>Total Robotaxi Miles (Not In Millions)</t>
  </si>
  <si>
    <t>[Tesla robotaxi fleet]*[miles per robotaxi]</t>
  </si>
  <si>
    <t>Ex-China</t>
  </si>
  <si>
    <t>Gross Price Per Mile</t>
  </si>
  <si>
    <t>Price per mile uses ASP table to step down as miles increase incrementally</t>
  </si>
  <si>
    <t>Fleet Owner Fee Per Mile</t>
  </si>
  <si>
    <t>The Fee Tesla Pays On a Per Mile Basis to a third-party fleet operator.</t>
  </si>
  <si>
    <t>Tesla Net Revenue Per Mile</t>
  </si>
  <si>
    <t>[Price Per Mile] - [Fleet Owner Fee]</t>
  </si>
  <si>
    <t>Platform Operator COGS Per Mile</t>
  </si>
  <si>
    <t>Platform operator COGS per mile from the ride-hail ASP table cost inputs (constant across deciles within a year), stepping down over time.</t>
  </si>
  <si>
    <t>Tesla Gross Profit Per Mile</t>
  </si>
  <si>
    <t>[Tesla Net Revenue Per Mile] - [Platform Operator COGS Per Mile]</t>
  </si>
  <si>
    <t>Platform Operator Overhead Per Mile</t>
  </si>
  <si>
    <t>The Cost of operating the robotaxi service on a per mile basis.</t>
  </si>
  <si>
    <t>Tesla EBITDA Per Mile</t>
  </si>
  <si>
    <t>EBITDA Per Mile</t>
  </si>
  <si>
    <t>Gross Ride-hail Billings</t>
  </si>
  <si>
    <t>Price*miles</t>
  </si>
  <si>
    <t>Autonomous Ride-hail Net Revenue</t>
  </si>
  <si>
    <t>[Tesla Net Revenue Per Mile] * [Total Robotaxi Miles]</t>
  </si>
  <si>
    <t>Autonomous Ride-hail Gross Profit</t>
  </si>
  <si>
    <t>[Tesla Gross Profit Per Mile] * [Total Robotaxi Miles]</t>
  </si>
  <si>
    <t>Autonomous Ride-hail EBITDA</t>
  </si>
  <si>
    <t>[Tesla EBITDA Per Mile] * [Total Robotaxi Miles]</t>
  </si>
  <si>
    <t>Cash From Ride-hail</t>
  </si>
  <si>
    <t>[Ride-hail EBITDA] * (1 - [Tax Rate] - [Interest Rate]).</t>
  </si>
  <si>
    <t>Stationary Energy Storage</t>
  </si>
  <si>
    <t>Storage Deployed (MWh)</t>
  </si>
  <si>
    <t>MWh deployed each year. Historicals are actuals; forecast = MIN([prior MWh] + [storage capex deployed] / [storage capex per MWh], [prior MWh] * (1 + [Max annual energy increase])). Bandwidth-capped growth funded by whatever storage capex the IRR-ranked waterfall allocates.</t>
  </si>
  <si>
    <t>Revenue Per kWh</t>
  </si>
  <si>
    <t>[Prior Year Revenue Per kWh] * (1 - 20% annual price decline), roughly in line with historical CAGR to 2025.</t>
  </si>
  <si>
    <t>Revenue</t>
  </si>
  <si>
    <t>[Storage deployed (MWh)]*[Revenue per KWh]*1000</t>
  </si>
  <si>
    <t>Gross Margin</t>
  </si>
  <si>
    <t>Inputted gross margin</t>
  </si>
  <si>
    <t>Gross Profit (Loss) Stationary Energy Storage</t>
  </si>
  <si>
    <t>[Revenue]*[Gross Margin]</t>
  </si>
  <si>
    <t>EBITDA Stationary Energy Storage</t>
  </si>
  <si>
    <t>Uses inputted EBITDA/GM ratio for stationary energy storage. If gross profit is negative, apply (1 + [EBITDA % of GM]) so the EBITDA loss scales up rather than shrinking.</t>
  </si>
  <si>
    <t>Stationary Energy Storage Capital Efficiency (Gross Capex Per MWh Deployed, Not In Millions)</t>
  </si>
  <si>
    <t>The cost per MWh deployed of new production capacity. Lower = more efficient. FY25 is based on NREL estimates of Capex per GWh.</t>
  </si>
  <si>
    <t>Optimus</t>
  </si>
  <si>
    <t>Optimi Produceable</t>
  </si>
  <si>
    <t>Total Optimus units produceable in the year given prior-year capex and capital efficiency: ([Previous years Capex])/[Capital Efficiency].</t>
  </si>
  <si>
    <t>Cumulative Optimi Produceable</t>
  </si>
  <si>
    <t>Running cumulative total of Optimi produced (internal + external).</t>
  </si>
  <si>
    <t>Optimi Capital Efficiency (Gross Capex Per Optimi Produced, Not In Millions)</t>
  </si>
  <si>
    <t>Gross capex per Optimus unit produced (not in millions). Lower = more efficient.</t>
  </si>
  <si>
    <t>Internal Use</t>
  </si>
  <si>
    <t>Optimi Produced Per Year</t>
  </si>
  <si>
    <t>All Optimi produced go internal until external sales begin ([What year does Tesla begin selling Optimi externally]), capped in every year at remaining in-factory headroom ([Max in-factory cap] - [Cumulative internal deployed]). Once external sales start, internal allocation = MIN([Optimi produced] * [% dedicated to in-house use], remaining headroom) and all other produceable units are sold externally. Produceable capacity above the cap before external sales open is not built (idles until the external-sales year).</t>
  </si>
  <si>
    <t>Cumulative Optimi Deployed In The Factory</t>
  </si>
  <si>
    <t>Running cumulative total of Optimi deployed inside Tesla factories.</t>
  </si>
  <si>
    <t>Optimus Capability (% of Human-Level Productivity)</t>
  </si>
  <si>
    <t>Optimus productivity as a fraction of a human worker's, per shift. This amount grows every time cumulative gross AI infrastructure spend doubles, by the % increase in [Optimus Capability Increase For Every Cumulative Doubling in AI Spend]. Note, we assume each optimus can complete 2 human shifts per day, similar to how most US manufacturing plants are operated.</t>
  </si>
  <si>
    <t>Total Optimus Labor Cost Savings (Not Net Of Capex Spend)</t>
  </si>
  <si>
    <t>[Optimus Capability (% of Human-Level Productivity)]*[Optimus Deployments]*[Cost Per Employee (direct&amp;indirect)]. BLS estimates the all-in cost of a manufacturing employee is ~$90,000 per year. Assume these savings apply only to the EV business. Note, we assume each optimus can complete 2 human shifts per day, similar to how most US manufacturing plants are operated.</t>
  </si>
  <si>
    <t>Optimus Cost</t>
  </si>
  <si>
    <t>[Optimus cost in 2026] * (cumulative units / 2026 cumulative units) ^ (LN(1 - Wright's Law learning rate) / LN(2)).</t>
  </si>
  <si>
    <t>Total Optimus Cost</t>
  </si>
  <si>
    <t>[Optimus Internal Production Per Year]*[Optimus cost]</t>
  </si>
  <si>
    <t>External Sales</t>
  </si>
  <si>
    <t>Once external sales begin, the residual after internal allocation: [Total Optimi produced] - [Internal-use allocation]. Before [What year does Tesla begin selling Optimi externally], this is zero.</t>
  </si>
  <si>
    <t>Cumulative Optimi Deployed</t>
  </si>
  <si>
    <t>Running cumulative total of Optimi sold externally.</t>
  </si>
  <si>
    <t>External Optimus ASP (not in millions), calculated using the input gross margin assumption</t>
  </si>
  <si>
    <t>Revenue From External Optimi Unit Sales</t>
  </si>
  <si>
    <t>[Optimi produced for external sale] * [ASP].</t>
  </si>
  <si>
    <t>Gross Profit (Loss) Optimi</t>
  </si>
  <si>
    <t>[Revenue from external Optimi sales] - [Optimus cost per unit] * [External units]. Cost per unit is the Wright's Law-derived production cost.</t>
  </si>
  <si>
    <t>EBITDA Optimi</t>
  </si>
  <si>
    <t>[Gross Profit Optimi] * [EBITDA % of GM - Optimus Hardware]. If gross profit is negative, apply (1 + [EBITDA % of GM]) so the EBITDA loss scales up rather than shrinking.</t>
  </si>
  <si>
    <t>Robot-as-a-Service (RaaS)</t>
  </si>
  <si>
    <t>Cumulative Optimi Deployed (External)</t>
  </si>
  <si>
    <t>Equal to [Cumulative Optimi Deployed] - every externally-sold Optimus is assumed to be on a RaaS subscription.</t>
  </si>
  <si>
    <t>Annual Software Subscription Fee Per Robot (Not In Millions)</t>
  </si>
  <si>
    <t>Annual software subscription fee per externally-deployed Optimus (not in millions). This amount is derived from taking ~$90,000 as the fully loaded cost of labor, and as optimus' performance improves (thanks to cumulative AI spend) the human labor shift covered increases, thus increasing the annual RaaS revenue. Note, we assume each optimus can complete 2 human shifts per day, similar to how most US manufacturing plants are operated.</t>
  </si>
  <si>
    <t>RaaS Revenue</t>
  </si>
  <si>
    <t>[Cumulative external Optimi] * [Annual subscription fee per robot]. Recurring revenue stream.</t>
  </si>
  <si>
    <t>RaaS gross margin input. Software-like margin.</t>
  </si>
  <si>
    <t>Gross Profit RaaS</t>
  </si>
  <si>
    <t>[RaaS Revenue] * [RaaS Gross Margin].</t>
  </si>
  <si>
    <t>EBITDA RaaS</t>
  </si>
  <si>
    <t>[Gross Profit RaaS] * [EBITDA % of GM - Optimus RaaS]. If gross profit is negative, apply (1 + [EBITDA % of GM]) so the EBITDA loss scales up rather than shrinking.</t>
  </si>
  <si>
    <t>Tesla Consolidated Results</t>
  </si>
  <si>
    <t>Total Revenue</t>
  </si>
  <si>
    <t>[EV revenue] + [Autonomous ride-hail net revenue] + [Stationary Energy Storage revenue] + [External Optimus Hardware revenue] + [Optimus RaaS revenue].</t>
  </si>
  <si>
    <t>Total EBITDA</t>
  </si>
  <si>
    <t>Sum of the five business-line EBITDA lines: EV + Robotaxi + Storage + External Optimi Sales + RaaS. 2025 is Tesla's actual reported figure.</t>
  </si>
  <si>
    <t>Total EBIT</t>
  </si>
  <si>
    <t>[Total EBITDA] - [Annual depreciation across all PP&amp;E categories]. 2025 is Tesla's actual reported operating income.</t>
  </si>
  <si>
    <t>Debt To EBITDA</t>
  </si>
  <si>
    <t>[Long term debt]/[EBITDA].</t>
  </si>
  <si>
    <t>Interest Paid</t>
  </si>
  <si>
    <t>[Average of prior-year and current-year Long Term Debt] * [Interest rate input].</t>
  </si>
  <si>
    <t>Debt To Net PP&amp;E</t>
  </si>
  <si>
    <t>[Long term debt]/[Net PP&amp;E]</t>
  </si>
  <si>
    <t>Cash Generation</t>
  </si>
  <si>
    <t>After-tax cash generated across all business lines, used as a proxy for cash flow from operations. Formula: ([Total EBIT] - [Interest paid]) * (1 - [Tax rate]) + [Annual depreciation add-back].</t>
  </si>
  <si>
    <t>Total Gross Margin</t>
  </si>
  <si>
    <t>([Autonomous gross profit] + [EV gross profit] + [Storage gross profit] + [Optimi gross profit] + [RaaS gross profit]) / [Total revenue].</t>
  </si>
  <si>
    <t>Total EBITDA Margin</t>
  </si>
  <si>
    <t>[Total Ebitda]/[Total revenue]</t>
  </si>
  <si>
    <t>EV/EBITDA For EV</t>
  </si>
  <si>
    <t>A maturing high-volume vehicle hardware business by 2031, benchmarked to quality industrials at ~10x.</t>
  </si>
  <si>
    <t>EV/EBITDA For Robotaxi</t>
  </si>
  <si>
    <t>A capital-light, network-effect platform still compounding rapidly beyond 2031, in line with large-cap software/marketplace EV/EBITDA multiples.</t>
  </si>
  <si>
    <t>EV/EBITDA For Stationary Energy Storage</t>
  </si>
  <si>
    <t>Capital-intensive energy hardware with utility-like demand, in line with energy equipment and grid-infrastructure peers at ~10x EV/EBITDA.</t>
  </si>
  <si>
    <t>EV/EBITDA For External Optimi Sales</t>
  </si>
  <si>
    <t>A discount to pure-play industrial robotics peers (FANUC, ABB, Yaskawa trade ~24-27x EV/EBITDA), reflecting conservatism despite Optimus still being early on its Wright's-law cost-decline adoption curve at 2031.</t>
  </si>
  <si>
    <t>EV/EBITDA For Robot-as-a-Service (RaaS)</t>
  </si>
  <si>
    <t>Recurring, high-incremental-margin software subscription revenue, in line with SaaS-style EV/EBITDA multiples.</t>
  </si>
  <si>
    <t>Enterprise Value For Electric Vehicles</t>
  </si>
  <si>
    <t>[EV/EBITDA EV business] * MAX([EBITDA EV], 0). Negative-EBITDA years floored at zero so the line never contributes negative enterprise value.</t>
  </si>
  <si>
    <t>Enterprise Value For Robotaxi</t>
  </si>
  <si>
    <t>[EV/EBITDA Robotaxi] * MAX([EBITDA Robotaxi], 0). Negative-EBITDA years floored at zero.</t>
  </si>
  <si>
    <t>Enterprise Value For Stationary Energy Storage</t>
  </si>
  <si>
    <t>[EV/EBITDA Storage] * MAX([EBITDA Storage], 0). Negative-EBITDA years floored at zero.</t>
  </si>
  <si>
    <t>Enterprise Value For External Optimi Sales</t>
  </si>
  <si>
    <t>[EV/EBITDA External Optimi Sales] * MAX([EBITDA Optimi], 0). Negative-EBITDA years floored at zero so the line never subtracts value.</t>
  </si>
  <si>
    <t>Enterprise Value For Robot-as-a-Service (RaaS)</t>
  </si>
  <si>
    <t>[EV/EBITDA RaaS] * MAX([EBITDA RaaS], 0). Negative-EBITDA years floored at zero.</t>
  </si>
  <si>
    <t>Enterprise Value</t>
  </si>
  <si>
    <t>Sum of the five business-line enterprise values, each [EV/EBITDA multiple] * MAX([segment EBITDA], 0).</t>
  </si>
  <si>
    <t>Market Cap</t>
  </si>
  <si>
    <t>[Enterprise Value] - [Long term debt] + [Year-end cash] + [Bitcoin value].</t>
  </si>
  <si>
    <t>Shares Outstanding</t>
  </si>
  <si>
    <t>Shares outstanding grow by the assumed amount of equity raised over the forecast period. 2025 base of 4,054M = 3,751M shares issued and outstanding at 12/31/25 (which already includes the 96M 2025 CEO Interim Award and ~423.7M 2025 CEO Performance Award shares, issued as unvested restricted stock) plus 303M incremental dilutive stock-based awards per the FY25 EPS reconciliation (diluted 3,528M less basic 3,225M). Treats all CEO award shares as earned, consistent with the outcomes this model contemplates. Source: Tesla FY2025 10-K, https://www.sec.gov/Archives/edgar/data/1318605/000162828026003952/tsla-20251231.htm</t>
  </si>
  <si>
    <t>Stock Price</t>
  </si>
  <si>
    <t>[Market Cap]/[Shares Outstanding]</t>
  </si>
  <si>
    <t>Cash Flow Yield</t>
  </si>
  <si>
    <t>This is if Tesla halted incremental capex. [Cash generation]/[Market cap]. Note: we define cash generation as a proxy for cash flow generation from operating activities in future years.</t>
  </si>
  <si>
    <t>CAGR from the current share price input to the December 2031 implied price target.</t>
  </si>
  <si>
    <t>This worksheet contains extracts from all simulations. Note that the workbook may take a minute to calculate.</t>
  </si>
  <si>
    <t>Monte Carlo</t>
  </si>
  <si>
    <t>2031 Electric Vehicles Sold</t>
  </si>
  <si>
    <t>2031 Cumulative Robotaxi Fleet</t>
  </si>
  <si>
    <t>2031 Optimus Cumulatively Deployed Externally</t>
  </si>
  <si>
    <t>2031 Cumulative Storage Deployed</t>
  </si>
  <si>
    <t>2031 Cumulative AI Infrastructure Spend</t>
  </si>
  <si>
    <t>2031 Outstanding Debt</t>
  </si>
  <si>
    <t>2031 Enterprise Value For Electric Vehicles</t>
  </si>
  <si>
    <t>2031 Enterprise Value For Robotaxi</t>
  </si>
  <si>
    <t>2031 Enterprise Value For Stationary Energy Storage</t>
  </si>
  <si>
    <t>2031 Enterprise Value For External Optimi Sales</t>
  </si>
  <si>
    <t>2031 Enterprise Value For Robot-as-a-Service (RaaS)</t>
  </si>
  <si>
    <t>2031 Enterprise Value</t>
  </si>
  <si>
    <t>2031 Market Cap</t>
  </si>
  <si>
    <t>2031 EBITDA Margin</t>
  </si>
  <si>
    <t>2031 Gross Margin</t>
  </si>
  <si>
    <t>2031 Share Price</t>
  </si>
  <si>
    <t>2031 Optimus Capability (% of Human-Level Productivity)</t>
  </si>
  <si>
    <t>Takeover time for autonomous adoption (years between 10% and 90% market saturation)</t>
  </si>
  <si>
    <t>Percent of customer owned fleet in China</t>
  </si>
  <si>
    <t>Platform Operator Overhead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</si>
</sst>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_-* #,##0.00_-;\-* #,##0.00_-;_-* &quot;-&quot;??_-;_-@_-"/>
    <numFmt numFmtId="165" formatCode="_(&quot;$&quot;* #,##0_);_(&quot;$&quot;* \(#,##0\);_(&quot;$&quot;* &quot;-&quot;??_);_(@_)"/>
    <numFmt numFmtId="166" formatCode="_-&quot;$&quot;* #,##0.00_-;\-&quot;$&quot;* #,##0.00_-;_-&quot;$&quot;* &quot;-&quot;??_-;_-@_-"/>
    <numFmt numFmtId="167" formatCode="_(* #,##0_);_(* \(#,##0\);_(* &quot;-&quot;??_);_(@_)"/>
    <numFmt numFmtId="168" formatCode="_-&quot;$&quot;* #,##0_-;\-&quot;$&quot;* #,##0_-;_-&quot;$&quot;* &quot;-&quot;??_-;_-@_-"/>
    <numFmt numFmtId="169" formatCode="_-* #,##0_-;\-* #,##0_-;_-* &quot;-&quot;??_-;_-@_-"/>
    <numFmt numFmtId="170" formatCode="0.0%"/>
    <numFmt numFmtId="171" formatCode="#,##0,,;\-#,##0,,"/>
    <numFmt numFmtId="172" formatCode="_([$$-409]* #,##0_);_([$$-409]* \(#,##0\);_([$$-409]* &quot;-&quot;??_);_(@_)"/>
    <numFmt numFmtId="173" formatCode="_-* #,##0.0_-;\-* #,##0.0_-;_-* &quot;-&quot;??_-;_-@_-"/>
    <numFmt numFmtId="174" formatCode="#,##0.0"/>
    <numFmt numFmtId="175" formatCode="&quot;$&quot;#,##0,,;\-#,##0,,"/>
  </numFmts>
  <fonts count="63">
    <font>
      <sz val="12"/>
      <color theme="1"/>
      <name val="Calibri"/>
      <family val="2"/>
      <scheme val="minor"/>
    </font>
    <font>
      <sz val="11"/>
      <color theme="1"/>
      <name val="Calibri"/>
      <family val="2"/>
      <scheme val="minor"/>
    </font>
    <font>
      <sz val="12"/>
      <color theme="1"/>
      <name val="Calibri"/>
      <family val="2"/>
      <scheme val="minor"/>
    </font>
    <font>
      <sz val="12"/>
      <color indexed="8"/>
      <name val="Verdana"/>
      <family val="2"/>
    </font>
    <font>
      <sz val="12"/>
      <color indexed="8"/>
      <name val="Calibri"/>
      <family val="2"/>
    </font>
    <font>
      <u/>
      <sz val="12"/>
      <color theme="10"/>
      <name val="Calibri"/>
      <family val="2"/>
      <scheme val="minor"/>
    </font>
    <font>
      <b/>
      <sz val="11"/>
      <color rgb="FF000000"/>
      <name val="Calibri"/>
      <family val="2"/>
    </font>
    <font>
      <sz val="11"/>
      <color rgb="FF000000"/>
      <name val="Calibri"/>
      <family val="2"/>
    </font>
    <font>
      <b/>
      <sz val="11"/>
      <color theme="1"/>
      <name val="Calibri"/>
      <family val="2"/>
      <scheme val="minor"/>
    </font>
    <font>
      <b/>
      <sz val="12"/>
      <color theme="1"/>
      <name val="Calibri"/>
      <family val="2"/>
      <scheme val="minor"/>
    </font>
    <font>
      <b/>
      <sz val="14"/>
      <color indexed="8"/>
      <name val="Calibri"/>
      <family val="2"/>
    </font>
    <font>
      <b/>
      <sz val="12"/>
      <color indexed="8"/>
      <name val="Calibri"/>
      <family val="2"/>
    </font>
    <font>
      <sz val="12"/>
      <color theme="1"/>
      <name val="Calibri"/>
      <family val="2"/>
    </font>
    <font>
      <sz val="12"/>
      <color rgb="FF000000"/>
      <name val="Calibri"/>
      <family val="2"/>
    </font>
    <font>
      <sz val="12"/>
      <color rgb="FF000000"/>
      <name val="Calibri"/>
      <family val="2"/>
      <scheme val="minor"/>
    </font>
    <font>
      <sz val="12"/>
      <color theme="1"/>
      <name val="Calibri"/>
      <family val="2"/>
      <charset val="134"/>
      <scheme val="minor"/>
    </font>
    <font>
      <b/>
      <sz val="12"/>
      <color theme="1"/>
      <name val="Calibri"/>
      <family val="2"/>
    </font>
    <font>
      <sz val="12"/>
      <color indexed="8"/>
      <name val="Calibri"/>
      <family val="2"/>
      <scheme val="minor"/>
    </font>
    <font>
      <sz val="12"/>
      <color rgb="FF0070C0"/>
      <name val="Calibri"/>
      <family val="2"/>
    </font>
    <font>
      <sz val="12"/>
      <color theme="0"/>
      <name val="Calibri"/>
      <family val="2"/>
    </font>
    <font>
      <b/>
      <sz val="12"/>
      <color theme="0"/>
      <name val="Calibri"/>
      <family val="2"/>
    </font>
    <font>
      <sz val="12"/>
      <name val="Calibri"/>
      <family val="2"/>
    </font>
    <font>
      <b/>
      <sz val="14"/>
      <color theme="0"/>
      <name val="Calibri"/>
      <family val="2"/>
    </font>
    <font>
      <b/>
      <sz val="11"/>
      <color rgb="FF000000"/>
      <name val="Calibri"/>
      <family val="2"/>
      <scheme val="minor"/>
    </font>
    <font>
      <b/>
      <sz val="12"/>
      <name val="Calibri"/>
      <family val="2"/>
    </font>
    <font>
      <i/>
      <sz val="12"/>
      <color rgb="FF000000"/>
      <name val="Calibri"/>
      <family val="2"/>
    </font>
    <font>
      <sz val="12"/>
      <color theme="0" tint="-0.249977111117893"/>
      <name val="Calibri"/>
      <family val="2"/>
      <scheme val="minor"/>
    </font>
    <font>
      <b/>
      <sz val="12"/>
      <color theme="0" tint="-0.249977111117893"/>
      <name val="Calibri"/>
      <family val="2"/>
    </font>
    <font>
      <i/>
      <sz val="12"/>
      <color indexed="8"/>
      <name val="Calibri"/>
      <family val="2"/>
    </font>
    <font>
      <i/>
      <sz val="12"/>
      <color theme="1"/>
      <name val="Calibri"/>
      <family val="2"/>
    </font>
    <font>
      <b/>
      <sz val="12"/>
      <color theme="0"/>
      <name val="Calibri"/>
      <family val="2"/>
      <scheme val="minor"/>
    </font>
    <font>
      <sz val="12"/>
      <color theme="0"/>
      <name val="Calibri"/>
      <family val="2"/>
      <scheme val="minor"/>
    </font>
    <font>
      <b/>
      <sz val="10"/>
      <name val="Verdana"/>
      <family val="2"/>
    </font>
    <font>
      <b/>
      <u/>
      <sz val="12"/>
      <color theme="1"/>
      <name val="Calibri"/>
      <family val="2"/>
      <scheme val="minor"/>
    </font>
    <font>
      <sz val="12"/>
      <color theme="0" tint="-0.14999847407452621"/>
      <name val="Calibri"/>
      <family val="2"/>
    </font>
    <font>
      <i/>
      <sz val="12"/>
      <color theme="1"/>
      <name val="Calibri"/>
      <family val="2"/>
      <scheme val="minor"/>
    </font>
    <font>
      <sz val="12"/>
      <name val="Calibri"/>
      <family val="2"/>
      <scheme val="minor"/>
    </font>
    <font>
      <sz val="12"/>
      <color theme="9"/>
      <name val="Calibri"/>
      <family val="2"/>
    </font>
    <font>
      <sz val="12"/>
      <color theme="9"/>
      <name val="Calibri"/>
      <family val="2"/>
      <scheme val="minor"/>
    </font>
    <font>
      <sz val="14"/>
      <color theme="0"/>
      <name val="Calibri"/>
      <family val="2"/>
      <scheme val="minor"/>
    </font>
    <font>
      <b/>
      <i/>
      <sz val="12"/>
      <color indexed="8"/>
      <name val="Calibri"/>
      <family val="2"/>
    </font>
    <font>
      <sz val="12"/>
      <color theme="4"/>
      <name val="Calibri"/>
      <family val="2"/>
      <scheme val="minor"/>
    </font>
    <font>
      <sz val="12"/>
      <color rgb="FFFF0000"/>
      <name val="Calibri"/>
      <family val="2"/>
      <scheme val="minor"/>
    </font>
    <font>
      <sz val="12"/>
      <color theme="2" tint="-9.9978637043366805E-2"/>
      <name val="Calibri (Body)"/>
    </font>
    <font>
      <sz val="12"/>
      <color theme="2" tint="-9.9978637043366805E-2"/>
      <name val="Calibri"/>
      <family val="2"/>
      <scheme val="minor"/>
    </font>
    <font>
      <sz val="14"/>
      <color theme="2" tint="-0.249977111117893"/>
      <name val="Calibri (Body)"/>
    </font>
    <font>
      <sz val="12"/>
      <color theme="2" tint="-0.249977111117893"/>
      <name val="Calibri (Body)"/>
    </font>
    <font>
      <sz val="12"/>
      <color theme="2" tint="-0.249977111117893"/>
      <name val="Calibri"/>
      <family val="2"/>
      <scheme val="minor"/>
    </font>
    <font>
      <sz val="12"/>
      <color theme="2" tint="-0.249977111117893"/>
      <name val="Calibri"/>
      <family val="2"/>
    </font>
    <font>
      <sz val="12"/>
      <color theme="4"/>
      <name val="Calibri"/>
      <family val="2"/>
    </font>
    <font>
      <i/>
      <u/>
      <sz val="12"/>
      <color indexed="8"/>
      <name val="Calibri"/>
      <family val="2"/>
      <scheme val="minor"/>
    </font>
    <font>
      <i/>
      <sz val="12"/>
      <color rgb="FF808080"/>
      <name val="Calibri"/>
      <family val="2"/>
    </font>
    <font>
      <sz val="12"/>
      <color rgb="FF8264FF"/>
      <name val="Calibri"/>
      <family val="2"/>
    </font>
    <font>
      <sz val="12"/>
      <color rgb="FF0A0A23"/>
      <name val="Calibri"/>
      <family val="2"/>
    </font>
    <font>
      <sz val="12"/>
      <color rgb="FF4598AB"/>
      <name val="Calibri"/>
      <family val="2"/>
    </font>
    <font>
      <i/>
      <u/>
      <sz val="12"/>
      <color indexed="8"/>
      <name val="Calibri"/>
      <family val="2"/>
    </font>
    <font>
      <b/>
      <sz val="12"/>
      <color theme="2" tint="-0.249977111117893"/>
      <name val="Calibri"/>
      <family val="2"/>
    </font>
    <font>
      <b/>
      <sz val="12"/>
      <color theme="0" tint="-0.14999847407452621"/>
      <name val="Calibri"/>
      <family val="2"/>
    </font>
    <font>
      <sz val="12"/>
      <color theme="0" tint="-0.14999847407452621"/>
      <name val="Calibri"/>
      <family val="2"/>
      <scheme val="minor"/>
    </font>
    <font>
      <b/>
      <sz val="12"/>
      <color rgb="FF0A0A23"/>
      <name val="Calibri"/>
      <family val="2"/>
    </font>
    <font>
      <sz val="12"/>
      <color rgb="FF4598AB"/>
      <name val="Calibri"/>
      <family val="2"/>
      <scheme val="minor"/>
    </font>
    <font>
      <b/>
      <sz val="12"/>
      <color rgb="FFFFFFFF"/>
      <name val="Calibri"/>
      <family val="2"/>
      <scheme val="minor"/>
    </font>
    <font>
      <b/>
      <sz val="12"/>
      <color rgb="FF0A0A23"/>
      <name val="Calibri"/>
      <family val="2"/>
      <scheme val="minor"/>
    </font>
  </fonts>
  <fills count="17">
    <fill>
      <patternFill patternType="none"/>
    </fill>
    <fill>
      <patternFill patternType="gray125"/>
    </fill>
    <fill>
      <patternFill patternType="solid">
        <fgColor theme="4" tint="0.39997558519241921"/>
        <bgColor indexed="65"/>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1"/>
        <bgColor indexed="64"/>
      </patternFill>
    </fill>
    <fill>
      <patternFill patternType="solid">
        <fgColor theme="4" tint="0.79998168889431442"/>
        <bgColor indexed="64"/>
      </patternFill>
    </fill>
    <fill>
      <patternFill patternType="solid">
        <fgColor theme="4"/>
        <bgColor indexed="64"/>
      </patternFill>
    </fill>
    <fill>
      <patternFill patternType="solid">
        <fgColor theme="5"/>
        <bgColor indexed="64"/>
      </patternFill>
    </fill>
    <fill>
      <patternFill patternType="solid">
        <fgColor theme="3"/>
        <bgColor indexed="64"/>
      </patternFill>
    </fill>
    <fill>
      <patternFill patternType="solid">
        <fgColor rgb="FFD6F8E9"/>
        <bgColor indexed="64"/>
      </patternFill>
    </fill>
    <fill>
      <patternFill patternType="solid">
        <fgColor rgb="FFCCBFFF"/>
        <bgColor indexed="64"/>
      </patternFill>
    </fill>
    <fill>
      <patternFill patternType="solid">
        <fgColor rgb="FFE6DFFF"/>
        <bgColor indexed="64"/>
      </patternFill>
    </fill>
    <fill>
      <patternFill patternType="solid">
        <fgColor rgb="FFDBDBF4"/>
        <bgColor indexed="64"/>
      </patternFill>
    </fill>
    <fill>
      <patternFill patternType="solid">
        <fgColor rgb="FFC4C8D2"/>
        <bgColor indexed="64"/>
      </patternFill>
    </fill>
    <fill>
      <patternFill patternType="solid">
        <fgColor rgb="FF8264FF"/>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diagonal/>
    </border>
    <border>
      <left/>
      <right/>
      <top/>
      <bottom style="thin">
        <color indexed="64"/>
      </bottom>
      <diagonal/>
    </border>
    <border>
      <left style="thin">
        <color indexed="64"/>
      </left>
      <right/>
      <top/>
      <bottom style="thin">
        <color indexed="64"/>
      </bottom>
      <diagonal/>
    </border>
    <border>
      <left style="thin">
        <color auto="1"/>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theme="4"/>
      </top>
      <bottom/>
      <diagonal/>
    </border>
    <border>
      <left/>
      <right/>
      <top style="thin">
        <color theme="4"/>
      </top>
      <bottom style="thin">
        <color theme="4"/>
      </bottom>
      <diagonal/>
    </border>
    <border>
      <left/>
      <right style="thin">
        <color theme="4"/>
      </right>
      <top style="thin">
        <color theme="4"/>
      </top>
      <bottom/>
      <diagonal/>
    </border>
    <border>
      <left/>
      <right style="thin">
        <color theme="4"/>
      </right>
      <top style="thin">
        <color theme="4"/>
      </top>
      <bottom style="thin">
        <color theme="4"/>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4"/>
      </left>
      <right/>
      <top style="thin">
        <color theme="4"/>
      </top>
      <bottom/>
      <diagonal/>
    </border>
    <border>
      <left style="thin">
        <color theme="4"/>
      </left>
      <right/>
      <top style="thin">
        <color theme="4"/>
      </top>
      <bottom style="thin">
        <color theme="4"/>
      </bottom>
      <diagonal/>
    </border>
    <border>
      <left/>
      <right style="thin">
        <color theme="4"/>
      </right>
      <top/>
      <bottom/>
      <diagonal/>
    </border>
    <border>
      <left style="thin">
        <color rgb="FF000000"/>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rgb="FFE5E7EB"/>
      </top>
      <bottom style="thin">
        <color rgb="FFE5E7EB"/>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E5E7EB"/>
      </top>
      <bottom/>
      <diagonal/>
    </border>
    <border>
      <left style="medium">
        <color rgb="FF000000"/>
      </left>
      <right/>
      <top style="thin">
        <color rgb="FFE5E7EB"/>
      </top>
      <bottom style="thin">
        <color rgb="FFE5E7EB"/>
      </bottom>
      <diagonal/>
    </border>
    <border>
      <left style="medium">
        <color rgb="FF000000"/>
      </left>
      <right/>
      <top style="thin">
        <color rgb="FFE5E7EB"/>
      </top>
      <bottom/>
      <diagonal/>
    </border>
    <border>
      <left style="medium">
        <color rgb="FF000000"/>
      </left>
      <right/>
      <top/>
      <bottom style="thin">
        <color rgb="FFE5E7EB"/>
      </bottom>
      <diagonal/>
    </border>
    <border>
      <left/>
      <right/>
      <top/>
      <bottom style="thin">
        <color rgb="FFE5E7EB"/>
      </bottom>
      <diagonal/>
    </border>
    <border>
      <left style="medium">
        <color rgb="FF000000"/>
      </left>
      <right/>
      <top style="medium">
        <color rgb="FF000000"/>
      </top>
      <bottom style="thin">
        <color rgb="FFE5E7EB"/>
      </bottom>
      <diagonal/>
    </border>
    <border>
      <left/>
      <right/>
      <top style="medium">
        <color rgb="FF000000"/>
      </top>
      <bottom style="thin">
        <color rgb="FFE5E7EB"/>
      </bottom>
      <diagonal/>
    </border>
    <border>
      <left style="medium">
        <color rgb="FF000000"/>
      </left>
      <right/>
      <top style="thin">
        <color rgb="FFE5E7EB"/>
      </top>
      <bottom style="medium">
        <color rgb="FF000000"/>
      </bottom>
      <diagonal/>
    </border>
    <border>
      <left/>
      <right/>
      <top style="thin">
        <color rgb="FFE5E7EB"/>
      </top>
      <bottom style="medium">
        <color rgb="FF000000"/>
      </bottom>
      <diagonal/>
    </border>
    <border>
      <left style="medium">
        <color indexed="64"/>
      </left>
      <right style="medium">
        <color indexed="64"/>
      </right>
      <top style="medium">
        <color rgb="FF000000"/>
      </top>
      <bottom style="thin">
        <color rgb="FFE5E7EB"/>
      </bottom>
      <diagonal/>
    </border>
    <border>
      <left style="medium">
        <color indexed="64"/>
      </left>
      <right style="medium">
        <color indexed="64"/>
      </right>
      <top/>
      <bottom style="thin">
        <color rgb="FFE5E7EB"/>
      </bottom>
      <diagonal/>
    </border>
    <border>
      <left style="medium">
        <color indexed="64"/>
      </left>
      <right style="medium">
        <color indexed="64"/>
      </right>
      <top style="thin">
        <color rgb="FFE5E7EB"/>
      </top>
      <bottom style="thin">
        <color rgb="FFE5E7EB"/>
      </bottom>
      <diagonal/>
    </border>
    <border>
      <left style="medium">
        <color indexed="64"/>
      </left>
      <right style="medium">
        <color indexed="64"/>
      </right>
      <top style="thin">
        <color rgb="FFE5E7EB"/>
      </top>
      <bottom/>
      <diagonal/>
    </border>
    <border>
      <left style="medium">
        <color indexed="64"/>
      </left>
      <right style="medium">
        <color indexed="64"/>
      </right>
      <top style="thin">
        <color rgb="FFE5E7EB"/>
      </top>
      <bottom style="medium">
        <color indexed="64"/>
      </bottom>
      <diagonal/>
    </border>
    <border>
      <left style="medium">
        <color indexed="64"/>
      </left>
      <right/>
      <top style="medium">
        <color rgb="FF000000"/>
      </top>
      <bottom style="thin">
        <color rgb="FFE5E7EB"/>
      </bottom>
      <diagonal/>
    </border>
    <border>
      <left style="medium">
        <color indexed="64"/>
      </left>
      <right/>
      <top/>
      <bottom style="thin">
        <color rgb="FFE5E7EB"/>
      </bottom>
      <diagonal/>
    </border>
    <border>
      <left style="medium">
        <color indexed="64"/>
      </left>
      <right/>
      <top style="thin">
        <color rgb="FFE5E7EB"/>
      </top>
      <bottom style="thin">
        <color rgb="FFE5E7EB"/>
      </bottom>
      <diagonal/>
    </border>
    <border>
      <left style="medium">
        <color indexed="64"/>
      </left>
      <right/>
      <top style="thin">
        <color rgb="FFE5E7EB"/>
      </top>
      <bottom/>
      <diagonal/>
    </border>
    <border>
      <left style="medium">
        <color indexed="64"/>
      </left>
      <right/>
      <top style="thin">
        <color rgb="FFE5E7EB"/>
      </top>
      <bottom style="medium">
        <color indexed="64"/>
      </bottom>
      <diagonal/>
    </border>
    <border>
      <left/>
      <right/>
      <top style="thin">
        <color rgb="FFE5E7EB"/>
      </top>
      <bottom style="medium">
        <color indexed="64"/>
      </bottom>
      <diagonal/>
    </border>
    <border>
      <left style="medium">
        <color rgb="FF000000"/>
      </left>
      <right/>
      <top style="thin">
        <color rgb="FFE5E7EB"/>
      </top>
      <bottom style="medium">
        <color indexed="64"/>
      </bottom>
      <diagonal/>
    </border>
  </borders>
  <cellStyleXfs count="21">
    <xf numFmtId="0" fontId="0" fillId="0" borderId="0"/>
    <xf numFmtId="164"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0" fontId="3" fillId="0" borderId="0" applyNumberFormat="0" applyFill="0" applyBorder="0" applyProtection="0">
      <alignment vertical="top" wrapText="1"/>
    </xf>
    <xf numFmtId="0" fontId="2" fillId="2" borderId="0" applyNumberFormat="0" applyBorder="0" applyAlignment="0" applyProtection="0"/>
    <xf numFmtId="0" fontId="5" fillId="0" borderId="0" applyNumberFormat="0" applyFill="0" applyBorder="0" applyAlignment="0" applyProtection="0"/>
    <xf numFmtId="0" fontId="2" fillId="0" borderId="0"/>
    <xf numFmtId="9" fontId="3" fillId="0" borderId="0" applyFont="0" applyFill="0" applyBorder="0" applyAlignment="0" applyProtection="0"/>
    <xf numFmtId="9" fontId="2"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44" fontId="2" fillId="0" borderId="0" applyFont="0" applyFill="0" applyBorder="0" applyAlignment="0" applyProtection="0"/>
    <xf numFmtId="0" fontId="2" fillId="0" borderId="0"/>
    <xf numFmtId="0" fontId="1" fillId="0" borderId="0"/>
    <xf numFmtId="164" fontId="3" fillId="0" borderId="0" applyFont="0" applyFill="0" applyBorder="0" applyAlignment="0" applyProtection="0"/>
    <xf numFmtId="164" fontId="3" fillId="0" borderId="0" applyFont="0" applyFill="0" applyBorder="0" applyAlignment="0" applyProtection="0"/>
    <xf numFmtId="164" fontId="15" fillId="0" borderId="0" applyFont="0" applyFill="0" applyBorder="0" applyAlignment="0" applyProtection="0"/>
  </cellStyleXfs>
  <cellXfs count="595">
    <xf numFmtId="0" fontId="0" fillId="0" borderId="0" xfId="0"/>
    <xf numFmtId="0" fontId="2" fillId="0" borderId="0" xfId="7"/>
    <xf numFmtId="0" fontId="2" fillId="0" borderId="0" xfId="7" applyAlignment="1">
      <alignment vertical="center"/>
    </xf>
    <xf numFmtId="0" fontId="6" fillId="0" borderId="0" xfId="7" applyFont="1" applyAlignment="1">
      <alignment vertical="center" wrapText="1"/>
    </xf>
    <xf numFmtId="0" fontId="7" fillId="0" borderId="0" xfId="7" applyFont="1" applyAlignment="1">
      <alignment vertical="center" wrapText="1"/>
    </xf>
    <xf numFmtId="0" fontId="5" fillId="0" borderId="0" xfId="6" applyAlignment="1">
      <alignment horizontal="justify" vertical="center"/>
    </xf>
    <xf numFmtId="0" fontId="8" fillId="0" borderId="0" xfId="0" applyFont="1" applyAlignment="1">
      <alignment horizontal="justify" vertical="center"/>
    </xf>
    <xf numFmtId="0" fontId="4" fillId="3" borderId="0" xfId="4" applyFont="1" applyFill="1">
      <alignment vertical="top" wrapText="1"/>
    </xf>
    <xf numFmtId="0" fontId="4" fillId="3" borderId="0" xfId="4" applyFont="1" applyFill="1" applyAlignment="1">
      <alignment vertical="center" wrapText="1"/>
    </xf>
    <xf numFmtId="0" fontId="4" fillId="3" borderId="0" xfId="4" applyFont="1" applyFill="1" applyAlignment="1">
      <alignment vertical="center"/>
    </xf>
    <xf numFmtId="169" fontId="4" fillId="3" borderId="0" xfId="1" applyNumberFormat="1" applyFont="1" applyFill="1" applyAlignment="1">
      <alignment vertical="top" wrapText="1"/>
    </xf>
    <xf numFmtId="0" fontId="10" fillId="3" borderId="0" xfId="4" applyFont="1" applyFill="1" applyAlignment="1">
      <alignment vertical="top"/>
    </xf>
    <xf numFmtId="171" fontId="12" fillId="3" borderId="0" xfId="10" applyNumberFormat="1" applyFont="1" applyFill="1" applyBorder="1" applyAlignment="1">
      <alignment horizontal="right" vertical="center"/>
    </xf>
    <xf numFmtId="171" fontId="12" fillId="4" borderId="0" xfId="10" applyNumberFormat="1" applyFont="1" applyFill="1" applyBorder="1" applyAlignment="1">
      <alignment horizontal="right" vertical="center"/>
    </xf>
    <xf numFmtId="169" fontId="12" fillId="3" borderId="0" xfId="1" applyNumberFormat="1" applyFont="1" applyFill="1" applyBorder="1" applyAlignment="1">
      <alignment horizontal="right" vertical="center"/>
    </xf>
    <xf numFmtId="0" fontId="4" fillId="3" borderId="0" xfId="4" applyFont="1" applyFill="1" applyBorder="1" applyAlignment="1">
      <alignment horizontal="right" vertical="center"/>
    </xf>
    <xf numFmtId="9" fontId="12" fillId="3" borderId="0" xfId="9" applyFont="1" applyFill="1" applyBorder="1" applyAlignment="1">
      <alignment horizontal="right" vertical="center"/>
    </xf>
    <xf numFmtId="0" fontId="12" fillId="3" borderId="0" xfId="4" applyFont="1" applyFill="1" applyAlignment="1">
      <alignment vertical="center"/>
    </xf>
    <xf numFmtId="167" fontId="4" fillId="3" borderId="0" xfId="13" applyNumberFormat="1" applyFont="1" applyFill="1" applyAlignment="1">
      <alignment vertical="center"/>
    </xf>
    <xf numFmtId="37" fontId="12" fillId="3" borderId="0" xfId="4" applyNumberFormat="1" applyFont="1" applyFill="1" applyAlignment="1">
      <alignment vertical="center" wrapText="1"/>
    </xf>
    <xf numFmtId="0" fontId="22" fillId="6" borderId="0" xfId="4" applyFont="1" applyFill="1" applyAlignment="1">
      <alignment vertical="center"/>
    </xf>
    <xf numFmtId="0" fontId="0" fillId="3" borderId="0" xfId="0" applyFill="1"/>
    <xf numFmtId="169" fontId="0" fillId="0" borderId="0" xfId="1" applyNumberFormat="1" applyFont="1"/>
    <xf numFmtId="0" fontId="9" fillId="3" borderId="0" xfId="0" applyFont="1" applyFill="1"/>
    <xf numFmtId="9" fontId="0" fillId="0" borderId="0" xfId="3" applyFont="1"/>
    <xf numFmtId="9" fontId="12" fillId="3" borderId="0" xfId="3" applyFont="1" applyFill="1" applyBorder="1" applyAlignment="1">
      <alignment horizontal="right" vertical="center"/>
    </xf>
    <xf numFmtId="0" fontId="4" fillId="3" borderId="0" xfId="4" applyFont="1" applyFill="1" applyBorder="1" applyAlignment="1">
      <alignment vertical="center" wrapText="1"/>
    </xf>
    <xf numFmtId="0" fontId="23" fillId="0" borderId="0" xfId="0" applyFont="1" applyAlignment="1">
      <alignment horizontal="justify" vertical="center"/>
    </xf>
    <xf numFmtId="0" fontId="4" fillId="0" borderId="0" xfId="4" applyFont="1" applyFill="1" applyAlignment="1">
      <alignment vertical="center"/>
    </xf>
    <xf numFmtId="0" fontId="4" fillId="4" borderId="0" xfId="4" applyFont="1" applyFill="1" applyAlignment="1">
      <alignment vertical="center"/>
    </xf>
    <xf numFmtId="170" fontId="0" fillId="0" borderId="0" xfId="3" applyNumberFormat="1" applyFont="1"/>
    <xf numFmtId="169" fontId="12" fillId="4" borderId="11" xfId="1" applyNumberFormat="1" applyFont="1" applyFill="1" applyBorder="1" applyAlignment="1" applyProtection="1">
      <alignment vertical="center" wrapText="1"/>
    </xf>
    <xf numFmtId="0" fontId="0" fillId="4" borderId="0" xfId="0" applyFill="1"/>
    <xf numFmtId="0" fontId="16" fillId="4" borderId="0" xfId="4" applyFont="1" applyFill="1" applyAlignment="1" applyProtection="1">
      <alignment vertical="center"/>
    </xf>
    <xf numFmtId="0" fontId="4" fillId="4" borderId="0" xfId="4" applyFont="1" applyFill="1" applyAlignment="1" applyProtection="1">
      <alignment vertical="center" wrapText="1"/>
    </xf>
    <xf numFmtId="9" fontId="16" fillId="4" borderId="0" xfId="8" applyFont="1" applyFill="1" applyAlignment="1" applyProtection="1">
      <alignment vertical="center" wrapText="1"/>
    </xf>
    <xf numFmtId="0" fontId="27" fillId="5" borderId="0" xfId="14" applyFont="1" applyFill="1" applyAlignment="1">
      <alignment horizontal="left" wrapText="1"/>
    </xf>
    <xf numFmtId="0" fontId="26" fillId="3" borderId="0" xfId="0" applyFont="1" applyFill="1"/>
    <xf numFmtId="0" fontId="4" fillId="3" borderId="0" xfId="4" applyFont="1" applyFill="1" applyAlignment="1" applyProtection="1">
      <alignment vertical="center"/>
    </xf>
    <xf numFmtId="0" fontId="4" fillId="3" borderId="0" xfId="4" applyFont="1" applyFill="1" applyAlignment="1" applyProtection="1">
      <alignment vertical="center" wrapText="1"/>
    </xf>
    <xf numFmtId="0" fontId="4" fillId="4" borderId="0" xfId="4" applyFont="1" applyFill="1" applyAlignment="1" applyProtection="1">
      <alignment vertical="center"/>
    </xf>
    <xf numFmtId="10" fontId="4" fillId="3" borderId="0" xfId="8" applyNumberFormat="1" applyFont="1" applyFill="1" applyAlignment="1" applyProtection="1">
      <alignment vertical="center"/>
    </xf>
    <xf numFmtId="0" fontId="12" fillId="4" borderId="0" xfId="4" applyFont="1" applyFill="1" applyBorder="1" applyAlignment="1" applyProtection="1">
      <alignment vertical="center"/>
    </xf>
    <xf numFmtId="171" fontId="12" fillId="3" borderId="0" xfId="10" applyNumberFormat="1" applyFont="1" applyFill="1" applyBorder="1" applyAlignment="1" applyProtection="1">
      <alignment horizontal="right" vertical="center"/>
    </xf>
    <xf numFmtId="0" fontId="4" fillId="3" borderId="0" xfId="4" applyFont="1" applyFill="1" applyBorder="1" applyAlignment="1" applyProtection="1">
      <alignment horizontal="right" vertical="center"/>
    </xf>
    <xf numFmtId="37" fontId="18" fillId="3" borderId="0" xfId="4" applyNumberFormat="1" applyFont="1" applyFill="1" applyBorder="1" applyAlignment="1" applyProtection="1">
      <alignment horizontal="right" vertical="center" wrapText="1"/>
    </xf>
    <xf numFmtId="37" fontId="13" fillId="3" borderId="0" xfId="4" applyNumberFormat="1" applyFont="1" applyFill="1" applyBorder="1" applyAlignment="1" applyProtection="1">
      <alignment horizontal="right" vertical="center" wrapText="1"/>
    </xf>
    <xf numFmtId="169" fontId="12" fillId="3" borderId="0" xfId="1" applyNumberFormat="1" applyFont="1" applyFill="1" applyBorder="1" applyAlignment="1" applyProtection="1">
      <alignment horizontal="right" vertical="center"/>
    </xf>
    <xf numFmtId="9" fontId="12" fillId="3" borderId="0" xfId="8" applyFont="1" applyFill="1" applyBorder="1" applyAlignment="1" applyProtection="1">
      <alignment horizontal="right" vertical="center"/>
    </xf>
    <xf numFmtId="3" fontId="13" fillId="3" borderId="0" xfId="10" applyNumberFormat="1" applyFont="1" applyFill="1" applyBorder="1" applyAlignment="1" applyProtection="1">
      <alignment horizontal="right" vertical="center"/>
    </xf>
    <xf numFmtId="173" fontId="4" fillId="3" borderId="0" xfId="1" applyNumberFormat="1" applyFont="1" applyFill="1" applyBorder="1" applyAlignment="1" applyProtection="1">
      <alignment horizontal="right" vertical="center" wrapText="1"/>
    </xf>
    <xf numFmtId="0" fontId="4" fillId="3" borderId="0" xfId="4" applyFont="1" applyFill="1" applyProtection="1">
      <alignment vertical="top" wrapText="1"/>
    </xf>
    <xf numFmtId="0" fontId="4" fillId="3" borderId="0" xfId="4" applyFont="1" applyFill="1" applyAlignment="1" applyProtection="1">
      <alignment vertical="top"/>
    </xf>
    <xf numFmtId="0" fontId="4" fillId="3" borderId="7" xfId="4" applyFont="1" applyFill="1" applyBorder="1" applyAlignment="1" applyProtection="1">
      <alignment vertical="center" wrapText="1"/>
    </xf>
    <xf numFmtId="164" fontId="12" fillId="3" borderId="0" xfId="1" applyFont="1" applyFill="1" applyBorder="1" applyAlignment="1" applyProtection="1">
      <alignment horizontal="right" vertical="center"/>
    </xf>
    <xf numFmtId="9" fontId="12" fillId="3" borderId="0" xfId="3" applyFont="1" applyFill="1" applyBorder="1" applyAlignment="1" applyProtection="1">
      <alignment horizontal="right" vertical="center"/>
    </xf>
    <xf numFmtId="170" fontId="4" fillId="3" borderId="0" xfId="9" applyNumberFormat="1" applyFont="1" applyFill="1" applyBorder="1" applyAlignment="1" applyProtection="1">
      <alignment horizontal="right" vertical="center" wrapText="1"/>
    </xf>
    <xf numFmtId="169" fontId="4" fillId="3" borderId="0" xfId="1" applyNumberFormat="1" applyFont="1" applyFill="1" applyAlignment="1" applyProtection="1">
      <alignment vertical="center" wrapText="1"/>
    </xf>
    <xf numFmtId="1" fontId="4" fillId="3" borderId="0" xfId="4" applyNumberFormat="1" applyFont="1" applyFill="1" applyAlignment="1" applyProtection="1">
      <alignment vertical="center" wrapText="1"/>
    </xf>
    <xf numFmtId="0" fontId="28" fillId="3" borderId="0" xfId="4" applyFont="1" applyFill="1" applyAlignment="1">
      <alignment vertical="center" wrapText="1"/>
    </xf>
    <xf numFmtId="167" fontId="4" fillId="4" borderId="0" xfId="13" applyNumberFormat="1" applyFont="1" applyFill="1" applyAlignment="1">
      <alignment vertical="center"/>
    </xf>
    <xf numFmtId="37" fontId="12" fillId="4" borderId="0" xfId="4" applyNumberFormat="1" applyFont="1" applyFill="1" applyAlignment="1">
      <alignment vertical="center" wrapText="1"/>
    </xf>
    <xf numFmtId="0" fontId="20" fillId="4" borderId="0" xfId="4" applyFont="1" applyFill="1" applyBorder="1" applyAlignment="1">
      <alignment horizontal="right" vertical="center"/>
    </xf>
    <xf numFmtId="0" fontId="16" fillId="4" borderId="0" xfId="4" applyFont="1" applyFill="1" applyBorder="1" applyAlignment="1">
      <alignment horizontal="right" vertical="center"/>
    </xf>
    <xf numFmtId="9" fontId="12" fillId="4" borderId="0" xfId="9" applyFont="1" applyFill="1" applyBorder="1" applyAlignment="1">
      <alignment horizontal="right" vertical="center"/>
    </xf>
    <xf numFmtId="165" fontId="12" fillId="4" borderId="0" xfId="15" applyNumberFormat="1" applyFont="1" applyFill="1" applyBorder="1" applyAlignment="1">
      <alignment horizontal="right" vertical="center"/>
    </xf>
    <xf numFmtId="9" fontId="12" fillId="4" borderId="0" xfId="3" applyFont="1" applyFill="1" applyBorder="1" applyAlignment="1">
      <alignment horizontal="right" vertical="center"/>
    </xf>
    <xf numFmtId="169" fontId="12" fillId="4" borderId="0" xfId="1" applyNumberFormat="1" applyFont="1" applyFill="1" applyBorder="1" applyAlignment="1">
      <alignment horizontal="right" vertical="center"/>
    </xf>
    <xf numFmtId="0" fontId="4" fillId="4" borderId="0" xfId="4" applyFont="1" applyFill="1" applyBorder="1" applyAlignment="1">
      <alignment horizontal="right" vertical="center" wrapText="1"/>
    </xf>
    <xf numFmtId="9" fontId="4" fillId="3" borderId="0" xfId="4" applyNumberFormat="1" applyFont="1" applyFill="1" applyAlignment="1" applyProtection="1">
      <alignment vertical="center"/>
    </xf>
    <xf numFmtId="167" fontId="13" fillId="3" borderId="0" xfId="13" applyNumberFormat="1" applyFont="1" applyFill="1" applyAlignment="1" applyProtection="1">
      <alignment horizontal="right" vertical="center"/>
    </xf>
    <xf numFmtId="171" fontId="11" fillId="3" borderId="0" xfId="10" applyNumberFormat="1" applyFont="1" applyFill="1" applyBorder="1" applyAlignment="1" applyProtection="1">
      <alignment horizontal="right" vertical="center"/>
    </xf>
    <xf numFmtId="9" fontId="13" fillId="3" borderId="0" xfId="8" applyFont="1" applyFill="1" applyBorder="1" applyAlignment="1" applyProtection="1">
      <alignment horizontal="right" vertical="center"/>
    </xf>
    <xf numFmtId="167" fontId="13" fillId="3" borderId="0" xfId="4" applyNumberFormat="1" applyFont="1" applyFill="1" applyBorder="1" applyAlignment="1">
      <alignment horizontal="right" vertical="center"/>
    </xf>
    <xf numFmtId="169" fontId="12" fillId="4" borderId="12" xfId="1" applyNumberFormat="1" applyFont="1" applyFill="1" applyBorder="1" applyAlignment="1" applyProtection="1">
      <alignment vertical="center" wrapText="1"/>
    </xf>
    <xf numFmtId="0" fontId="0" fillId="3" borderId="0" xfId="0" applyFill="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4" fillId="3" borderId="0" xfId="4" applyFont="1" applyFill="1" applyBorder="1" applyAlignment="1" applyProtection="1">
      <alignment vertical="center" wrapText="1"/>
    </xf>
    <xf numFmtId="9" fontId="2" fillId="0" borderId="0" xfId="3" applyFont="1"/>
    <xf numFmtId="171" fontId="13" fillId="3" borderId="0" xfId="10" applyNumberFormat="1" applyFont="1" applyFill="1" applyBorder="1" applyAlignment="1" applyProtection="1">
      <alignment horizontal="right" vertical="center"/>
    </xf>
    <xf numFmtId="3" fontId="4" fillId="3" borderId="0" xfId="4" applyNumberFormat="1" applyFont="1" applyFill="1" applyAlignment="1" applyProtection="1">
      <alignment horizontal="right" vertical="center" wrapText="1"/>
    </xf>
    <xf numFmtId="0" fontId="35" fillId="3" borderId="0" xfId="0" applyFont="1" applyFill="1"/>
    <xf numFmtId="0" fontId="25" fillId="5" borderId="0" xfId="0" applyFont="1" applyFill="1"/>
    <xf numFmtId="168" fontId="12" fillId="4" borderId="13" xfId="11" applyNumberFormat="1" applyFont="1" applyFill="1" applyBorder="1" applyAlignment="1" applyProtection="1">
      <alignment vertical="center"/>
    </xf>
    <xf numFmtId="168" fontId="12" fillId="4" borderId="22" xfId="11" applyNumberFormat="1" applyFont="1" applyFill="1" applyBorder="1" applyAlignment="1" applyProtection="1">
      <alignment vertical="center"/>
    </xf>
    <xf numFmtId="0" fontId="17" fillId="3" borderId="0" xfId="4" applyFont="1" applyFill="1" applyAlignment="1">
      <alignment vertical="center"/>
    </xf>
    <xf numFmtId="43" fontId="4" fillId="3" borderId="0" xfId="13" applyFont="1" applyFill="1" applyAlignment="1">
      <alignment vertical="center"/>
    </xf>
    <xf numFmtId="0" fontId="25" fillId="5" borderId="0" xfId="0" applyFont="1" applyFill="1" applyAlignment="1">
      <alignment wrapText="1"/>
    </xf>
    <xf numFmtId="0" fontId="31" fillId="8" borderId="1" xfId="0" applyFont="1" applyFill="1" applyBorder="1" applyAlignment="1">
      <alignment vertical="top"/>
    </xf>
    <xf numFmtId="0" fontId="0" fillId="9" borderId="1" xfId="0" applyFill="1" applyBorder="1" applyAlignment="1">
      <alignment vertical="top"/>
    </xf>
    <xf numFmtId="0" fontId="20" fillId="8" borderId="0" xfId="4" applyFont="1" applyFill="1" applyAlignment="1" applyProtection="1">
      <alignment vertical="center" wrapText="1"/>
    </xf>
    <xf numFmtId="9" fontId="37" fillId="3" borderId="0" xfId="9" applyFont="1" applyFill="1" applyAlignment="1" applyProtection="1">
      <alignment horizontal="right" vertical="center" wrapText="1"/>
      <protection locked="0"/>
    </xf>
    <xf numFmtId="169" fontId="37" fillId="3" borderId="0" xfId="1" applyNumberFormat="1" applyFont="1" applyFill="1" applyAlignment="1" applyProtection="1">
      <alignment horizontal="right" vertical="center" wrapText="1"/>
      <protection locked="0"/>
    </xf>
    <xf numFmtId="9" fontId="37" fillId="3" borderId="0" xfId="4" applyNumberFormat="1" applyFont="1" applyFill="1" applyAlignment="1" applyProtection="1">
      <alignment horizontal="right" vertical="center"/>
      <protection locked="0"/>
    </xf>
    <xf numFmtId="9" fontId="37" fillId="3" borderId="0" xfId="4" applyNumberFormat="1" applyFont="1" applyFill="1" applyAlignment="1" applyProtection="1">
      <alignment horizontal="right" vertical="center" wrapText="1"/>
      <protection locked="0"/>
    </xf>
    <xf numFmtId="9" fontId="37" fillId="4" borderId="0" xfId="9" applyFont="1" applyFill="1" applyAlignment="1" applyProtection="1">
      <alignment horizontal="right" vertical="center" wrapText="1"/>
      <protection locked="0"/>
    </xf>
    <xf numFmtId="9" fontId="37" fillId="3" borderId="0" xfId="8" applyFont="1" applyFill="1" applyAlignment="1" applyProtection="1">
      <alignment horizontal="right" vertical="center" wrapText="1"/>
      <protection locked="0"/>
    </xf>
    <xf numFmtId="167" fontId="37" fillId="3" borderId="0" xfId="8" applyNumberFormat="1" applyFont="1" applyFill="1" applyAlignment="1" applyProtection="1">
      <alignment horizontal="right" vertical="center" wrapText="1"/>
      <protection locked="0"/>
    </xf>
    <xf numFmtId="169" fontId="37" fillId="4" borderId="12" xfId="1" applyNumberFormat="1" applyFont="1" applyFill="1" applyBorder="1" applyAlignment="1" applyProtection="1">
      <alignment vertical="center" wrapText="1"/>
      <protection locked="0"/>
    </xf>
    <xf numFmtId="0" fontId="20" fillId="8" borderId="7" xfId="4" applyFont="1" applyFill="1" applyBorder="1" applyAlignment="1">
      <alignment vertical="center"/>
    </xf>
    <xf numFmtId="0" fontId="20" fillId="8" borderId="0" xfId="4" applyFont="1" applyFill="1" applyBorder="1" applyAlignment="1">
      <alignment horizontal="right" vertical="center"/>
    </xf>
    <xf numFmtId="0" fontId="20" fillId="8" borderId="6" xfId="4" applyFont="1" applyFill="1" applyBorder="1" applyAlignment="1" applyProtection="1">
      <alignment vertical="center"/>
    </xf>
    <xf numFmtId="0" fontId="19" fillId="8" borderId="5" xfId="4" applyFont="1" applyFill="1" applyBorder="1" applyAlignment="1" applyProtection="1">
      <alignment horizontal="right" vertical="center"/>
    </xf>
    <xf numFmtId="9" fontId="20" fillId="8" borderId="5" xfId="8" applyFont="1" applyFill="1" applyBorder="1" applyAlignment="1" applyProtection="1">
      <alignment horizontal="right" vertical="center"/>
    </xf>
    <xf numFmtId="37" fontId="21" fillId="3" borderId="0" xfId="13" applyNumberFormat="1" applyFont="1" applyFill="1" applyBorder="1" applyAlignment="1" applyProtection="1">
      <alignment horizontal="right" vertical="center" wrapText="1"/>
    </xf>
    <xf numFmtId="9" fontId="21" fillId="3" borderId="0" xfId="3" applyFont="1" applyFill="1" applyBorder="1" applyAlignment="1" applyProtection="1">
      <alignment horizontal="right" vertical="center" wrapText="1"/>
    </xf>
    <xf numFmtId="37" fontId="21" fillId="3" borderId="0" xfId="4" applyNumberFormat="1" applyFont="1" applyFill="1" applyBorder="1" applyAlignment="1" applyProtection="1">
      <alignment horizontal="right" vertical="center" wrapText="1"/>
    </xf>
    <xf numFmtId="169" fontId="21" fillId="3" borderId="0" xfId="4" applyNumberFormat="1" applyFont="1" applyFill="1" applyBorder="1" applyAlignment="1" applyProtection="1">
      <alignment horizontal="right" vertical="center" wrapText="1"/>
    </xf>
    <xf numFmtId="171" fontId="21" fillId="3" borderId="0" xfId="10" applyNumberFormat="1" applyFont="1" applyFill="1" applyBorder="1" applyAlignment="1" applyProtection="1">
      <alignment horizontal="right" vertical="center"/>
    </xf>
    <xf numFmtId="171" fontId="21" fillId="4" borderId="0" xfId="10" applyNumberFormat="1" applyFont="1" applyFill="1" applyBorder="1" applyAlignment="1" applyProtection="1">
      <alignment horizontal="right" vertical="center"/>
    </xf>
    <xf numFmtId="169" fontId="21" fillId="3" borderId="0" xfId="1" applyNumberFormat="1" applyFont="1" applyFill="1" applyBorder="1" applyAlignment="1" applyProtection="1">
      <alignment horizontal="right" vertical="center"/>
    </xf>
    <xf numFmtId="169" fontId="21" fillId="3" borderId="0" xfId="1" applyNumberFormat="1" applyFont="1" applyFill="1" applyBorder="1" applyAlignment="1">
      <alignment horizontal="right" vertical="center"/>
    </xf>
    <xf numFmtId="9" fontId="21" fillId="3" borderId="0" xfId="8" applyFont="1" applyFill="1" applyBorder="1" applyAlignment="1" applyProtection="1">
      <alignment horizontal="right" vertical="center"/>
    </xf>
    <xf numFmtId="9" fontId="21" fillId="4" borderId="0" xfId="8" applyFont="1" applyFill="1" applyBorder="1" applyAlignment="1" applyProtection="1">
      <alignment horizontal="right" vertical="center"/>
    </xf>
    <xf numFmtId="3" fontId="21" fillId="3" borderId="0" xfId="10" applyNumberFormat="1" applyFont="1" applyFill="1" applyBorder="1" applyAlignment="1" applyProtection="1">
      <alignment horizontal="right" vertical="center"/>
    </xf>
    <xf numFmtId="3" fontId="21" fillId="3" borderId="0" xfId="4" applyNumberFormat="1" applyFont="1" applyFill="1" applyBorder="1" applyAlignment="1" applyProtection="1">
      <alignment horizontal="right" vertical="center"/>
    </xf>
    <xf numFmtId="173" fontId="21" fillId="3" borderId="0" xfId="1" applyNumberFormat="1" applyFont="1" applyFill="1" applyBorder="1" applyAlignment="1" applyProtection="1">
      <alignment horizontal="right" vertical="center" wrapText="1"/>
    </xf>
    <xf numFmtId="171" fontId="21" fillId="3" borderId="0" xfId="10" applyNumberFormat="1" applyFont="1" applyFill="1" applyBorder="1" applyAlignment="1">
      <alignment horizontal="right" vertical="center"/>
    </xf>
    <xf numFmtId="171" fontId="21" fillId="0" borderId="0" xfId="10" applyNumberFormat="1" applyFont="1" applyFill="1" applyBorder="1" applyAlignment="1" applyProtection="1">
      <alignment horizontal="right" vertical="center"/>
    </xf>
    <xf numFmtId="164" fontId="21" fillId="3" borderId="0" xfId="1" applyFont="1" applyFill="1" applyBorder="1" applyAlignment="1" applyProtection="1">
      <alignment horizontal="right" vertical="center"/>
    </xf>
    <xf numFmtId="9" fontId="21" fillId="3" borderId="0" xfId="3" applyFont="1" applyFill="1" applyBorder="1" applyAlignment="1" applyProtection="1">
      <alignment horizontal="right" vertical="center"/>
    </xf>
    <xf numFmtId="9" fontId="21" fillId="3" borderId="0" xfId="8" applyFont="1" applyFill="1" applyBorder="1" applyAlignment="1" applyProtection="1">
      <alignment horizontal="right" vertical="center" wrapText="1"/>
    </xf>
    <xf numFmtId="167" fontId="21" fillId="4" borderId="0" xfId="4" applyNumberFormat="1" applyFont="1" applyFill="1" applyBorder="1" applyAlignment="1">
      <alignment horizontal="right" vertical="center"/>
    </xf>
    <xf numFmtId="167" fontId="21" fillId="4" borderId="0" xfId="4" applyNumberFormat="1" applyFont="1" applyFill="1" applyBorder="1" applyAlignment="1" applyProtection="1">
      <alignment horizontal="right" vertical="center"/>
    </xf>
    <xf numFmtId="171" fontId="21" fillId="4" borderId="0" xfId="10" applyNumberFormat="1" applyFont="1" applyFill="1" applyBorder="1" applyAlignment="1">
      <alignment horizontal="right" vertical="center"/>
    </xf>
    <xf numFmtId="3" fontId="21" fillId="3" borderId="0" xfId="4" applyNumberFormat="1" applyFont="1" applyFill="1" applyBorder="1" applyAlignment="1" applyProtection="1">
      <alignment horizontal="right" vertical="center" wrapText="1"/>
    </xf>
    <xf numFmtId="170" fontId="21" fillId="3" borderId="0" xfId="9" applyNumberFormat="1" applyFont="1" applyFill="1" applyBorder="1" applyAlignment="1" applyProtection="1">
      <alignment horizontal="right" vertical="center" wrapText="1"/>
    </xf>
    <xf numFmtId="0" fontId="24" fillId="9" borderId="10" xfId="4" applyFont="1" applyFill="1" applyBorder="1" applyAlignment="1">
      <alignment vertical="center"/>
    </xf>
    <xf numFmtId="0" fontId="24" fillId="9" borderId="4" xfId="4" applyFont="1" applyFill="1" applyBorder="1" applyAlignment="1">
      <alignment horizontal="right" vertical="center"/>
    </xf>
    <xf numFmtId="167" fontId="40" fillId="3" borderId="0" xfId="13" applyNumberFormat="1" applyFont="1" applyFill="1" applyAlignment="1">
      <alignment vertical="center"/>
    </xf>
    <xf numFmtId="169" fontId="0" fillId="0" borderId="0" xfId="1" applyNumberFormat="1" applyFont="1" applyBorder="1"/>
    <xf numFmtId="9" fontId="0" fillId="0" borderId="0" xfId="3" applyFont="1" applyBorder="1"/>
    <xf numFmtId="168" fontId="0" fillId="0" borderId="0" xfId="2" applyNumberFormat="1" applyFont="1" applyBorder="1"/>
    <xf numFmtId="0" fontId="0" fillId="0" borderId="24" xfId="0" applyBorder="1"/>
    <xf numFmtId="0" fontId="0" fillId="0" borderId="26" xfId="0" applyBorder="1"/>
    <xf numFmtId="9" fontId="0" fillId="0" borderId="27" xfId="3" applyFont="1" applyBorder="1"/>
    <xf numFmtId="169" fontId="0" fillId="0" borderId="27" xfId="1" applyNumberFormat="1" applyFont="1" applyBorder="1"/>
    <xf numFmtId="168" fontId="0" fillId="0" borderId="27" xfId="2" applyNumberFormat="1" applyFont="1" applyBorder="1"/>
    <xf numFmtId="174" fontId="4" fillId="3" borderId="0" xfId="4" applyNumberFormat="1" applyFont="1" applyFill="1" applyAlignment="1" applyProtection="1">
      <alignment horizontal="right" vertical="center" wrapText="1"/>
    </xf>
    <xf numFmtId="168" fontId="37" fillId="4" borderId="12" xfId="11" applyNumberFormat="1" applyFont="1" applyFill="1" applyBorder="1" applyAlignment="1" applyProtection="1">
      <alignment vertical="center"/>
      <protection locked="0"/>
    </xf>
    <xf numFmtId="172" fontId="37" fillId="4" borderId="11" xfId="13" applyNumberFormat="1" applyFont="1" applyFill="1" applyBorder="1" applyAlignment="1" applyProtection="1">
      <alignment vertical="center" wrapText="1"/>
      <protection locked="0"/>
    </xf>
    <xf numFmtId="167" fontId="37" fillId="4" borderId="11" xfId="8" applyNumberFormat="1" applyFont="1" applyFill="1" applyBorder="1" applyAlignment="1" applyProtection="1">
      <alignment vertical="center"/>
      <protection locked="0"/>
    </xf>
    <xf numFmtId="9" fontId="37" fillId="3" borderId="0" xfId="9" applyFont="1" applyFill="1" applyBorder="1" applyAlignment="1" applyProtection="1">
      <alignment horizontal="right" vertical="center"/>
      <protection locked="0"/>
    </xf>
    <xf numFmtId="169" fontId="37" fillId="3" borderId="0" xfId="1" applyNumberFormat="1" applyFont="1" applyFill="1" applyBorder="1" applyAlignment="1" applyProtection="1">
      <alignment horizontal="right" vertical="center"/>
      <protection locked="0"/>
    </xf>
    <xf numFmtId="0" fontId="20" fillId="8" borderId="0" xfId="4" applyFont="1" applyFill="1" applyBorder="1" applyAlignment="1" applyProtection="1">
      <alignment horizontal="right" vertical="center"/>
      <protection locked="0"/>
    </xf>
    <xf numFmtId="9" fontId="37" fillId="3" borderId="0" xfId="3" applyFont="1" applyFill="1" applyBorder="1" applyAlignment="1" applyProtection="1">
      <alignment horizontal="right" vertical="center"/>
      <protection locked="0"/>
    </xf>
    <xf numFmtId="0" fontId="41" fillId="3" borderId="0" xfId="0" applyFont="1" applyFill="1"/>
    <xf numFmtId="175" fontId="41" fillId="3" borderId="0" xfId="10" applyNumberFormat="1" applyFont="1" applyFill="1" applyAlignment="1">
      <alignment horizontal="left" vertical="center"/>
    </xf>
    <xf numFmtId="0" fontId="42" fillId="3" borderId="0" xfId="0" applyFont="1" applyFill="1"/>
    <xf numFmtId="9" fontId="42" fillId="3" borderId="0" xfId="3" applyFont="1" applyFill="1"/>
    <xf numFmtId="167" fontId="21" fillId="3" borderId="0" xfId="4" applyNumberFormat="1" applyFont="1" applyFill="1" applyBorder="1" applyAlignment="1">
      <alignment horizontal="right" vertical="center"/>
    </xf>
    <xf numFmtId="0" fontId="17" fillId="4" borderId="0" xfId="4" applyFont="1" applyFill="1" applyAlignment="1">
      <alignment horizontal="right" vertical="center" wrapText="1"/>
    </xf>
    <xf numFmtId="164" fontId="0" fillId="3" borderId="0" xfId="1" applyFont="1" applyFill="1"/>
    <xf numFmtId="0" fontId="39" fillId="10" borderId="29" xfId="0" applyFont="1" applyFill="1" applyBorder="1" applyAlignment="1">
      <alignment horizontal="center" vertical="center" wrapText="1"/>
    </xf>
    <xf numFmtId="168" fontId="45" fillId="3" borderId="30" xfId="2" applyNumberFormat="1" applyFont="1" applyFill="1" applyBorder="1" applyAlignment="1">
      <alignment horizontal="center" vertical="center" wrapText="1"/>
    </xf>
    <xf numFmtId="9" fontId="46" fillId="3" borderId="0" xfId="3" applyFont="1" applyFill="1"/>
    <xf numFmtId="43" fontId="4" fillId="3" borderId="0" xfId="4" applyNumberFormat="1" applyFont="1" applyFill="1" applyAlignment="1">
      <alignment vertical="center" wrapText="1"/>
    </xf>
    <xf numFmtId="0" fontId="44" fillId="3" borderId="0" xfId="0" applyFont="1" applyFill="1"/>
    <xf numFmtId="0" fontId="4" fillId="0" borderId="7" xfId="4" applyFont="1" applyFill="1" applyBorder="1" applyAlignment="1" applyProtection="1">
      <alignment vertical="center"/>
    </xf>
    <xf numFmtId="0" fontId="17" fillId="0" borderId="7" xfId="4" applyFont="1" applyBorder="1" applyAlignment="1">
      <alignment vertical="center"/>
    </xf>
    <xf numFmtId="0" fontId="17" fillId="3" borderId="7" xfId="4" applyFont="1" applyFill="1" applyBorder="1" applyAlignment="1">
      <alignment vertical="center" wrapText="1"/>
    </xf>
    <xf numFmtId="14" fontId="43" fillId="0" borderId="0" xfId="3" applyNumberFormat="1" applyFont="1" applyFill="1" applyAlignment="1">
      <alignment vertical="center"/>
    </xf>
    <xf numFmtId="2" fontId="44" fillId="0" borderId="0" xfId="0" applyNumberFormat="1" applyFont="1"/>
    <xf numFmtId="9" fontId="38" fillId="3" borderId="0" xfId="8" applyFont="1" applyFill="1" applyAlignment="1" applyProtection="1">
      <alignment horizontal="right" vertical="center" wrapText="1"/>
      <protection locked="0"/>
    </xf>
    <xf numFmtId="0" fontId="47" fillId="3" borderId="0" xfId="0" applyFont="1" applyFill="1" applyAlignment="1">
      <alignment horizontal="right"/>
    </xf>
    <xf numFmtId="0" fontId="48" fillId="3" borderId="0" xfId="4" applyFont="1" applyFill="1" applyAlignment="1">
      <alignment horizontal="right" vertical="center" wrapText="1"/>
    </xf>
    <xf numFmtId="9" fontId="4" fillId="3" borderId="0" xfId="4" applyNumberFormat="1" applyFont="1" applyFill="1" applyAlignment="1">
      <alignment vertical="center"/>
    </xf>
    <xf numFmtId="173" fontId="0" fillId="0" borderId="0" xfId="1" applyNumberFormat="1" applyFont="1"/>
    <xf numFmtId="171" fontId="49" fillId="3" borderId="0" xfId="10" applyNumberFormat="1" applyFont="1" applyFill="1" applyBorder="1" applyAlignment="1" applyProtection="1">
      <alignment horizontal="right" vertical="center"/>
    </xf>
    <xf numFmtId="171" fontId="49" fillId="0" borderId="0" xfId="10" applyNumberFormat="1" applyFont="1" applyFill="1" applyBorder="1" applyAlignment="1" applyProtection="1">
      <alignment horizontal="right" vertical="center"/>
    </xf>
    <xf numFmtId="169" fontId="49" fillId="3" borderId="0" xfId="1" applyNumberFormat="1" applyFont="1" applyFill="1" applyBorder="1" applyAlignment="1" applyProtection="1">
      <alignment horizontal="right" vertical="center"/>
    </xf>
    <xf numFmtId="164" fontId="49" fillId="3" borderId="0" xfId="1" applyFont="1" applyFill="1" applyBorder="1" applyAlignment="1" applyProtection="1">
      <alignment horizontal="right" vertical="center"/>
    </xf>
    <xf numFmtId="9" fontId="49" fillId="3" borderId="0" xfId="3" applyFont="1" applyFill="1" applyBorder="1" applyAlignment="1" applyProtection="1">
      <alignment horizontal="right" vertical="center"/>
    </xf>
    <xf numFmtId="0" fontId="49" fillId="3" borderId="0" xfId="4" applyFont="1" applyFill="1" applyBorder="1" applyAlignment="1" applyProtection="1">
      <alignment horizontal="right" vertical="center" wrapText="1"/>
    </xf>
    <xf numFmtId="9" fontId="49" fillId="3" borderId="0" xfId="8" applyFont="1" applyFill="1" applyBorder="1" applyAlignment="1" applyProtection="1">
      <alignment horizontal="right" vertical="center"/>
    </xf>
    <xf numFmtId="9" fontId="49" fillId="3" borderId="0" xfId="8" applyFont="1" applyFill="1" applyBorder="1" applyAlignment="1" applyProtection="1">
      <alignment horizontal="right" vertical="center" wrapText="1"/>
    </xf>
    <xf numFmtId="167" fontId="49" fillId="4" borderId="0" xfId="4" applyNumberFormat="1" applyFont="1" applyFill="1" applyBorder="1" applyAlignment="1">
      <alignment horizontal="right" vertical="center"/>
    </xf>
    <xf numFmtId="167" fontId="49" fillId="4" borderId="0" xfId="4" applyNumberFormat="1" applyFont="1" applyFill="1" applyBorder="1" applyAlignment="1" applyProtection="1">
      <alignment horizontal="right" vertical="center"/>
    </xf>
    <xf numFmtId="171" fontId="49" fillId="4" borderId="0" xfId="10" applyNumberFormat="1" applyFont="1" applyFill="1" applyBorder="1" applyAlignment="1" applyProtection="1">
      <alignment horizontal="right" vertical="center"/>
    </xf>
    <xf numFmtId="171" fontId="49" fillId="4" borderId="0" xfId="10" applyNumberFormat="1" applyFont="1" applyFill="1" applyBorder="1" applyAlignment="1">
      <alignment horizontal="right" vertical="center"/>
    </xf>
    <xf numFmtId="3" fontId="49" fillId="3" borderId="0" xfId="4" applyNumberFormat="1" applyFont="1" applyFill="1" applyBorder="1" applyAlignment="1" applyProtection="1">
      <alignment horizontal="right" vertical="center" wrapText="1"/>
    </xf>
    <xf numFmtId="3" fontId="49" fillId="0" borderId="0" xfId="4" applyNumberFormat="1" applyFont="1" applyFill="1" applyBorder="1" applyAlignment="1" applyProtection="1">
      <alignment horizontal="right" vertical="center" wrapText="1"/>
    </xf>
    <xf numFmtId="170" fontId="49" fillId="3" borderId="0" xfId="9" applyNumberFormat="1" applyFont="1" applyFill="1" applyBorder="1" applyAlignment="1" applyProtection="1">
      <alignment horizontal="right" vertical="center" wrapText="1"/>
    </xf>
    <xf numFmtId="3" fontId="49" fillId="3" borderId="0" xfId="10" applyNumberFormat="1" applyFont="1" applyFill="1" applyBorder="1" applyAlignment="1" applyProtection="1">
      <alignment horizontal="right" vertical="center"/>
    </xf>
    <xf numFmtId="37" fontId="49" fillId="3" borderId="0" xfId="13" applyNumberFormat="1" applyFont="1" applyFill="1" applyBorder="1" applyAlignment="1" applyProtection="1">
      <alignment horizontal="right" vertical="center" wrapText="1"/>
    </xf>
    <xf numFmtId="9" fontId="49" fillId="3" borderId="0" xfId="3" applyFont="1" applyFill="1" applyBorder="1" applyAlignment="1" applyProtection="1">
      <alignment horizontal="right" vertical="center" wrapText="1"/>
    </xf>
    <xf numFmtId="9" fontId="49" fillId="4" borderId="0" xfId="8" applyFont="1" applyFill="1" applyBorder="1" applyAlignment="1" applyProtection="1">
      <alignment horizontal="right" vertical="center"/>
    </xf>
    <xf numFmtId="169" fontId="49" fillId="3" borderId="0" xfId="10" applyNumberFormat="1" applyFont="1" applyFill="1" applyBorder="1" applyAlignment="1" applyProtection="1">
      <alignment horizontal="right" vertical="center"/>
    </xf>
    <xf numFmtId="9" fontId="49" fillId="3" borderId="0" xfId="9" applyFont="1" applyFill="1" applyBorder="1" applyAlignment="1" applyProtection="1">
      <alignment horizontal="right" vertical="center"/>
    </xf>
    <xf numFmtId="3" fontId="49" fillId="3" borderId="0" xfId="4" applyNumberFormat="1" applyFont="1" applyFill="1" applyBorder="1" applyAlignment="1" applyProtection="1">
      <alignment horizontal="right" vertical="center"/>
    </xf>
    <xf numFmtId="173" fontId="49" fillId="3" borderId="0" xfId="1" applyNumberFormat="1" applyFont="1" applyFill="1" applyBorder="1" applyAlignment="1" applyProtection="1">
      <alignment horizontal="right" vertical="center" wrapText="1"/>
    </xf>
    <xf numFmtId="37" fontId="49" fillId="4" borderId="0" xfId="13" applyNumberFormat="1" applyFont="1" applyFill="1" applyBorder="1" applyAlignment="1" applyProtection="1">
      <alignment horizontal="right" vertical="center" wrapText="1"/>
    </xf>
    <xf numFmtId="169" fontId="49" fillId="3" borderId="0" xfId="4" applyNumberFormat="1" applyFont="1" applyFill="1" applyBorder="1" applyAlignment="1" applyProtection="1">
      <alignment horizontal="right" vertical="center" wrapText="1"/>
    </xf>
    <xf numFmtId="169" fontId="49" fillId="4" borderId="0" xfId="4" applyNumberFormat="1" applyFont="1" applyFill="1" applyBorder="1" applyAlignment="1" applyProtection="1">
      <alignment horizontal="right" vertical="center" wrapText="1"/>
    </xf>
    <xf numFmtId="37" fontId="49" fillId="3" borderId="0" xfId="4" applyNumberFormat="1" applyFont="1" applyFill="1" applyBorder="1" applyAlignment="1" applyProtection="1">
      <alignment horizontal="right" vertical="center" wrapText="1"/>
    </xf>
    <xf numFmtId="169" fontId="49" fillId="3" borderId="0" xfId="1" applyNumberFormat="1" applyFont="1" applyFill="1" applyBorder="1" applyAlignment="1">
      <alignment horizontal="right" vertical="center"/>
    </xf>
    <xf numFmtId="9" fontId="49" fillId="0" borderId="0" xfId="8" applyFont="1" applyFill="1" applyBorder="1" applyAlignment="1" applyProtection="1">
      <alignment horizontal="right" vertical="center"/>
    </xf>
    <xf numFmtId="37" fontId="21" fillId="3" borderId="0" xfId="13" applyNumberFormat="1" applyFont="1" applyFill="1" applyAlignment="1">
      <alignment horizontal="left" vertical="center" wrapText="1"/>
    </xf>
    <xf numFmtId="0" fontId="50" fillId="7" borderId="7" xfId="4" applyFont="1" applyFill="1" applyBorder="1" applyAlignment="1">
      <alignment vertical="center"/>
    </xf>
    <xf numFmtId="3" fontId="49" fillId="7" borderId="0" xfId="10" applyNumberFormat="1" applyFont="1" applyFill="1" applyBorder="1" applyAlignment="1" applyProtection="1">
      <alignment horizontal="right" vertical="center"/>
    </xf>
    <xf numFmtId="0" fontId="12" fillId="3" borderId="0" xfId="4" applyFont="1" applyFill="1" applyBorder="1" applyAlignment="1">
      <alignment vertical="center" wrapText="1"/>
    </xf>
    <xf numFmtId="9" fontId="38" fillId="3" borderId="0" xfId="3" applyFont="1" applyFill="1" applyBorder="1" applyAlignment="1" applyProtection="1">
      <alignment horizontal="right" vertical="center"/>
      <protection locked="0"/>
    </xf>
    <xf numFmtId="169" fontId="12" fillId="3" borderId="0" xfId="1" applyNumberFormat="1" applyFont="1" applyFill="1" applyBorder="1" applyAlignment="1">
      <alignment horizontal="right" vertical="center" wrapText="1"/>
    </xf>
    <xf numFmtId="169" fontId="37" fillId="0" borderId="0" xfId="1" applyNumberFormat="1" applyFont="1" applyFill="1" applyBorder="1" applyAlignment="1" applyProtection="1">
      <alignment horizontal="right" vertical="center" wrapText="1"/>
      <protection locked="0"/>
    </xf>
    <xf numFmtId="0" fontId="28" fillId="3" borderId="0" xfId="4" applyFont="1" applyFill="1" applyBorder="1" applyAlignment="1">
      <alignment vertical="center" wrapText="1"/>
    </xf>
    <xf numFmtId="0" fontId="29" fillId="3" borderId="0" xfId="4" applyFont="1" applyFill="1" applyBorder="1" applyAlignment="1">
      <alignment vertical="center" wrapText="1"/>
    </xf>
    <xf numFmtId="169" fontId="49" fillId="4" borderId="0" xfId="1" applyNumberFormat="1" applyFont="1" applyFill="1" applyBorder="1" applyAlignment="1">
      <alignment horizontal="right" vertical="center"/>
    </xf>
    <xf numFmtId="169" fontId="21" fillId="4" borderId="0" xfId="1" applyNumberFormat="1" applyFont="1" applyFill="1" applyBorder="1" applyAlignment="1">
      <alignment horizontal="right" vertical="center"/>
    </xf>
    <xf numFmtId="0" fontId="49" fillId="3" borderId="0" xfId="4" applyFont="1" applyFill="1" applyBorder="1" applyProtection="1">
      <alignment vertical="top" wrapText="1"/>
    </xf>
    <xf numFmtId="169" fontId="49" fillId="7" borderId="0" xfId="1" applyNumberFormat="1" applyFont="1" applyFill="1" applyBorder="1" applyAlignment="1">
      <alignment horizontal="right" vertical="center"/>
    </xf>
    <xf numFmtId="169" fontId="21" fillId="7" borderId="0" xfId="1" applyNumberFormat="1" applyFont="1" applyFill="1" applyBorder="1" applyAlignment="1">
      <alignment horizontal="right" vertical="center"/>
    </xf>
    <xf numFmtId="169" fontId="49" fillId="0" borderId="0" xfId="1" applyNumberFormat="1" applyFont="1" applyFill="1" applyBorder="1" applyAlignment="1">
      <alignment horizontal="right" vertical="center"/>
    </xf>
    <xf numFmtId="169" fontId="21" fillId="0" borderId="0" xfId="1" applyNumberFormat="1" applyFont="1" applyFill="1" applyBorder="1" applyAlignment="1">
      <alignment horizontal="right" vertical="center"/>
    </xf>
    <xf numFmtId="171" fontId="36" fillId="3" borderId="0" xfId="10" applyNumberFormat="1" applyFont="1" applyFill="1" applyBorder="1" applyAlignment="1">
      <alignment horizontal="right" vertical="center"/>
    </xf>
    <xf numFmtId="0" fontId="49" fillId="3" borderId="0" xfId="4" applyFont="1" applyFill="1" applyBorder="1" applyAlignment="1" applyProtection="1">
      <alignment vertical="center" wrapText="1"/>
    </xf>
    <xf numFmtId="3" fontId="36" fillId="3" borderId="0" xfId="4" applyNumberFormat="1" applyFont="1" applyFill="1" applyBorder="1" applyAlignment="1">
      <alignment horizontal="right" vertical="center" wrapText="1"/>
    </xf>
    <xf numFmtId="9" fontId="51" fillId="3" borderId="0" xfId="9" applyFont="1" applyFill="1" applyBorder="1" applyAlignment="1" applyProtection="1">
      <alignment horizontal="right" vertical="center"/>
      <protection locked="0"/>
    </xf>
    <xf numFmtId="165" fontId="12" fillId="0" borderId="0" xfId="15" applyNumberFormat="1" applyFont="1" applyFill="1" applyBorder="1" applyAlignment="1">
      <alignment horizontal="right" vertical="center"/>
    </xf>
    <xf numFmtId="0" fontId="13" fillId="4" borderId="23" xfId="4" applyFont="1" applyFill="1" applyBorder="1" applyAlignment="1" applyProtection="1">
      <alignment vertical="center"/>
    </xf>
    <xf numFmtId="171" fontId="52" fillId="4" borderId="0" xfId="10" applyNumberFormat="1" applyFont="1" applyFill="1" applyBorder="1" applyAlignment="1" applyProtection="1">
      <alignment horizontal="right" vertical="center"/>
    </xf>
    <xf numFmtId="169" fontId="52" fillId="4" borderId="0" xfId="10" applyNumberFormat="1" applyFont="1" applyFill="1" applyBorder="1" applyAlignment="1" applyProtection="1">
      <alignment horizontal="right" vertical="center"/>
    </xf>
    <xf numFmtId="169" fontId="52" fillId="4" borderId="0" xfId="1" applyNumberFormat="1" applyFont="1" applyFill="1" applyBorder="1" applyAlignment="1">
      <alignment horizontal="right" vertical="center"/>
    </xf>
    <xf numFmtId="171" fontId="13" fillId="4" borderId="0" xfId="10" applyNumberFormat="1" applyFont="1" applyFill="1" applyBorder="1" applyAlignment="1" applyProtection="1">
      <alignment horizontal="right" vertical="center"/>
    </xf>
    <xf numFmtId="169" fontId="13" fillId="4" borderId="0" xfId="10" applyNumberFormat="1" applyFont="1" applyFill="1" applyBorder="1" applyAlignment="1" applyProtection="1">
      <alignment horizontal="right" vertical="center"/>
    </xf>
    <xf numFmtId="171" fontId="52" fillId="4" borderId="0" xfId="1" applyNumberFormat="1" applyFont="1" applyFill="1" applyBorder="1" applyAlignment="1">
      <alignment horizontal="right" vertical="center"/>
    </xf>
    <xf numFmtId="9" fontId="52" fillId="4" borderId="0" xfId="10" applyNumberFormat="1" applyFont="1" applyFill="1" applyBorder="1" applyAlignment="1" applyProtection="1">
      <alignment horizontal="right" vertical="center"/>
    </xf>
    <xf numFmtId="9" fontId="52" fillId="4" borderId="0" xfId="1" applyNumberFormat="1" applyFont="1" applyFill="1" applyBorder="1" applyAlignment="1">
      <alignment horizontal="right" vertical="center"/>
    </xf>
    <xf numFmtId="9" fontId="13" fillId="4" borderId="0" xfId="10" applyNumberFormat="1" applyFont="1" applyFill="1" applyBorder="1" applyAlignment="1" applyProtection="1">
      <alignment horizontal="right" vertical="center"/>
    </xf>
    <xf numFmtId="9" fontId="13" fillId="4" borderId="0" xfId="3" applyFont="1" applyFill="1" applyBorder="1" applyAlignment="1" applyProtection="1">
      <alignment horizontal="right" vertical="center"/>
    </xf>
    <xf numFmtId="9" fontId="21" fillId="4" borderId="0" xfId="3" applyFont="1" applyFill="1" applyBorder="1" applyAlignment="1" applyProtection="1">
      <alignment horizontal="right" vertical="center"/>
    </xf>
    <xf numFmtId="170" fontId="37" fillId="3" borderId="0" xfId="9" applyNumberFormat="1" applyFont="1" applyFill="1" applyAlignment="1" applyProtection="1">
      <alignment horizontal="right" vertical="center" wrapText="1"/>
      <protection locked="0"/>
    </xf>
    <xf numFmtId="169" fontId="38" fillId="3" borderId="0" xfId="1" applyNumberFormat="1" applyFont="1" applyFill="1" applyAlignment="1" applyProtection="1">
      <alignment horizontal="right" vertical="center" wrapText="1"/>
      <protection locked="0"/>
    </xf>
    <xf numFmtId="167" fontId="48" fillId="0" borderId="0" xfId="4" applyNumberFormat="1" applyFont="1" applyFill="1" applyBorder="1" applyAlignment="1">
      <alignment horizontal="right" vertical="center"/>
    </xf>
    <xf numFmtId="171" fontId="48" fillId="0" borderId="0" xfId="10" applyNumberFormat="1" applyFont="1" applyFill="1" applyBorder="1" applyAlignment="1">
      <alignment horizontal="right" vertical="center"/>
    </xf>
    <xf numFmtId="3" fontId="49" fillId="0" borderId="0" xfId="10" applyNumberFormat="1" applyFont="1" applyFill="1" applyBorder="1" applyAlignment="1" applyProtection="1">
      <alignment horizontal="right" vertical="center"/>
    </xf>
    <xf numFmtId="169" fontId="52" fillId="0" borderId="0" xfId="9" applyNumberFormat="1" applyFont="1" applyFill="1" applyBorder="1" applyAlignment="1" applyProtection="1">
      <alignment horizontal="right" vertical="center"/>
      <protection locked="0"/>
    </xf>
    <xf numFmtId="0" fontId="13" fillId="4" borderId="0" xfId="4" applyFont="1" applyFill="1" applyBorder="1" applyAlignment="1" applyProtection="1">
      <alignment vertical="center"/>
    </xf>
    <xf numFmtId="171" fontId="49" fillId="3" borderId="4" xfId="10" applyNumberFormat="1" applyFont="1" applyFill="1" applyBorder="1" applyAlignment="1" applyProtection="1">
      <alignment horizontal="right" vertical="center"/>
    </xf>
    <xf numFmtId="171" fontId="21" fillId="3" borderId="4" xfId="10" applyNumberFormat="1" applyFont="1" applyFill="1" applyBorder="1" applyAlignment="1" applyProtection="1">
      <alignment horizontal="right" vertical="center"/>
    </xf>
    <xf numFmtId="0" fontId="55" fillId="0" borderId="7" xfId="4" applyFont="1" applyFill="1" applyBorder="1" applyAlignment="1" applyProtection="1">
      <alignment vertical="center"/>
    </xf>
    <xf numFmtId="9" fontId="4" fillId="3" borderId="0" xfId="4" applyNumberFormat="1" applyFont="1" applyFill="1" applyAlignment="1">
      <alignment vertical="center" wrapText="1"/>
    </xf>
    <xf numFmtId="0" fontId="4" fillId="0" borderId="0" xfId="4" applyFont="1" applyFill="1" applyBorder="1" applyAlignment="1" applyProtection="1">
      <alignment vertical="center"/>
    </xf>
    <xf numFmtId="0" fontId="48" fillId="0" borderId="0" xfId="4" applyFont="1" applyFill="1" applyBorder="1" applyAlignment="1" applyProtection="1">
      <alignment vertical="center"/>
    </xf>
    <xf numFmtId="171" fontId="48" fillId="3" borderId="0" xfId="10" applyNumberFormat="1" applyFont="1" applyFill="1" applyBorder="1" applyAlignment="1" applyProtection="1">
      <alignment horizontal="right" vertical="center"/>
    </xf>
    <xf numFmtId="9" fontId="49" fillId="4" borderId="0" xfId="3" applyFont="1" applyFill="1" applyBorder="1" applyAlignment="1" applyProtection="1">
      <alignment horizontal="right" vertical="center"/>
    </xf>
    <xf numFmtId="0" fontId="55" fillId="0" borderId="0" xfId="4" applyFont="1" applyFill="1" applyBorder="1" applyAlignment="1" applyProtection="1">
      <alignment vertical="center"/>
    </xf>
    <xf numFmtId="171" fontId="49" fillId="0" borderId="4" xfId="10" applyNumberFormat="1" applyFont="1" applyFill="1" applyBorder="1" applyAlignment="1" applyProtection="1">
      <alignment horizontal="right" vertical="center"/>
    </xf>
    <xf numFmtId="171" fontId="21" fillId="0" borderId="4" xfId="10" applyNumberFormat="1" applyFont="1" applyFill="1" applyBorder="1" applyAlignment="1" applyProtection="1">
      <alignment horizontal="right" vertical="center"/>
    </xf>
    <xf numFmtId="9" fontId="21" fillId="0" borderId="0" xfId="3" applyFont="1" applyFill="1" applyBorder="1" applyAlignment="1" applyProtection="1">
      <alignment horizontal="right" vertical="center"/>
    </xf>
    <xf numFmtId="0" fontId="4" fillId="0" borderId="0" xfId="4" applyFont="1" applyFill="1" applyAlignment="1" applyProtection="1">
      <alignment vertical="center"/>
    </xf>
    <xf numFmtId="0" fontId="4" fillId="0" borderId="0" xfId="4" applyFont="1" applyFill="1" applyBorder="1" applyAlignment="1">
      <alignment horizontal="right" vertical="center"/>
    </xf>
    <xf numFmtId="171" fontId="12" fillId="0" borderId="0" xfId="10" applyNumberFormat="1" applyFont="1" applyFill="1" applyBorder="1" applyAlignment="1">
      <alignment horizontal="right" vertical="center"/>
    </xf>
    <xf numFmtId="0" fontId="28" fillId="0" borderId="0" xfId="4" applyFont="1" applyFill="1" applyBorder="1" applyAlignment="1">
      <alignment vertical="center" wrapText="1"/>
    </xf>
    <xf numFmtId="171" fontId="37" fillId="0" borderId="0" xfId="10" applyNumberFormat="1" applyFont="1" applyFill="1" applyBorder="1" applyAlignment="1" applyProtection="1">
      <alignment horizontal="right" vertical="center"/>
      <protection locked="0"/>
    </xf>
    <xf numFmtId="9" fontId="12" fillId="0" borderId="0" xfId="9" applyFont="1" applyFill="1" applyBorder="1" applyAlignment="1">
      <alignment horizontal="right" vertical="center"/>
    </xf>
    <xf numFmtId="0" fontId="12" fillId="0" borderId="0" xfId="4" applyFont="1" applyFill="1" applyBorder="1" applyAlignment="1">
      <alignment vertical="center" wrapText="1"/>
    </xf>
    <xf numFmtId="9" fontId="37" fillId="0" borderId="0" xfId="9" applyFont="1" applyFill="1" applyBorder="1" applyAlignment="1" applyProtection="1">
      <alignment horizontal="right" vertical="center"/>
      <protection locked="0"/>
    </xf>
    <xf numFmtId="9" fontId="37" fillId="0" borderId="0" xfId="3" applyFont="1" applyFill="1" applyBorder="1" applyAlignment="1" applyProtection="1">
      <alignment horizontal="right" vertical="center"/>
      <protection locked="0"/>
    </xf>
    <xf numFmtId="0" fontId="12" fillId="0" borderId="7" xfId="4" applyFont="1" applyFill="1" applyBorder="1" applyAlignment="1">
      <alignment vertical="center"/>
    </xf>
    <xf numFmtId="0" fontId="53" fillId="0" borderId="23" xfId="4" applyFont="1" applyFill="1" applyBorder="1" applyAlignment="1">
      <alignment vertical="center"/>
    </xf>
    <xf numFmtId="0" fontId="17" fillId="0" borderId="7" xfId="4" applyFont="1" applyFill="1" applyBorder="1" applyAlignment="1">
      <alignment vertical="center" wrapText="1"/>
    </xf>
    <xf numFmtId="167" fontId="49" fillId="0" borderId="0" xfId="4" applyNumberFormat="1" applyFont="1" applyFill="1" applyBorder="1" applyAlignment="1" applyProtection="1">
      <alignment horizontal="right" vertical="center"/>
    </xf>
    <xf numFmtId="167" fontId="49" fillId="0" borderId="0" xfId="4" applyNumberFormat="1" applyFont="1" applyFill="1" applyBorder="1" applyAlignment="1">
      <alignment horizontal="right" vertical="center"/>
    </xf>
    <xf numFmtId="167" fontId="21" fillId="0" borderId="0" xfId="4" applyNumberFormat="1" applyFont="1" applyFill="1" applyBorder="1" applyAlignment="1" applyProtection="1">
      <alignment horizontal="right" vertical="center"/>
    </xf>
    <xf numFmtId="167" fontId="21" fillId="0" borderId="0" xfId="4" applyNumberFormat="1" applyFont="1" applyFill="1" applyBorder="1" applyAlignment="1">
      <alignment horizontal="right" vertical="center"/>
    </xf>
    <xf numFmtId="171" fontId="21" fillId="0" borderId="0" xfId="10" applyNumberFormat="1" applyFont="1" applyFill="1" applyBorder="1" applyAlignment="1">
      <alignment horizontal="right" vertical="center"/>
    </xf>
    <xf numFmtId="0" fontId="14" fillId="0" borderId="23" xfId="4" applyFont="1" applyFill="1" applyBorder="1" applyAlignment="1">
      <alignment vertical="center" wrapText="1"/>
    </xf>
    <xf numFmtId="0" fontId="24" fillId="9" borderId="31" xfId="4" applyFont="1" applyFill="1" applyBorder="1" applyAlignment="1">
      <alignment horizontal="right" vertical="center"/>
    </xf>
    <xf numFmtId="0" fontId="20" fillId="8" borderId="32" xfId="4" applyFont="1" applyFill="1" applyBorder="1" applyAlignment="1">
      <alignment horizontal="right" vertical="center"/>
    </xf>
    <xf numFmtId="171" fontId="21" fillId="3" borderId="32" xfId="10" applyNumberFormat="1" applyFont="1" applyFill="1" applyBorder="1" applyAlignment="1" applyProtection="1">
      <alignment horizontal="right" vertical="center"/>
    </xf>
    <xf numFmtId="171" fontId="21" fillId="3" borderId="33" xfId="10" applyNumberFormat="1" applyFont="1" applyFill="1" applyBorder="1" applyAlignment="1" applyProtection="1">
      <alignment horizontal="right" vertical="center"/>
    </xf>
    <xf numFmtId="171" fontId="21" fillId="0" borderId="32" xfId="10" applyNumberFormat="1" applyFont="1" applyFill="1" applyBorder="1" applyAlignment="1" applyProtection="1">
      <alignment horizontal="right" vertical="center"/>
    </xf>
    <xf numFmtId="9" fontId="4" fillId="3" borderId="32" xfId="4" applyNumberFormat="1" applyFont="1" applyFill="1" applyBorder="1" applyAlignment="1">
      <alignment vertical="center" wrapText="1"/>
    </xf>
    <xf numFmtId="171" fontId="48" fillId="3" borderId="32" xfId="10" applyNumberFormat="1" applyFont="1" applyFill="1" applyBorder="1" applyAlignment="1" applyProtection="1">
      <alignment horizontal="right" vertical="center"/>
    </xf>
    <xf numFmtId="171" fontId="21" fillId="0" borderId="33" xfId="10" applyNumberFormat="1" applyFont="1" applyFill="1" applyBorder="1" applyAlignment="1" applyProtection="1">
      <alignment horizontal="right" vertical="center"/>
    </xf>
    <xf numFmtId="37" fontId="21" fillId="3" borderId="32" xfId="13" applyNumberFormat="1" applyFont="1" applyFill="1" applyBorder="1" applyAlignment="1" applyProtection="1">
      <alignment horizontal="right" vertical="center" wrapText="1"/>
    </xf>
    <xf numFmtId="169" fontId="21" fillId="4" borderId="32" xfId="1" applyNumberFormat="1" applyFont="1" applyFill="1" applyBorder="1" applyAlignment="1">
      <alignment horizontal="right" vertical="center"/>
    </xf>
    <xf numFmtId="169" fontId="21" fillId="3" borderId="32" xfId="4" applyNumberFormat="1" applyFont="1" applyFill="1" applyBorder="1" applyAlignment="1" applyProtection="1">
      <alignment horizontal="right" vertical="center" wrapText="1"/>
    </xf>
    <xf numFmtId="9" fontId="21" fillId="3" borderId="32" xfId="8" applyFont="1" applyFill="1" applyBorder="1" applyAlignment="1" applyProtection="1">
      <alignment horizontal="right" vertical="center"/>
    </xf>
    <xf numFmtId="3" fontId="21" fillId="3" borderId="32" xfId="10" applyNumberFormat="1" applyFont="1" applyFill="1" applyBorder="1" applyAlignment="1" applyProtection="1">
      <alignment horizontal="right" vertical="center"/>
    </xf>
    <xf numFmtId="9" fontId="21" fillId="4" borderId="32" xfId="8" applyFont="1" applyFill="1" applyBorder="1" applyAlignment="1" applyProtection="1">
      <alignment horizontal="right" vertical="center"/>
    </xf>
    <xf numFmtId="3" fontId="21" fillId="3" borderId="32" xfId="4" applyNumberFormat="1" applyFont="1" applyFill="1" applyBorder="1" applyAlignment="1" applyProtection="1">
      <alignment horizontal="right" vertical="center"/>
    </xf>
    <xf numFmtId="169" fontId="21" fillId="3" borderId="32" xfId="1" applyNumberFormat="1" applyFont="1" applyFill="1" applyBorder="1" applyAlignment="1" applyProtection="1">
      <alignment horizontal="right" vertical="center"/>
    </xf>
    <xf numFmtId="164" fontId="21" fillId="3" borderId="32" xfId="1" applyFont="1" applyFill="1" applyBorder="1" applyAlignment="1" applyProtection="1">
      <alignment horizontal="right" vertical="center"/>
    </xf>
    <xf numFmtId="173" fontId="21" fillId="3" borderId="32" xfId="1" applyNumberFormat="1" applyFont="1" applyFill="1" applyBorder="1" applyAlignment="1" applyProtection="1">
      <alignment horizontal="right" vertical="center" wrapText="1"/>
    </xf>
    <xf numFmtId="9" fontId="21" fillId="3" borderId="32" xfId="3" applyFont="1" applyFill="1" applyBorder="1" applyAlignment="1" applyProtection="1">
      <alignment horizontal="right" vertical="center" wrapText="1"/>
    </xf>
    <xf numFmtId="171" fontId="21" fillId="3" borderId="32" xfId="10" applyNumberFormat="1" applyFont="1" applyFill="1" applyBorder="1" applyAlignment="1">
      <alignment horizontal="right" vertical="center"/>
    </xf>
    <xf numFmtId="171" fontId="21" fillId="4" borderId="32" xfId="10" applyNumberFormat="1" applyFont="1" applyFill="1" applyBorder="1" applyAlignment="1" applyProtection="1">
      <alignment horizontal="right" vertical="center"/>
    </xf>
    <xf numFmtId="9" fontId="21" fillId="4" borderId="32" xfId="3" applyFont="1" applyFill="1" applyBorder="1" applyAlignment="1" applyProtection="1">
      <alignment horizontal="right" vertical="center"/>
    </xf>
    <xf numFmtId="169" fontId="21" fillId="3" borderId="32" xfId="1" applyNumberFormat="1" applyFont="1" applyFill="1" applyBorder="1" applyAlignment="1">
      <alignment horizontal="right" vertical="center"/>
    </xf>
    <xf numFmtId="169" fontId="21" fillId="0" borderId="32" xfId="1" applyNumberFormat="1" applyFont="1" applyFill="1" applyBorder="1" applyAlignment="1">
      <alignment horizontal="right" vertical="center"/>
    </xf>
    <xf numFmtId="169" fontId="21" fillId="7" borderId="32" xfId="1" applyNumberFormat="1" applyFont="1" applyFill="1" applyBorder="1" applyAlignment="1">
      <alignment horizontal="right" vertical="center"/>
    </xf>
    <xf numFmtId="9" fontId="21" fillId="0" borderId="32" xfId="3" applyFont="1" applyFill="1" applyBorder="1" applyAlignment="1" applyProtection="1">
      <alignment horizontal="right" vertical="center"/>
    </xf>
    <xf numFmtId="169" fontId="13" fillId="4" borderId="32" xfId="10" applyNumberFormat="1" applyFont="1" applyFill="1" applyBorder="1" applyAlignment="1" applyProtection="1">
      <alignment horizontal="right" vertical="center"/>
    </xf>
    <xf numFmtId="171" fontId="13" fillId="4" borderId="32" xfId="10" applyNumberFormat="1" applyFont="1" applyFill="1" applyBorder="1" applyAlignment="1" applyProtection="1">
      <alignment horizontal="right" vertical="center"/>
    </xf>
    <xf numFmtId="9" fontId="21" fillId="3" borderId="32" xfId="3" applyFont="1" applyFill="1" applyBorder="1" applyAlignment="1" applyProtection="1">
      <alignment horizontal="right" vertical="center"/>
    </xf>
    <xf numFmtId="9" fontId="21" fillId="3" borderId="32" xfId="8" applyFont="1" applyFill="1" applyBorder="1" applyAlignment="1" applyProtection="1">
      <alignment horizontal="right" vertical="center" wrapText="1"/>
    </xf>
    <xf numFmtId="167" fontId="21" fillId="3" borderId="32" xfId="4" applyNumberFormat="1" applyFont="1" applyFill="1" applyBorder="1" applyAlignment="1">
      <alignment horizontal="right" vertical="center"/>
    </xf>
    <xf numFmtId="171" fontId="21" fillId="0" borderId="32" xfId="10" applyNumberFormat="1" applyFont="1" applyFill="1" applyBorder="1" applyAlignment="1">
      <alignment horizontal="right" vertical="center"/>
    </xf>
    <xf numFmtId="171" fontId="13" fillId="0" borderId="32" xfId="10" applyNumberFormat="1" applyFont="1" applyFill="1" applyBorder="1" applyAlignment="1">
      <alignment horizontal="right" vertical="center"/>
    </xf>
    <xf numFmtId="3" fontId="21" fillId="3" borderId="32" xfId="4" applyNumberFormat="1" applyFont="1" applyFill="1" applyBorder="1" applyAlignment="1" applyProtection="1">
      <alignment horizontal="right" vertical="center" wrapText="1"/>
    </xf>
    <xf numFmtId="170" fontId="21" fillId="3" borderId="32" xfId="9" applyNumberFormat="1" applyFont="1" applyFill="1" applyBorder="1" applyAlignment="1" applyProtection="1">
      <alignment horizontal="right" vertical="center" wrapText="1"/>
    </xf>
    <xf numFmtId="9" fontId="20" fillId="8" borderId="34" xfId="8" applyFont="1" applyFill="1" applyBorder="1" applyAlignment="1" applyProtection="1">
      <alignment horizontal="right" vertical="center"/>
    </xf>
    <xf numFmtId="171" fontId="48" fillId="0" borderId="0" xfId="10" applyNumberFormat="1" applyFont="1" applyFill="1" applyBorder="1" applyAlignment="1" applyProtection="1">
      <alignment horizontal="right" vertical="center"/>
    </xf>
    <xf numFmtId="9" fontId="48" fillId="3" borderId="0" xfId="4" applyNumberFormat="1" applyFont="1" applyFill="1" applyAlignment="1">
      <alignment vertical="center" wrapText="1"/>
    </xf>
    <xf numFmtId="171" fontId="48" fillId="0" borderId="4" xfId="10" applyNumberFormat="1" applyFont="1" applyFill="1" applyBorder="1" applyAlignment="1" applyProtection="1">
      <alignment horizontal="right" vertical="center"/>
    </xf>
    <xf numFmtId="169" fontId="48" fillId="0" borderId="0" xfId="1" applyNumberFormat="1" applyFont="1" applyFill="1" applyBorder="1" applyAlignment="1">
      <alignment horizontal="right" vertical="center"/>
    </xf>
    <xf numFmtId="9" fontId="48" fillId="0" borderId="0" xfId="3" applyFont="1" applyFill="1" applyBorder="1" applyAlignment="1" applyProtection="1">
      <alignment horizontal="right" vertical="center"/>
    </xf>
    <xf numFmtId="165" fontId="48" fillId="0" borderId="0" xfId="15" applyNumberFormat="1" applyFont="1" applyFill="1" applyBorder="1" applyAlignment="1">
      <alignment horizontal="right" vertical="center"/>
    </xf>
    <xf numFmtId="9" fontId="37" fillId="0" borderId="0" xfId="3" applyFont="1" applyFill="1" applyAlignment="1" applyProtection="1">
      <alignment horizontal="right" vertical="center" wrapText="1"/>
      <protection locked="0"/>
    </xf>
    <xf numFmtId="168" fontId="54" fillId="0" borderId="0" xfId="2" applyNumberFormat="1" applyFont="1" applyFill="1" applyAlignment="1" applyProtection="1">
      <alignment horizontal="right" vertical="center" wrapText="1"/>
      <protection locked="0"/>
    </xf>
    <xf numFmtId="9" fontId="54" fillId="0" borderId="0" xfId="2" applyNumberFormat="1" applyFont="1" applyFill="1" applyAlignment="1" applyProtection="1">
      <alignment horizontal="right" vertical="center" wrapText="1"/>
      <protection locked="0"/>
    </xf>
    <xf numFmtId="170" fontId="37" fillId="0" borderId="0" xfId="9" applyNumberFormat="1" applyFont="1" applyFill="1" applyAlignment="1" applyProtection="1">
      <alignment horizontal="right" vertical="center" wrapText="1"/>
      <protection locked="0"/>
    </xf>
    <xf numFmtId="0" fontId="56" fillId="0" borderId="0" xfId="4" applyFont="1" applyFill="1" applyBorder="1" applyAlignment="1">
      <alignment horizontal="right" vertical="center"/>
    </xf>
    <xf numFmtId="37" fontId="48" fillId="0" borderId="0" xfId="13" applyNumberFormat="1" applyFont="1" applyFill="1" applyBorder="1" applyAlignment="1" applyProtection="1">
      <alignment horizontal="right" vertical="center" wrapText="1"/>
    </xf>
    <xf numFmtId="169" fontId="48" fillId="0" borderId="0" xfId="4" applyNumberFormat="1" applyFont="1" applyFill="1" applyBorder="1" applyAlignment="1" applyProtection="1">
      <alignment horizontal="right" vertical="center" wrapText="1"/>
    </xf>
    <xf numFmtId="9" fontId="48" fillId="0" borderId="0" xfId="8" applyFont="1" applyFill="1" applyBorder="1" applyAlignment="1" applyProtection="1">
      <alignment horizontal="right" vertical="center"/>
    </xf>
    <xf numFmtId="3" fontId="48" fillId="0" borderId="0" xfId="10" applyNumberFormat="1" applyFont="1" applyFill="1" applyBorder="1" applyAlignment="1" applyProtection="1">
      <alignment horizontal="right" vertical="center"/>
    </xf>
    <xf numFmtId="3" fontId="48" fillId="0" borderId="0" xfId="4" applyNumberFormat="1" applyFont="1" applyFill="1" applyBorder="1" applyAlignment="1" applyProtection="1">
      <alignment horizontal="right" vertical="center"/>
    </xf>
    <xf numFmtId="169" fontId="48" fillId="0" borderId="0" xfId="1" applyNumberFormat="1" applyFont="1" applyFill="1" applyBorder="1" applyAlignment="1" applyProtection="1">
      <alignment horizontal="right" vertical="center"/>
    </xf>
    <xf numFmtId="164" fontId="48" fillId="0" borderId="0" xfId="1" applyFont="1" applyFill="1" applyBorder="1" applyAlignment="1" applyProtection="1">
      <alignment horizontal="right" vertical="center"/>
    </xf>
    <xf numFmtId="173" fontId="48" fillId="0" borderId="0" xfId="1" applyNumberFormat="1" applyFont="1" applyFill="1" applyBorder="1" applyAlignment="1" applyProtection="1">
      <alignment horizontal="right" vertical="center" wrapText="1"/>
    </xf>
    <xf numFmtId="9" fontId="48" fillId="0" borderId="0" xfId="3" applyFont="1" applyFill="1" applyBorder="1" applyAlignment="1" applyProtection="1">
      <alignment horizontal="right" vertical="center" wrapText="1"/>
    </xf>
    <xf numFmtId="169" fontId="48" fillId="0" borderId="0" xfId="10" applyNumberFormat="1" applyFont="1" applyFill="1" applyBorder="1" applyAlignment="1" applyProtection="1">
      <alignment horizontal="right" vertical="center"/>
    </xf>
    <xf numFmtId="9" fontId="48" fillId="0" borderId="0" xfId="9" applyFont="1" applyFill="1" applyBorder="1" applyAlignment="1" applyProtection="1">
      <alignment horizontal="right" vertical="center"/>
      <protection locked="0"/>
    </xf>
    <xf numFmtId="9" fontId="48" fillId="0" borderId="0" xfId="8" applyFont="1" applyFill="1" applyBorder="1" applyAlignment="1" applyProtection="1">
      <alignment horizontal="right" vertical="center" wrapText="1"/>
    </xf>
    <xf numFmtId="3" fontId="48" fillId="0" borderId="0" xfId="4" applyNumberFormat="1" applyFont="1" applyFill="1" applyBorder="1" applyAlignment="1" applyProtection="1">
      <alignment horizontal="right" vertical="center" wrapText="1"/>
    </xf>
    <xf numFmtId="170" fontId="48" fillId="0" borderId="0" xfId="9" applyNumberFormat="1" applyFont="1" applyFill="1" applyBorder="1" applyAlignment="1" applyProtection="1">
      <alignment horizontal="right" vertical="center" wrapText="1"/>
    </xf>
    <xf numFmtId="0" fontId="12" fillId="3" borderId="0" xfId="0" applyFont="1" applyFill="1"/>
    <xf numFmtId="0" fontId="48" fillId="3" borderId="0" xfId="4" applyFont="1" applyFill="1" applyAlignment="1">
      <alignment horizontal="right" vertical="center"/>
    </xf>
    <xf numFmtId="0" fontId="53" fillId="3" borderId="0" xfId="4" applyFont="1" applyFill="1" applyAlignment="1" applyProtection="1">
      <alignment vertical="center"/>
    </xf>
    <xf numFmtId="170" fontId="37" fillId="0" borderId="0" xfId="3" applyNumberFormat="1" applyFont="1" applyFill="1" applyAlignment="1" applyProtection="1">
      <alignment horizontal="right" vertical="center" wrapText="1"/>
      <protection locked="0"/>
    </xf>
    <xf numFmtId="0" fontId="11" fillId="3" borderId="29" xfId="4" applyFont="1" applyFill="1" applyBorder="1" applyAlignment="1" applyProtection="1">
      <alignment vertical="center" wrapText="1"/>
    </xf>
    <xf numFmtId="0" fontId="4" fillId="3" borderId="26" xfId="4" applyFont="1" applyFill="1" applyBorder="1" applyAlignment="1">
      <alignment vertical="center"/>
    </xf>
    <xf numFmtId="0" fontId="24" fillId="9" borderId="35" xfId="4" applyFont="1" applyFill="1" applyBorder="1" applyAlignment="1">
      <alignment horizontal="left" vertical="center"/>
    </xf>
    <xf numFmtId="9" fontId="11" fillId="3" borderId="28" xfId="3" applyFont="1" applyFill="1" applyBorder="1" applyAlignment="1">
      <alignment vertical="center"/>
    </xf>
    <xf numFmtId="172" fontId="11" fillId="3" borderId="36" xfId="13" applyNumberFormat="1" applyFont="1" applyFill="1" applyBorder="1" applyAlignment="1" applyProtection="1">
      <alignment vertical="center" wrapText="1"/>
    </xf>
    <xf numFmtId="0" fontId="21" fillId="5" borderId="34" xfId="14" applyFont="1" applyFill="1" applyBorder="1" applyAlignment="1">
      <alignment wrapText="1"/>
    </xf>
    <xf numFmtId="0" fontId="24" fillId="5" borderId="37" xfId="14" applyFont="1" applyFill="1" applyBorder="1" applyAlignment="1">
      <alignment horizontal="left" wrapText="1"/>
    </xf>
    <xf numFmtId="0" fontId="9" fillId="3" borderId="38" xfId="0" applyFont="1" applyFill="1" applyBorder="1"/>
    <xf numFmtId="0" fontId="24" fillId="5" borderId="38" xfId="14" applyFont="1" applyFill="1" applyBorder="1" applyAlignment="1">
      <alignment horizontal="left" wrapText="1"/>
    </xf>
    <xf numFmtId="0" fontId="9" fillId="3" borderId="39" xfId="0" applyFont="1" applyFill="1" applyBorder="1"/>
    <xf numFmtId="172" fontId="0" fillId="3" borderId="40" xfId="0" applyNumberFormat="1" applyFill="1" applyBorder="1"/>
    <xf numFmtId="9" fontId="0" fillId="3" borderId="41" xfId="3" applyFont="1" applyFill="1" applyBorder="1"/>
    <xf numFmtId="0" fontId="21" fillId="5" borderId="32" xfId="14" applyFont="1" applyFill="1" applyBorder="1" applyAlignment="1">
      <alignment wrapText="1"/>
    </xf>
    <xf numFmtId="0" fontId="20" fillId="8" borderId="0" xfId="4" applyFont="1" applyFill="1" applyAlignment="1" applyProtection="1">
      <alignment horizontal="center" vertical="center" wrapText="1"/>
    </xf>
    <xf numFmtId="0" fontId="22" fillId="6" borderId="0" xfId="4" applyFont="1" applyFill="1" applyBorder="1" applyAlignment="1" applyProtection="1">
      <alignment vertical="center"/>
    </xf>
    <xf numFmtId="0" fontId="37" fillId="5" borderId="32" xfId="14" applyFont="1" applyFill="1" applyBorder="1" applyAlignment="1">
      <alignment wrapText="1"/>
    </xf>
    <xf numFmtId="0" fontId="0" fillId="0" borderId="10" xfId="0" applyBorder="1"/>
    <xf numFmtId="0" fontId="0" fillId="0" borderId="4" xfId="0" applyBorder="1"/>
    <xf numFmtId="9" fontId="0" fillId="0" borderId="4" xfId="3" applyFont="1" applyBorder="1"/>
    <xf numFmtId="9" fontId="0" fillId="0" borderId="17" xfId="3" applyFont="1" applyBorder="1"/>
    <xf numFmtId="9" fontId="4" fillId="3" borderId="6" xfId="3" applyFont="1" applyFill="1" applyBorder="1" applyAlignment="1" applyProtection="1">
      <alignment vertical="center"/>
    </xf>
    <xf numFmtId="9" fontId="0" fillId="0" borderId="5" xfId="3" applyFont="1" applyBorder="1"/>
    <xf numFmtId="169" fontId="0" fillId="0" borderId="5" xfId="1" applyNumberFormat="1" applyFont="1" applyBorder="1"/>
    <xf numFmtId="9" fontId="0" fillId="0" borderId="15" xfId="3" applyFont="1" applyBorder="1"/>
    <xf numFmtId="0" fontId="37" fillId="5" borderId="43" xfId="14" applyFont="1" applyFill="1" applyBorder="1"/>
    <xf numFmtId="37" fontId="12" fillId="3" borderId="4" xfId="4" applyNumberFormat="1" applyFont="1" applyFill="1" applyBorder="1" applyAlignment="1">
      <alignment vertical="center" wrapText="1"/>
    </xf>
    <xf numFmtId="37" fontId="12" fillId="3" borderId="17" xfId="4" applyNumberFormat="1" applyFont="1" applyFill="1" applyBorder="1" applyAlignment="1">
      <alignment vertical="center" wrapText="1"/>
    </xf>
    <xf numFmtId="0" fontId="21" fillId="5" borderId="44" xfId="14" applyFont="1" applyFill="1" applyBorder="1"/>
    <xf numFmtId="37" fontId="12" fillId="3" borderId="0" xfId="4" applyNumberFormat="1" applyFont="1" applyFill="1" applyBorder="1" applyAlignment="1">
      <alignment vertical="center" wrapText="1"/>
    </xf>
    <xf numFmtId="37" fontId="12" fillId="3" borderId="16" xfId="4" applyNumberFormat="1" applyFont="1" applyFill="1" applyBorder="1" applyAlignment="1">
      <alignment vertical="center" wrapText="1"/>
    </xf>
    <xf numFmtId="0" fontId="21" fillId="5" borderId="42" xfId="14" applyFont="1" applyFill="1" applyBorder="1"/>
    <xf numFmtId="37" fontId="12" fillId="3" borderId="5" xfId="4" applyNumberFormat="1" applyFont="1" applyFill="1" applyBorder="1" applyAlignment="1">
      <alignment vertical="center" wrapText="1"/>
    </xf>
    <xf numFmtId="37" fontId="12" fillId="3" borderId="15" xfId="4" applyNumberFormat="1" applyFont="1" applyFill="1" applyBorder="1" applyAlignment="1">
      <alignment vertical="center" wrapText="1"/>
    </xf>
    <xf numFmtId="0" fontId="20" fillId="8" borderId="32" xfId="4" applyFont="1" applyFill="1" applyBorder="1" applyAlignment="1" applyProtection="1">
      <alignment horizontal="center" vertical="center" wrapText="1"/>
    </xf>
    <xf numFmtId="9" fontId="37" fillId="3" borderId="32" xfId="8" applyFont="1" applyFill="1" applyBorder="1" applyAlignment="1" applyProtection="1">
      <alignment horizontal="right" vertical="center" wrapText="1"/>
    </xf>
    <xf numFmtId="9" fontId="37" fillId="3" borderId="32" xfId="4" applyNumberFormat="1" applyFont="1" applyFill="1" applyBorder="1" applyAlignment="1" applyProtection="1">
      <alignment horizontal="right" vertical="center"/>
    </xf>
    <xf numFmtId="169" fontId="37" fillId="3" borderId="32" xfId="1" applyNumberFormat="1" applyFont="1" applyFill="1" applyBorder="1" applyAlignment="1" applyProtection="1">
      <alignment horizontal="right" vertical="center" wrapText="1"/>
    </xf>
    <xf numFmtId="167" fontId="37" fillId="3" borderId="32" xfId="8" applyNumberFormat="1" applyFont="1" applyFill="1" applyBorder="1" applyAlignment="1" applyProtection="1">
      <alignment horizontal="right" vertical="center" wrapText="1"/>
    </xf>
    <xf numFmtId="9" fontId="37" fillId="0" borderId="32" xfId="9" applyFont="1" applyFill="1" applyBorder="1" applyAlignment="1" applyProtection="1">
      <alignment horizontal="right" vertical="center" wrapText="1"/>
    </xf>
    <xf numFmtId="9" fontId="37" fillId="3" borderId="32" xfId="9" applyFont="1" applyFill="1" applyBorder="1" applyAlignment="1" applyProtection="1">
      <alignment horizontal="right" vertical="center" wrapText="1"/>
    </xf>
    <xf numFmtId="9" fontId="37" fillId="3" borderId="32" xfId="4" applyNumberFormat="1" applyFont="1" applyFill="1" applyBorder="1" applyAlignment="1" applyProtection="1">
      <alignment horizontal="right" vertical="center" wrapText="1"/>
    </xf>
    <xf numFmtId="9" fontId="37" fillId="4" borderId="32" xfId="9" applyFont="1" applyFill="1" applyBorder="1" applyAlignment="1" applyProtection="1">
      <alignment horizontal="right" vertical="center" wrapText="1"/>
    </xf>
    <xf numFmtId="170" fontId="37" fillId="0" borderId="32" xfId="9" applyNumberFormat="1" applyFont="1" applyFill="1" applyBorder="1" applyAlignment="1" applyProtection="1">
      <alignment horizontal="right" vertical="center" wrapText="1"/>
    </xf>
    <xf numFmtId="169" fontId="38" fillId="3" borderId="32" xfId="1" applyNumberFormat="1" applyFont="1" applyFill="1" applyBorder="1" applyAlignment="1" applyProtection="1">
      <alignment horizontal="right" vertical="center" wrapText="1"/>
    </xf>
    <xf numFmtId="9" fontId="38" fillId="3" borderId="32" xfId="8" applyFont="1" applyFill="1" applyBorder="1" applyAlignment="1" applyProtection="1">
      <alignment horizontal="right" vertical="center" wrapText="1"/>
    </xf>
    <xf numFmtId="1" fontId="37" fillId="0" borderId="32" xfId="1" applyNumberFormat="1" applyFont="1" applyFill="1" applyBorder="1" applyAlignment="1" applyProtection="1">
      <alignment horizontal="right" vertical="center" wrapText="1"/>
    </xf>
    <xf numFmtId="9" fontId="37" fillId="0" borderId="32" xfId="3" applyFont="1" applyFill="1" applyBorder="1" applyAlignment="1" applyProtection="1">
      <alignment horizontal="right" vertical="center" wrapText="1"/>
    </xf>
    <xf numFmtId="169" fontId="37" fillId="0" borderId="32" xfId="1" applyNumberFormat="1" applyFont="1" applyFill="1" applyBorder="1" applyAlignment="1" applyProtection="1">
      <alignment horizontal="right" vertical="center" wrapText="1"/>
    </xf>
    <xf numFmtId="168" fontId="54" fillId="0" borderId="32" xfId="2" applyNumberFormat="1" applyFont="1" applyFill="1" applyBorder="1" applyAlignment="1" applyProtection="1">
      <alignment horizontal="right" vertical="center" wrapText="1"/>
    </xf>
    <xf numFmtId="170" fontId="37" fillId="0" borderId="32" xfId="3" applyNumberFormat="1" applyFont="1" applyFill="1" applyBorder="1" applyAlignment="1" applyProtection="1">
      <alignment horizontal="right" vertical="center" wrapText="1"/>
    </xf>
    <xf numFmtId="9" fontId="54" fillId="0" borderId="32" xfId="2" applyNumberFormat="1" applyFont="1" applyFill="1" applyBorder="1" applyAlignment="1" applyProtection="1">
      <alignment horizontal="right" vertical="center" wrapText="1"/>
    </xf>
    <xf numFmtId="0" fontId="34" fillId="3" borderId="0" xfId="4" applyFont="1" applyFill="1" applyAlignment="1">
      <alignment vertical="center" wrapText="1"/>
    </xf>
    <xf numFmtId="9" fontId="34" fillId="0" borderId="0" xfId="8" applyFont="1" applyFill="1" applyAlignment="1" applyProtection="1">
      <alignment horizontal="right" vertical="center" wrapText="1"/>
    </xf>
    <xf numFmtId="9" fontId="34" fillId="0" borderId="0" xfId="4" applyNumberFormat="1" applyFont="1" applyFill="1" applyAlignment="1" applyProtection="1">
      <alignment horizontal="right" vertical="center"/>
    </xf>
    <xf numFmtId="169" fontId="34" fillId="0" borderId="0" xfId="1" applyNumberFormat="1" applyFont="1" applyFill="1" applyAlignment="1" applyProtection="1">
      <alignment horizontal="right" vertical="center" wrapText="1"/>
    </xf>
    <xf numFmtId="167" fontId="34" fillId="0" borderId="0" xfId="8" applyNumberFormat="1" applyFont="1" applyFill="1" applyAlignment="1" applyProtection="1">
      <alignment horizontal="right" vertical="center" wrapText="1"/>
    </xf>
    <xf numFmtId="0" fontId="57" fillId="0" borderId="0" xfId="4" applyFont="1" applyFill="1" applyAlignment="1" applyProtection="1">
      <alignment horizontal="center" vertical="center" wrapText="1"/>
    </xf>
    <xf numFmtId="167" fontId="34" fillId="3" borderId="0" xfId="13" applyNumberFormat="1" applyFont="1" applyFill="1" applyAlignment="1">
      <alignment vertical="center"/>
    </xf>
    <xf numFmtId="169" fontId="58" fillId="0" borderId="0" xfId="1" applyNumberFormat="1" applyFont="1" applyFill="1" applyAlignment="1" applyProtection="1">
      <alignment horizontal="right" vertical="center" wrapText="1"/>
    </xf>
    <xf numFmtId="9" fontId="34" fillId="0" borderId="0" xfId="9" applyFont="1" applyFill="1" applyAlignment="1" applyProtection="1">
      <alignment horizontal="right" vertical="center" wrapText="1"/>
    </xf>
    <xf numFmtId="0" fontId="34" fillId="3" borderId="0" xfId="4" applyFont="1" applyFill="1" applyAlignment="1">
      <alignment vertical="center"/>
    </xf>
    <xf numFmtId="9" fontId="34" fillId="0" borderId="0" xfId="4" applyNumberFormat="1" applyFont="1" applyFill="1" applyAlignment="1" applyProtection="1">
      <alignment horizontal="right" vertical="center" wrapText="1"/>
    </xf>
    <xf numFmtId="170" fontId="34" fillId="0" borderId="0" xfId="9" applyNumberFormat="1" applyFont="1" applyFill="1" applyAlignment="1" applyProtection="1">
      <alignment horizontal="right" vertical="center" wrapText="1"/>
    </xf>
    <xf numFmtId="9" fontId="58" fillId="0" borderId="0" xfId="8" applyFont="1" applyFill="1" applyAlignment="1" applyProtection="1">
      <alignment horizontal="right" vertical="center" wrapText="1"/>
    </xf>
    <xf numFmtId="1" fontId="34" fillId="0" borderId="0" xfId="1" applyNumberFormat="1" applyFont="1" applyFill="1" applyAlignment="1" applyProtection="1">
      <alignment horizontal="right" vertical="center" wrapText="1"/>
    </xf>
    <xf numFmtId="9" fontId="34" fillId="0" borderId="0" xfId="3" applyFont="1" applyFill="1" applyAlignment="1" applyProtection="1">
      <alignment horizontal="right" vertical="center" wrapText="1"/>
    </xf>
    <xf numFmtId="168" fontId="34" fillId="0" borderId="0" xfId="2" applyNumberFormat="1" applyFont="1" applyFill="1" applyAlignment="1" applyProtection="1">
      <alignment horizontal="right" vertical="center" wrapText="1"/>
    </xf>
    <xf numFmtId="170" fontId="34" fillId="0" borderId="0" xfId="3" applyNumberFormat="1" applyFont="1" applyFill="1" applyAlignment="1" applyProtection="1">
      <alignment horizontal="right" vertical="center" wrapText="1"/>
    </xf>
    <xf numFmtId="9" fontId="34" fillId="0" borderId="0" xfId="2" applyNumberFormat="1" applyFont="1" applyFill="1" applyAlignment="1" applyProtection="1">
      <alignment horizontal="right" vertical="center" wrapText="1"/>
    </xf>
    <xf numFmtId="170" fontId="37" fillId="3" borderId="0" xfId="4" applyNumberFormat="1" applyFont="1" applyFill="1" applyAlignment="1" applyProtection="1">
      <alignment horizontal="right" vertical="center"/>
      <protection locked="0"/>
    </xf>
    <xf numFmtId="0" fontId="12" fillId="4" borderId="13" xfId="4" applyFont="1" applyFill="1" applyBorder="1" applyAlignment="1" applyProtection="1">
      <alignment vertical="center"/>
    </xf>
    <xf numFmtId="0" fontId="12" fillId="4" borderId="14" xfId="4" applyFont="1" applyFill="1" applyBorder="1" applyAlignment="1" applyProtection="1">
      <alignment vertical="center"/>
    </xf>
    <xf numFmtId="0" fontId="16" fillId="4" borderId="13" xfId="4" applyFont="1" applyFill="1" applyBorder="1" applyAlignment="1" applyProtection="1">
      <alignment vertical="center"/>
    </xf>
    <xf numFmtId="0" fontId="50" fillId="0" borderId="7" xfId="4" applyFont="1" applyBorder="1" applyAlignment="1">
      <alignment vertical="center"/>
    </xf>
    <xf numFmtId="169" fontId="0" fillId="3" borderId="0" xfId="1" applyNumberFormat="1" applyFont="1" applyFill="1"/>
    <xf numFmtId="0" fontId="17" fillId="0" borderId="7" xfId="4" applyFont="1" applyFill="1" applyBorder="1" applyAlignment="1">
      <alignment vertical="center"/>
    </xf>
    <xf numFmtId="168" fontId="0" fillId="0" borderId="0" xfId="3" applyNumberFormat="1" applyFont="1"/>
    <xf numFmtId="168" fontId="0" fillId="0" borderId="0" xfId="0" applyNumberFormat="1"/>
    <xf numFmtId="168" fontId="0" fillId="0" borderId="17" xfId="2" applyNumberFormat="1" applyFont="1" applyBorder="1"/>
    <xf numFmtId="1" fontId="0" fillId="0" borderId="5" xfId="1" applyNumberFormat="1" applyFont="1" applyBorder="1"/>
    <xf numFmtId="168" fontId="0" fillId="0" borderId="15" xfId="2" applyNumberFormat="1" applyFont="1" applyBorder="1"/>
    <xf numFmtId="0" fontId="39" fillId="10" borderId="31" xfId="0" applyFont="1" applyFill="1" applyBorder="1" applyAlignment="1">
      <alignment horizontal="center" vertical="center" wrapText="1"/>
    </xf>
    <xf numFmtId="171" fontId="36" fillId="3" borderId="0" xfId="10" applyNumberFormat="1" applyFont="1" applyFill="1" applyAlignment="1">
      <alignment horizontal="right" vertical="center"/>
    </xf>
    <xf numFmtId="171" fontId="41" fillId="3" borderId="0" xfId="10" applyNumberFormat="1" applyFont="1" applyFill="1" applyAlignment="1">
      <alignment horizontal="right" vertical="center"/>
    </xf>
    <xf numFmtId="171" fontId="36" fillId="3" borderId="32" xfId="10" applyNumberFormat="1" applyFont="1" applyFill="1" applyBorder="1" applyAlignment="1">
      <alignment horizontal="right" vertical="center"/>
    </xf>
    <xf numFmtId="171" fontId="47" fillId="0" borderId="0" xfId="10" applyNumberFormat="1" applyFont="1" applyAlignment="1">
      <alignment horizontal="right" vertical="center"/>
    </xf>
    <xf numFmtId="165" fontId="12" fillId="4" borderId="0" xfId="15" applyNumberFormat="1" applyFont="1" applyFill="1" applyAlignment="1">
      <alignment horizontal="right" vertical="center"/>
    </xf>
    <xf numFmtId="9" fontId="0" fillId="3" borderId="0" xfId="8" applyFont="1" applyFill="1" applyAlignment="1">
      <alignment horizontal="right" vertical="center" wrapText="1"/>
    </xf>
    <xf numFmtId="9" fontId="54" fillId="4" borderId="32" xfId="4" applyNumberFormat="1" applyFont="1" applyFill="1" applyBorder="1" applyAlignment="1" applyProtection="1">
      <alignment horizontal="right" vertical="center" wrapText="1"/>
    </xf>
    <xf numFmtId="164" fontId="21" fillId="3" borderId="0" xfId="1" applyFont="1" applyFill="1" applyBorder="1" applyAlignment="1">
      <alignment horizontal="right" vertical="center"/>
    </xf>
    <xf numFmtId="164" fontId="21" fillId="3" borderId="32" xfId="1" applyFont="1" applyFill="1" applyBorder="1" applyAlignment="1">
      <alignment horizontal="right" vertical="center"/>
    </xf>
    <xf numFmtId="164" fontId="48" fillId="0" borderId="0" xfId="1" applyFont="1" applyFill="1" applyBorder="1" applyAlignment="1">
      <alignment horizontal="right" vertical="center"/>
    </xf>
    <xf numFmtId="173" fontId="0" fillId="0" borderId="25" xfId="1" applyNumberFormat="1" applyFont="1" applyBorder="1"/>
    <xf numFmtId="173" fontId="0" fillId="0" borderId="25" xfId="0" applyNumberFormat="1" applyBorder="1"/>
    <xf numFmtId="173" fontId="0" fillId="0" borderId="28" xfId="0" applyNumberFormat="1" applyBorder="1"/>
    <xf numFmtId="1" fontId="37" fillId="0" borderId="0" xfId="1" applyNumberFormat="1" applyFont="1" applyFill="1" applyAlignment="1" applyProtection="1">
      <alignment horizontal="right" vertical="center" wrapText="1"/>
      <protection locked="0"/>
    </xf>
    <xf numFmtId="9" fontId="37" fillId="0" borderId="0" xfId="9" applyFont="1" applyFill="1" applyAlignment="1" applyProtection="1">
      <alignment horizontal="right" vertical="center" wrapText="1"/>
      <protection locked="0"/>
    </xf>
    <xf numFmtId="9" fontId="37" fillId="0" borderId="0" xfId="8" applyFont="1" applyFill="1" applyAlignment="1" applyProtection="1">
      <alignment horizontal="right" vertical="center" wrapText="1"/>
      <protection locked="0"/>
    </xf>
    <xf numFmtId="164" fontId="49" fillId="3" borderId="0" xfId="1" applyFont="1" applyFill="1" applyBorder="1" applyAlignment="1">
      <alignment horizontal="right" vertical="center"/>
    </xf>
    <xf numFmtId="169" fontId="41" fillId="0" borderId="0" xfId="1" applyNumberFormat="1" applyFont="1" applyAlignment="1">
      <alignment horizontal="right" vertical="center"/>
    </xf>
    <xf numFmtId="169" fontId="36" fillId="3" borderId="32" xfId="1" applyNumberFormat="1" applyFont="1" applyFill="1" applyBorder="1" applyAlignment="1">
      <alignment horizontal="right" vertical="center"/>
    </xf>
    <xf numFmtId="169" fontId="47" fillId="0" borderId="0" xfId="1" applyNumberFormat="1" applyFont="1" applyAlignment="1">
      <alignment horizontal="right" vertical="center"/>
    </xf>
    <xf numFmtId="169" fontId="14" fillId="4" borderId="32" xfId="10" applyNumberFormat="1" applyFont="1" applyFill="1" applyBorder="1" applyAlignment="1">
      <alignment horizontal="right" vertical="center"/>
    </xf>
    <xf numFmtId="169" fontId="47" fillId="0" borderId="0" xfId="10" applyNumberFormat="1" applyFont="1" applyAlignment="1">
      <alignment horizontal="right" vertical="center"/>
    </xf>
    <xf numFmtId="0" fontId="30" fillId="8" borderId="46" xfId="4" applyFont="1" applyFill="1" applyBorder="1" applyAlignment="1" applyProtection="1">
      <alignment vertical="center"/>
    </xf>
    <xf numFmtId="0" fontId="30" fillId="8" borderId="47" xfId="4" applyFont="1" applyFill="1" applyBorder="1" applyAlignment="1" applyProtection="1">
      <alignment vertical="center"/>
    </xf>
    <xf numFmtId="168" fontId="4" fillId="3" borderId="0" xfId="2" applyNumberFormat="1" applyFont="1" applyFill="1" applyAlignment="1">
      <alignment vertical="center"/>
    </xf>
    <xf numFmtId="0" fontId="59" fillId="14" borderId="29" xfId="4" applyFont="1" applyFill="1" applyBorder="1" applyAlignment="1" applyProtection="1">
      <alignment wrapText="1"/>
    </xf>
    <xf numFmtId="0" fontId="59" fillId="14" borderId="30" xfId="4" applyFont="1" applyFill="1" applyBorder="1" applyAlignment="1" applyProtection="1">
      <alignment wrapText="1"/>
    </xf>
    <xf numFmtId="0" fontId="59" fillId="14" borderId="36" xfId="4" applyFont="1" applyFill="1" applyBorder="1" applyAlignment="1" applyProtection="1">
      <alignment wrapText="1"/>
    </xf>
    <xf numFmtId="0" fontId="59" fillId="15" borderId="29" xfId="4" applyFont="1" applyFill="1" applyBorder="1" applyAlignment="1" applyProtection="1">
      <alignment wrapText="1"/>
    </xf>
    <xf numFmtId="0" fontId="59" fillId="11" borderId="29" xfId="4" applyFont="1" applyFill="1" applyBorder="1" applyAlignment="1" applyProtection="1">
      <alignment wrapText="1"/>
    </xf>
    <xf numFmtId="0" fontId="59" fillId="11" borderId="31" xfId="4" applyFont="1" applyFill="1" applyBorder="1" applyAlignment="1" applyProtection="1">
      <alignment wrapText="1"/>
    </xf>
    <xf numFmtId="173" fontId="41" fillId="3" borderId="0" xfId="1" applyNumberFormat="1" applyFont="1" applyFill="1" applyAlignment="1">
      <alignment horizontal="right" vertical="center" wrapText="1"/>
    </xf>
    <xf numFmtId="173" fontId="36" fillId="3" borderId="0" xfId="1" applyNumberFormat="1" applyFont="1" applyFill="1" applyAlignment="1">
      <alignment horizontal="right" vertical="center" wrapText="1"/>
    </xf>
    <xf numFmtId="173" fontId="36" fillId="3" borderId="32" xfId="1" applyNumberFormat="1" applyFont="1" applyFill="1" applyBorder="1" applyAlignment="1">
      <alignment horizontal="right" vertical="center" wrapText="1"/>
    </xf>
    <xf numFmtId="173" fontId="47" fillId="0" borderId="0" xfId="1" applyNumberFormat="1" applyFont="1" applyAlignment="1">
      <alignment horizontal="right" vertical="center" wrapText="1"/>
    </xf>
    <xf numFmtId="9" fontId="34" fillId="3" borderId="32" xfId="9" applyFont="1" applyFill="1" applyBorder="1" applyAlignment="1">
      <alignment horizontal="right" vertical="center"/>
    </xf>
    <xf numFmtId="169" fontId="34" fillId="3" borderId="32" xfId="1" applyNumberFormat="1" applyFont="1" applyFill="1" applyBorder="1" applyAlignment="1">
      <alignment horizontal="right" vertical="center"/>
    </xf>
    <xf numFmtId="9" fontId="34" fillId="0" borderId="32" xfId="9" applyFont="1" applyFill="1" applyBorder="1" applyAlignment="1">
      <alignment horizontal="right" vertical="center"/>
    </xf>
    <xf numFmtId="0" fontId="12" fillId="3" borderId="32" xfId="4" applyFont="1" applyFill="1" applyBorder="1" applyAlignment="1">
      <alignment vertical="center" wrapText="1"/>
    </xf>
    <xf numFmtId="171" fontId="34" fillId="0" borderId="32" xfId="10" applyNumberFormat="1" applyFont="1" applyFill="1" applyBorder="1" applyAlignment="1">
      <alignment horizontal="right" vertical="center"/>
    </xf>
    <xf numFmtId="9" fontId="34" fillId="3" borderId="32" xfId="3" applyFont="1" applyFill="1" applyBorder="1" applyAlignment="1">
      <alignment horizontal="right" vertical="center"/>
    </xf>
    <xf numFmtId="169" fontId="37" fillId="0" borderId="32" xfId="1" applyNumberFormat="1" applyFont="1" applyFill="1" applyBorder="1" applyAlignment="1" applyProtection="1">
      <alignment horizontal="right" vertical="center" wrapText="1"/>
      <protection locked="0"/>
    </xf>
    <xf numFmtId="171" fontId="49" fillId="3" borderId="32" xfId="10" applyNumberFormat="1" applyFont="1" applyFill="1" applyBorder="1" applyAlignment="1" applyProtection="1">
      <alignment horizontal="right" vertical="center"/>
    </xf>
    <xf numFmtId="171" fontId="49" fillId="3" borderId="33" xfId="10" applyNumberFormat="1" applyFont="1" applyFill="1" applyBorder="1" applyAlignment="1" applyProtection="1">
      <alignment horizontal="right" vertical="center"/>
    </xf>
    <xf numFmtId="171" fontId="49" fillId="0" borderId="32" xfId="10" applyNumberFormat="1" applyFont="1" applyFill="1" applyBorder="1" applyAlignment="1" applyProtection="1">
      <alignment horizontal="right" vertical="center"/>
    </xf>
    <xf numFmtId="171" fontId="49" fillId="0" borderId="33" xfId="10" applyNumberFormat="1" applyFont="1" applyFill="1" applyBorder="1" applyAlignment="1" applyProtection="1">
      <alignment horizontal="right" vertical="center"/>
    </xf>
    <xf numFmtId="37" fontId="49" fillId="3" borderId="32" xfId="13" applyNumberFormat="1" applyFont="1" applyFill="1" applyBorder="1" applyAlignment="1" applyProtection="1">
      <alignment horizontal="right" vertical="center" wrapText="1"/>
    </xf>
    <xf numFmtId="169" fontId="49" fillId="4" borderId="32" xfId="1" applyNumberFormat="1" applyFont="1" applyFill="1" applyBorder="1" applyAlignment="1">
      <alignment horizontal="right" vertical="center"/>
    </xf>
    <xf numFmtId="37" fontId="21" fillId="3" borderId="32" xfId="4" applyNumberFormat="1" applyFont="1" applyFill="1" applyBorder="1" applyAlignment="1" applyProtection="1">
      <alignment horizontal="right" vertical="center" wrapText="1"/>
    </xf>
    <xf numFmtId="37" fontId="49" fillId="3" borderId="32" xfId="4" applyNumberFormat="1" applyFont="1" applyFill="1" applyBorder="1" applyAlignment="1" applyProtection="1">
      <alignment horizontal="right" vertical="center" wrapText="1"/>
    </xf>
    <xf numFmtId="169" fontId="49" fillId="3" borderId="32" xfId="4" applyNumberFormat="1" applyFont="1" applyFill="1" applyBorder="1" applyAlignment="1" applyProtection="1">
      <alignment horizontal="right" vertical="center" wrapText="1"/>
    </xf>
    <xf numFmtId="9" fontId="49" fillId="3" borderId="32" xfId="8" applyFont="1" applyFill="1" applyBorder="1" applyAlignment="1" applyProtection="1">
      <alignment horizontal="right" vertical="center"/>
    </xf>
    <xf numFmtId="3" fontId="49" fillId="3" borderId="32" xfId="10" applyNumberFormat="1" applyFont="1" applyFill="1" applyBorder="1" applyAlignment="1" applyProtection="1">
      <alignment horizontal="right" vertical="center"/>
    </xf>
    <xf numFmtId="9" fontId="49" fillId="4" borderId="32" xfId="8" applyFont="1" applyFill="1" applyBorder="1" applyAlignment="1" applyProtection="1">
      <alignment horizontal="right" vertical="center"/>
    </xf>
    <xf numFmtId="9" fontId="49" fillId="0" borderId="32" xfId="8" applyFont="1" applyFill="1" applyBorder="1" applyAlignment="1" applyProtection="1">
      <alignment horizontal="right" vertical="center"/>
    </xf>
    <xf numFmtId="3" fontId="49" fillId="0" borderId="32" xfId="10" applyNumberFormat="1" applyFont="1" applyFill="1" applyBorder="1" applyAlignment="1" applyProtection="1">
      <alignment horizontal="right" vertical="center"/>
    </xf>
    <xf numFmtId="3" fontId="49" fillId="3" borderId="32" xfId="4" applyNumberFormat="1" applyFont="1" applyFill="1" applyBorder="1" applyAlignment="1" applyProtection="1">
      <alignment horizontal="right" vertical="center"/>
    </xf>
    <xf numFmtId="169" fontId="49" fillId="3" borderId="32" xfId="1" applyNumberFormat="1" applyFont="1" applyFill="1" applyBorder="1" applyAlignment="1" applyProtection="1">
      <alignment horizontal="right" vertical="center"/>
    </xf>
    <xf numFmtId="173" fontId="49" fillId="3" borderId="32" xfId="1" applyNumberFormat="1" applyFont="1" applyFill="1" applyBorder="1" applyAlignment="1" applyProtection="1">
      <alignment horizontal="right" vertical="center" wrapText="1"/>
    </xf>
    <xf numFmtId="173" fontId="41" fillId="3" borderId="32" xfId="1" applyNumberFormat="1" applyFont="1" applyFill="1" applyBorder="1" applyAlignment="1">
      <alignment horizontal="right" vertical="center" wrapText="1"/>
    </xf>
    <xf numFmtId="0" fontId="0" fillId="0" borderId="32" xfId="0" applyBorder="1"/>
    <xf numFmtId="171" fontId="49" fillId="4" borderId="32" xfId="10" applyNumberFormat="1" applyFont="1" applyFill="1" applyBorder="1" applyAlignment="1" applyProtection="1">
      <alignment horizontal="right" vertical="center"/>
    </xf>
    <xf numFmtId="9" fontId="49" fillId="3" borderId="32" xfId="3" applyFont="1" applyFill="1" applyBorder="1" applyAlignment="1" applyProtection="1">
      <alignment horizontal="right" vertical="center" wrapText="1"/>
    </xf>
    <xf numFmtId="9" fontId="49" fillId="4" borderId="32" xfId="3" applyFont="1" applyFill="1" applyBorder="1" applyAlignment="1" applyProtection="1">
      <alignment horizontal="right" vertical="center"/>
    </xf>
    <xf numFmtId="169" fontId="49" fillId="0" borderId="32" xfId="1" applyNumberFormat="1" applyFont="1" applyFill="1" applyBorder="1" applyAlignment="1">
      <alignment horizontal="right" vertical="center"/>
    </xf>
    <xf numFmtId="169" fontId="49" fillId="3" borderId="32" xfId="1" applyNumberFormat="1" applyFont="1" applyFill="1" applyBorder="1" applyAlignment="1">
      <alignment horizontal="right" vertical="center"/>
    </xf>
    <xf numFmtId="3" fontId="49" fillId="7" borderId="32" xfId="10" applyNumberFormat="1" applyFont="1" applyFill="1" applyBorder="1" applyAlignment="1" applyProtection="1">
      <alignment horizontal="right" vertical="center"/>
    </xf>
    <xf numFmtId="169" fontId="52" fillId="4" borderId="32" xfId="10" applyNumberFormat="1" applyFont="1" applyFill="1" applyBorder="1" applyAlignment="1" applyProtection="1">
      <alignment horizontal="right" vertical="center"/>
    </xf>
    <xf numFmtId="171" fontId="52" fillId="4" borderId="32" xfId="10" applyNumberFormat="1" applyFont="1" applyFill="1" applyBorder="1" applyAlignment="1" applyProtection="1">
      <alignment horizontal="right" vertical="center"/>
    </xf>
    <xf numFmtId="9" fontId="52" fillId="4" borderId="32" xfId="10" applyNumberFormat="1" applyFont="1" applyFill="1" applyBorder="1" applyAlignment="1" applyProtection="1">
      <alignment horizontal="right" vertical="center"/>
    </xf>
    <xf numFmtId="171" fontId="41" fillId="3" borderId="32" xfId="10" applyNumberFormat="1" applyFont="1" applyFill="1" applyBorder="1" applyAlignment="1">
      <alignment horizontal="right" vertical="center"/>
    </xf>
    <xf numFmtId="164" fontId="49" fillId="3" borderId="32" xfId="1" applyFont="1" applyFill="1" applyBorder="1" applyAlignment="1" applyProtection="1">
      <alignment horizontal="right" vertical="center"/>
    </xf>
    <xf numFmtId="9" fontId="49" fillId="3" borderId="32" xfId="3" applyFont="1" applyFill="1" applyBorder="1" applyAlignment="1" applyProtection="1">
      <alignment horizontal="right" vertical="center"/>
    </xf>
    <xf numFmtId="167" fontId="49" fillId="4" borderId="32" xfId="4" applyNumberFormat="1" applyFont="1" applyFill="1" applyBorder="1" applyAlignment="1">
      <alignment horizontal="right" vertical="center"/>
    </xf>
    <xf numFmtId="167" fontId="21" fillId="4" borderId="32" xfId="4" applyNumberFormat="1" applyFont="1" applyFill="1" applyBorder="1" applyAlignment="1" applyProtection="1">
      <alignment horizontal="right" vertical="center"/>
    </xf>
    <xf numFmtId="167" fontId="21" fillId="0" borderId="32" xfId="4" applyNumberFormat="1" applyFont="1" applyFill="1" applyBorder="1" applyAlignment="1" applyProtection="1">
      <alignment horizontal="right" vertical="center"/>
    </xf>
    <xf numFmtId="171" fontId="49" fillId="4" borderId="32" xfId="10" applyNumberFormat="1" applyFont="1" applyFill="1" applyBorder="1" applyAlignment="1">
      <alignment horizontal="right" vertical="center"/>
    </xf>
    <xf numFmtId="3" fontId="49" fillId="0" borderId="32" xfId="4" applyNumberFormat="1" applyFont="1" applyFill="1" applyBorder="1" applyAlignment="1" applyProtection="1">
      <alignment horizontal="right" vertical="center" wrapText="1"/>
    </xf>
    <xf numFmtId="170" fontId="49" fillId="3" borderId="32" xfId="9" applyNumberFormat="1" applyFont="1" applyFill="1" applyBorder="1" applyAlignment="1" applyProtection="1">
      <alignment horizontal="right" vertical="center" wrapText="1"/>
    </xf>
    <xf numFmtId="0" fontId="16" fillId="4" borderId="20" xfId="4" applyFont="1" applyFill="1" applyBorder="1" applyAlignment="1" applyProtection="1">
      <alignment vertical="center"/>
    </xf>
    <xf numFmtId="0" fontId="16" fillId="4" borderId="21" xfId="4" applyFont="1" applyFill="1" applyBorder="1" applyAlignment="1" applyProtection="1">
      <alignment vertical="center"/>
    </xf>
    <xf numFmtId="167" fontId="4" fillId="4" borderId="11" xfId="8" applyNumberFormat="1" applyFont="1" applyFill="1" applyBorder="1" applyAlignment="1" applyProtection="1">
      <alignment vertical="center" wrapText="1"/>
    </xf>
    <xf numFmtId="168" fontId="12" fillId="4" borderId="11" xfId="11" applyNumberFormat="1" applyFont="1" applyFill="1" applyBorder="1" applyAlignment="1" applyProtection="1">
      <alignment vertical="center"/>
    </xf>
    <xf numFmtId="168" fontId="12" fillId="4" borderId="12" xfId="11" applyNumberFormat="1" applyFont="1" applyFill="1" applyBorder="1" applyAlignment="1" applyProtection="1">
      <alignment vertical="center"/>
    </xf>
    <xf numFmtId="9" fontId="11" fillId="4" borderId="20" xfId="8" applyFont="1" applyFill="1" applyBorder="1" applyAlignment="1" applyProtection="1">
      <alignment vertical="center" wrapText="1"/>
    </xf>
    <xf numFmtId="169" fontId="0" fillId="4" borderId="0" xfId="1" applyNumberFormat="1" applyFont="1" applyFill="1" applyProtection="1"/>
    <xf numFmtId="0" fontId="2" fillId="3" borderId="0" xfId="16" applyFill="1"/>
    <xf numFmtId="0" fontId="30" fillId="8" borderId="19" xfId="16" applyFont="1" applyFill="1" applyBorder="1"/>
    <xf numFmtId="0" fontId="31" fillId="8" borderId="18" xfId="16" applyFont="1" applyFill="1" applyBorder="1"/>
    <xf numFmtId="9" fontId="0" fillId="4" borderId="0" xfId="3" applyFont="1" applyFill="1" applyProtection="1"/>
    <xf numFmtId="0" fontId="14" fillId="3" borderId="10" xfId="16" applyFont="1" applyFill="1" applyBorder="1" applyAlignment="1">
      <alignment wrapText="1"/>
    </xf>
    <xf numFmtId="0" fontId="14" fillId="3" borderId="17" xfId="16" applyFont="1" applyFill="1" applyBorder="1"/>
    <xf numFmtId="0" fontId="14" fillId="3" borderId="7" xfId="16" applyFont="1" applyFill="1" applyBorder="1" applyAlignment="1">
      <alignment wrapText="1"/>
    </xf>
    <xf numFmtId="0" fontId="14" fillId="3" borderId="16" xfId="16" applyFont="1" applyFill="1" applyBorder="1"/>
    <xf numFmtId="1" fontId="14" fillId="3" borderId="16" xfId="16" applyNumberFormat="1" applyFont="1" applyFill="1" applyBorder="1"/>
    <xf numFmtId="0" fontId="14" fillId="3" borderId="6" xfId="16" applyFont="1" applyFill="1" applyBorder="1" applyAlignment="1">
      <alignment wrapText="1"/>
    </xf>
    <xf numFmtId="1" fontId="14" fillId="3" borderId="15" xfId="16" applyNumberFormat="1" applyFont="1" applyFill="1" applyBorder="1"/>
    <xf numFmtId="0" fontId="2" fillId="3" borderId="0" xfId="16" applyFill="1" applyAlignment="1">
      <alignment wrapText="1"/>
    </xf>
    <xf numFmtId="1" fontId="0" fillId="4" borderId="0" xfId="1" applyNumberFormat="1" applyFont="1" applyFill="1" applyAlignment="1" applyProtection="1">
      <alignment horizontal="left"/>
    </xf>
    <xf numFmtId="0" fontId="9" fillId="3" borderId="0" xfId="16" applyFont="1" applyFill="1" applyAlignment="1">
      <alignment wrapText="1"/>
    </xf>
    <xf numFmtId="0" fontId="0" fillId="3" borderId="0" xfId="16" applyFont="1" applyFill="1" applyAlignment="1">
      <alignment wrapText="1"/>
    </xf>
    <xf numFmtId="9" fontId="32" fillId="3" borderId="0" xfId="8" applyFont="1" applyFill="1" applyBorder="1" applyAlignment="1" applyProtection="1">
      <alignment horizontal="left"/>
    </xf>
    <xf numFmtId="0" fontId="33" fillId="3" borderId="0" xfId="16" applyFont="1" applyFill="1" applyAlignment="1">
      <alignment horizontal="right"/>
    </xf>
    <xf numFmtId="9" fontId="32" fillId="3" borderId="0" xfId="8" applyFont="1" applyFill="1" applyBorder="1" applyAlignment="1" applyProtection="1">
      <alignment horizontal="right"/>
    </xf>
    <xf numFmtId="9" fontId="0" fillId="3" borderId="0" xfId="8" applyFont="1" applyFill="1" applyBorder="1" applyProtection="1"/>
    <xf numFmtId="0" fontId="0" fillId="3" borderId="0" xfId="16" applyFont="1" applyFill="1"/>
    <xf numFmtId="0" fontId="0" fillId="8" borderId="47" xfId="0" applyFill="1" applyBorder="1"/>
    <xf numFmtId="0" fontId="0" fillId="8" borderId="48" xfId="0" applyFill="1" applyBorder="1"/>
    <xf numFmtId="0" fontId="61" fillId="16" borderId="0" xfId="0" applyFont="1" applyFill="1"/>
    <xf numFmtId="0" fontId="30" fillId="8" borderId="29" xfId="16" applyFont="1" applyFill="1" applyBorder="1" applyAlignment="1">
      <alignment horizontal="center" wrapText="1"/>
    </xf>
    <xf numFmtId="0" fontId="30" fillId="8" borderId="30" xfId="16" applyFont="1" applyFill="1" applyBorder="1" applyAlignment="1">
      <alignment horizontal="center" wrapText="1"/>
    </xf>
    <xf numFmtId="0" fontId="30" fillId="8" borderId="36" xfId="16" applyFont="1" applyFill="1" applyBorder="1" applyAlignment="1">
      <alignment horizontal="center" wrapText="1"/>
    </xf>
    <xf numFmtId="0" fontId="9" fillId="14" borderId="0" xfId="0" applyFont="1" applyFill="1" applyAlignment="1">
      <alignment horizontal="center" wrapText="1"/>
    </xf>
    <xf numFmtId="0" fontId="9" fillId="11" borderId="0" xfId="0" applyFont="1" applyFill="1" applyAlignment="1">
      <alignment horizontal="center" wrapText="1"/>
    </xf>
    <xf numFmtId="1" fontId="14" fillId="12" borderId="63" xfId="0" applyNumberFormat="1" applyFont="1" applyFill="1" applyBorder="1" applyAlignment="1">
      <alignment horizontal="center"/>
    </xf>
    <xf numFmtId="0" fontId="14" fillId="13" borderId="55" xfId="0" applyFont="1" applyFill="1" applyBorder="1" applyAlignment="1">
      <alignment horizontal="left"/>
    </xf>
    <xf numFmtId="3" fontId="14" fillId="4" borderId="55" xfId="0" applyNumberFormat="1" applyFont="1" applyFill="1" applyBorder="1"/>
    <xf numFmtId="166" fontId="60" fillId="4" borderId="54" xfId="0" applyNumberFormat="1" applyFont="1" applyFill="1" applyBorder="1"/>
    <xf numFmtId="168" fontId="14" fillId="4" borderId="55" xfId="0" applyNumberFormat="1" applyFont="1" applyFill="1" applyBorder="1"/>
    <xf numFmtId="166" fontId="60" fillId="4" borderId="58" xfId="0" applyNumberFormat="1" applyFont="1" applyFill="1" applyBorder="1"/>
    <xf numFmtId="0" fontId="0" fillId="4" borderId="29" xfId="0" applyFill="1" applyBorder="1"/>
    <xf numFmtId="1" fontId="0" fillId="3" borderId="29" xfId="0" applyNumberFormat="1" applyFill="1" applyBorder="1"/>
    <xf numFmtId="1" fontId="14" fillId="12" borderId="64" xfId="0" applyNumberFormat="1" applyFont="1" applyFill="1" applyBorder="1" applyAlignment="1">
      <alignment horizontal="center"/>
    </xf>
    <xf numFmtId="0" fontId="14" fillId="13" borderId="53" xfId="0" applyFont="1" applyFill="1" applyBorder="1" applyAlignment="1">
      <alignment horizontal="left"/>
    </xf>
    <xf numFmtId="3" fontId="14" fillId="4" borderId="53" xfId="0" applyNumberFormat="1" applyFont="1" applyFill="1" applyBorder="1"/>
    <xf numFmtId="166" fontId="60" fillId="4" borderId="52" xfId="0" applyNumberFormat="1" applyFont="1" applyFill="1" applyBorder="1"/>
    <xf numFmtId="168" fontId="14" fillId="4" borderId="53" xfId="0" applyNumberFormat="1" applyFont="1" applyFill="1" applyBorder="1"/>
    <xf numFmtId="166" fontId="60" fillId="4" borderId="59" xfId="0" applyNumberFormat="1" applyFont="1" applyFill="1" applyBorder="1"/>
    <xf numFmtId="0" fontId="0" fillId="4" borderId="24" xfId="0" applyFill="1" applyBorder="1"/>
    <xf numFmtId="1" fontId="0" fillId="3" borderId="24" xfId="0" applyNumberFormat="1" applyFill="1" applyBorder="1"/>
    <xf numFmtId="1" fontId="14" fillId="12" borderId="65" xfId="0" applyNumberFormat="1" applyFont="1" applyFill="1" applyBorder="1" applyAlignment="1">
      <alignment horizontal="center"/>
    </xf>
    <xf numFmtId="0" fontId="14" fillId="13" borderId="45" xfId="0" applyFont="1" applyFill="1" applyBorder="1" applyAlignment="1">
      <alignment horizontal="left"/>
    </xf>
    <xf numFmtId="3" fontId="14" fillId="4" borderId="45" xfId="0" applyNumberFormat="1" applyFont="1" applyFill="1" applyBorder="1"/>
    <xf numFmtId="166" fontId="60" fillId="4" borderId="50" xfId="0" applyNumberFormat="1" applyFont="1" applyFill="1" applyBorder="1"/>
    <xf numFmtId="168" fontId="14" fillId="4" borderId="45" xfId="0" applyNumberFormat="1" applyFont="1" applyFill="1" applyBorder="1"/>
    <xf numFmtId="166" fontId="60" fillId="4" borderId="60" xfId="0" applyNumberFormat="1" applyFont="1" applyFill="1" applyBorder="1"/>
    <xf numFmtId="1" fontId="14" fillId="12" borderId="66" xfId="0" applyNumberFormat="1" applyFont="1" applyFill="1" applyBorder="1" applyAlignment="1">
      <alignment horizontal="center"/>
    </xf>
    <xf numFmtId="0" fontId="14" fillId="13" borderId="49" xfId="0" applyFont="1" applyFill="1" applyBorder="1" applyAlignment="1">
      <alignment horizontal="left"/>
    </xf>
    <xf numFmtId="3" fontId="14" fillId="4" borderId="49" xfId="0" applyNumberFormat="1" applyFont="1" applyFill="1" applyBorder="1"/>
    <xf numFmtId="166" fontId="60" fillId="4" borderId="51" xfId="0" applyNumberFormat="1" applyFont="1" applyFill="1" applyBorder="1"/>
    <xf numFmtId="168" fontId="14" fillId="4" borderId="49" xfId="0" applyNumberFormat="1" applyFont="1" applyFill="1" applyBorder="1"/>
    <xf numFmtId="166" fontId="60" fillId="4" borderId="61" xfId="0" applyNumberFormat="1" applyFont="1" applyFill="1" applyBorder="1"/>
    <xf numFmtId="0" fontId="0" fillId="4" borderId="26" xfId="0" applyFill="1" applyBorder="1"/>
    <xf numFmtId="174" fontId="0" fillId="4" borderId="0" xfId="0" applyNumberFormat="1" applyFill="1"/>
    <xf numFmtId="1" fontId="0" fillId="3" borderId="26" xfId="0" applyNumberFormat="1" applyFill="1" applyBorder="1"/>
    <xf numFmtId="1" fontId="14" fillId="12" borderId="67" xfId="0" applyNumberFormat="1" applyFont="1" applyFill="1" applyBorder="1" applyAlignment="1">
      <alignment horizontal="center"/>
    </xf>
    <xf numFmtId="0" fontId="14" fillId="13" borderId="68" xfId="0" applyFont="1" applyFill="1" applyBorder="1" applyAlignment="1">
      <alignment horizontal="left"/>
    </xf>
    <xf numFmtId="3" fontId="14" fillId="4" borderId="68" xfId="0" applyNumberFormat="1" applyFont="1" applyFill="1" applyBorder="1"/>
    <xf numFmtId="166" fontId="60" fillId="4" borderId="69" xfId="0" applyNumberFormat="1" applyFont="1" applyFill="1" applyBorder="1"/>
    <xf numFmtId="168" fontId="14" fillId="4" borderId="68" xfId="0" applyNumberFormat="1" applyFont="1" applyFill="1" applyBorder="1"/>
    <xf numFmtId="166" fontId="60" fillId="4" borderId="62" xfId="0" applyNumberFormat="1" applyFont="1" applyFill="1" applyBorder="1"/>
    <xf numFmtId="1" fontId="14" fillId="12" borderId="52" xfId="0" applyNumberFormat="1" applyFont="1" applyFill="1" applyBorder="1" applyAlignment="1">
      <alignment horizontal="center"/>
    </xf>
    <xf numFmtId="1" fontId="14" fillId="12" borderId="50" xfId="0" applyNumberFormat="1" applyFont="1" applyFill="1" applyBorder="1" applyAlignment="1">
      <alignment horizontal="center"/>
    </xf>
    <xf numFmtId="1" fontId="14" fillId="12" borderId="51" xfId="0" applyNumberFormat="1" applyFont="1" applyFill="1" applyBorder="1" applyAlignment="1">
      <alignment horizontal="center"/>
    </xf>
    <xf numFmtId="1" fontId="14" fillId="12" borderId="54" xfId="0" applyNumberFormat="1" applyFont="1" applyFill="1" applyBorder="1" applyAlignment="1">
      <alignment horizontal="center"/>
    </xf>
    <xf numFmtId="1" fontId="14" fillId="12" borderId="56" xfId="0" applyNumberFormat="1" applyFont="1" applyFill="1" applyBorder="1" applyAlignment="1">
      <alignment horizontal="center"/>
    </xf>
    <xf numFmtId="0" fontId="14" fillId="13" borderId="57" xfId="0" applyFont="1" applyFill="1" applyBorder="1" applyAlignment="1">
      <alignment horizontal="left"/>
    </xf>
    <xf numFmtId="3" fontId="14" fillId="4" borderId="57" xfId="0" applyNumberFormat="1" applyFont="1" applyFill="1" applyBorder="1"/>
    <xf numFmtId="166" fontId="60" fillId="4" borderId="56" xfId="0" applyNumberFormat="1" applyFont="1" applyFill="1" applyBorder="1"/>
    <xf numFmtId="168" fontId="14" fillId="4" borderId="57" xfId="0" applyNumberFormat="1" applyFont="1" applyFill="1" applyBorder="1"/>
    <xf numFmtId="166" fontId="60" fillId="3" borderId="36" xfId="0" applyNumberFormat="1" applyFont="1" applyFill="1" applyBorder="1" applyProtection="1">
      <protection locked="0"/>
    </xf>
    <xf numFmtId="166" fontId="60" fillId="3" borderId="25" xfId="0" applyNumberFormat="1" applyFont="1" applyFill="1" applyBorder="1" applyProtection="1">
      <protection locked="0"/>
    </xf>
    <xf numFmtId="166" fontId="60" fillId="3" borderId="28" xfId="0" applyNumberFormat="1" applyFont="1" applyFill="1" applyBorder="1" applyProtection="1">
      <protection locked="0"/>
    </xf>
    <xf numFmtId="166" fontId="60" fillId="3" borderId="30" xfId="0" applyNumberFormat="1" applyFont="1" applyFill="1" applyBorder="1" applyProtection="1">
      <protection locked="0"/>
    </xf>
    <xf numFmtId="166" fontId="60" fillId="3" borderId="27" xfId="0" applyNumberFormat="1" applyFont="1" applyFill="1" applyBorder="1" applyProtection="1">
      <protection locked="0"/>
    </xf>
    <xf numFmtId="3" fontId="60" fillId="4" borderId="30" xfId="0" applyNumberFormat="1" applyFont="1" applyFill="1" applyBorder="1" applyProtection="1">
      <protection locked="0"/>
    </xf>
    <xf numFmtId="3" fontId="60" fillId="4" borderId="0" xfId="0" applyNumberFormat="1" applyFont="1" applyFill="1" applyProtection="1">
      <protection locked="0"/>
    </xf>
    <xf numFmtId="3" fontId="60" fillId="4" borderId="27" xfId="0" applyNumberFormat="1" applyFont="1" applyFill="1" applyBorder="1" applyProtection="1">
      <protection locked="0"/>
    </xf>
    <xf numFmtId="169" fontId="37" fillId="0" borderId="0" xfId="9" applyNumberFormat="1" applyFont="1" applyFill="1" applyBorder="1" applyAlignment="1" applyProtection="1">
      <alignment horizontal="right" vertical="center"/>
      <protection locked="0"/>
    </xf>
    <xf numFmtId="165" fontId="37" fillId="4" borderId="0" xfId="15" applyNumberFormat="1" applyFont="1" applyFill="1" applyBorder="1" applyAlignment="1">
      <alignment horizontal="right" vertical="center"/>
    </xf>
    <xf numFmtId="10" fontId="37" fillId="0" borderId="0" xfId="9" applyNumberFormat="1" applyFont="1" applyFill="1" applyBorder="1" applyAlignment="1" applyProtection="1">
      <alignment horizontal="right" vertical="center"/>
      <protection locked="0"/>
    </xf>
    <xf numFmtId="166" fontId="60" fillId="3" borderId="0" xfId="0" applyNumberFormat="1" applyFont="1" applyFill="1" applyProtection="1">
      <protection locked="0"/>
    </xf>
    <xf numFmtId="0" fontId="62" fillId="15" borderId="0" xfId="4" applyFont="1" applyFill="1" applyBorder="1" applyAlignment="1">
      <alignment wrapText="1"/>
    </xf>
    <xf numFmtId="0" fontId="37" fillId="5" borderId="9" xfId="14" applyFont="1" applyFill="1" applyBorder="1" applyAlignment="1">
      <alignment horizontal="left" wrapText="1"/>
    </xf>
    <xf numFmtId="0" fontId="37" fillId="5" borderId="2" xfId="14" applyFont="1" applyFill="1" applyBorder="1" applyAlignment="1">
      <alignment horizontal="left" wrapText="1"/>
    </xf>
    <xf numFmtId="0" fontId="21" fillId="5" borderId="8" xfId="14" applyFont="1" applyFill="1" applyBorder="1" applyAlignment="1">
      <alignment horizontal="left" wrapText="1"/>
    </xf>
    <xf numFmtId="0" fontId="21" fillId="5" borderId="3" xfId="14" applyFont="1" applyFill="1" applyBorder="1" applyAlignment="1">
      <alignment horizontal="left" wrapText="1"/>
    </xf>
    <xf numFmtId="0" fontId="30" fillId="8" borderId="7" xfId="4" applyFont="1" applyFill="1" applyBorder="1" applyAlignment="1" applyProtection="1">
      <alignment horizontal="left" vertical="center"/>
    </xf>
    <xf numFmtId="0" fontId="30" fillId="8" borderId="0" xfId="4" applyFont="1" applyFill="1" applyBorder="1" applyAlignment="1" applyProtection="1">
      <alignment horizontal="left" vertical="center"/>
    </xf>
    <xf numFmtId="0" fontId="0" fillId="3" borderId="0" xfId="0" applyFill="1" applyAlignment="1">
      <alignment horizontal="left" wrapText="1"/>
    </xf>
  </cellXfs>
  <cellStyles count="21">
    <cellStyle name="60% - Accent1 2" xfId="5" xr:uid="{824E3A7B-44A5-CC41-A58A-C67799C5DAA0}"/>
    <cellStyle name="Comma" xfId="1" builtinId="3"/>
    <cellStyle name="Comma 2" xfId="13" xr:uid="{1F433896-7612-2B40-A972-14187D8A3838}"/>
    <cellStyle name="Comma 2 2" xfId="20" xr:uid="{448031D6-9518-46F6-8FC6-CC79741ED31C}"/>
    <cellStyle name="Comma 3" xfId="18" xr:uid="{C7E0158E-91B6-4FEC-AB82-BE46FA264CBB}"/>
    <cellStyle name="Comma 3 2" xfId="10" xr:uid="{6FFA3269-99AF-B340-A0DD-24F7A2C327DF}"/>
    <cellStyle name="Comma 3 2 2" xfId="19" xr:uid="{E48906BB-3E8D-4300-9C9A-C026A0ED4B5B}"/>
    <cellStyle name="Currency" xfId="2" builtinId="4"/>
    <cellStyle name="Currency 2" xfId="15" xr:uid="{3BC1AF4A-7068-C84C-B1B6-4441BE730C8E}"/>
    <cellStyle name="Currency 3" xfId="11" xr:uid="{CE55E9EF-7CFA-E142-A808-06DF195F739F}"/>
    <cellStyle name="Hyperlink" xfId="6" builtinId="8"/>
    <cellStyle name="Normal" xfId="0" builtinId="0"/>
    <cellStyle name="Normal 2" xfId="7" xr:uid="{EB8AC6B3-2D75-4043-89D5-5E1A6519C8ED}"/>
    <cellStyle name="Normal 2 2" xfId="14" xr:uid="{7EFB2CB7-4FE1-584E-9586-1C3F954E7CA3}"/>
    <cellStyle name="Normal 3" xfId="4" xr:uid="{C52FB2A6-B4D8-354F-964F-086F4F479E2B}"/>
    <cellStyle name="Normal 4" xfId="16" xr:uid="{CA38C725-F945-1F42-BC66-0DBEA4471F03}"/>
    <cellStyle name="Normal 5" xfId="17" xr:uid="{AF64B41F-38B6-4114-BA0F-190EABBDC94F}"/>
    <cellStyle name="Percent" xfId="3" builtinId="5"/>
    <cellStyle name="Percent 2" xfId="9" xr:uid="{6CDBCB9E-11F5-F34E-8F96-A45BCFFBD8FB}"/>
    <cellStyle name="Percent 2 2" xfId="12" xr:uid="{23591824-8013-F044-8FD5-FEDAC177A945}"/>
    <cellStyle name="Percent 3" xfId="8" xr:uid="{35676178-C924-BD46-B1FB-92E7F6424DC3}"/>
  </cellStyles>
  <dxfs count="9">
    <dxf>
      <font>
        <color theme="1"/>
        <name val="Calibri"/>
        <family val="2"/>
        <scheme val="none"/>
      </font>
      <numFmt numFmtId="168" formatCode="_-&quot;$&quot;* #,##0_-;\-&quot;$&quot;* #,##0_-;_-&quot;$&quot;* &quot;-&quot;??_-;_-@_-"/>
      <fill>
        <patternFill patternType="solid">
          <fgColor indexed="64"/>
          <bgColor rgb="FFFFFFFF"/>
        </patternFill>
      </fill>
      <alignment horizontal="general" vertical="center" textRotation="0" wrapText="0" indent="0" justifyLastLine="0" shrinkToFit="0" readingOrder="0"/>
      <border diagonalUp="0" diagonalDown="0">
        <left/>
        <right style="thin">
          <color theme="4"/>
        </right>
        <top style="thin">
          <color theme="4"/>
        </top>
        <bottom/>
        <vertical/>
        <horizontal/>
      </border>
      <protection locked="1" hidden="0"/>
    </dxf>
    <dxf>
      <font>
        <b val="0"/>
        <i val="0"/>
        <strike val="0"/>
        <condense val="0"/>
        <extend val="0"/>
        <outline val="0"/>
        <shadow val="0"/>
        <u val="none"/>
        <vertAlign val="baseline"/>
        <sz val="12"/>
        <color theme="1"/>
        <name val="Calibri"/>
        <family val="2"/>
        <scheme val="none"/>
      </font>
      <numFmt numFmtId="168" formatCode="_-&quot;$&quot;* #,##0_-;\-&quot;$&quot;* #,##0_-;_-&quot;$&quot;* &quot;-&quot;??_-;_-@_-"/>
      <fill>
        <patternFill patternType="solid">
          <fgColor indexed="64"/>
          <bgColor rgb="FFFFFFFF"/>
        </patternFill>
      </fill>
      <alignment horizontal="general" vertical="center" textRotation="0" wrapText="0" indent="0" justifyLastLine="0" shrinkToFit="0" readingOrder="0"/>
      <border diagonalUp="0" diagonalDown="0">
        <left/>
        <right/>
        <top style="thin">
          <color theme="4"/>
        </top>
        <bottom/>
        <vertical/>
        <horizontal/>
      </border>
      <protection locked="1" hidden="0"/>
    </dxf>
    <dxf>
      <font>
        <b val="0"/>
        <i val="0"/>
        <strike val="0"/>
        <condense val="0"/>
        <extend val="0"/>
        <outline val="0"/>
        <shadow val="0"/>
        <u val="none"/>
        <vertAlign val="baseline"/>
        <sz val="12"/>
        <color theme="1"/>
        <name val="Calibri"/>
        <family val="2"/>
        <scheme val="none"/>
      </font>
      <numFmt numFmtId="169" formatCode="_-* #,##0_-;\-* #,##0_-;_-* &quot;-&quot;??_-;_-@_-"/>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op>
        <bottom/>
      </border>
      <protection locked="1" hidden="0"/>
    </dxf>
    <dxf>
      <font>
        <b val="0"/>
        <i val="0"/>
        <strike val="0"/>
        <condense val="0"/>
        <extend val="0"/>
        <outline val="0"/>
        <shadow val="0"/>
        <u val="none"/>
        <vertAlign val="baseline"/>
        <sz val="12"/>
        <color indexed="8"/>
        <name val="Calibri"/>
        <family val="2"/>
        <scheme val="none"/>
      </font>
      <numFmt numFmtId="167" formatCode="_(* #,##0_);_(* \(#,##0\);_(* &quot;-&quot;??_);_(@_)"/>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op>
        <bottom/>
      </border>
      <protection locked="1" hidden="0"/>
    </dxf>
    <dxf>
      <font>
        <b val="0"/>
        <i val="0"/>
        <strike val="0"/>
        <condense val="0"/>
        <extend val="0"/>
        <outline val="0"/>
        <shadow val="0"/>
        <u val="none"/>
        <vertAlign val="baseline"/>
        <sz val="12"/>
        <color theme="9"/>
        <name val="Calibri"/>
        <family val="2"/>
        <scheme val="none"/>
      </font>
      <numFmt numFmtId="167" formatCode="_(* #,##0_);_(* \(#,##0\);_(* &quot;-&quot;??_);_(@_)"/>
      <fill>
        <patternFill patternType="solid">
          <fgColor indexed="64"/>
          <bgColor rgb="FFFFFFFF"/>
        </patternFill>
      </fill>
      <alignment horizontal="general" vertical="center" textRotation="0" wrapText="0" indent="0" justifyLastLine="0" shrinkToFit="0" readingOrder="0"/>
      <border diagonalUp="0" diagonalDown="0">
        <left/>
        <right/>
        <top style="thin">
          <color theme="4"/>
        </top>
        <bottom/>
        <vertical/>
        <horizontal/>
      </border>
      <protection locked="0" hidden="0"/>
    </dxf>
    <dxf>
      <font>
        <b val="0"/>
        <i val="0"/>
        <strike val="0"/>
        <condense val="0"/>
        <extend val="0"/>
        <outline val="0"/>
        <shadow val="0"/>
        <u val="none"/>
        <vertAlign val="baseline"/>
        <sz val="12"/>
        <color theme="9"/>
        <name val="Calibri"/>
        <family val="2"/>
        <scheme val="none"/>
      </font>
      <numFmt numFmtId="172" formatCode="_([$$-409]* #,##0_);_([$$-409]* \(#,##0\);_([$$-409]* &quot;-&quot;??_);_(@_)"/>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op>
        <bottom/>
        <vertical/>
        <horizontal/>
      </border>
      <protection locked="0" hidden="0"/>
    </dxf>
    <dxf>
      <font>
        <b/>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theme="4"/>
        </left>
        <right/>
        <top style="thin">
          <color theme="4"/>
        </top>
        <bottom style="thin">
          <color theme="4"/>
        </bottom>
      </border>
      <protection locked="1" hidden="0"/>
    </dxf>
    <dxf>
      <protection locked="1"/>
    </dxf>
    <dxf>
      <font>
        <b val="0"/>
        <i val="0"/>
        <strike val="0"/>
        <condense val="0"/>
        <extend val="0"/>
        <outline val="0"/>
        <shadow val="0"/>
        <u val="none"/>
        <vertAlign val="baseline"/>
        <sz val="12"/>
        <color indexed="8"/>
        <name val="Calibri"/>
        <family val="2"/>
        <scheme val="none"/>
      </font>
      <fill>
        <patternFill patternType="solid">
          <fgColor indexed="64"/>
          <bgColor rgb="FFFFFFFF"/>
        </patternFill>
      </fill>
      <alignment horizontal="general" vertical="center" textRotation="0" wrapText="1" indent="0" justifyLastLine="0" shrinkToFit="0" readingOrder="0"/>
      <protection locked="1" hidden="0"/>
    </dxf>
  </dxfs>
  <tableStyles count="0" defaultTableStyle="TableStyleMedium2" defaultPivotStyle="PivotStyleLight16"/>
  <colors>
    <mruColors>
      <color rgb="FFFB0002"/>
      <color rgb="FFB82F38"/>
      <color rgb="FF78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Autonomous Adoption Curve For Monte Carlo 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lotArea>
      <c:layout>
        <c:manualLayout>
          <c:layoutTarget val="inner"/>
          <c:xMode val="edge"/>
          <c:yMode val="edge"/>
          <c:x val="9.3076462740174254E-2"/>
          <c:y val="0.15774252421732415"/>
          <c:w val="0.8776409603930615"/>
          <c:h val="0.78273685886133526"/>
        </c:manualLayout>
      </c:layout>
      <c:lineChart>
        <c:grouping val="standard"/>
        <c:varyColors val="0"/>
        <c:ser>
          <c:idx val="1"/>
          <c:order val="0"/>
          <c:spPr>
            <a:ln w="28575" cap="rnd">
              <a:solidFill>
                <a:schemeClr val="accent2"/>
              </a:solidFill>
              <a:round/>
            </a:ln>
            <a:effectLst/>
          </c:spPr>
          <c:marker>
            <c:symbol val="none"/>
          </c:marker>
          <c:cat>
            <c:numRef>
              <c:f>'Valuation ASP Tables'!$A$22:$A$37</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'Valuation ASP Tables'!$B$22:$B$37</c:f>
              <c:numCache>
                <c:formatCode>0%</c:formatCode>
                <c:ptCount val="16"/>
                <c:pt idx="0">
                  <c:v>2.2646601335472236E-2</c:v>
                </c:pt>
                <c:pt idx="1">
                  <c:v>3.7604544463475456E-2</c:v>
                </c:pt>
                <c:pt idx="2">
                  <c:v>6.1817235557818158E-2</c:v>
                </c:pt>
                <c:pt idx="3">
                  <c:v>0.1</c:v>
                </c:pt>
                <c:pt idx="4">
                  <c:v>0.15780033349603734</c:v>
                </c:pt>
                <c:pt idx="5">
                  <c:v>0.2400968479610863</c:v>
                </c:pt>
                <c:pt idx="6">
                  <c:v>0.34759882944859549</c:v>
                </c:pt>
                <c:pt idx="7">
                  <c:v>0.47325737954740477</c:v>
                </c:pt>
                <c:pt idx="8">
                  <c:v>0.60239763311995242</c:v>
                </c:pt>
                <c:pt idx="9">
                  <c:v>0.71869615675532572</c:v>
                </c:pt>
                <c:pt idx="10">
                  <c:v>0.81161544796643004</c:v>
                </c:pt>
                <c:pt idx="11">
                  <c:v>0.87900903021095644</c:v>
                </c:pt>
                <c:pt idx="12">
                  <c:v>0.92453467218829066</c:v>
                </c:pt>
                <c:pt idx="13">
                  <c:v>0.95382999976988181</c:v>
                </c:pt>
                <c:pt idx="14">
                  <c:v>0.97209623541685641</c:v>
                </c:pt>
                <c:pt idx="15">
                  <c:v>0.98326261129125048</c:v>
                </c:pt>
              </c:numCache>
            </c:numRef>
          </c:val>
          <c:smooth val="0"/>
          <c:extLst>
            <c:ext xmlns:c16="http://schemas.microsoft.com/office/drawing/2014/chart" uri="{C3380CC4-5D6E-409C-BE32-E72D297353CC}">
              <c16:uniqueId val="{00000001-2F7C-E64A-B5A4-FD6529510334}"/>
            </c:ext>
          </c:extLst>
        </c:ser>
        <c:dLbls>
          <c:showLegendKey val="0"/>
          <c:showVal val="0"/>
          <c:showCatName val="0"/>
          <c:showSerName val="0"/>
          <c:showPercent val="0"/>
          <c:showBubbleSize val="0"/>
        </c:dLbls>
        <c:smooth val="0"/>
        <c:axId val="1710339920"/>
        <c:axId val="1710627104"/>
      </c:lineChart>
      <c:catAx>
        <c:axId val="171033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10627104"/>
        <c:crosses val="autoZero"/>
        <c:auto val="1"/>
        <c:lblAlgn val="ctr"/>
        <c:lblOffset val="100"/>
        <c:noMultiLvlLbl val="0"/>
      </c:catAx>
      <c:valAx>
        <c:axId val="171062710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1033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ark-invest.com/" TargetMode="External"/><Relationship Id="rId2" Type="http://schemas.openxmlformats.org/officeDocument/2006/relationships/image" Target="../media/image1.img"/><Relationship Id="rId1" Type="http://schemas.openxmlformats.org/officeDocument/2006/relationships/hyperlink" Target="http://creativecommons.org/licenses/by-nc/4.0/"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4533900</xdr:colOff>
      <xdr:row>0</xdr:row>
      <xdr:rowOff>152400</xdr:rowOff>
    </xdr:from>
    <xdr:ext cx="1308100" cy="464988"/>
    <xdr:pic>
      <xdr:nvPicPr>
        <xdr:cNvPr id="6" name="Picture 5">
          <a:hlinkClick xmlns:r="http://schemas.openxmlformats.org/officeDocument/2006/relationships" r:id="rId1"/>
          <a:extLst>
            <a:ext uri="{FF2B5EF4-FFF2-40B4-BE49-F238E27FC236}">
              <a16:creationId xmlns:a16="http://schemas.microsoft.com/office/drawing/2014/main" id="{347CDC0F-2A40-A54C-A242-FF31E34767C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4533900" y="152400"/>
          <a:ext cx="1308100" cy="464988"/>
        </a:xfrm>
        <a:prstGeom prst="rect">
          <a:avLst/>
        </a:prstGeom>
      </xdr:spPr>
    </xdr:pic>
    <xdr:clientData/>
  </xdr:oneCellAnchor>
  <xdr:twoCellAnchor editAs="oneCell">
    <xdr:from>
      <xdr:col>0</xdr:col>
      <xdr:colOff>63500</xdr:colOff>
      <xdr:row>0</xdr:row>
      <xdr:rowOff>76200</xdr:rowOff>
    </xdr:from>
    <xdr:to>
      <xdr:col>0</xdr:col>
      <xdr:colOff>1638300</xdr:colOff>
      <xdr:row>0</xdr:row>
      <xdr:rowOff>589703</xdr:rowOff>
    </xdr:to>
    <xdr:pic>
      <xdr:nvPicPr>
        <xdr:cNvPr id="7" name="Picture 6" descr="ARK Investment Management">
          <a:hlinkClick xmlns:r="http://schemas.openxmlformats.org/officeDocument/2006/relationships" r:id="rId3"/>
          <a:extLst>
            <a:ext uri="{FF2B5EF4-FFF2-40B4-BE49-F238E27FC236}">
              <a16:creationId xmlns:a16="http://schemas.microsoft.com/office/drawing/2014/main" id="{F50AB33B-C0ED-3C44-A763-F16641A881D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a:ext>
          </a:extLst>
        </a:blip>
        <a:srcRect/>
        <a:stretch>
          <a:fillRect/>
        </a:stretch>
      </xdr:blipFill>
      <xdr:spPr bwMode="auto">
        <a:xfrm>
          <a:off x="63500" y="76200"/>
          <a:ext cx="1574800" cy="524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358557</xdr:colOff>
      <xdr:row>15</xdr:row>
      <xdr:rowOff>125267</xdr:rowOff>
    </xdr:from>
    <xdr:to>
      <xdr:col>5</xdr:col>
      <xdr:colOff>22828</xdr:colOff>
      <xdr:row>38</xdr:row>
      <xdr:rowOff>38232</xdr:rowOff>
    </xdr:to>
    <xdr:graphicFrame macro="">
      <xdr:nvGraphicFramePr>
        <xdr:cNvPr id="2" name="Chart 3">
          <a:extLst>
            <a:ext uri="{FF2B5EF4-FFF2-40B4-BE49-F238E27FC236}">
              <a16:creationId xmlns:a16="http://schemas.microsoft.com/office/drawing/2014/main" id="{688639C2-1AF6-ED42-80C0-19CFF4951B50}"/>
            </a:ext>
            <a:ext uri="{147F2762-F138-4A5C-976F-8EAC2B608ADB}">
              <a16:predDERef xmlns:a16="http://schemas.microsoft.com/office/drawing/2014/main" pred="{EFF79E8F-6EE5-624B-A030-9F910E490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8182A4-1B3C-AD4E-9715-A89794F0AE52}" name="Table13" displayName="Table13" ref="A6:G13" totalsRowShown="0" headerRowDxfId="8" dataDxfId="7" headerRowCellStyle="Normal 3">
  <tableColumns count="7">
    <tableColumn id="1" xr3:uid="{5704D349-D6A7-F445-9CBC-10310BCF0BF3}" name="Model" dataDxfId="6" dataCellStyle="Normal 3"/>
    <tableColumn id="2" xr3:uid="{156924A2-F5E8-3E4E-86E9-A2078EC716C4}" name="Global ASP" dataDxfId="5" dataCellStyle="Comma 2"/>
    <tableColumn id="3" xr3:uid="{D176E075-7521-BE43-95F0-8C2E6229AC4E}" name="TAM units in segment" dataDxfId="4" dataCellStyle="Percent 3"/>
    <tableColumn id="4" xr3:uid="{575EE0BB-F73D-994C-B719-58A9508C7E16}" name="Max units Tesla" dataDxfId="3" dataCellStyle="Percent 3">
      <calculatedColumnFormula>$C7*'Monte Carlo Single Simulation'!$N$25</calculatedColumnFormula>
    </tableColumn>
    <tableColumn id="6" xr3:uid="{7C4EDA28-D864-524A-8B15-F7EA54B04060}" name="Cumulative units" dataDxfId="2" dataCellStyle="Comma"/>
    <tableColumn id="8" xr3:uid="{A11441FB-4756-604C-AF82-E40A697DBD00}" name="Market Segments" dataDxfId="1" dataCellStyle="Currency 3">
      <calculatedColumnFormula>B7*D7</calculatedColumnFormula>
    </tableColumn>
    <tableColumn id="5" xr3:uid="{173AD721-3202-234E-B24A-8926D3AF8F47}" name="Cumulative Market Size At Each Segment" dataDxfId="0" dataCellStyle="Currency 3"/>
  </tableColumns>
  <tableStyleInfo name="TableStyleLight9" showFirstColumn="1" showLastColumn="0" showRowStripes="1" showColumnStripes="0"/>
</table>
</file>

<file path=xl/theme/theme1.xml><?xml version="1.0" encoding="utf-8"?>
<a:theme xmlns:a="http://schemas.openxmlformats.org/drawingml/2006/main" name="Office Theme">
  <a:themeElements>
    <a:clrScheme name="ARK Invest">
      <a:dk1>
        <a:srgbClr val="0A0A23"/>
      </a:dk1>
      <a:lt1>
        <a:srgbClr val="FFFFFF"/>
      </a:lt1>
      <a:dk2>
        <a:srgbClr val="1E1E46"/>
      </a:dk2>
      <a:lt2>
        <a:srgbClr val="DEE0E6"/>
      </a:lt2>
      <a:accent1>
        <a:srgbClr val="8264FF"/>
      </a:accent1>
      <a:accent2>
        <a:srgbClr val="38D996"/>
      </a:accent2>
      <a:accent3>
        <a:srgbClr val="F74870"/>
      </a:accent3>
      <a:accent4>
        <a:srgbClr val="FFAB9D"/>
      </a:accent4>
      <a:accent5>
        <a:srgbClr val="FCC049"/>
      </a:accent5>
      <a:accent6>
        <a:srgbClr val="4598AB"/>
      </a:accent6>
      <a:hlink>
        <a:srgbClr val="1D61B0"/>
      </a:hlink>
      <a:folHlink>
        <a:srgbClr val="7378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0" row="7">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FD12E44-3F60-4B23-8751-3061966B6650}">
  <we:reference id="29673e3c-d826-4f00-92ee-162334a52b1a" version="1.0.0.8" store="EXCatalog" storeType="EXCatalog"/>
  <we:alternateReferences>
    <we:reference id="WA200009404" version="1.0.0.8" store="" storeType="OMEX"/>
  </we:alternateReferences>
  <we:properties>
    <we:property name="claude.fileId" value="&quot;26581145-9ba5-4820-acd0-b140a3a3ea2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3D38840-A91B-4688-A8BC-7A7236920377}">
  <we:reference id="cba9fc06-6fc9-492e-9525-923870a3b909" version="1.0.0.0" store="EXCatalog" storeType="EXCatalog"/>
  <we:alternateReferences>
    <we:reference id="WA200010215" version="1.0.0.0" store="en-US" storeType="OMEX"/>
  </we:alternateReferences>
  <we:properties>
    <we:property name="bps.codex_control.document_id" value="&quot;9ff6f902-a397-42eb-8799-cf75c3d5ff1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nc/4.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0446-C83C-5844-9B56-76A1C5B19BB8}">
  <sheetPr codeName="Sheet2">
    <tabColor theme="6"/>
  </sheetPr>
  <dimension ref="A1:D9"/>
  <sheetViews>
    <sheetView tabSelected="1" zoomScale="80" zoomScaleNormal="100" workbookViewId="0">
      <selection activeCell="B30" sqref="B30"/>
    </sheetView>
  </sheetViews>
  <sheetFormatPr defaultColWidth="10.69921875" defaultRowHeight="15.6"/>
  <cols>
    <col min="1" max="1" width="29.69921875" style="21" customWidth="1"/>
    <col min="2" max="2" width="74.19921875" style="21" customWidth="1"/>
    <col min="3" max="3" width="89.69921875" style="21" customWidth="1"/>
    <col min="4" max="16384" width="10.69921875" style="21"/>
  </cols>
  <sheetData>
    <row r="1" spans="1:4" ht="18">
      <c r="A1" s="347" t="s">
        <v>0</v>
      </c>
      <c r="B1" s="347"/>
      <c r="C1" s="347"/>
    </row>
    <row r="2" spans="1:4">
      <c r="A2" s="23" t="s">
        <v>1</v>
      </c>
    </row>
    <row r="3" spans="1:4" ht="36" customHeight="1">
      <c r="A3" s="594" t="s">
        <v>2</v>
      </c>
      <c r="B3" s="594"/>
      <c r="C3" s="594"/>
    </row>
    <row r="5" spans="1:4">
      <c r="A5" s="23" t="s">
        <v>3</v>
      </c>
      <c r="B5" s="23" t="s">
        <v>4</v>
      </c>
      <c r="C5" s="23" t="s">
        <v>5</v>
      </c>
    </row>
    <row r="6" spans="1:4" ht="78">
      <c r="A6" s="89" t="s">
        <v>6</v>
      </c>
      <c r="B6" s="76" t="s">
        <v>7</v>
      </c>
      <c r="C6" s="76" t="s">
        <v>8</v>
      </c>
      <c r="D6" s="75"/>
    </row>
    <row r="7" spans="1:4" ht="46.8">
      <c r="A7" s="89" t="s">
        <v>9</v>
      </c>
      <c r="B7" s="76" t="s">
        <v>10</v>
      </c>
      <c r="C7" s="77" t="s">
        <v>11</v>
      </c>
      <c r="D7" s="75"/>
    </row>
    <row r="8" spans="1:4" ht="31.2">
      <c r="A8" s="90" t="s">
        <v>12</v>
      </c>
      <c r="B8" s="76" t="s">
        <v>13</v>
      </c>
      <c r="C8" s="77" t="s">
        <v>14</v>
      </c>
      <c r="D8" s="75"/>
    </row>
    <row r="9" spans="1:4" ht="31.2">
      <c r="A9" s="90" t="s">
        <v>15</v>
      </c>
      <c r="B9" s="76" t="s">
        <v>16</v>
      </c>
      <c r="C9" s="77" t="s">
        <v>17</v>
      </c>
      <c r="D9" s="75"/>
    </row>
  </sheetData>
  <sheetProtection algorithmName="SHA-512" hashValue="a21KGj7PV8VYXhjIztnnYfk1VfSUC+ah+FPlVIAPuvG4fe5Adjme3Z+P9EC+hFz4GTizHXjKSBiDSNrh+vGC0Q==" saltValue="1xVv+yrJVuLgX7M6ybHOWw==" spinCount="100000" sheet="1" selectLockedCells="1" selectUnlockedCells="1"/>
  <mergeCells count="1">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73CC-F86A-6043-B803-CDBEAFCC247C}">
  <sheetPr codeName="Sheet1">
    <tabColor theme="6"/>
  </sheetPr>
  <dimension ref="A1:H20"/>
  <sheetViews>
    <sheetView showGridLines="0" zoomScale="85" zoomScaleNormal="85" workbookViewId="0">
      <selection activeCell="A7" sqref="A7"/>
    </sheetView>
  </sheetViews>
  <sheetFormatPr defaultColWidth="10.69921875" defaultRowHeight="15.6"/>
  <cols>
    <col min="1" max="1" width="216" style="1" customWidth="1"/>
    <col min="2" max="16384" width="10.69921875" style="1"/>
  </cols>
  <sheetData>
    <row r="1" spans="1:8" ht="56.25" customHeight="1"/>
    <row r="2" spans="1:8">
      <c r="A2" s="5" t="s">
        <v>18</v>
      </c>
    </row>
    <row r="3" spans="1:8">
      <c r="A3" s="6" t="s">
        <v>19</v>
      </c>
    </row>
    <row r="4" spans="1:8">
      <c r="A4" s="2"/>
    </row>
    <row r="5" spans="1:8">
      <c r="A5" s="6" t="s">
        <v>20</v>
      </c>
    </row>
    <row r="6" spans="1:8">
      <c r="A6" s="4"/>
    </row>
    <row r="7" spans="1:8" ht="115.2">
      <c r="A7" s="27" t="s">
        <v>21</v>
      </c>
    </row>
    <row r="8" spans="1:8">
      <c r="A8" s="4"/>
    </row>
    <row r="9" spans="1:8" ht="28.8">
      <c r="A9" s="27" t="s">
        <v>22</v>
      </c>
      <c r="C9"/>
      <c r="G9"/>
    </row>
    <row r="10" spans="1:8">
      <c r="A10" s="3"/>
    </row>
    <row r="11" spans="1:8" ht="28.8">
      <c r="A11" s="6" t="s">
        <v>23</v>
      </c>
    </row>
    <row r="12" spans="1:8">
      <c r="A12" s="4"/>
    </row>
    <row r="13" spans="1:8" ht="43.2">
      <c r="A13" s="6" t="s">
        <v>24</v>
      </c>
      <c r="H13" s="79"/>
    </row>
    <row r="15" spans="1:8">
      <c r="A15" s="6" t="s">
        <v>25</v>
      </c>
    </row>
    <row r="20" spans="1:1">
      <c r="A20"/>
    </row>
  </sheetData>
  <sheetProtection algorithmName="SHA-512" hashValue="81Qm07xFv6MZcTO0qsDiJh9zfz3VlA61WtMWN1xerFqWl9Uzw+8yC4mDsijeLUVPwmwd0M7ykK2oCE/ukIiMlA==" saltValue="DlUsAyMa0TrsOGGuEw6ulw==" spinCount="100000" sheet="1" selectLockedCells="1" selectUnlockedCells="1"/>
  <hyperlinks>
    <hyperlink ref="A2" r:id="rId1" display="http://creativecommons.org/licenses/by-nc/4.0/" xr:uid="{F401B245-1666-B34E-9360-D8E45B5C6577}"/>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685B-EA28-1148-84F5-D737B548555F}">
  <sheetPr codeName="Sheet6">
    <tabColor theme="4"/>
    <pageSetUpPr autoPageBreaks="0"/>
  </sheetPr>
  <dimension ref="A1:O133"/>
  <sheetViews>
    <sheetView showGridLines="0" zoomScale="70" zoomScaleNormal="70" workbookViewId="0">
      <selection activeCell="B10" sqref="B10"/>
    </sheetView>
  </sheetViews>
  <sheetFormatPr defaultColWidth="10.69921875" defaultRowHeight="15.6"/>
  <cols>
    <col min="1" max="1" width="82.19921875" style="21" customWidth="1"/>
    <col min="2" max="2" width="17.69921875" style="21" customWidth="1"/>
    <col min="3" max="3" width="26.69921875" style="21" customWidth="1"/>
    <col min="4" max="5" width="18.19921875" style="21" customWidth="1"/>
    <col min="6" max="6" width="13.19921875" style="21" bestFit="1" customWidth="1"/>
    <col min="7" max="7" width="16.69921875" style="21" customWidth="1"/>
    <col min="8" max="8" width="26.69921875" style="21" bestFit="1" customWidth="1"/>
    <col min="9" max="9" width="13.19921875" style="82" customWidth="1"/>
    <col min="10" max="10" width="14.69921875" style="21" bestFit="1" customWidth="1"/>
    <col min="11" max="16384" width="10.69921875" style="21"/>
  </cols>
  <sheetData>
    <row r="1" spans="1:12" ht="18.600000000000001" thickBot="1">
      <c r="A1" s="347" t="s">
        <v>6</v>
      </c>
      <c r="B1" s="347"/>
      <c r="C1" s="347"/>
      <c r="D1" s="347"/>
      <c r="E1" s="347"/>
      <c r="F1" s="347"/>
      <c r="G1" s="347"/>
      <c r="I1" s="21"/>
    </row>
    <row r="2" spans="1:12" ht="15.45" customHeight="1">
      <c r="A2" s="348" t="s">
        <v>26</v>
      </c>
      <c r="B2" s="339" t="s">
        <v>27</v>
      </c>
      <c r="C2" s="340" t="s">
        <v>28</v>
      </c>
      <c r="D2" s="341" t="s">
        <v>29</v>
      </c>
      <c r="E2" s="341" t="s">
        <v>30</v>
      </c>
      <c r="F2" s="342" t="s">
        <v>31</v>
      </c>
      <c r="G2" s="36" t="s">
        <v>32</v>
      </c>
      <c r="I2" s="21"/>
    </row>
    <row r="3" spans="1:12" ht="15.45" customHeight="1" thickBot="1">
      <c r="A3" s="345" t="s">
        <v>33</v>
      </c>
      <c r="B3" s="343">
        <v>354.72</v>
      </c>
      <c r="C3" s="343">
        <f ca="1">AVERAGE('Monte Carlo Simulation Output'!Q6:Q5005)</f>
        <v>4341.521590806914</v>
      </c>
      <c r="D3" s="343">
        <f ca="1">QUARTILE('Monte Carlo Simulation Output'!Q6:Q5005,1)</f>
        <v>3308.9774934758016</v>
      </c>
      <c r="E3" s="343">
        <f ca="1">QUARTILE('Monte Carlo Simulation Output'!Q6:Q5005,3)</f>
        <v>5052.5564235035563</v>
      </c>
      <c r="F3" s="344">
        <f ca="1">(C3/B3)^(1/F4)-1</f>
        <v>0.61712643939661893</v>
      </c>
      <c r="G3" s="37" t="s">
        <v>34</v>
      </c>
      <c r="I3" s="21"/>
    </row>
    <row r="4" spans="1:12" ht="15.45" customHeight="1">
      <c r="A4" s="345" t="s">
        <v>35</v>
      </c>
      <c r="B4" s="165" t="s">
        <v>36</v>
      </c>
      <c r="C4" s="162">
        <v>46311</v>
      </c>
      <c r="D4" s="162">
        <v>48213</v>
      </c>
      <c r="E4" s="158"/>
      <c r="F4" s="163">
        <f>(D4-C4)/365</f>
        <v>5.2109589041095887</v>
      </c>
      <c r="G4" s="37" t="s">
        <v>37</v>
      </c>
      <c r="I4" s="21"/>
    </row>
    <row r="5" spans="1:12" ht="15.45" customHeight="1" thickBot="1">
      <c r="A5" s="338" t="s">
        <v>38</v>
      </c>
      <c r="I5" s="21"/>
    </row>
    <row r="6" spans="1:12">
      <c r="A6" s="38"/>
      <c r="F6" s="153"/>
      <c r="G6" s="153"/>
      <c r="H6" s="37"/>
      <c r="I6" s="21"/>
    </row>
    <row r="7" spans="1:12">
      <c r="F7" s="153"/>
      <c r="G7" s="153"/>
      <c r="H7" s="37"/>
      <c r="I7" s="21"/>
    </row>
    <row r="8" spans="1:12">
      <c r="F8" s="153"/>
      <c r="G8" s="153"/>
      <c r="H8" s="37"/>
      <c r="I8" s="21"/>
    </row>
    <row r="9" spans="1:12" ht="16.2" customHeight="1">
      <c r="A9" s="91" t="s">
        <v>39</v>
      </c>
      <c r="B9" s="346" t="s">
        <v>40</v>
      </c>
      <c r="C9" s="346" t="s">
        <v>41</v>
      </c>
      <c r="D9" s="346" t="s">
        <v>42</v>
      </c>
      <c r="E9" s="346" t="s">
        <v>43</v>
      </c>
      <c r="G9" s="384" t="s">
        <v>44</v>
      </c>
      <c r="H9" s="384" t="s">
        <v>45</v>
      </c>
      <c r="I9" s="384" t="s">
        <v>46</v>
      </c>
    </row>
    <row r="10" spans="1:12" ht="16.2" customHeight="1">
      <c r="A10" s="38" t="s">
        <v>47</v>
      </c>
      <c r="B10" s="94">
        <v>0.2</v>
      </c>
      <c r="C10" s="94">
        <v>0.35</v>
      </c>
      <c r="D10" s="94">
        <v>0.45</v>
      </c>
      <c r="E10" s="94">
        <v>0.6</v>
      </c>
      <c r="G10" s="386">
        <f ca="1">IF(I10=D10,I10,IF(_xlfn.NORM.INV(H10,I10,(D10-I10))&lt;B10,B10,IF(_xlfn.NORM.INV(H10,I10,(D10-I10))&gt;E10,E10,_xlfn.NORM.INV(H10,I10,(D10-I10)))))</f>
        <v>0.40507327577720775</v>
      </c>
      <c r="H10" s="384">
        <f ca="1">RAND()</f>
        <v>0.5404095345720562</v>
      </c>
      <c r="I10" s="386">
        <f>('Tesla Valuation Inputs'!D10-'Tesla Valuation Inputs'!C10)/2+'Tesla Valuation Inputs'!C10</f>
        <v>0.4</v>
      </c>
      <c r="J10" s="88"/>
    </row>
    <row r="11" spans="1:12" ht="16.2" customHeight="1">
      <c r="A11" s="38" t="s">
        <v>48</v>
      </c>
      <c r="B11" s="93">
        <v>30000</v>
      </c>
      <c r="C11" s="93">
        <v>55000</v>
      </c>
      <c r="D11" s="93">
        <v>75000</v>
      </c>
      <c r="E11" s="93">
        <v>100000</v>
      </c>
      <c r="G11" s="387">
        <f ca="1">IF(I11=D11,I11,IF(_xlfn.NORM.INV(H11,I11,(D11-I11))&lt;B11,B11,IF(_xlfn.NORM.INV(H11,I11,(D11-I11))&gt;E11,E11,_xlfn.NORM.INV(H11,I11,(D11-I11)))))</f>
        <v>74200.303391783484</v>
      </c>
      <c r="H11" s="384">
        <f ca="1">RAND()</f>
        <v>0.82122154748668941</v>
      </c>
      <c r="I11" s="387">
        <f>('Tesla Valuation Inputs'!D11-'Tesla Valuation Inputs'!C11)/2+'Tesla Valuation Inputs'!C11</f>
        <v>65000</v>
      </c>
      <c r="J11" s="88"/>
      <c r="K11" s="93"/>
    </row>
    <row r="12" spans="1:12" ht="16.2" customHeight="1">
      <c r="A12" s="38" t="s">
        <v>430</v>
      </c>
      <c r="B12" s="98">
        <v>2</v>
      </c>
      <c r="C12" s="98">
        <v>3</v>
      </c>
      <c r="D12" s="98">
        <v>9</v>
      </c>
      <c r="E12" s="98">
        <v>15</v>
      </c>
      <c r="G12" s="388">
        <f ca="1">IF(I12=D12,I12,IF(_xlfn.NORM.INV(H12,I12,(D12-I12))&lt;B12,B12,IF(_xlfn.NORM.INV(H12,I12,(D12-I12))&gt;E12,E12,_xlfn.NORM.INV(H12,I12,(D12-I12)))))</f>
        <v>5.2343190604503764</v>
      </c>
      <c r="H12" s="384">
        <f ca="1">RAND()</f>
        <v>0.399273897016448</v>
      </c>
      <c r="I12" s="388">
        <f>('Tesla Valuation Inputs'!D12-'Tesla Valuation Inputs'!C12)/2+'Tesla Valuation Inputs'!C12</f>
        <v>6</v>
      </c>
      <c r="J12" s="88"/>
    </row>
    <row r="13" spans="1:12" ht="16.2" customHeight="1">
      <c r="A13" s="259" t="s">
        <v>49</v>
      </c>
      <c r="B13" s="310">
        <v>1.5</v>
      </c>
      <c r="C13" s="310">
        <v>2.5</v>
      </c>
      <c r="D13" s="310">
        <v>3</v>
      </c>
      <c r="E13" s="310">
        <v>5</v>
      </c>
      <c r="G13" s="398">
        <f ca="1">IF(I13=D13,I13,IF(_xlfn.NORM.INV(H13,I13,(D13-I13))&lt;B13,B13,IF(_xlfn.NORM.INV(H13,I13,(D13-I13))&gt;E13,E13,_xlfn.NORM.INV(H13,I13,(D13-I13)))))</f>
        <v>2.6548270651974719</v>
      </c>
      <c r="H13" s="384">
        <f t="shared" ref="H13:H46" ca="1" si="0">RAND()</f>
        <v>0.35171599964568967</v>
      </c>
      <c r="I13" s="398">
        <f>('Tesla Valuation Inputs'!D13-'Tesla Valuation Inputs'!C13)/2+'Tesla Valuation Inputs'!C13</f>
        <v>2.75</v>
      </c>
      <c r="J13" s="88"/>
      <c r="K13" s="149"/>
      <c r="L13" s="149"/>
    </row>
    <row r="14" spans="1:12" ht="16.2" customHeight="1">
      <c r="A14" s="91" t="s">
        <v>50</v>
      </c>
      <c r="B14" s="346" t="s">
        <v>40</v>
      </c>
      <c r="C14" s="346" t="s">
        <v>41</v>
      </c>
      <c r="D14" s="346" t="s">
        <v>42</v>
      </c>
      <c r="E14" s="346" t="s">
        <v>43</v>
      </c>
      <c r="G14" s="389"/>
      <c r="H14" s="390"/>
      <c r="I14" s="389"/>
      <c r="J14" s="88"/>
    </row>
    <row r="15" spans="1:12" ht="16.2" customHeight="1">
      <c r="A15" s="38" t="s">
        <v>51</v>
      </c>
      <c r="B15" s="94">
        <v>0</v>
      </c>
      <c r="C15" s="94">
        <v>0.1</v>
      </c>
      <c r="D15" s="94">
        <v>0.15</v>
      </c>
      <c r="E15" s="94">
        <v>0.2</v>
      </c>
      <c r="F15" s="23"/>
      <c r="G15" s="386">
        <f t="shared" ref="G15:G20" ca="1" si="1">IF(I15=D15,I15,IF(_xlfn.NORM.INV(H15,I15,(D15-I15))&lt;B15,B15,IF(_xlfn.NORM.INV(H15,I15,(D15-I15))&gt;E15,E15,_xlfn.NORM.INV(H15,I15,(D15-I15)))))</f>
        <v>0.15850238146465842</v>
      </c>
      <c r="H15" s="384">
        <f t="shared" ref="H15:H20" ca="1" si="2">RAND()</f>
        <v>0.90989281131204092</v>
      </c>
      <c r="I15" s="392">
        <f>('Tesla Valuation Inputs'!D15-'Tesla Valuation Inputs'!C15)/2+'Tesla Valuation Inputs'!C15</f>
        <v>0.125</v>
      </c>
      <c r="J15" s="88"/>
    </row>
    <row r="16" spans="1:12" ht="16.2" customHeight="1">
      <c r="A16" s="38" t="s">
        <v>52</v>
      </c>
      <c r="B16" s="93">
        <v>2000</v>
      </c>
      <c r="C16" s="93">
        <v>5000</v>
      </c>
      <c r="D16" s="93">
        <v>7000</v>
      </c>
      <c r="E16" s="93">
        <v>14000</v>
      </c>
      <c r="F16" s="23"/>
      <c r="G16" s="391">
        <f t="shared" ca="1" si="1"/>
        <v>6348.8086125510399</v>
      </c>
      <c r="H16" s="384">
        <f t="shared" ca="1" si="2"/>
        <v>0.63638350142070177</v>
      </c>
      <c r="I16" s="391">
        <f>('Tesla Valuation Inputs'!D16-'Tesla Valuation Inputs'!C16)/2+'Tesla Valuation Inputs'!C16</f>
        <v>6000</v>
      </c>
      <c r="J16" s="88"/>
      <c r="K16" s="158"/>
    </row>
    <row r="17" spans="1:12" ht="16.2" customHeight="1">
      <c r="A17" s="250" t="s">
        <v>53</v>
      </c>
      <c r="B17" s="429">
        <v>0.1</v>
      </c>
      <c r="C17" s="429">
        <v>0.15</v>
      </c>
      <c r="D17" s="429">
        <v>0.2</v>
      </c>
      <c r="E17" s="429">
        <v>0.25</v>
      </c>
      <c r="F17" s="23"/>
      <c r="G17" s="392">
        <f t="shared" ca="1" si="1"/>
        <v>0.1454106213908542</v>
      </c>
      <c r="H17" s="384">
        <f t="shared" ca="1" si="2"/>
        <v>0.11829064215961271</v>
      </c>
      <c r="I17" s="392">
        <f>('Tesla Valuation Inputs'!D17-'Tesla Valuation Inputs'!C17)/2+'Tesla Valuation Inputs'!C17</f>
        <v>0.17499999999999999</v>
      </c>
      <c r="J17" s="88"/>
      <c r="L17" s="149"/>
    </row>
    <row r="18" spans="1:12" ht="16.2" customHeight="1">
      <c r="A18" s="21" t="s">
        <v>54</v>
      </c>
      <c r="B18" s="92">
        <v>-0.5</v>
      </c>
      <c r="C18" s="92">
        <v>-0.3</v>
      </c>
      <c r="D18" s="92">
        <v>0.5</v>
      </c>
      <c r="E18" s="92">
        <v>1</v>
      </c>
      <c r="G18" s="392">
        <f t="shared" ca="1" si="1"/>
        <v>-0.12771641454043528</v>
      </c>
      <c r="H18" s="384">
        <f t="shared" ca="1" si="2"/>
        <v>0.28457932442259815</v>
      </c>
      <c r="I18" s="392">
        <f>('Tesla Valuation Inputs'!D18-'Tesla Valuation Inputs'!C18)/2+'Tesla Valuation Inputs'!C18</f>
        <v>0.10000000000000003</v>
      </c>
      <c r="J18" s="88"/>
      <c r="L18" s="149"/>
    </row>
    <row r="19" spans="1:12" ht="16.2" customHeight="1">
      <c r="A19" s="21" t="s">
        <v>55</v>
      </c>
      <c r="B19" s="232">
        <v>700000</v>
      </c>
      <c r="C19" s="93">
        <v>1000000</v>
      </c>
      <c r="D19" s="93">
        <v>2000000</v>
      </c>
      <c r="E19" s="93">
        <v>3000000</v>
      </c>
      <c r="G19" s="391">
        <f t="shared" ca="1" si="1"/>
        <v>1846881.4429958044</v>
      </c>
      <c r="H19" s="384">
        <f t="shared" ca="1" si="2"/>
        <v>0.75608453935821995</v>
      </c>
      <c r="I19" s="391">
        <f>('Tesla Valuation Inputs'!D19-'Tesla Valuation Inputs'!C19)/2+'Tesla Valuation Inputs'!C19</f>
        <v>1500000</v>
      </c>
      <c r="J19" s="88"/>
      <c r="L19" s="149"/>
    </row>
    <row r="20" spans="1:12" ht="16.2" customHeight="1">
      <c r="A20" s="21" t="s">
        <v>56</v>
      </c>
      <c r="B20" s="93">
        <v>0</v>
      </c>
      <c r="C20" s="93">
        <v>0</v>
      </c>
      <c r="D20" s="93">
        <v>0</v>
      </c>
      <c r="E20" s="93">
        <v>0</v>
      </c>
      <c r="G20" s="391">
        <f t="shared" si="1"/>
        <v>0</v>
      </c>
      <c r="H20" s="384">
        <f t="shared" ca="1" si="2"/>
        <v>0.88060379430923774</v>
      </c>
      <c r="I20" s="391">
        <f>('Tesla Valuation Inputs'!D20-'Tesla Valuation Inputs'!C20)/2+'Tesla Valuation Inputs'!C20</f>
        <v>0</v>
      </c>
      <c r="J20" s="88"/>
      <c r="L20" s="149"/>
    </row>
    <row r="21" spans="1:12" ht="16.2" customHeight="1">
      <c r="A21" s="91" t="s">
        <v>57</v>
      </c>
      <c r="B21" s="346" t="s">
        <v>40</v>
      </c>
      <c r="C21" s="346" t="s">
        <v>41</v>
      </c>
      <c r="D21" s="346" t="s">
        <v>42</v>
      </c>
      <c r="E21" s="346" t="s">
        <v>43</v>
      </c>
      <c r="G21" s="389"/>
      <c r="H21" s="393"/>
      <c r="I21" s="389"/>
      <c r="J21" s="88"/>
      <c r="L21" s="149"/>
    </row>
    <row r="22" spans="1:12" ht="16.2" customHeight="1">
      <c r="A22" s="42" t="s">
        <v>58</v>
      </c>
      <c r="B22" s="231">
        <v>0.125</v>
      </c>
      <c r="C22" s="231">
        <v>0.2</v>
      </c>
      <c r="D22" s="231">
        <v>0.3</v>
      </c>
      <c r="E22" s="231">
        <v>0.5</v>
      </c>
      <c r="G22" s="392">
        <f t="shared" ref="G22:G31" ca="1" si="3">IF(I22=D22,I22,IF(_xlfn.NORM.INV(H22,I22,(D22-I22))&lt;B22,B22,IF(_xlfn.NORM.INV(H22,I22,(D22-I22))&gt;E22,E22,_xlfn.NORM.INV(H22,I22,(D22-I22)))))</f>
        <v>0.28066578921912838</v>
      </c>
      <c r="H22" s="384">
        <f t="shared" ref="H22:H31" ca="1" si="4">RAND()</f>
        <v>0.73016622075775883</v>
      </c>
      <c r="I22" s="392">
        <f>('Tesla Valuation Inputs'!D22-'Tesla Valuation Inputs'!C22)/2+'Tesla Valuation Inputs'!C22</f>
        <v>0.25</v>
      </c>
      <c r="J22" s="88"/>
      <c r="L22" s="149"/>
    </row>
    <row r="23" spans="1:12" ht="16.2" customHeight="1">
      <c r="A23" s="38" t="s">
        <v>59</v>
      </c>
      <c r="B23" s="94">
        <v>0.1</v>
      </c>
      <c r="C23" s="95">
        <v>0.14000000000000001</v>
      </c>
      <c r="D23" s="95">
        <v>0.17</v>
      </c>
      <c r="E23" s="95">
        <v>0.2</v>
      </c>
      <c r="F23" s="37" t="s">
        <v>60</v>
      </c>
      <c r="G23" s="394">
        <f t="shared" ca="1" si="3"/>
        <v>0.16553012426462876</v>
      </c>
      <c r="H23" s="384">
        <f t="shared" ca="1" si="4"/>
        <v>0.75866300145245225</v>
      </c>
      <c r="I23" s="394">
        <f>('Tesla Valuation Inputs'!D23-'Tesla Valuation Inputs'!C23)/2+'Tesla Valuation Inputs'!C23</f>
        <v>0.15500000000000003</v>
      </c>
      <c r="J23" s="88"/>
      <c r="L23" s="149"/>
    </row>
    <row r="24" spans="1:12" ht="16.2" customHeight="1">
      <c r="A24" s="38" t="s">
        <v>61</v>
      </c>
      <c r="B24" s="94">
        <v>0.7</v>
      </c>
      <c r="C24" s="94">
        <v>0.7</v>
      </c>
      <c r="D24" s="94">
        <v>0.9</v>
      </c>
      <c r="E24" s="92">
        <v>0.95</v>
      </c>
      <c r="G24" s="392">
        <f t="shared" ca="1" si="3"/>
        <v>0.7</v>
      </c>
      <c r="H24" s="384">
        <f t="shared" ca="1" si="4"/>
        <v>3.1964554229832687E-2</v>
      </c>
      <c r="I24" s="392">
        <f>('Tesla Valuation Inputs'!D24-'Tesla Valuation Inputs'!C24)/2+'Tesla Valuation Inputs'!C24</f>
        <v>0.8</v>
      </c>
      <c r="J24" s="88"/>
      <c r="L24" s="149"/>
    </row>
    <row r="25" spans="1:12" ht="16.2" customHeight="1">
      <c r="A25" s="38" t="s">
        <v>62</v>
      </c>
      <c r="B25" s="402">
        <v>0.05</v>
      </c>
      <c r="C25" s="402">
        <v>7.4999999999999997E-2</v>
      </c>
      <c r="D25" s="402">
        <v>0.125</v>
      </c>
      <c r="E25" s="402">
        <v>0.2</v>
      </c>
      <c r="G25" s="386">
        <f ca="1">IF(I25=D25,I25,IF(_xlfn.NORM.INV(H25,I25,(D25-I25))&lt;B25,B25,IF(_xlfn.NORM.INV(H25,I25,(D25-I25))&gt;E25,E25,_xlfn.NORM.INV(H25,I25,(D25-I25)))))</f>
        <v>6.8013236633605909E-2</v>
      </c>
      <c r="H25" s="384">
        <f t="shared" ca="1" si="4"/>
        <v>0.10036570462683203</v>
      </c>
      <c r="I25" s="386">
        <f>('Tesla Valuation Inputs'!D25-'Tesla Valuation Inputs'!C25)/2+'Tesla Valuation Inputs'!C25</f>
        <v>0.1</v>
      </c>
      <c r="J25" s="88"/>
      <c r="L25" s="149"/>
    </row>
    <row r="26" spans="1:12" ht="16.2" customHeight="1">
      <c r="A26" s="38" t="s">
        <v>63</v>
      </c>
      <c r="B26" s="94">
        <v>0.15</v>
      </c>
      <c r="C26" s="402">
        <v>0.17499999999999999</v>
      </c>
      <c r="D26" s="402">
        <v>0.22500000000000001</v>
      </c>
      <c r="E26" s="92">
        <v>0.25</v>
      </c>
      <c r="G26" s="392">
        <f ca="1">IF(I26=D26,I26,IF(_xlfn.NORM.INV(H26,I26,(D26-I26))&lt;B26,B26,IF(_xlfn.NORM.INV(H26,I26,(D26-I26))&gt;E26,E26,_xlfn.NORM.INV(H26,I26,(D26-I26)))))</f>
        <v>0.21258128800117784</v>
      </c>
      <c r="H26" s="384">
        <f t="shared" ca="1" si="4"/>
        <v>0.69260627668896313</v>
      </c>
      <c r="I26" s="392">
        <f>('Tesla Valuation Inputs'!D26-'Tesla Valuation Inputs'!C26)/2+'Tesla Valuation Inputs'!C26</f>
        <v>0.2</v>
      </c>
      <c r="J26" s="88"/>
      <c r="L26" s="149"/>
    </row>
    <row r="27" spans="1:12" ht="16.2" customHeight="1">
      <c r="A27" s="38" t="s">
        <v>64</v>
      </c>
      <c r="B27" s="96">
        <v>0.02</v>
      </c>
      <c r="C27" s="96">
        <v>0.04</v>
      </c>
      <c r="D27" s="96">
        <v>0.06</v>
      </c>
      <c r="E27" s="96">
        <v>0.06</v>
      </c>
      <c r="G27" s="392">
        <f t="shared" ca="1" si="3"/>
        <v>3.4487118757364536E-2</v>
      </c>
      <c r="H27" s="384">
        <f t="shared" ca="1" si="4"/>
        <v>6.0416325759584777E-2</v>
      </c>
      <c r="I27" s="392">
        <f>('Tesla Valuation Inputs'!D27-'Tesla Valuation Inputs'!C27)/2+'Tesla Valuation Inputs'!C27</f>
        <v>0.05</v>
      </c>
      <c r="J27" s="88"/>
      <c r="L27" s="149"/>
    </row>
    <row r="28" spans="1:12" ht="16.2" customHeight="1">
      <c r="A28" s="250" t="s">
        <v>65</v>
      </c>
      <c r="B28" s="313">
        <v>0.6</v>
      </c>
      <c r="C28" s="313">
        <v>0.65</v>
      </c>
      <c r="D28" s="313">
        <v>0.75</v>
      </c>
      <c r="E28" s="313">
        <v>0.8</v>
      </c>
      <c r="G28" s="395">
        <f t="shared" ca="1" si="3"/>
        <v>0.77597187995605998</v>
      </c>
      <c r="H28" s="384">
        <f t="shared" ca="1" si="4"/>
        <v>0.93567380806624922</v>
      </c>
      <c r="I28" s="395">
        <f>('Tesla Valuation Inputs'!D28-'Tesla Valuation Inputs'!C28)/2+'Tesla Valuation Inputs'!C28</f>
        <v>0.7</v>
      </c>
      <c r="J28" s="88"/>
      <c r="L28" s="149"/>
    </row>
    <row r="29" spans="1:12" ht="16.2" customHeight="1">
      <c r="A29" s="250" t="s">
        <v>66</v>
      </c>
      <c r="B29" s="313">
        <v>0.64999999999999991</v>
      </c>
      <c r="C29" s="313">
        <v>0.67500000000000004</v>
      </c>
      <c r="D29" s="313">
        <v>0.77500000000000002</v>
      </c>
      <c r="E29" s="313">
        <v>0.8</v>
      </c>
      <c r="G29" s="395">
        <f t="shared" ca="1" si="3"/>
        <v>0.70984475171673678</v>
      </c>
      <c r="H29" s="384">
        <f t="shared" ca="1" si="4"/>
        <v>0.38090493500234079</v>
      </c>
      <c r="I29" s="395">
        <f>('Tesla Valuation Inputs'!D29-'Tesla Valuation Inputs'!C29)/2+'Tesla Valuation Inputs'!C29</f>
        <v>0.72500000000000009</v>
      </c>
      <c r="J29" s="88"/>
      <c r="L29" s="149"/>
    </row>
    <row r="30" spans="1:12" ht="16.2" customHeight="1">
      <c r="A30" s="250" t="s">
        <v>67</v>
      </c>
      <c r="B30" s="313">
        <v>0.7</v>
      </c>
      <c r="C30" s="313">
        <v>0.7</v>
      </c>
      <c r="D30" s="313">
        <v>0.8</v>
      </c>
      <c r="E30" s="313">
        <v>0.8</v>
      </c>
      <c r="G30" s="395">
        <f t="shared" ca="1" si="3"/>
        <v>0.8</v>
      </c>
      <c r="H30" s="384">
        <f t="shared" ca="1" si="4"/>
        <v>0.86727880895696152</v>
      </c>
      <c r="I30" s="395">
        <f>('Tesla Valuation Inputs'!D30-'Tesla Valuation Inputs'!C30)/2+'Tesla Valuation Inputs'!C30</f>
        <v>0.75</v>
      </c>
      <c r="J30" s="88"/>
      <c r="L30" s="149"/>
    </row>
    <row r="31" spans="1:12" ht="16.2" customHeight="1">
      <c r="A31" s="250" t="s">
        <v>68</v>
      </c>
      <c r="B31" s="313">
        <v>0.7</v>
      </c>
      <c r="C31" s="313">
        <v>0.75</v>
      </c>
      <c r="D31" s="313">
        <v>0.85</v>
      </c>
      <c r="E31" s="313">
        <v>0.9</v>
      </c>
      <c r="G31" s="395">
        <f t="shared" ca="1" si="3"/>
        <v>0.79953230612314563</v>
      </c>
      <c r="H31" s="384">
        <f t="shared" ca="1" si="4"/>
        <v>0.49626839718095095</v>
      </c>
      <c r="I31" s="395">
        <f>('Tesla Valuation Inputs'!D31-'Tesla Valuation Inputs'!C31)/2+'Tesla Valuation Inputs'!C31</f>
        <v>0.8</v>
      </c>
      <c r="J31" s="88"/>
      <c r="L31" s="149"/>
    </row>
    <row r="32" spans="1:12" ht="16.2" customHeight="1">
      <c r="A32" s="91" t="s">
        <v>69</v>
      </c>
      <c r="B32" s="346" t="s">
        <v>40</v>
      </c>
      <c r="C32" s="346" t="s">
        <v>41</v>
      </c>
      <c r="D32" s="346" t="s">
        <v>42</v>
      </c>
      <c r="E32" s="346" t="s">
        <v>43</v>
      </c>
      <c r="G32" s="389"/>
      <c r="H32" s="393"/>
      <c r="I32" s="389"/>
      <c r="J32" s="88"/>
      <c r="L32" s="149"/>
    </row>
    <row r="33" spans="1:12" ht="16.2" customHeight="1">
      <c r="A33" s="38" t="s">
        <v>431</v>
      </c>
      <c r="B33" s="97">
        <v>0.2</v>
      </c>
      <c r="C33" s="97">
        <v>0.3</v>
      </c>
      <c r="D33" s="97">
        <v>0.4</v>
      </c>
      <c r="E33" s="92">
        <v>0.5</v>
      </c>
      <c r="G33" s="392">
        <f ca="1">IF(I33=D33,I33,IF(_xlfn.NORM.INV(H33,I33,(D33-I33))&lt;B33,B33,IF(_xlfn.NORM.INV(H33,I33,(D33-I33))&gt;E33,E33,_xlfn.NORM.INV(H33,I33,(D33-I33)))))</f>
        <v>0.37694604274377891</v>
      </c>
      <c r="H33" s="384">
        <f ca="1">RAND()</f>
        <v>0.70502926674942956</v>
      </c>
      <c r="I33" s="392">
        <f>('Tesla Valuation Inputs'!D33-'Tesla Valuation Inputs'!C33)/2+'Tesla Valuation Inputs'!C33</f>
        <v>0.35</v>
      </c>
      <c r="J33" s="88"/>
      <c r="L33" s="149"/>
    </row>
    <row r="34" spans="1:12" ht="16.2" customHeight="1">
      <c r="A34" s="38" t="s">
        <v>70</v>
      </c>
      <c r="B34" s="93">
        <v>2000</v>
      </c>
      <c r="C34" s="93">
        <v>3000</v>
      </c>
      <c r="D34" s="93">
        <v>4000</v>
      </c>
      <c r="E34" s="93">
        <v>5000</v>
      </c>
      <c r="G34" s="387">
        <f ca="1">IF(I34=D34,I34,IF(_xlfn.NORM.INV(H34,I34,(D34-I34))&lt;B34,B34,IF(_xlfn.NORM.INV(H34,I34,(D34-I34))&gt;E34,E34,_xlfn.NORM.INV(H34,I34,(D34-I34)))))</f>
        <v>3443.1085457923359</v>
      </c>
      <c r="H34" s="384">
        <f ca="1">RAND()</f>
        <v>0.45470494385034899</v>
      </c>
      <c r="I34" s="387">
        <f>('Tesla Valuation Inputs'!D34-'Tesla Valuation Inputs'!C34)/2+'Tesla Valuation Inputs'!C34</f>
        <v>3500</v>
      </c>
      <c r="J34" s="88"/>
      <c r="L34" s="149"/>
    </row>
    <row r="35" spans="1:12" ht="16.2" customHeight="1">
      <c r="A35" s="91" t="s">
        <v>71</v>
      </c>
      <c r="B35" s="346" t="s">
        <v>40</v>
      </c>
      <c r="C35" s="346" t="s">
        <v>41</v>
      </c>
      <c r="D35" s="346" t="s">
        <v>42</v>
      </c>
      <c r="E35" s="346" t="s">
        <v>43</v>
      </c>
      <c r="G35" s="389"/>
      <c r="H35" s="393"/>
      <c r="I35" s="389"/>
      <c r="J35" s="88"/>
      <c r="L35" s="149"/>
    </row>
    <row r="36" spans="1:12" ht="16.2" customHeight="1">
      <c r="A36" s="41" t="s">
        <v>72</v>
      </c>
      <c r="B36" s="232">
        <v>5000</v>
      </c>
      <c r="C36" s="232">
        <v>6000</v>
      </c>
      <c r="D36" s="232">
        <v>8000</v>
      </c>
      <c r="E36" s="232">
        <v>10000</v>
      </c>
      <c r="G36" s="391">
        <f ca="1">IF(I36=D36,I36,IF(_xlfn.NORM.INV(H36,I36,(D36-I36))&lt;B36,B36,IF(_xlfn.NORM.INV(H36,I36,(D36-I36))&gt;E36,E36,_xlfn.NORM.INV(H36,I36,(D36-I36)))))</f>
        <v>7981.6733345783314</v>
      </c>
      <c r="H36" s="384">
        <f ca="1">RAND()</f>
        <v>0.83686959689116269</v>
      </c>
      <c r="I36" s="387">
        <f>('Tesla Valuation Inputs'!D36-'Tesla Valuation Inputs'!C36)/2+'Tesla Valuation Inputs'!C36</f>
        <v>7000</v>
      </c>
      <c r="J36" s="88"/>
      <c r="L36" s="149"/>
    </row>
    <row r="37" spans="1:12" ht="16.2" customHeight="1">
      <c r="A37" s="41" t="s">
        <v>73</v>
      </c>
      <c r="B37" s="97">
        <v>0.4</v>
      </c>
      <c r="C37" s="97">
        <v>0.8</v>
      </c>
      <c r="D37" s="164">
        <v>1</v>
      </c>
      <c r="E37" s="164">
        <v>1.2</v>
      </c>
      <c r="G37" s="396">
        <f ca="1">IF(I37=D37,I37,IF(_xlfn.NORM.INV(H37,I37,(D37-I37))&lt;B37,B37,IF(_xlfn.NORM.INV(H37,I37,(D37-I37))&gt;E37,E37,_xlfn.NORM.INV(H37,I37,(D37-I37)))))</f>
        <v>0.98115305270882436</v>
      </c>
      <c r="H37" s="384">
        <f ca="1">RAND()</f>
        <v>0.7914694653186406</v>
      </c>
      <c r="I37" s="385">
        <f>('Tesla Valuation Inputs'!D37-'Tesla Valuation Inputs'!C37)/2+'Tesla Valuation Inputs'!C37</f>
        <v>0.9</v>
      </c>
      <c r="J37" s="88"/>
      <c r="L37" s="149"/>
    </row>
    <row r="38" spans="1:12" ht="16.2" customHeight="1">
      <c r="A38" s="41" t="s">
        <v>74</v>
      </c>
      <c r="B38" s="97">
        <v>0.1</v>
      </c>
      <c r="C38" s="97">
        <v>0.2</v>
      </c>
      <c r="D38" s="97">
        <v>0.3</v>
      </c>
      <c r="E38" s="97">
        <v>0.4</v>
      </c>
      <c r="G38" s="385">
        <f ca="1">IF(I38=D38,I38,IF(_xlfn.NORM.INV(H38,I38,(D38-I38))&lt;B38,B38,IF(_xlfn.NORM.INV(H38,I38,(D38-I38))&gt;E38,E38,_xlfn.NORM.INV(H38,I38,(D38-I38)))))</f>
        <v>0.24214250719315183</v>
      </c>
      <c r="H38" s="384">
        <f ca="1">RAND()</f>
        <v>0.43756337308218285</v>
      </c>
      <c r="I38" s="385">
        <f>('Tesla Valuation Inputs'!D38-'Tesla Valuation Inputs'!C38)/2+'Tesla Valuation Inputs'!C38</f>
        <v>0.25</v>
      </c>
      <c r="J38" s="88"/>
      <c r="K38" s="158"/>
      <c r="L38" s="149"/>
    </row>
    <row r="39" spans="1:12" ht="16.2" customHeight="1">
      <c r="A39" s="91" t="s">
        <v>75</v>
      </c>
      <c r="B39" s="346" t="s">
        <v>40</v>
      </c>
      <c r="C39" s="346" t="s">
        <v>41</v>
      </c>
      <c r="D39" s="346" t="s">
        <v>42</v>
      </c>
      <c r="E39" s="346" t="s">
        <v>43</v>
      </c>
      <c r="G39" s="389"/>
      <c r="H39" s="384"/>
      <c r="I39" s="389"/>
      <c r="J39" s="88"/>
      <c r="K39" s="150"/>
      <c r="L39" s="150"/>
    </row>
    <row r="40" spans="1:12" ht="16.2" customHeight="1">
      <c r="A40" s="159" t="s">
        <v>76</v>
      </c>
      <c r="B40" s="430">
        <v>0.05</v>
      </c>
      <c r="C40" s="430">
        <v>0.1</v>
      </c>
      <c r="D40" s="430">
        <v>0.15</v>
      </c>
      <c r="E40" s="430">
        <v>0.2</v>
      </c>
      <c r="G40" s="385">
        <f ca="1">IF(I40=D40,I40,IF(_xlfn.NORM.INV(H40,I40,(D40-I40))&lt;B40,B40,IF(_xlfn.NORM.INV(H40,I40,(D40-I40))&gt;E40,E40,_xlfn.NORM.INV(H40,I40,(D40-I40)))))</f>
        <v>0.10423006089659134</v>
      </c>
      <c r="H40" s="384">
        <f t="shared" ca="1" si="0"/>
        <v>0.20304399948218255</v>
      </c>
      <c r="I40" s="385">
        <f>('Tesla Valuation Inputs'!D40-'Tesla Valuation Inputs'!C40)/2+'Tesla Valuation Inputs'!C40</f>
        <v>0.125</v>
      </c>
      <c r="J40" s="88"/>
      <c r="K40" s="149"/>
      <c r="L40" s="149"/>
    </row>
    <row r="41" spans="1:12" ht="16.2" customHeight="1">
      <c r="A41" s="159" t="s">
        <v>77</v>
      </c>
      <c r="B41" s="428">
        <v>2027</v>
      </c>
      <c r="C41" s="428">
        <v>2027</v>
      </c>
      <c r="D41" s="428">
        <v>2029</v>
      </c>
      <c r="E41" s="428">
        <v>2030</v>
      </c>
      <c r="G41" s="397">
        <f ca="1">ROUND(IF(I41=D41,I41,IF(_xlfn.NORM.INV(H41,I41,(D41-I41))&lt;B41,B41,IF(_xlfn.NORM.INV(H41,I41,(D41-I41))&gt;E41,E41,_xlfn.NORM.INV(H41,I41,(D41-I41))))),0)</f>
        <v>2029</v>
      </c>
      <c r="H41" s="384">
        <f t="shared" ca="1" si="0"/>
        <v>0.82819471235344155</v>
      </c>
      <c r="I41" s="397">
        <f>('Tesla Valuation Inputs'!D41-'Tesla Valuation Inputs'!C41)/2+'Tesla Valuation Inputs'!C41</f>
        <v>2028</v>
      </c>
      <c r="J41" s="88"/>
      <c r="K41" s="149"/>
      <c r="L41" s="149"/>
    </row>
    <row r="42" spans="1:12" ht="16.2" customHeight="1">
      <c r="A42" s="159" t="s">
        <v>78</v>
      </c>
      <c r="B42" s="310">
        <v>0</v>
      </c>
      <c r="C42" s="310">
        <v>0.05</v>
      </c>
      <c r="D42" s="310">
        <v>0.1</v>
      </c>
      <c r="E42" s="310">
        <v>0.2</v>
      </c>
      <c r="G42" s="398">
        <f t="shared" ref="G42:G46" ca="1" si="5">IF(I42=D42,I42,IF(_xlfn.NORM.INV(H42,I42,(D42-I42))&lt;B42,B42,IF(_xlfn.NORM.INV(H42,I42,(D42-I42))&gt;E42,E42,_xlfn.NORM.INV(H42,I42,(D42-I42)))))</f>
        <v>3.4303290330370079E-2</v>
      </c>
      <c r="H42" s="384">
        <f t="shared" ca="1" si="0"/>
        <v>5.1776397971147414E-2</v>
      </c>
      <c r="I42" s="398">
        <f>('Tesla Valuation Inputs'!D42-'Tesla Valuation Inputs'!C42)/2+'Tesla Valuation Inputs'!C42</f>
        <v>7.5000000000000011E-2</v>
      </c>
      <c r="J42" s="88"/>
      <c r="K42" s="149"/>
      <c r="L42" s="149"/>
    </row>
    <row r="43" spans="1:12" ht="16.2" customHeight="1">
      <c r="A43" s="159" t="s">
        <v>79</v>
      </c>
      <c r="B43" s="93">
        <v>13500</v>
      </c>
      <c r="C43" s="93">
        <v>67500</v>
      </c>
      <c r="D43" s="93">
        <v>135000</v>
      </c>
      <c r="E43" s="93">
        <v>270000</v>
      </c>
      <c r="F43" s="407"/>
      <c r="G43" s="387">
        <f t="shared" ca="1" si="5"/>
        <v>75885.943093958049</v>
      </c>
      <c r="H43" s="384">
        <f t="shared" ca="1" si="0"/>
        <v>0.2261675948159132</v>
      </c>
      <c r="I43" s="387">
        <f>('Tesla Valuation Inputs'!D43-'Tesla Valuation Inputs'!C43)/2+'Tesla Valuation Inputs'!C43</f>
        <v>101250</v>
      </c>
      <c r="J43" s="88"/>
      <c r="K43" s="149"/>
      <c r="L43" s="149"/>
    </row>
    <row r="44" spans="1:12" ht="16.2" customHeight="1">
      <c r="A44" s="259" t="s">
        <v>80</v>
      </c>
      <c r="B44" s="311">
        <v>500</v>
      </c>
      <c r="C44" s="311">
        <v>6000</v>
      </c>
      <c r="D44" s="311">
        <v>8000</v>
      </c>
      <c r="E44" s="311">
        <v>20000</v>
      </c>
      <c r="G44" s="399">
        <f t="shared" ca="1" si="5"/>
        <v>6708.2127947182817</v>
      </c>
      <c r="H44" s="384">
        <f t="shared" ca="1" si="0"/>
        <v>0.38522466423295743</v>
      </c>
      <c r="I44" s="399">
        <f>('Tesla Valuation Inputs'!D44-'Tesla Valuation Inputs'!C44)/2+'Tesla Valuation Inputs'!C44</f>
        <v>7000</v>
      </c>
      <c r="J44" s="88"/>
      <c r="K44" s="149"/>
      <c r="L44" s="149"/>
    </row>
    <row r="45" spans="1:12" ht="16.2" customHeight="1">
      <c r="A45" s="259" t="s">
        <v>81</v>
      </c>
      <c r="B45" s="332">
        <v>0.125</v>
      </c>
      <c r="C45" s="332">
        <v>0.3</v>
      </c>
      <c r="D45" s="332">
        <v>0.35</v>
      </c>
      <c r="E45" s="332">
        <v>0.4</v>
      </c>
      <c r="G45" s="400">
        <f t="shared" ca="1" si="5"/>
        <v>0.34876010862630968</v>
      </c>
      <c r="H45" s="384">
        <f t="shared" ca="1" si="0"/>
        <v>0.82904658148349519</v>
      </c>
      <c r="I45" s="400">
        <f>('Tesla Valuation Inputs'!D45-'Tesla Valuation Inputs'!C45)/2+'Tesla Valuation Inputs'!C45</f>
        <v>0.32499999999999996</v>
      </c>
      <c r="J45" s="88"/>
      <c r="K45" s="149"/>
      <c r="L45" s="149"/>
    </row>
    <row r="46" spans="1:12" ht="16.2" customHeight="1">
      <c r="A46" s="260" t="s">
        <v>82</v>
      </c>
      <c r="B46" s="312">
        <v>0.7</v>
      </c>
      <c r="C46" s="312">
        <v>0.7</v>
      </c>
      <c r="D46" s="312">
        <v>0.8</v>
      </c>
      <c r="E46" s="312">
        <v>0.9</v>
      </c>
      <c r="G46" s="401">
        <f t="shared" ca="1" si="5"/>
        <v>0.76046081347764138</v>
      </c>
      <c r="H46" s="384">
        <f t="shared" ca="1" si="0"/>
        <v>0.58286029390270422</v>
      </c>
      <c r="I46" s="401">
        <f>('Tesla Valuation Inputs'!D46-'Tesla Valuation Inputs'!C46)/2+'Tesla Valuation Inputs'!C46</f>
        <v>0.75</v>
      </c>
      <c r="J46" s="88"/>
      <c r="K46" s="149"/>
      <c r="L46" s="149"/>
    </row>
    <row r="47" spans="1:12" ht="16.2" customHeight="1">
      <c r="H47" s="23"/>
      <c r="I47" s="83"/>
    </row>
    <row r="48" spans="1:12" ht="16.2" customHeight="1">
      <c r="H48" s="23"/>
      <c r="I48" s="83"/>
    </row>
    <row r="49" spans="1:15" ht="16.2" customHeight="1">
      <c r="H49" s="23"/>
      <c r="I49" s="83"/>
    </row>
    <row r="50" spans="1:15" ht="16.2" customHeight="1">
      <c r="A50" s="159"/>
      <c r="B50" s="429"/>
      <c r="C50" s="429"/>
      <c r="D50" s="429"/>
      <c r="E50" s="429"/>
      <c r="H50" s="23"/>
      <c r="I50" s="83"/>
    </row>
    <row r="51" spans="1:15" ht="16.2" customHeight="1">
      <c r="A51" s="159"/>
      <c r="B51" s="430"/>
      <c r="C51" s="430"/>
      <c r="D51" s="430"/>
      <c r="E51" s="430"/>
      <c r="H51" s="23"/>
      <c r="I51" s="83"/>
      <c r="J51" s="23"/>
    </row>
    <row r="52" spans="1:15" ht="16.2" customHeight="1">
      <c r="A52" s="259"/>
      <c r="B52" s="430"/>
      <c r="C52" s="430"/>
      <c r="D52" s="430"/>
      <c r="E52" s="430"/>
      <c r="H52" s="147"/>
      <c r="I52" s="83"/>
      <c r="J52" s="23"/>
    </row>
    <row r="53" spans="1:15" ht="16.2" customHeight="1">
      <c r="A53" s="259"/>
      <c r="B53" s="430"/>
      <c r="C53" s="430"/>
      <c r="D53" s="430"/>
      <c r="E53" s="430"/>
      <c r="H53" s="148"/>
      <c r="I53" s="83"/>
    </row>
    <row r="54" spans="1:15" ht="16.2" customHeight="1">
      <c r="H54" s="148"/>
      <c r="I54" s="83"/>
    </row>
    <row r="55" spans="1:15" ht="16.2" customHeight="1">
      <c r="H55" s="148"/>
      <c r="I55" s="83"/>
    </row>
    <row r="56" spans="1:15" ht="16.2" customHeight="1">
      <c r="H56" s="148"/>
      <c r="I56" s="83"/>
    </row>
    <row r="57" spans="1:15" ht="16.2" customHeight="1">
      <c r="H57" s="148"/>
      <c r="I57" s="83"/>
    </row>
    <row r="58" spans="1:15" ht="16.2" customHeight="1">
      <c r="I58" s="83"/>
    </row>
    <row r="59" spans="1:15" ht="16.2" customHeight="1">
      <c r="I59" s="88"/>
      <c r="J59" s="88"/>
      <c r="K59" s="88"/>
      <c r="L59" s="88"/>
      <c r="M59" s="88"/>
      <c r="N59" s="88"/>
      <c r="O59" s="88"/>
    </row>
    <row r="60" spans="1:15" ht="16.2" customHeight="1">
      <c r="H60" s="23"/>
      <c r="I60" s="88"/>
      <c r="J60" s="88"/>
      <c r="K60" s="88"/>
      <c r="L60" s="88"/>
      <c r="M60" s="88"/>
      <c r="N60" s="88"/>
      <c r="O60" s="88"/>
    </row>
    <row r="62" spans="1:15" ht="16.2" customHeight="1">
      <c r="H62" s="23"/>
      <c r="I62" s="88"/>
      <c r="J62" s="88"/>
      <c r="K62" s="88"/>
      <c r="L62" s="88"/>
      <c r="M62" s="88"/>
      <c r="N62" s="88"/>
      <c r="O62" s="88"/>
    </row>
    <row r="63" spans="1:15" ht="16.2" customHeight="1">
      <c r="H63" s="23"/>
      <c r="I63" s="88"/>
      <c r="J63" s="88"/>
      <c r="K63" s="88"/>
      <c r="L63" s="88"/>
      <c r="M63" s="88"/>
      <c r="N63" s="88"/>
      <c r="O63" s="88"/>
    </row>
    <row r="64" spans="1:15" ht="16.2" customHeight="1">
      <c r="H64" s="23"/>
      <c r="I64" s="88"/>
      <c r="J64" s="88"/>
      <c r="K64" s="88"/>
      <c r="L64" s="88"/>
      <c r="M64" s="88"/>
      <c r="N64" s="88"/>
      <c r="O64" s="88"/>
    </row>
    <row r="65" spans="8:15">
      <c r="H65" s="23"/>
      <c r="I65" s="88"/>
      <c r="J65" s="88"/>
      <c r="K65" s="88"/>
      <c r="L65" s="88"/>
      <c r="M65" s="88"/>
      <c r="N65" s="88"/>
      <c r="O65" s="88"/>
    </row>
    <row r="66" spans="8:15">
      <c r="I66" s="88"/>
      <c r="J66" s="88"/>
      <c r="K66" s="88"/>
      <c r="L66" s="88"/>
      <c r="M66" s="88"/>
      <c r="N66" s="88"/>
      <c r="O66" s="88"/>
    </row>
    <row r="67" spans="8:15">
      <c r="I67" s="88"/>
      <c r="J67" s="88"/>
      <c r="K67" s="88"/>
      <c r="L67" s="88"/>
      <c r="M67" s="88"/>
      <c r="N67" s="88"/>
      <c r="O67" s="88"/>
    </row>
    <row r="133" spans="9:9">
      <c r="I133" s="21"/>
    </row>
  </sheetData>
  <sheetProtection algorithmName="SHA-512" hashValue="roX4VuYYaV88UcHEwGLBCWggW7bnsH69gYBjGSy7HHNXrbQOGaj12l32MrLzZfc27QP6pBHKFlmoQ8bexuXfDA==" saltValue="OIy1E2802r6gJho0g0TBJQ==" spinCount="100000" sheet="1" objects="1" scenarios="1"/>
  <dataValidations disablePrompts="1" count="1">
    <dataValidation type="decimal" allowBlank="1" showInputMessage="1" showErrorMessage="1" sqref="E15" xr:uid="{B6580D37-FB8D-43B5-A9F7-5428E86A5389}">
      <formula1>0</formula1>
      <formula2>0.95</formula2>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B5BA-2DBA-2F41-AC6B-06842F0469F7}">
  <sheetPr codeName="Sheet5">
    <tabColor theme="4"/>
  </sheetPr>
  <dimension ref="A1:AN192"/>
  <sheetViews>
    <sheetView showGridLines="0" zoomScale="55" zoomScaleNormal="55" workbookViewId="0">
      <selection activeCell="A28" sqref="A28"/>
    </sheetView>
  </sheetViews>
  <sheetFormatPr defaultColWidth="11" defaultRowHeight="15.6"/>
  <cols>
    <col min="1" max="1" width="35.19921875" style="32" customWidth="1"/>
    <col min="2" max="2" width="27.5" style="32" customWidth="1"/>
    <col min="3" max="3" width="29.19921875" style="32" customWidth="1"/>
    <col min="4" max="4" width="19.69921875" style="32" bestFit="1" customWidth="1"/>
    <col min="5" max="5" width="26.69921875" style="32" bestFit="1" customWidth="1"/>
    <col min="6" max="7" width="28.69921875" style="32" bestFit="1" customWidth="1"/>
    <col min="8" max="8" width="28.19921875" style="32" customWidth="1"/>
    <col min="9" max="9" width="20.69921875" style="32" bestFit="1" customWidth="1"/>
    <col min="10" max="10" width="20.5" style="32" bestFit="1" customWidth="1"/>
    <col min="11" max="11" width="11" style="32"/>
    <col min="12" max="12" width="47.69921875" style="32" bestFit="1" customWidth="1"/>
    <col min="13" max="15" width="11" style="32"/>
    <col min="16" max="16" width="60.19921875" style="32" bestFit="1" customWidth="1"/>
    <col min="17" max="16384" width="11" style="32"/>
  </cols>
  <sheetData>
    <row r="1" spans="1:40" ht="18">
      <c r="A1" s="347" t="s">
        <v>9</v>
      </c>
      <c r="B1" s="347"/>
      <c r="C1" s="347"/>
      <c r="D1" s="347"/>
      <c r="E1" s="347"/>
      <c r="F1" s="347"/>
      <c r="G1" s="347"/>
    </row>
    <row r="2" spans="1:40">
      <c r="A2" s="588" t="s">
        <v>83</v>
      </c>
      <c r="B2" s="588"/>
      <c r="C2" s="588"/>
      <c r="D2" s="588"/>
      <c r="E2" s="588"/>
      <c r="F2" s="588"/>
      <c r="G2" s="589"/>
    </row>
    <row r="3" spans="1:40">
      <c r="A3" s="590" t="s">
        <v>84</v>
      </c>
      <c r="B3" s="590"/>
      <c r="C3" s="590"/>
      <c r="D3" s="590"/>
      <c r="E3" s="590"/>
      <c r="F3" s="590"/>
      <c r="G3" s="591"/>
    </row>
    <row r="5" spans="1:40">
      <c r="A5" s="592" t="s">
        <v>85</v>
      </c>
      <c r="B5" s="593"/>
      <c r="C5" s="593"/>
      <c r="D5" s="593"/>
      <c r="E5" s="593"/>
      <c r="F5" s="593"/>
      <c r="G5" s="593"/>
    </row>
    <row r="6" spans="1:40" ht="31.2">
      <c r="A6" s="33" t="s">
        <v>86</v>
      </c>
      <c r="B6" s="33" t="s">
        <v>87</v>
      </c>
      <c r="C6" s="34" t="s">
        <v>88</v>
      </c>
      <c r="D6" s="35" t="s">
        <v>89</v>
      </c>
      <c r="E6" s="34" t="s">
        <v>90</v>
      </c>
      <c r="F6" s="34" t="s">
        <v>91</v>
      </c>
      <c r="G6" s="34" t="s">
        <v>92</v>
      </c>
      <c r="H6" s="405" t="s">
        <v>93</v>
      </c>
    </row>
    <row r="7" spans="1:40">
      <c r="A7" s="495" t="s">
        <v>94</v>
      </c>
      <c r="B7" s="140">
        <v>7000</v>
      </c>
      <c r="C7" s="99">
        <v>1000000000000</v>
      </c>
      <c r="D7" s="496">
        <f ca="1">$C7*'Monte Carlo Single Simulation'!$N$25</f>
        <v>68013236633.605911</v>
      </c>
      <c r="E7" s="31">
        <f t="shared" ref="E7:E12" ca="1" si="0">D7+E8</f>
        <v>68025401996.345009</v>
      </c>
      <c r="F7" s="497">
        <f t="shared" ref="F7:F13" ca="1" si="1">B7*D7</f>
        <v>476092656435241.38</v>
      </c>
      <c r="G7" s="85">
        <f t="shared" ref="G7:G12" ca="1" si="2">F7+G8</f>
        <v>476392839345513.38</v>
      </c>
      <c r="H7" s="403" t="s">
        <v>95</v>
      </c>
    </row>
    <row r="8" spans="1:40">
      <c r="A8" s="499" t="s">
        <v>96</v>
      </c>
      <c r="B8" s="141">
        <v>15000</v>
      </c>
      <c r="C8" s="142">
        <v>100000000</v>
      </c>
      <c r="D8" s="496">
        <f ca="1">$C8*'Monte Carlo Single Simulation'!$N$25</f>
        <v>6801323.663360591</v>
      </c>
      <c r="E8" s="31">
        <f t="shared" ca="1" si="0"/>
        <v>12165362.739098653</v>
      </c>
      <c r="F8" s="497">
        <f t="shared" ca="1" si="1"/>
        <v>102019854950.40886</v>
      </c>
      <c r="G8" s="84">
        <f t="shared" ca="1" si="2"/>
        <v>300182910272.02582</v>
      </c>
      <c r="H8" s="403"/>
    </row>
    <row r="9" spans="1:40">
      <c r="A9" s="494" t="s">
        <v>97</v>
      </c>
      <c r="B9" s="141">
        <v>25000</v>
      </c>
      <c r="C9" s="142">
        <v>41000000</v>
      </c>
      <c r="D9" s="496">
        <f ca="1">$C9*'Monte Carlo Single Simulation'!$N$25</f>
        <v>2788542.701977842</v>
      </c>
      <c r="E9" s="31">
        <f t="shared" ca="1" si="0"/>
        <v>5364039.0757380631</v>
      </c>
      <c r="F9" s="497">
        <f t="shared" ca="1" si="1"/>
        <v>69713567549.446045</v>
      </c>
      <c r="G9" s="84">
        <f t="shared" ca="1" si="2"/>
        <v>198163055321.61697</v>
      </c>
      <c r="H9" s="403"/>
    </row>
    <row r="10" spans="1:40">
      <c r="A10" s="494" t="s">
        <v>98</v>
      </c>
      <c r="B10" s="141">
        <v>80000</v>
      </c>
      <c r="C10" s="142">
        <v>1500000</v>
      </c>
      <c r="D10" s="496">
        <f ca="1">$C10*'Monte Carlo Single Simulation'!$N$25</f>
        <v>102019.85495040886</v>
      </c>
      <c r="E10" s="31">
        <f t="shared" ca="1" si="0"/>
        <v>2575496.3737602215</v>
      </c>
      <c r="F10" s="497">
        <f t="shared" ca="1" si="1"/>
        <v>8161588396.0327091</v>
      </c>
      <c r="G10" s="84">
        <f t="shared" ca="1" si="2"/>
        <v>128449487772.17093</v>
      </c>
      <c r="H10" s="403"/>
    </row>
    <row r="11" spans="1:40">
      <c r="A11" s="494" t="s">
        <v>99</v>
      </c>
      <c r="B11" s="141">
        <v>50000</v>
      </c>
      <c r="C11" s="142">
        <v>22000000</v>
      </c>
      <c r="D11" s="496">
        <f ca="1">$C11*'Monte Carlo Single Simulation'!$N$25</f>
        <v>1496291.2059393299</v>
      </c>
      <c r="E11" s="31">
        <f t="shared" ca="1" si="0"/>
        <v>2473476.5188098126</v>
      </c>
      <c r="F11" s="497">
        <f t="shared" ca="1" si="1"/>
        <v>74814560296.966492</v>
      </c>
      <c r="G11" s="84">
        <f t="shared" ca="1" si="2"/>
        <v>120287899376.13821</v>
      </c>
      <c r="H11" s="403"/>
    </row>
    <row r="12" spans="1:40" ht="29.25" customHeight="1">
      <c r="A12" s="494" t="s">
        <v>100</v>
      </c>
      <c r="B12" s="141">
        <v>45000</v>
      </c>
      <c r="C12" s="142">
        <v>14000000</v>
      </c>
      <c r="D12" s="496">
        <f ca="1">$C12*'Monte Carlo Single Simulation'!$N$25</f>
        <v>952185.31287048268</v>
      </c>
      <c r="E12" s="31">
        <f t="shared" ca="1" si="0"/>
        <v>977185.31287048268</v>
      </c>
      <c r="F12" s="497">
        <f t="shared" ca="1" si="1"/>
        <v>42848339079.171722</v>
      </c>
      <c r="G12" s="84">
        <f t="shared" ca="1" si="2"/>
        <v>45473339079.171722</v>
      </c>
      <c r="H12" s="403"/>
    </row>
    <row r="13" spans="1:40" ht="29.25" customHeight="1">
      <c r="A13" s="495" t="s">
        <v>101</v>
      </c>
      <c r="B13" s="141">
        <v>105000</v>
      </c>
      <c r="C13" s="142">
        <v>25000</v>
      </c>
      <c r="D13" s="74">
        <v>25000</v>
      </c>
      <c r="E13" s="74">
        <f>D13</f>
        <v>25000</v>
      </c>
      <c r="F13" s="498">
        <f t="shared" si="1"/>
        <v>2625000000</v>
      </c>
      <c r="G13" s="84">
        <f>F13</f>
        <v>2625000000</v>
      </c>
      <c r="H13" s="404" t="s">
        <v>102</v>
      </c>
    </row>
    <row r="14" spans="1:40">
      <c r="D14" s="500"/>
      <c r="H14" s="501"/>
      <c r="J14" s="501"/>
      <c r="K14" s="501"/>
      <c r="L14" s="501"/>
      <c r="M14" s="501"/>
      <c r="N14" s="501"/>
      <c r="O14" s="501"/>
      <c r="P14" s="501"/>
      <c r="Q14" s="501"/>
      <c r="R14" s="501"/>
      <c r="S14" s="501"/>
      <c r="T14" s="501"/>
      <c r="U14" s="501"/>
      <c r="V14" s="501"/>
      <c r="W14" s="501"/>
      <c r="X14" s="501"/>
      <c r="Y14" s="501"/>
      <c r="Z14" s="501"/>
      <c r="AA14" s="501"/>
      <c r="AB14" s="501"/>
      <c r="AC14" s="501"/>
      <c r="AD14" s="501"/>
      <c r="AE14" s="501"/>
      <c r="AF14" s="501"/>
      <c r="AG14" s="501"/>
      <c r="AH14" s="501"/>
      <c r="AI14" s="501"/>
      <c r="AJ14" s="501"/>
      <c r="AK14" s="501"/>
      <c r="AL14" s="501"/>
      <c r="AM14" s="501"/>
      <c r="AN14" s="501"/>
    </row>
    <row r="15" spans="1:40">
      <c r="A15" s="502" t="s">
        <v>103</v>
      </c>
      <c r="B15" s="503"/>
      <c r="C15" s="32" t="s">
        <v>104</v>
      </c>
      <c r="G15" s="504"/>
      <c r="H15" s="501"/>
      <c r="I15" s="501"/>
      <c r="J15" s="501"/>
      <c r="K15" s="501"/>
      <c r="L15" s="501"/>
      <c r="M15" s="501"/>
      <c r="N15" s="501"/>
      <c r="O15" s="501"/>
      <c r="P15" s="501"/>
      <c r="Q15" s="501"/>
      <c r="R15" s="501"/>
      <c r="S15" s="501"/>
      <c r="T15" s="501"/>
      <c r="U15" s="501"/>
      <c r="V15" s="501"/>
      <c r="W15" s="501"/>
      <c r="X15" s="501"/>
      <c r="Y15" s="501"/>
      <c r="Z15" s="501"/>
      <c r="AA15" s="501"/>
      <c r="AB15" s="501"/>
      <c r="AC15" s="501"/>
      <c r="AD15" s="501"/>
      <c r="AE15" s="501"/>
      <c r="AF15" s="501"/>
      <c r="AG15" s="501"/>
      <c r="AH15" s="501"/>
      <c r="AI15" s="501"/>
      <c r="AJ15" s="501"/>
      <c r="AK15" s="501"/>
      <c r="AL15" s="501"/>
      <c r="AM15" s="501"/>
      <c r="AN15" s="501"/>
    </row>
    <row r="16" spans="1:40">
      <c r="A16" s="505" t="s">
        <v>105</v>
      </c>
      <c r="B16" s="506">
        <v>0</v>
      </c>
      <c r="G16" s="504"/>
      <c r="H16" s="501"/>
      <c r="I16" s="501"/>
      <c r="J16" s="501"/>
      <c r="K16" s="501"/>
      <c r="L16" s="501"/>
      <c r="M16" s="501"/>
      <c r="N16" s="501"/>
      <c r="O16" s="501"/>
      <c r="P16" s="501"/>
      <c r="Q16" s="501"/>
      <c r="R16" s="501"/>
      <c r="S16" s="501"/>
      <c r="T16" s="501"/>
      <c r="U16" s="501"/>
      <c r="V16" s="501"/>
      <c r="W16" s="501"/>
      <c r="X16" s="501"/>
      <c r="Y16" s="501"/>
      <c r="Z16" s="501"/>
      <c r="AA16" s="501"/>
      <c r="AB16" s="501"/>
      <c r="AC16" s="501"/>
      <c r="AD16" s="501"/>
      <c r="AE16" s="501"/>
      <c r="AF16" s="501"/>
      <c r="AG16" s="501"/>
      <c r="AH16" s="501"/>
      <c r="AI16" s="501"/>
      <c r="AJ16" s="501"/>
      <c r="AK16" s="501"/>
      <c r="AL16" s="501"/>
      <c r="AM16" s="501"/>
      <c r="AN16" s="501"/>
    </row>
    <row r="17" spans="1:40">
      <c r="A17" s="507" t="s">
        <v>106</v>
      </c>
      <c r="B17" s="508">
        <v>100</v>
      </c>
      <c r="G17" s="504"/>
      <c r="H17" s="501"/>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501"/>
      <c r="AG17" s="501"/>
      <c r="AH17" s="501"/>
      <c r="AI17" s="501"/>
      <c r="AJ17" s="501"/>
      <c r="AK17" s="501"/>
      <c r="AL17" s="501"/>
      <c r="AM17" s="501"/>
      <c r="AN17" s="501"/>
    </row>
    <row r="18" spans="1:40">
      <c r="A18" s="507" t="s">
        <v>107</v>
      </c>
      <c r="B18" s="509">
        <v>3</v>
      </c>
      <c r="G18" s="504"/>
      <c r="H18" s="501"/>
      <c r="I18" s="501"/>
      <c r="J18" s="501"/>
      <c r="K18" s="501"/>
      <c r="L18" s="501"/>
      <c r="M18" s="501"/>
      <c r="N18" s="501"/>
      <c r="O18" s="501"/>
      <c r="P18" s="501"/>
      <c r="Q18" s="501"/>
      <c r="R18" s="501"/>
      <c r="S18" s="501"/>
      <c r="T18" s="501"/>
      <c r="U18" s="501"/>
      <c r="V18" s="501"/>
      <c r="W18" s="501"/>
      <c r="X18" s="501"/>
      <c r="Y18" s="501"/>
      <c r="Z18" s="501"/>
      <c r="AA18" s="501"/>
      <c r="AB18" s="501"/>
      <c r="AC18" s="501"/>
      <c r="AD18" s="501"/>
      <c r="AE18" s="501"/>
      <c r="AF18" s="501"/>
      <c r="AG18" s="501"/>
      <c r="AH18" s="501"/>
      <c r="AI18" s="501"/>
      <c r="AJ18" s="501"/>
      <c r="AK18" s="501"/>
      <c r="AL18" s="501"/>
      <c r="AM18" s="501"/>
      <c r="AN18" s="501"/>
    </row>
    <row r="19" spans="1:40">
      <c r="A19" s="510" t="s">
        <v>108</v>
      </c>
      <c r="B19" s="511">
        <f ca="1">'Monte Carlo Single Simulation'!N12</f>
        <v>5.2343190604503764</v>
      </c>
      <c r="G19" s="504"/>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1"/>
      <c r="AK19" s="501"/>
      <c r="AL19" s="501"/>
      <c r="AM19" s="501"/>
      <c r="AN19" s="501"/>
    </row>
    <row r="20" spans="1:40">
      <c r="B20" s="512"/>
      <c r="G20" s="504"/>
      <c r="H20" s="513"/>
      <c r="I20" s="513"/>
      <c r="J20" s="501"/>
      <c r="K20" s="501"/>
      <c r="L20" s="501"/>
      <c r="M20" s="501"/>
      <c r="N20" s="501"/>
      <c r="O20" s="501"/>
      <c r="P20" s="501"/>
      <c r="Q20" s="501"/>
      <c r="R20" s="501"/>
      <c r="S20" s="501"/>
      <c r="T20" s="501"/>
      <c r="U20" s="501"/>
      <c r="V20" s="501"/>
      <c r="W20" s="501"/>
      <c r="X20" s="501"/>
      <c r="Y20" s="501"/>
      <c r="Z20" s="501"/>
      <c r="AA20" s="501"/>
      <c r="AB20" s="501"/>
      <c r="AC20" s="501"/>
      <c r="AD20" s="501"/>
      <c r="AE20" s="501"/>
      <c r="AF20" s="501"/>
      <c r="AG20" s="501"/>
      <c r="AH20" s="501"/>
      <c r="AI20" s="501"/>
      <c r="AJ20" s="501"/>
      <c r="AK20" s="501"/>
      <c r="AL20" s="501"/>
      <c r="AM20" s="501"/>
      <c r="AN20" s="501"/>
    </row>
    <row r="21" spans="1:40">
      <c r="A21" s="514" t="s">
        <v>109</v>
      </c>
      <c r="B21" s="514" t="s">
        <v>110</v>
      </c>
      <c r="G21" s="504"/>
      <c r="H21" s="513"/>
      <c r="I21" s="513"/>
      <c r="J21" s="501"/>
      <c r="K21" s="501"/>
      <c r="L21" s="501"/>
      <c r="M21" s="501"/>
      <c r="N21" s="501"/>
      <c r="O21" s="501"/>
      <c r="P21" s="501"/>
      <c r="Q21" s="501"/>
      <c r="R21" s="501"/>
      <c r="S21" s="501"/>
      <c r="T21" s="501"/>
      <c r="U21" s="501"/>
      <c r="V21" s="501"/>
      <c r="W21" s="501"/>
      <c r="X21" s="501"/>
      <c r="Y21" s="501"/>
      <c r="Z21" s="501"/>
      <c r="AA21" s="501"/>
      <c r="AB21" s="501"/>
      <c r="AC21" s="501"/>
      <c r="AD21" s="501"/>
      <c r="AE21" s="501"/>
      <c r="AF21" s="501"/>
      <c r="AG21" s="501"/>
      <c r="AH21" s="501"/>
      <c r="AI21" s="501"/>
      <c r="AJ21" s="501"/>
      <c r="AK21" s="501"/>
      <c r="AL21" s="501"/>
      <c r="AM21" s="501"/>
      <c r="AN21" s="501"/>
    </row>
    <row r="22" spans="1:40">
      <c r="A22" s="515">
        <v>0</v>
      </c>
      <c r="B22" s="516">
        <f t="shared" ref="B22:B37" ca="1" si="3">$B$17/(1+POWER(81,($B$18+$B$19/2-A22)/$B$19))*(1/100)</f>
        <v>8.8727235386073418E-3</v>
      </c>
      <c r="G22" s="504"/>
      <c r="H22" s="513"/>
      <c r="I22" s="513"/>
      <c r="J22" s="517"/>
      <c r="K22" s="517"/>
      <c r="L22" s="517"/>
      <c r="M22" s="517"/>
      <c r="N22" s="517"/>
      <c r="O22" s="517"/>
      <c r="P22" s="517"/>
      <c r="Q22" s="517"/>
      <c r="R22" s="517"/>
      <c r="S22" s="517"/>
      <c r="T22" s="517"/>
      <c r="U22" s="517"/>
      <c r="V22" s="517"/>
      <c r="W22" s="517"/>
      <c r="X22" s="517"/>
      <c r="Y22" s="517"/>
      <c r="Z22" s="517"/>
      <c r="AA22" s="517"/>
      <c r="AB22" s="517"/>
      <c r="AC22" s="517"/>
      <c r="AD22" s="517"/>
      <c r="AE22" s="517"/>
      <c r="AF22" s="517"/>
      <c r="AG22" s="517"/>
      <c r="AH22" s="517"/>
      <c r="AI22" s="517"/>
      <c r="AJ22" s="517"/>
      <c r="AK22" s="517"/>
      <c r="AL22" s="517"/>
      <c r="AM22" s="517"/>
      <c r="AN22" s="501"/>
    </row>
    <row r="23" spans="1:40">
      <c r="A23" s="515">
        <f>A22+1</f>
        <v>1</v>
      </c>
      <c r="B23" s="516">
        <f t="shared" ca="1" si="3"/>
        <v>2.0306163876137099E-2</v>
      </c>
      <c r="H23" s="513"/>
      <c r="I23" s="513"/>
      <c r="M23" s="518"/>
      <c r="N23" s="518"/>
      <c r="O23" s="518"/>
      <c r="P23" s="518"/>
      <c r="Q23" s="518"/>
      <c r="R23" s="518"/>
      <c r="S23" s="518"/>
      <c r="T23" s="518"/>
      <c r="U23" s="518"/>
      <c r="V23" s="518"/>
      <c r="W23" s="518"/>
      <c r="X23" s="518"/>
      <c r="Y23" s="518"/>
      <c r="Z23" s="518"/>
      <c r="AA23" s="518"/>
      <c r="AB23" s="518"/>
      <c r="AC23" s="518"/>
      <c r="AD23" s="518"/>
      <c r="AE23" s="518"/>
      <c r="AF23" s="518"/>
      <c r="AG23" s="518"/>
      <c r="AH23" s="518"/>
      <c r="AI23" s="518"/>
      <c r="AJ23" s="518"/>
      <c r="AK23" s="518"/>
      <c r="AL23" s="518"/>
      <c r="AM23" s="518"/>
      <c r="AN23" s="519"/>
    </row>
    <row r="24" spans="1:40">
      <c r="A24" s="515">
        <f t="shared" ref="A24:A37" si="4">A23+1</f>
        <v>2</v>
      </c>
      <c r="B24" s="516">
        <f t="shared" ca="1" si="3"/>
        <v>4.5792094784025468E-2</v>
      </c>
      <c r="H24" s="513"/>
      <c r="I24" s="513"/>
      <c r="J24" s="501"/>
      <c r="K24" s="501"/>
      <c r="L24" s="501"/>
      <c r="M24" s="501"/>
      <c r="N24" s="501"/>
      <c r="O24" s="501"/>
      <c r="P24" s="501"/>
      <c r="Q24" s="501"/>
      <c r="R24" s="501"/>
      <c r="S24" s="501"/>
      <c r="T24" s="501"/>
      <c r="U24" s="501"/>
      <c r="V24" s="501"/>
      <c r="W24" s="501"/>
      <c r="X24" s="501"/>
      <c r="Y24" s="501"/>
      <c r="Z24" s="501"/>
      <c r="AA24" s="501"/>
      <c r="AB24" s="501"/>
      <c r="AC24" s="501"/>
      <c r="AD24" s="501"/>
      <c r="AE24" s="501"/>
      <c r="AF24" s="501"/>
      <c r="AG24" s="501"/>
      <c r="AH24" s="501"/>
      <c r="AI24" s="501"/>
      <c r="AJ24" s="501"/>
      <c r="AK24" s="501"/>
      <c r="AL24" s="501"/>
      <c r="AM24" s="501"/>
      <c r="AN24" s="501"/>
    </row>
    <row r="25" spans="1:40">
      <c r="A25" s="515">
        <f t="shared" si="4"/>
        <v>3</v>
      </c>
      <c r="B25" s="516">
        <f t="shared" ca="1" si="3"/>
        <v>0.1</v>
      </c>
      <c r="H25" s="513"/>
      <c r="I25" s="513"/>
      <c r="J25" s="501"/>
      <c r="K25" s="501"/>
      <c r="L25" s="501"/>
      <c r="M25" s="501"/>
      <c r="N25" s="501"/>
      <c r="O25" s="501"/>
      <c r="P25" s="501"/>
      <c r="Q25" s="501"/>
      <c r="R25" s="501"/>
      <c r="S25" s="501"/>
      <c r="T25" s="501"/>
      <c r="U25" s="501"/>
      <c r="V25" s="501"/>
      <c r="W25" s="501"/>
      <c r="X25" s="501"/>
      <c r="Y25" s="501"/>
      <c r="Z25" s="501"/>
      <c r="AA25" s="501"/>
      <c r="AB25" s="501"/>
      <c r="AC25" s="501"/>
      <c r="AD25" s="501"/>
      <c r="AE25" s="501"/>
      <c r="AF25" s="501"/>
      <c r="AG25" s="501"/>
      <c r="AH25" s="501"/>
      <c r="AI25" s="501"/>
      <c r="AJ25" s="501"/>
      <c r="AK25" s="501"/>
      <c r="AL25" s="501"/>
      <c r="AM25" s="501"/>
      <c r="AN25" s="501"/>
    </row>
    <row r="26" spans="1:40">
      <c r="A26" s="515">
        <f t="shared" si="4"/>
        <v>4</v>
      </c>
      <c r="B26" s="516">
        <f t="shared" ca="1" si="3"/>
        <v>0.20461777637931711</v>
      </c>
      <c r="H26" s="513"/>
      <c r="I26" s="513"/>
      <c r="J26" s="501"/>
      <c r="K26" s="501"/>
      <c r="L26" s="501"/>
      <c r="M26" s="501"/>
      <c r="N26" s="501"/>
      <c r="O26" s="501"/>
      <c r="P26" s="501"/>
      <c r="Q26" s="501"/>
      <c r="R26" s="501"/>
      <c r="S26" s="501"/>
      <c r="T26" s="501"/>
      <c r="U26" s="501"/>
      <c r="V26" s="501"/>
      <c r="W26" s="501"/>
      <c r="X26" s="501"/>
      <c r="Y26" s="501"/>
      <c r="Z26" s="501"/>
      <c r="AA26" s="501"/>
      <c r="AB26" s="501"/>
      <c r="AC26" s="501"/>
      <c r="AD26" s="501"/>
      <c r="AE26" s="501"/>
      <c r="AF26" s="501"/>
      <c r="AG26" s="501"/>
      <c r="AH26" s="501"/>
      <c r="AI26" s="501"/>
      <c r="AJ26" s="501"/>
      <c r="AK26" s="501"/>
      <c r="AL26" s="501"/>
      <c r="AM26" s="501"/>
      <c r="AN26" s="501"/>
    </row>
    <row r="27" spans="1:40">
      <c r="A27" s="515">
        <f t="shared" si="4"/>
        <v>5</v>
      </c>
      <c r="B27" s="516">
        <f t="shared" ca="1" si="3"/>
        <v>0.37328878188211562</v>
      </c>
      <c r="H27" s="513"/>
      <c r="I27" s="513"/>
      <c r="J27" s="501"/>
      <c r="K27" s="501"/>
      <c r="L27" s="501"/>
      <c r="M27" s="501"/>
      <c r="N27" s="501"/>
      <c r="O27" s="501"/>
      <c r="P27" s="501"/>
      <c r="Q27" s="501"/>
      <c r="R27" s="501"/>
      <c r="S27" s="501"/>
      <c r="T27" s="501"/>
      <c r="U27" s="501"/>
      <c r="V27" s="501"/>
      <c r="W27" s="501"/>
      <c r="X27" s="501"/>
      <c r="Y27" s="501"/>
      <c r="Z27" s="501"/>
      <c r="AA27" s="501"/>
      <c r="AB27" s="501"/>
      <c r="AC27" s="501"/>
      <c r="AD27" s="501"/>
      <c r="AE27" s="501"/>
      <c r="AF27" s="501"/>
      <c r="AG27" s="501"/>
      <c r="AH27" s="501"/>
      <c r="AI27" s="501"/>
      <c r="AJ27" s="501"/>
      <c r="AK27" s="501"/>
      <c r="AL27" s="501"/>
      <c r="AM27" s="501"/>
      <c r="AN27" s="501"/>
    </row>
    <row r="28" spans="1:40">
      <c r="A28" s="515">
        <f t="shared" si="4"/>
        <v>6</v>
      </c>
      <c r="B28" s="516">
        <f t="shared" ca="1" si="3"/>
        <v>0.57966832974692961</v>
      </c>
      <c r="H28" s="501"/>
      <c r="I28" s="501"/>
      <c r="J28" s="501"/>
      <c r="K28" s="501"/>
      <c r="L28" s="501"/>
      <c r="M28" s="501"/>
      <c r="N28" s="501"/>
      <c r="O28" s="501"/>
      <c r="P28" s="501"/>
      <c r="Q28" s="501"/>
      <c r="R28" s="501"/>
      <c r="S28" s="501"/>
      <c r="T28" s="501"/>
      <c r="U28" s="501"/>
      <c r="V28" s="501"/>
      <c r="W28" s="501"/>
      <c r="X28" s="501"/>
      <c r="Y28" s="501"/>
      <c r="Z28" s="501"/>
      <c r="AA28" s="501"/>
      <c r="AB28" s="501"/>
      <c r="AC28" s="501"/>
      <c r="AD28" s="501"/>
      <c r="AE28" s="501"/>
      <c r="AF28" s="501"/>
      <c r="AG28" s="501"/>
      <c r="AH28" s="501"/>
      <c r="AI28" s="501"/>
      <c r="AJ28" s="501"/>
      <c r="AK28" s="501"/>
      <c r="AL28" s="501"/>
      <c r="AM28" s="501"/>
      <c r="AN28" s="501"/>
    </row>
    <row r="29" spans="1:40">
      <c r="A29" s="515">
        <f t="shared" si="4"/>
        <v>7</v>
      </c>
      <c r="B29" s="516">
        <f t="shared" ca="1" si="3"/>
        <v>0.76150665969567743</v>
      </c>
      <c r="H29" s="520"/>
      <c r="I29" s="520"/>
      <c r="J29" s="520"/>
      <c r="K29" s="501"/>
      <c r="L29" s="501"/>
      <c r="M29" s="501"/>
      <c r="N29" s="501"/>
      <c r="O29" s="501"/>
      <c r="P29" s="501"/>
      <c r="Q29" s="501"/>
      <c r="R29" s="501"/>
      <c r="S29" s="501"/>
      <c r="T29" s="501"/>
      <c r="U29" s="501"/>
      <c r="V29" s="501"/>
      <c r="W29" s="501"/>
      <c r="X29" s="501"/>
      <c r="Y29" s="501"/>
      <c r="Z29" s="501"/>
      <c r="AA29" s="501"/>
      <c r="AB29" s="501"/>
      <c r="AC29" s="501"/>
      <c r="AD29" s="501"/>
      <c r="AE29" s="501"/>
      <c r="AF29" s="501"/>
      <c r="AG29" s="501"/>
      <c r="AH29" s="501"/>
      <c r="AI29" s="501"/>
      <c r="AJ29" s="501"/>
      <c r="AK29" s="501"/>
      <c r="AL29" s="501"/>
      <c r="AM29" s="501"/>
      <c r="AN29" s="501"/>
    </row>
    <row r="30" spans="1:40">
      <c r="A30" s="515">
        <f t="shared" si="4"/>
        <v>8</v>
      </c>
      <c r="B30" s="516">
        <f t="shared" ca="1" si="3"/>
        <v>0.88084988574675271</v>
      </c>
      <c r="H30" s="520"/>
      <c r="I30" s="520"/>
      <c r="J30" s="520"/>
      <c r="K30" s="501"/>
      <c r="L30" s="501"/>
      <c r="M30" s="501"/>
      <c r="N30" s="501"/>
      <c r="O30" s="501"/>
      <c r="P30" s="501"/>
      <c r="Q30" s="501"/>
      <c r="R30" s="501"/>
      <c r="S30" s="501"/>
      <c r="T30" s="501"/>
      <c r="U30" s="501"/>
      <c r="V30" s="501"/>
      <c r="W30" s="501"/>
      <c r="X30" s="501"/>
      <c r="Y30" s="501"/>
      <c r="Z30" s="501"/>
      <c r="AA30" s="501"/>
      <c r="AB30" s="501"/>
      <c r="AC30" s="501"/>
      <c r="AD30" s="501"/>
      <c r="AE30" s="501"/>
      <c r="AF30" s="501"/>
      <c r="AG30" s="501"/>
      <c r="AH30" s="501"/>
      <c r="AI30" s="501"/>
      <c r="AJ30" s="501"/>
      <c r="AK30" s="501"/>
      <c r="AL30" s="501"/>
      <c r="AM30" s="501"/>
      <c r="AN30" s="501"/>
    </row>
    <row r="31" spans="1:40">
      <c r="A31" s="515">
        <f t="shared" si="4"/>
        <v>9</v>
      </c>
      <c r="B31" s="516">
        <f t="shared" ca="1" si="3"/>
        <v>0.94480199605428017</v>
      </c>
    </row>
    <row r="32" spans="1:40">
      <c r="A32" s="515">
        <f t="shared" si="4"/>
        <v>10</v>
      </c>
      <c r="B32" s="516">
        <f t="shared" ca="1" si="3"/>
        <v>0.97538782957337322</v>
      </c>
    </row>
    <row r="33" spans="1:19">
      <c r="A33" s="515">
        <f t="shared" si="4"/>
        <v>11</v>
      </c>
      <c r="B33" s="516">
        <f t="shared" ca="1" si="3"/>
        <v>0.98921909835224964</v>
      </c>
    </row>
    <row r="34" spans="1:19">
      <c r="A34" s="515">
        <f t="shared" si="4"/>
        <v>12</v>
      </c>
      <c r="B34" s="516">
        <f t="shared" ca="1" si="3"/>
        <v>0.99531496182056156</v>
      </c>
    </row>
    <row r="35" spans="1:19">
      <c r="A35" s="515">
        <f t="shared" si="4"/>
        <v>13</v>
      </c>
      <c r="B35" s="516">
        <f t="shared" ca="1" si="3"/>
        <v>0.99797110030384562</v>
      </c>
    </row>
    <row r="36" spans="1:19">
      <c r="A36" s="515">
        <f t="shared" si="4"/>
        <v>14</v>
      </c>
      <c r="B36" s="516">
        <f t="shared" ca="1" si="3"/>
        <v>0.99912269330074654</v>
      </c>
    </row>
    <row r="37" spans="1:19">
      <c r="A37" s="515">
        <f t="shared" si="4"/>
        <v>15</v>
      </c>
      <c r="B37" s="516">
        <f t="shared" ca="1" si="3"/>
        <v>0.99962089635610141</v>
      </c>
    </row>
    <row r="40" spans="1:19" ht="16.2" thickBot="1">
      <c r="A40" s="32" t="s">
        <v>111</v>
      </c>
      <c r="F40" s="501"/>
      <c r="G40" s="501"/>
    </row>
    <row r="41" spans="1:19">
      <c r="A41" s="437" t="s">
        <v>112</v>
      </c>
      <c r="B41" s="438"/>
      <c r="C41" s="438"/>
      <c r="D41" s="438"/>
      <c r="E41" s="438"/>
      <c r="F41" s="438"/>
      <c r="G41" s="521"/>
      <c r="H41" s="521"/>
      <c r="I41" s="521"/>
      <c r="J41" s="522"/>
      <c r="L41" s="523" t="s">
        <v>113</v>
      </c>
      <c r="P41" s="523" t="s">
        <v>114</v>
      </c>
    </row>
    <row r="42" spans="1:19" ht="46.8">
      <c r="A42" s="524" t="s">
        <v>109</v>
      </c>
      <c r="B42" s="525" t="s">
        <v>115</v>
      </c>
      <c r="C42" s="525" t="s">
        <v>116</v>
      </c>
      <c r="D42" s="526" t="s">
        <v>117</v>
      </c>
      <c r="E42" s="440" t="s">
        <v>118</v>
      </c>
      <c r="F42" s="441" t="s">
        <v>119</v>
      </c>
      <c r="G42" s="442" t="s">
        <v>120</v>
      </c>
      <c r="H42" s="443" t="s">
        <v>121</v>
      </c>
      <c r="I42" s="444" t="s">
        <v>122</v>
      </c>
      <c r="J42" s="445" t="s">
        <v>432</v>
      </c>
      <c r="L42" s="527" t="s">
        <v>115</v>
      </c>
      <c r="M42" s="527" t="s">
        <v>123</v>
      </c>
      <c r="N42" s="527" t="s">
        <v>124</v>
      </c>
      <c r="P42" s="528" t="s">
        <v>109</v>
      </c>
      <c r="Q42" s="587" t="s">
        <v>121</v>
      </c>
      <c r="R42" s="528" t="s">
        <v>122</v>
      </c>
      <c r="S42" s="528" t="s">
        <v>125</v>
      </c>
    </row>
    <row r="43" spans="1:19">
      <c r="A43" s="529" cm="1">
        <f t="array" ref="A43">INDEX($P$43:$P$57,INT((ROW()-43)/10)+1)</f>
        <v>2026</v>
      </c>
      <c r="B43" s="530" t="str" cm="1">
        <f t="array" ref="B43">INDEX($L$43:$L$52,MOD(ROW()-43,10)+1)</f>
        <v>D1</v>
      </c>
      <c r="C43" s="531">
        <f t="shared" ref="C43:C74" si="5">_xlfn.XLOOKUP($B43,$L$43:$L$52,$M$43:$M$52)*10^9</f>
        <v>200000000000000</v>
      </c>
      <c r="D43" s="531">
        <f t="shared" ref="D43:D51" si="6">C43+D44</f>
        <v>202371100000000</v>
      </c>
      <c r="E43" s="532">
        <f t="shared" ref="E43:E74" si="7">_xlfn.XLOOKUP($B43,$L$43:$L$52,$N$43:$N$52)</f>
        <v>0.443</v>
      </c>
      <c r="F43" s="533">
        <f t="shared" ref="F43:F74" si="8">C43*E43</f>
        <v>88600000000000</v>
      </c>
      <c r="G43" s="533">
        <f t="shared" ref="G43:G51" si="9">F43+G44</f>
        <v>91099582600000</v>
      </c>
      <c r="H43" s="532">
        <f t="shared" ref="H43:H74" si="10">_xlfn.XLOOKUP($A43,$P$43:$P$57,$Q$43:$Q$57)</f>
        <v>0.33168903815745182</v>
      </c>
      <c r="I43" s="532">
        <f t="shared" ref="I43:I74" si="11">_xlfn.XLOOKUP($A43,$P$43:$P$57,$R$43:$R$57)</f>
        <v>0.24</v>
      </c>
      <c r="J43" s="534">
        <f t="shared" ref="J43:J74" si="12">_xlfn.XLOOKUP($A43,$P$43:$P$57,$S$43:$S$57)</f>
        <v>0.11</v>
      </c>
      <c r="L43" s="535" t="s">
        <v>126</v>
      </c>
      <c r="M43" s="580">
        <v>200000</v>
      </c>
      <c r="N43" s="575">
        <v>0.443</v>
      </c>
      <c r="O43" s="32" t="s">
        <v>127</v>
      </c>
      <c r="P43" s="536">
        <v>2026</v>
      </c>
      <c r="Q43" s="578">
        <v>0.33168903815745182</v>
      </c>
      <c r="R43" s="578">
        <v>0.24</v>
      </c>
      <c r="S43" s="575">
        <v>0.11</v>
      </c>
    </row>
    <row r="44" spans="1:19">
      <c r="A44" s="537" cm="1">
        <f t="array" ref="A44">INDEX($P$43:$P$57,INT((ROW()-43)/10)+1)</f>
        <v>2026</v>
      </c>
      <c r="B44" s="538" t="str" cm="1">
        <f t="array" ref="B44">INDEX($L$43:$L$52,MOD(ROW()-43,10)+1)</f>
        <v>D2</v>
      </c>
      <c r="C44" s="539">
        <f t="shared" si="5"/>
        <v>186000000000</v>
      </c>
      <c r="D44" s="539">
        <f t="shared" si="6"/>
        <v>2371100000000</v>
      </c>
      <c r="E44" s="540">
        <f t="shared" si="7"/>
        <v>0.53700000000000003</v>
      </c>
      <c r="F44" s="541">
        <f t="shared" si="8"/>
        <v>99882000000</v>
      </c>
      <c r="G44" s="541">
        <f>F44+G45</f>
        <v>2499582600000</v>
      </c>
      <c r="H44" s="540">
        <f t="shared" si="10"/>
        <v>0.33168903815745182</v>
      </c>
      <c r="I44" s="540">
        <f t="shared" si="11"/>
        <v>0.24</v>
      </c>
      <c r="J44" s="542">
        <f t="shared" si="12"/>
        <v>0.11</v>
      </c>
      <c r="L44" s="543" t="s">
        <v>128</v>
      </c>
      <c r="M44" s="581">
        <v>186</v>
      </c>
      <c r="N44" s="576">
        <v>0.53700000000000003</v>
      </c>
      <c r="P44" s="544">
        <v>2027</v>
      </c>
      <c r="Q44" s="586">
        <v>0.21610846470205178</v>
      </c>
      <c r="R44" s="586">
        <v>0.16</v>
      </c>
      <c r="S44" s="576">
        <v>0.09</v>
      </c>
    </row>
    <row r="45" spans="1:19">
      <c r="A45" s="545" cm="1">
        <f t="array" ref="A45">INDEX($P$43:$P$57,INT((ROW()-43)/10)+1)</f>
        <v>2026</v>
      </c>
      <c r="B45" s="546" t="str" cm="1">
        <f t="array" ref="B45">INDEX($L$43:$L$52,MOD(ROW()-43,10)+1)</f>
        <v>D3</v>
      </c>
      <c r="C45" s="547">
        <f t="shared" si="5"/>
        <v>205000000000</v>
      </c>
      <c r="D45" s="547">
        <f t="shared" si="6"/>
        <v>2185100000000</v>
      </c>
      <c r="E45" s="548">
        <f t="shared" si="7"/>
        <v>0.624</v>
      </c>
      <c r="F45" s="549">
        <f t="shared" si="8"/>
        <v>127920000000</v>
      </c>
      <c r="G45" s="549">
        <f t="shared" si="9"/>
        <v>2399700600000</v>
      </c>
      <c r="H45" s="548">
        <f t="shared" si="10"/>
        <v>0.33168903815745182</v>
      </c>
      <c r="I45" s="548">
        <f t="shared" si="11"/>
        <v>0.24</v>
      </c>
      <c r="J45" s="550">
        <f t="shared" si="12"/>
        <v>0.11</v>
      </c>
      <c r="L45" s="543" t="s">
        <v>129</v>
      </c>
      <c r="M45" s="581">
        <v>205</v>
      </c>
      <c r="N45" s="576">
        <v>0.624</v>
      </c>
      <c r="P45" s="544">
        <v>2028</v>
      </c>
      <c r="Q45" s="586">
        <v>0.19701343571706664</v>
      </c>
      <c r="R45" s="586">
        <v>0.11</v>
      </c>
      <c r="S45" s="576">
        <v>0.08</v>
      </c>
    </row>
    <row r="46" spans="1:19">
      <c r="A46" s="545" cm="1">
        <f t="array" ref="A46">INDEX($P$43:$P$57,INT((ROW()-43)/10)+1)</f>
        <v>2026</v>
      </c>
      <c r="B46" s="546" t="str" cm="1">
        <f t="array" ref="B46">INDEX($L$43:$L$52,MOD(ROW()-43,10)+1)</f>
        <v>D4</v>
      </c>
      <c r="C46" s="547">
        <f t="shared" si="5"/>
        <v>219300000000</v>
      </c>
      <c r="D46" s="547">
        <f t="shared" si="6"/>
        <v>1980100000000</v>
      </c>
      <c r="E46" s="548">
        <f t="shared" si="7"/>
        <v>0.69899999999999995</v>
      </c>
      <c r="F46" s="549">
        <f t="shared" si="8"/>
        <v>153290700000</v>
      </c>
      <c r="G46" s="549">
        <f t="shared" si="9"/>
        <v>2271780600000</v>
      </c>
      <c r="H46" s="548">
        <f t="shared" si="10"/>
        <v>0.33168903815745182</v>
      </c>
      <c r="I46" s="548">
        <f t="shared" si="11"/>
        <v>0.24</v>
      </c>
      <c r="J46" s="550">
        <f t="shared" si="12"/>
        <v>0.11</v>
      </c>
      <c r="L46" s="543" t="s">
        <v>130</v>
      </c>
      <c r="M46" s="581">
        <v>219.3</v>
      </c>
      <c r="N46" s="576">
        <v>0.69899999999999995</v>
      </c>
      <c r="P46" s="544">
        <v>2029</v>
      </c>
      <c r="Q46" s="586">
        <v>0.19033480246784376</v>
      </c>
      <c r="R46" s="586">
        <v>7.0000000000000007E-2</v>
      </c>
      <c r="S46" s="576">
        <v>7.0000000000000007E-2</v>
      </c>
    </row>
    <row r="47" spans="1:19">
      <c r="A47" s="545" cm="1">
        <f t="array" ref="A47">INDEX($P$43:$P$57,INT((ROW()-43)/10)+1)</f>
        <v>2026</v>
      </c>
      <c r="B47" s="546" t="str" cm="1">
        <f t="array" ref="B47">INDEX($L$43:$L$52,MOD(ROW()-43,10)+1)</f>
        <v>D5</v>
      </c>
      <c r="C47" s="547">
        <f t="shared" si="5"/>
        <v>238500000000</v>
      </c>
      <c r="D47" s="547">
        <f t="shared" si="6"/>
        <v>1760800000000</v>
      </c>
      <c r="E47" s="548">
        <f t="shared" si="7"/>
        <v>0.79800000000000004</v>
      </c>
      <c r="F47" s="549">
        <f t="shared" si="8"/>
        <v>190323000000</v>
      </c>
      <c r="G47" s="549">
        <f t="shared" si="9"/>
        <v>2118489900000</v>
      </c>
      <c r="H47" s="548">
        <f t="shared" si="10"/>
        <v>0.33168903815745182</v>
      </c>
      <c r="I47" s="548">
        <f t="shared" si="11"/>
        <v>0.24</v>
      </c>
      <c r="J47" s="550">
        <f t="shared" si="12"/>
        <v>0.11</v>
      </c>
      <c r="L47" s="543" t="s">
        <v>131</v>
      </c>
      <c r="M47" s="581">
        <v>238.5</v>
      </c>
      <c r="N47" s="576">
        <v>0.79800000000000004</v>
      </c>
      <c r="P47" s="544">
        <v>2030</v>
      </c>
      <c r="Q47" s="586">
        <v>0.18544418492013695</v>
      </c>
      <c r="R47" s="586">
        <v>0.06</v>
      </c>
      <c r="S47" s="576">
        <v>0.06</v>
      </c>
    </row>
    <row r="48" spans="1:19">
      <c r="A48" s="545" cm="1">
        <f t="array" ref="A48">INDEX($P$43:$P$57,INT((ROW()-43)/10)+1)</f>
        <v>2026</v>
      </c>
      <c r="B48" s="546" t="str" cm="1">
        <f t="array" ref="B48">INDEX($L$43:$L$52,MOD(ROW()-43,10)+1)</f>
        <v>D6</v>
      </c>
      <c r="C48" s="547">
        <f t="shared" si="5"/>
        <v>257300000000</v>
      </c>
      <c r="D48" s="547">
        <f t="shared" si="6"/>
        <v>1522300000000</v>
      </c>
      <c r="E48" s="548">
        <f t="shared" si="7"/>
        <v>0.85799999999999998</v>
      </c>
      <c r="F48" s="549">
        <f t="shared" si="8"/>
        <v>220763400000</v>
      </c>
      <c r="G48" s="549">
        <f t="shared" si="9"/>
        <v>1928166900000</v>
      </c>
      <c r="H48" s="548">
        <f t="shared" si="10"/>
        <v>0.33168903815745182</v>
      </c>
      <c r="I48" s="548">
        <f t="shared" si="11"/>
        <v>0.24</v>
      </c>
      <c r="J48" s="550">
        <f t="shared" si="12"/>
        <v>0.11</v>
      </c>
      <c r="L48" s="543" t="s">
        <v>132</v>
      </c>
      <c r="M48" s="581">
        <v>257.3</v>
      </c>
      <c r="N48" s="576">
        <v>0.85799999999999998</v>
      </c>
      <c r="P48" s="544">
        <v>2031</v>
      </c>
      <c r="Q48" s="586">
        <v>0.1817624470651576</v>
      </c>
      <c r="R48" s="586">
        <v>0.04</v>
      </c>
      <c r="S48" s="576">
        <v>0.06</v>
      </c>
    </row>
    <row r="49" spans="1:19">
      <c r="A49" s="545" cm="1">
        <f t="array" ref="A49">INDEX($P$43:$P$57,INT((ROW()-43)/10)+1)</f>
        <v>2026</v>
      </c>
      <c r="B49" s="546" t="str" cm="1">
        <f t="array" ref="B49">INDEX($L$43:$L$52,MOD(ROW()-43,10)+1)</f>
        <v>D7</v>
      </c>
      <c r="C49" s="547">
        <f t="shared" si="5"/>
        <v>278500000000</v>
      </c>
      <c r="D49" s="547">
        <f>C49+D50</f>
        <v>1265000000000</v>
      </c>
      <c r="E49" s="548">
        <f t="shared" si="7"/>
        <v>0.99</v>
      </c>
      <c r="F49" s="549">
        <f t="shared" si="8"/>
        <v>275715000000</v>
      </c>
      <c r="G49" s="549">
        <f t="shared" si="9"/>
        <v>1707403500000</v>
      </c>
      <c r="H49" s="548">
        <f t="shared" si="10"/>
        <v>0.33168903815745182</v>
      </c>
      <c r="I49" s="548">
        <f t="shared" si="11"/>
        <v>0.24</v>
      </c>
      <c r="J49" s="550">
        <f t="shared" si="12"/>
        <v>0.11</v>
      </c>
      <c r="L49" s="543" t="s">
        <v>133</v>
      </c>
      <c r="M49" s="581">
        <v>278.5</v>
      </c>
      <c r="N49" s="576">
        <v>0.99</v>
      </c>
      <c r="P49" s="544">
        <v>2032</v>
      </c>
      <c r="Q49" s="586">
        <v>0.17893265457862881</v>
      </c>
      <c r="R49" s="586">
        <v>0.04</v>
      </c>
      <c r="S49" s="576">
        <v>0.06</v>
      </c>
    </row>
    <row r="50" spans="1:19">
      <c r="A50" s="545" cm="1">
        <f t="array" ref="A50">INDEX($P$43:$P$57,INT((ROW()-43)/10)+1)</f>
        <v>2026</v>
      </c>
      <c r="B50" s="546" t="str" cm="1">
        <f t="array" ref="B50">INDEX($L$43:$L$52,MOD(ROW()-43,10)+1)</f>
        <v>D8</v>
      </c>
      <c r="C50" s="547">
        <f t="shared" si="5"/>
        <v>736500000000</v>
      </c>
      <c r="D50" s="547">
        <f t="shared" si="6"/>
        <v>986500000000</v>
      </c>
      <c r="E50" s="548">
        <f t="shared" si="7"/>
        <v>1.2490000000000001</v>
      </c>
      <c r="F50" s="549">
        <f t="shared" si="8"/>
        <v>919888500000.00012</v>
      </c>
      <c r="G50" s="549">
        <f t="shared" si="9"/>
        <v>1431688500000</v>
      </c>
      <c r="H50" s="548">
        <f t="shared" si="10"/>
        <v>0.33168903815745182</v>
      </c>
      <c r="I50" s="548">
        <f t="shared" si="11"/>
        <v>0.24</v>
      </c>
      <c r="J50" s="550">
        <f t="shared" si="12"/>
        <v>0.11</v>
      </c>
      <c r="L50" s="543" t="s">
        <v>134</v>
      </c>
      <c r="M50" s="581">
        <v>736.5</v>
      </c>
      <c r="N50" s="576">
        <v>1.2490000000000001</v>
      </c>
      <c r="P50" s="544">
        <v>2033</v>
      </c>
      <c r="Q50" s="586">
        <v>0.17893265457862881</v>
      </c>
      <c r="R50" s="586">
        <v>0.04</v>
      </c>
      <c r="S50" s="576">
        <v>0.06</v>
      </c>
    </row>
    <row r="51" spans="1:19">
      <c r="A51" s="551" cm="1">
        <f t="array" ref="A51">INDEX($P$43:$P$57,INT((ROW()-43)/10)+1)</f>
        <v>2026</v>
      </c>
      <c r="B51" s="552" t="str" cm="1">
        <f t="array" ref="B51">INDEX($L$43:$L$52,MOD(ROW()-43,10)+1)</f>
        <v>D9</v>
      </c>
      <c r="C51" s="553">
        <f t="shared" si="5"/>
        <v>150000000000</v>
      </c>
      <c r="D51" s="553">
        <f t="shared" si="6"/>
        <v>250000000000</v>
      </c>
      <c r="E51" s="554">
        <f t="shared" si="7"/>
        <v>1.58</v>
      </c>
      <c r="F51" s="555">
        <f t="shared" si="8"/>
        <v>237000000000</v>
      </c>
      <c r="G51" s="555">
        <f t="shared" si="9"/>
        <v>511800000000</v>
      </c>
      <c r="H51" s="554">
        <f t="shared" si="10"/>
        <v>0.33168903815745182</v>
      </c>
      <c r="I51" s="554">
        <f t="shared" si="11"/>
        <v>0.24</v>
      </c>
      <c r="J51" s="556">
        <f t="shared" si="12"/>
        <v>0.11</v>
      </c>
      <c r="L51" s="543" t="s">
        <v>135</v>
      </c>
      <c r="M51" s="581">
        <v>150</v>
      </c>
      <c r="N51" s="576">
        <v>1.58</v>
      </c>
      <c r="P51" s="544">
        <v>2034</v>
      </c>
      <c r="Q51" s="586">
        <v>0.17893265457862881</v>
      </c>
      <c r="R51" s="586">
        <v>0.04</v>
      </c>
      <c r="S51" s="576">
        <v>0.06</v>
      </c>
    </row>
    <row r="52" spans="1:19">
      <c r="A52" s="551" cm="1">
        <f t="array" ref="A52">INDEX($P$43:$P$57,INT((ROW()-43)/10)+1)</f>
        <v>2026</v>
      </c>
      <c r="B52" s="552" t="str" cm="1">
        <f t="array" ref="B52">INDEX($L$43:$L$52,MOD(ROW()-43,10)+1)</f>
        <v>D10</v>
      </c>
      <c r="C52" s="553">
        <f t="shared" si="5"/>
        <v>100000000000</v>
      </c>
      <c r="D52" s="553">
        <f>C52</f>
        <v>100000000000</v>
      </c>
      <c r="E52" s="554">
        <f t="shared" si="7"/>
        <v>2.7480000000000002</v>
      </c>
      <c r="F52" s="555">
        <f t="shared" si="8"/>
        <v>274800000000.00003</v>
      </c>
      <c r="G52" s="555">
        <f>F52</f>
        <v>274800000000.00003</v>
      </c>
      <c r="H52" s="554">
        <f t="shared" si="10"/>
        <v>0.33168903815745182</v>
      </c>
      <c r="I52" s="554">
        <f t="shared" si="11"/>
        <v>0.24</v>
      </c>
      <c r="J52" s="556">
        <f t="shared" si="12"/>
        <v>0.11</v>
      </c>
      <c r="L52" s="557" t="s">
        <v>136</v>
      </c>
      <c r="M52" s="582">
        <v>100</v>
      </c>
      <c r="N52" s="577">
        <v>2.7480000000000002</v>
      </c>
      <c r="P52" s="544">
        <v>2035</v>
      </c>
      <c r="Q52" s="586">
        <v>0.17893265457862881</v>
      </c>
      <c r="R52" s="586">
        <v>0.04</v>
      </c>
      <c r="S52" s="576">
        <v>0.06</v>
      </c>
    </row>
    <row r="53" spans="1:19">
      <c r="A53" s="529" cm="1">
        <f t="array" ref="A53">INDEX($P$43:$P$57,INT((ROW()-43)/10)+1)</f>
        <v>2027</v>
      </c>
      <c r="B53" s="530" t="str" cm="1">
        <f t="array" ref="B53">INDEX($L$43:$L$52,MOD(ROW()-43,10)+1)</f>
        <v>D1</v>
      </c>
      <c r="C53" s="531">
        <f t="shared" si="5"/>
        <v>200000000000000</v>
      </c>
      <c r="D53" s="531">
        <f t="shared" ref="D53:D61" si="13">C53+D54</f>
        <v>202371100000000</v>
      </c>
      <c r="E53" s="532">
        <f t="shared" si="7"/>
        <v>0.443</v>
      </c>
      <c r="F53" s="533">
        <f t="shared" si="8"/>
        <v>88600000000000</v>
      </c>
      <c r="G53" s="533">
        <f t="shared" ref="G53:G61" si="14">F53+G54</f>
        <v>91099582600000</v>
      </c>
      <c r="H53" s="532">
        <f t="shared" si="10"/>
        <v>0.21610846470205178</v>
      </c>
      <c r="I53" s="532">
        <f t="shared" si="11"/>
        <v>0.16</v>
      </c>
      <c r="J53" s="534">
        <f t="shared" si="12"/>
        <v>0.09</v>
      </c>
      <c r="M53" s="558"/>
      <c r="P53" s="544">
        <v>2036</v>
      </c>
      <c r="Q53" s="586">
        <v>0.17893265457862881</v>
      </c>
      <c r="R53" s="586">
        <v>0.04</v>
      </c>
      <c r="S53" s="576">
        <v>0.06</v>
      </c>
    </row>
    <row r="54" spans="1:19">
      <c r="A54" s="537" cm="1">
        <f t="array" ref="A54">INDEX($P$43:$P$57,INT((ROW()-43)/10)+1)</f>
        <v>2027</v>
      </c>
      <c r="B54" s="538" t="str" cm="1">
        <f t="array" ref="B54">INDEX($L$43:$L$52,MOD(ROW()-43,10)+1)</f>
        <v>D2</v>
      </c>
      <c r="C54" s="539">
        <f t="shared" si="5"/>
        <v>186000000000</v>
      </c>
      <c r="D54" s="539">
        <f t="shared" si="13"/>
        <v>2371100000000</v>
      </c>
      <c r="E54" s="540">
        <f t="shared" si="7"/>
        <v>0.53700000000000003</v>
      </c>
      <c r="F54" s="541">
        <f t="shared" si="8"/>
        <v>99882000000</v>
      </c>
      <c r="G54" s="541">
        <f t="shared" si="14"/>
        <v>2499582600000</v>
      </c>
      <c r="H54" s="540">
        <f t="shared" si="10"/>
        <v>0.21610846470205178</v>
      </c>
      <c r="I54" s="540">
        <f t="shared" si="11"/>
        <v>0.16</v>
      </c>
      <c r="J54" s="542">
        <f t="shared" si="12"/>
        <v>0.09</v>
      </c>
      <c r="P54" s="544">
        <v>2037</v>
      </c>
      <c r="Q54" s="586">
        <v>0.17893265457862881</v>
      </c>
      <c r="R54" s="586">
        <v>0.04</v>
      </c>
      <c r="S54" s="576">
        <v>0.06</v>
      </c>
    </row>
    <row r="55" spans="1:19">
      <c r="A55" s="545" cm="1">
        <f t="array" ref="A55">INDEX($P$43:$P$57,INT((ROW()-43)/10)+1)</f>
        <v>2027</v>
      </c>
      <c r="B55" s="546" t="str" cm="1">
        <f t="array" ref="B55">INDEX($L$43:$L$52,MOD(ROW()-43,10)+1)</f>
        <v>D3</v>
      </c>
      <c r="C55" s="547">
        <f t="shared" si="5"/>
        <v>205000000000</v>
      </c>
      <c r="D55" s="547">
        <f t="shared" si="13"/>
        <v>2185100000000</v>
      </c>
      <c r="E55" s="548">
        <f t="shared" si="7"/>
        <v>0.624</v>
      </c>
      <c r="F55" s="549">
        <f t="shared" si="8"/>
        <v>127920000000</v>
      </c>
      <c r="G55" s="549">
        <f t="shared" si="14"/>
        <v>2399700600000</v>
      </c>
      <c r="H55" s="548">
        <f t="shared" si="10"/>
        <v>0.21610846470205178</v>
      </c>
      <c r="I55" s="548">
        <f t="shared" si="11"/>
        <v>0.16</v>
      </c>
      <c r="J55" s="550">
        <f t="shared" si="12"/>
        <v>0.09</v>
      </c>
      <c r="P55" s="544">
        <v>2038</v>
      </c>
      <c r="Q55" s="586">
        <v>0.17893265457862881</v>
      </c>
      <c r="R55" s="586">
        <v>0.04</v>
      </c>
      <c r="S55" s="576">
        <v>0.06</v>
      </c>
    </row>
    <row r="56" spans="1:19">
      <c r="A56" s="545" cm="1">
        <f t="array" ref="A56">INDEX($P$43:$P$57,INT((ROW()-43)/10)+1)</f>
        <v>2027</v>
      </c>
      <c r="B56" s="546" t="str" cm="1">
        <f t="array" ref="B56">INDEX($L$43:$L$52,MOD(ROW()-43,10)+1)</f>
        <v>D4</v>
      </c>
      <c r="C56" s="547">
        <f t="shared" si="5"/>
        <v>219300000000</v>
      </c>
      <c r="D56" s="547">
        <f t="shared" si="13"/>
        <v>1980100000000</v>
      </c>
      <c r="E56" s="548">
        <f t="shared" si="7"/>
        <v>0.69899999999999995</v>
      </c>
      <c r="F56" s="549">
        <f t="shared" si="8"/>
        <v>153290700000</v>
      </c>
      <c r="G56" s="549">
        <f t="shared" si="14"/>
        <v>2271780600000</v>
      </c>
      <c r="H56" s="548">
        <f t="shared" si="10"/>
        <v>0.21610846470205178</v>
      </c>
      <c r="I56" s="548">
        <f t="shared" si="11"/>
        <v>0.16</v>
      </c>
      <c r="J56" s="550">
        <f t="shared" si="12"/>
        <v>0.09</v>
      </c>
      <c r="P56" s="544">
        <v>2039</v>
      </c>
      <c r="Q56" s="586">
        <v>0.17893265457862881</v>
      </c>
      <c r="R56" s="586">
        <v>0.04</v>
      </c>
      <c r="S56" s="576">
        <v>0.06</v>
      </c>
    </row>
    <row r="57" spans="1:19">
      <c r="A57" s="545" cm="1">
        <f t="array" ref="A57">INDEX($P$43:$P$57,INT((ROW()-43)/10)+1)</f>
        <v>2027</v>
      </c>
      <c r="B57" s="546" t="str" cm="1">
        <f t="array" ref="B57">INDEX($L$43:$L$52,MOD(ROW()-43,10)+1)</f>
        <v>D5</v>
      </c>
      <c r="C57" s="547">
        <f t="shared" si="5"/>
        <v>238500000000</v>
      </c>
      <c r="D57" s="547">
        <f t="shared" si="13"/>
        <v>1760800000000</v>
      </c>
      <c r="E57" s="548">
        <f t="shared" si="7"/>
        <v>0.79800000000000004</v>
      </c>
      <c r="F57" s="549">
        <f t="shared" si="8"/>
        <v>190323000000</v>
      </c>
      <c r="G57" s="549">
        <f t="shared" si="14"/>
        <v>2118489900000</v>
      </c>
      <c r="H57" s="548">
        <f t="shared" si="10"/>
        <v>0.21610846470205178</v>
      </c>
      <c r="I57" s="548">
        <f t="shared" si="11"/>
        <v>0.16</v>
      </c>
      <c r="J57" s="550">
        <f t="shared" si="12"/>
        <v>0.09</v>
      </c>
      <c r="P57" s="559">
        <v>2040</v>
      </c>
      <c r="Q57" s="579">
        <v>0.17893265457862881</v>
      </c>
      <c r="R57" s="579">
        <v>0.04</v>
      </c>
      <c r="S57" s="577">
        <v>0.06</v>
      </c>
    </row>
    <row r="58" spans="1:19">
      <c r="A58" s="545" cm="1">
        <f t="array" ref="A58">INDEX($P$43:$P$57,INT((ROW()-43)/10)+1)</f>
        <v>2027</v>
      </c>
      <c r="B58" s="546" t="str" cm="1">
        <f t="array" ref="B58">INDEX($L$43:$L$52,MOD(ROW()-43,10)+1)</f>
        <v>D6</v>
      </c>
      <c r="C58" s="547">
        <f t="shared" si="5"/>
        <v>257300000000</v>
      </c>
      <c r="D58" s="547">
        <f t="shared" si="13"/>
        <v>1522300000000</v>
      </c>
      <c r="E58" s="548">
        <f t="shared" si="7"/>
        <v>0.85799999999999998</v>
      </c>
      <c r="F58" s="549">
        <f t="shared" si="8"/>
        <v>220763400000</v>
      </c>
      <c r="G58" s="549">
        <f t="shared" si="14"/>
        <v>1928166900000</v>
      </c>
      <c r="H58" s="548">
        <f t="shared" si="10"/>
        <v>0.21610846470205178</v>
      </c>
      <c r="I58" s="548">
        <f t="shared" si="11"/>
        <v>0.16</v>
      </c>
      <c r="J58" s="550">
        <f t="shared" si="12"/>
        <v>0.09</v>
      </c>
    </row>
    <row r="59" spans="1:19">
      <c r="A59" s="545" cm="1">
        <f t="array" ref="A59">INDEX($P$43:$P$57,INT((ROW()-43)/10)+1)</f>
        <v>2027</v>
      </c>
      <c r="B59" s="546" t="str" cm="1">
        <f t="array" ref="B59">INDEX($L$43:$L$52,MOD(ROW()-43,10)+1)</f>
        <v>D7</v>
      </c>
      <c r="C59" s="547">
        <f t="shared" si="5"/>
        <v>278500000000</v>
      </c>
      <c r="D59" s="547">
        <f t="shared" si="13"/>
        <v>1265000000000</v>
      </c>
      <c r="E59" s="548">
        <f t="shared" si="7"/>
        <v>0.99</v>
      </c>
      <c r="F59" s="549">
        <f t="shared" si="8"/>
        <v>275715000000</v>
      </c>
      <c r="G59" s="549">
        <f t="shared" si="14"/>
        <v>1707403500000</v>
      </c>
      <c r="H59" s="548">
        <f t="shared" si="10"/>
        <v>0.21610846470205178</v>
      </c>
      <c r="I59" s="548">
        <f t="shared" si="11"/>
        <v>0.16</v>
      </c>
      <c r="J59" s="550">
        <f t="shared" si="12"/>
        <v>0.09</v>
      </c>
    </row>
    <row r="60" spans="1:19">
      <c r="A60" s="545" cm="1">
        <f t="array" ref="A60">INDEX($P$43:$P$57,INT((ROW()-43)/10)+1)</f>
        <v>2027</v>
      </c>
      <c r="B60" s="546" t="str" cm="1">
        <f t="array" ref="B60">INDEX($L$43:$L$52,MOD(ROW()-43,10)+1)</f>
        <v>D8</v>
      </c>
      <c r="C60" s="547">
        <f t="shared" si="5"/>
        <v>736500000000</v>
      </c>
      <c r="D60" s="547">
        <f t="shared" si="13"/>
        <v>986500000000</v>
      </c>
      <c r="E60" s="548">
        <f t="shared" si="7"/>
        <v>1.2490000000000001</v>
      </c>
      <c r="F60" s="549">
        <f t="shared" si="8"/>
        <v>919888500000.00012</v>
      </c>
      <c r="G60" s="549">
        <f t="shared" si="14"/>
        <v>1431688500000</v>
      </c>
      <c r="H60" s="548">
        <f t="shared" si="10"/>
        <v>0.21610846470205178</v>
      </c>
      <c r="I60" s="548">
        <f t="shared" si="11"/>
        <v>0.16</v>
      </c>
      <c r="J60" s="550">
        <f t="shared" si="12"/>
        <v>0.09</v>
      </c>
    </row>
    <row r="61" spans="1:19">
      <c r="A61" s="551" cm="1">
        <f t="array" ref="A61">INDEX($P$43:$P$57,INT((ROW()-43)/10)+1)</f>
        <v>2027</v>
      </c>
      <c r="B61" s="552" t="str" cm="1">
        <f t="array" ref="B61">INDEX($L$43:$L$52,MOD(ROW()-43,10)+1)</f>
        <v>D9</v>
      </c>
      <c r="C61" s="553">
        <f t="shared" si="5"/>
        <v>150000000000</v>
      </c>
      <c r="D61" s="553">
        <f t="shared" si="13"/>
        <v>250000000000</v>
      </c>
      <c r="E61" s="554">
        <f t="shared" si="7"/>
        <v>1.58</v>
      </c>
      <c r="F61" s="555">
        <f t="shared" si="8"/>
        <v>237000000000</v>
      </c>
      <c r="G61" s="555">
        <f t="shared" si="14"/>
        <v>511800000000</v>
      </c>
      <c r="H61" s="554">
        <f t="shared" si="10"/>
        <v>0.21610846470205178</v>
      </c>
      <c r="I61" s="554">
        <f t="shared" si="11"/>
        <v>0.16</v>
      </c>
      <c r="J61" s="556">
        <f t="shared" si="12"/>
        <v>0.09</v>
      </c>
    </row>
    <row r="62" spans="1:19" ht="16.2" thickBot="1">
      <c r="A62" s="551" cm="1">
        <f t="array" ref="A62">INDEX($P$43:$P$57,INT((ROW()-43)/10)+1)</f>
        <v>2027</v>
      </c>
      <c r="B62" s="552" t="str" cm="1">
        <f t="array" ref="B62">INDEX($L$43:$L$52,MOD(ROW()-43,10)+1)</f>
        <v>D10</v>
      </c>
      <c r="C62" s="553">
        <f t="shared" si="5"/>
        <v>100000000000</v>
      </c>
      <c r="D62" s="553">
        <f>C62</f>
        <v>100000000000</v>
      </c>
      <c r="E62" s="554">
        <f t="shared" si="7"/>
        <v>2.7480000000000002</v>
      </c>
      <c r="F62" s="555">
        <f t="shared" si="8"/>
        <v>274800000000.00003</v>
      </c>
      <c r="G62" s="555">
        <f>F62</f>
        <v>274800000000.00003</v>
      </c>
      <c r="H62" s="554">
        <f t="shared" si="10"/>
        <v>0.21610846470205178</v>
      </c>
      <c r="I62" s="554">
        <f t="shared" si="11"/>
        <v>0.16</v>
      </c>
      <c r="J62" s="556">
        <f t="shared" si="12"/>
        <v>0.09</v>
      </c>
    </row>
    <row r="63" spans="1:19">
      <c r="A63" s="529" cm="1">
        <f t="array" ref="A63">INDEX($P$43:$P$57,INT((ROW()-43)/10)+1)</f>
        <v>2028</v>
      </c>
      <c r="B63" s="530" t="str" cm="1">
        <f t="array" ref="B63">INDEX($L$43:$L$52,MOD(ROW()-43,10)+1)</f>
        <v>D1</v>
      </c>
      <c r="C63" s="531">
        <f t="shared" si="5"/>
        <v>200000000000000</v>
      </c>
      <c r="D63" s="531">
        <f t="shared" ref="D63:D71" si="15">C63+D64</f>
        <v>202371100000000</v>
      </c>
      <c r="E63" s="532">
        <f t="shared" si="7"/>
        <v>0.443</v>
      </c>
      <c r="F63" s="533">
        <f t="shared" si="8"/>
        <v>88600000000000</v>
      </c>
      <c r="G63" s="533">
        <f t="shared" ref="G63:G71" si="16">F63+G64</f>
        <v>91099582600000</v>
      </c>
      <c r="H63" s="532">
        <f t="shared" si="10"/>
        <v>0.19701343571706664</v>
      </c>
      <c r="I63" s="532">
        <f t="shared" si="11"/>
        <v>0.11</v>
      </c>
      <c r="J63" s="534">
        <f t="shared" si="12"/>
        <v>0.08</v>
      </c>
    </row>
    <row r="64" spans="1:19">
      <c r="A64" s="537" cm="1">
        <f t="array" ref="A64">INDEX($P$43:$P$57,INT((ROW()-43)/10)+1)</f>
        <v>2028</v>
      </c>
      <c r="B64" s="538" t="str" cm="1">
        <f t="array" ref="B64">INDEX($L$43:$L$52,MOD(ROW()-43,10)+1)</f>
        <v>D2</v>
      </c>
      <c r="C64" s="539">
        <f t="shared" si="5"/>
        <v>186000000000</v>
      </c>
      <c r="D64" s="539">
        <f t="shared" si="15"/>
        <v>2371100000000</v>
      </c>
      <c r="E64" s="540">
        <f t="shared" si="7"/>
        <v>0.53700000000000003</v>
      </c>
      <c r="F64" s="541">
        <f t="shared" si="8"/>
        <v>99882000000</v>
      </c>
      <c r="G64" s="541">
        <f t="shared" si="16"/>
        <v>2499582600000</v>
      </c>
      <c r="H64" s="548">
        <f t="shared" si="10"/>
        <v>0.19701343571706664</v>
      </c>
      <c r="I64" s="540">
        <f t="shared" si="11"/>
        <v>0.11</v>
      </c>
      <c r="J64" s="542">
        <f t="shared" si="12"/>
        <v>0.08</v>
      </c>
    </row>
    <row r="65" spans="1:10">
      <c r="A65" s="545" cm="1">
        <f t="array" ref="A65">INDEX($P$43:$P$57,INT((ROW()-43)/10)+1)</f>
        <v>2028</v>
      </c>
      <c r="B65" s="546" t="str" cm="1">
        <f t="array" ref="B65">INDEX($L$43:$L$52,MOD(ROW()-43,10)+1)</f>
        <v>D3</v>
      </c>
      <c r="C65" s="547">
        <f t="shared" si="5"/>
        <v>205000000000</v>
      </c>
      <c r="D65" s="547">
        <f t="shared" si="15"/>
        <v>2185100000000</v>
      </c>
      <c r="E65" s="548">
        <f t="shared" si="7"/>
        <v>0.624</v>
      </c>
      <c r="F65" s="549">
        <f t="shared" si="8"/>
        <v>127920000000</v>
      </c>
      <c r="G65" s="549">
        <f t="shared" si="16"/>
        <v>2399700600000</v>
      </c>
      <c r="H65" s="548">
        <f t="shared" si="10"/>
        <v>0.19701343571706664</v>
      </c>
      <c r="I65" s="548">
        <f t="shared" si="11"/>
        <v>0.11</v>
      </c>
      <c r="J65" s="550">
        <f t="shared" si="12"/>
        <v>0.08</v>
      </c>
    </row>
    <row r="66" spans="1:10">
      <c r="A66" s="545" cm="1">
        <f t="array" ref="A66">INDEX($P$43:$P$57,INT((ROW()-43)/10)+1)</f>
        <v>2028</v>
      </c>
      <c r="B66" s="546" t="str" cm="1">
        <f t="array" ref="B66">INDEX($L$43:$L$52,MOD(ROW()-43,10)+1)</f>
        <v>D4</v>
      </c>
      <c r="C66" s="547">
        <f t="shared" si="5"/>
        <v>219300000000</v>
      </c>
      <c r="D66" s="547">
        <f t="shared" si="15"/>
        <v>1980100000000</v>
      </c>
      <c r="E66" s="548">
        <f t="shared" si="7"/>
        <v>0.69899999999999995</v>
      </c>
      <c r="F66" s="549">
        <f t="shared" si="8"/>
        <v>153290700000</v>
      </c>
      <c r="G66" s="549">
        <f t="shared" si="16"/>
        <v>2271780600000</v>
      </c>
      <c r="H66" s="548">
        <f t="shared" si="10"/>
        <v>0.19701343571706664</v>
      </c>
      <c r="I66" s="548">
        <f t="shared" si="11"/>
        <v>0.11</v>
      </c>
      <c r="J66" s="550">
        <f t="shared" si="12"/>
        <v>0.08</v>
      </c>
    </row>
    <row r="67" spans="1:10">
      <c r="A67" s="545" cm="1">
        <f t="array" ref="A67">INDEX($P$43:$P$57,INT((ROW()-43)/10)+1)</f>
        <v>2028</v>
      </c>
      <c r="B67" s="546" t="str" cm="1">
        <f t="array" ref="B67">INDEX($L$43:$L$52,MOD(ROW()-43,10)+1)</f>
        <v>D5</v>
      </c>
      <c r="C67" s="547">
        <f t="shared" si="5"/>
        <v>238500000000</v>
      </c>
      <c r="D67" s="547">
        <f t="shared" si="15"/>
        <v>1760800000000</v>
      </c>
      <c r="E67" s="548">
        <f t="shared" si="7"/>
        <v>0.79800000000000004</v>
      </c>
      <c r="F67" s="549">
        <f t="shared" si="8"/>
        <v>190323000000</v>
      </c>
      <c r="G67" s="549">
        <f t="shared" si="16"/>
        <v>2118489900000</v>
      </c>
      <c r="H67" s="548">
        <f t="shared" si="10"/>
        <v>0.19701343571706664</v>
      </c>
      <c r="I67" s="548">
        <f t="shared" si="11"/>
        <v>0.11</v>
      </c>
      <c r="J67" s="550">
        <f t="shared" si="12"/>
        <v>0.08</v>
      </c>
    </row>
    <row r="68" spans="1:10">
      <c r="A68" s="545" cm="1">
        <f t="array" ref="A68">INDEX($P$43:$P$57,INT((ROW()-43)/10)+1)</f>
        <v>2028</v>
      </c>
      <c r="B68" s="546" t="str" cm="1">
        <f t="array" ref="B68">INDEX($L$43:$L$52,MOD(ROW()-43,10)+1)</f>
        <v>D6</v>
      </c>
      <c r="C68" s="547">
        <f t="shared" si="5"/>
        <v>257300000000</v>
      </c>
      <c r="D68" s="547">
        <f t="shared" si="15"/>
        <v>1522300000000</v>
      </c>
      <c r="E68" s="548">
        <f t="shared" si="7"/>
        <v>0.85799999999999998</v>
      </c>
      <c r="F68" s="549">
        <f t="shared" si="8"/>
        <v>220763400000</v>
      </c>
      <c r="G68" s="549">
        <f t="shared" si="16"/>
        <v>1928166900000</v>
      </c>
      <c r="H68" s="548">
        <f t="shared" si="10"/>
        <v>0.19701343571706664</v>
      </c>
      <c r="I68" s="548">
        <f t="shared" si="11"/>
        <v>0.11</v>
      </c>
      <c r="J68" s="550">
        <f t="shared" si="12"/>
        <v>0.08</v>
      </c>
    </row>
    <row r="69" spans="1:10">
      <c r="A69" s="545" cm="1">
        <f t="array" ref="A69">INDEX($P$43:$P$57,INT((ROW()-43)/10)+1)</f>
        <v>2028</v>
      </c>
      <c r="B69" s="546" t="str" cm="1">
        <f t="array" ref="B69">INDEX($L$43:$L$52,MOD(ROW()-43,10)+1)</f>
        <v>D7</v>
      </c>
      <c r="C69" s="547">
        <f t="shared" si="5"/>
        <v>278500000000</v>
      </c>
      <c r="D69" s="547">
        <f t="shared" si="15"/>
        <v>1265000000000</v>
      </c>
      <c r="E69" s="548">
        <f t="shared" si="7"/>
        <v>0.99</v>
      </c>
      <c r="F69" s="549">
        <f t="shared" si="8"/>
        <v>275715000000</v>
      </c>
      <c r="G69" s="549">
        <f t="shared" si="16"/>
        <v>1707403500000</v>
      </c>
      <c r="H69" s="548">
        <f t="shared" si="10"/>
        <v>0.19701343571706664</v>
      </c>
      <c r="I69" s="548">
        <f t="shared" si="11"/>
        <v>0.11</v>
      </c>
      <c r="J69" s="550">
        <f t="shared" si="12"/>
        <v>0.08</v>
      </c>
    </row>
    <row r="70" spans="1:10">
      <c r="A70" s="545" cm="1">
        <f t="array" ref="A70">INDEX($P$43:$P$57,INT((ROW()-43)/10)+1)</f>
        <v>2028</v>
      </c>
      <c r="B70" s="546" t="str" cm="1">
        <f t="array" ref="B70">INDEX($L$43:$L$52,MOD(ROW()-43,10)+1)</f>
        <v>D8</v>
      </c>
      <c r="C70" s="547">
        <f t="shared" si="5"/>
        <v>736500000000</v>
      </c>
      <c r="D70" s="547">
        <f t="shared" si="15"/>
        <v>986500000000</v>
      </c>
      <c r="E70" s="548">
        <f t="shared" si="7"/>
        <v>1.2490000000000001</v>
      </c>
      <c r="F70" s="549">
        <f t="shared" si="8"/>
        <v>919888500000.00012</v>
      </c>
      <c r="G70" s="549">
        <f t="shared" si="16"/>
        <v>1431688500000</v>
      </c>
      <c r="H70" s="548">
        <f t="shared" si="10"/>
        <v>0.19701343571706664</v>
      </c>
      <c r="I70" s="548">
        <f t="shared" si="11"/>
        <v>0.11</v>
      </c>
      <c r="J70" s="550">
        <f t="shared" si="12"/>
        <v>0.08</v>
      </c>
    </row>
    <row r="71" spans="1:10">
      <c r="A71" s="551" cm="1">
        <f t="array" ref="A71">INDEX($P$43:$P$57,INT((ROW()-43)/10)+1)</f>
        <v>2028</v>
      </c>
      <c r="B71" s="552" t="str" cm="1">
        <f t="array" ref="B71">INDEX($L$43:$L$52,MOD(ROW()-43,10)+1)</f>
        <v>D9</v>
      </c>
      <c r="C71" s="553">
        <f t="shared" si="5"/>
        <v>150000000000</v>
      </c>
      <c r="D71" s="553">
        <f t="shared" si="15"/>
        <v>250000000000</v>
      </c>
      <c r="E71" s="554">
        <f t="shared" si="7"/>
        <v>1.58</v>
      </c>
      <c r="F71" s="555">
        <f t="shared" si="8"/>
        <v>237000000000</v>
      </c>
      <c r="G71" s="555">
        <f t="shared" si="16"/>
        <v>511800000000</v>
      </c>
      <c r="H71" s="548">
        <f t="shared" si="10"/>
        <v>0.19701343571706664</v>
      </c>
      <c r="I71" s="554">
        <f t="shared" si="11"/>
        <v>0.11</v>
      </c>
      <c r="J71" s="556">
        <f t="shared" si="12"/>
        <v>0.08</v>
      </c>
    </row>
    <row r="72" spans="1:10" ht="16.2" thickBot="1">
      <c r="A72" s="551" cm="1">
        <f t="array" ref="A72">INDEX($P$43:$P$57,INT((ROW()-43)/10)+1)</f>
        <v>2028</v>
      </c>
      <c r="B72" s="552" t="str" cm="1">
        <f t="array" ref="B72">INDEX($L$43:$L$52,MOD(ROW()-43,10)+1)</f>
        <v>D10</v>
      </c>
      <c r="C72" s="553">
        <f t="shared" si="5"/>
        <v>100000000000</v>
      </c>
      <c r="D72" s="553">
        <f>C72</f>
        <v>100000000000</v>
      </c>
      <c r="E72" s="554">
        <f t="shared" si="7"/>
        <v>2.7480000000000002</v>
      </c>
      <c r="F72" s="555">
        <f t="shared" si="8"/>
        <v>274800000000.00003</v>
      </c>
      <c r="G72" s="555">
        <f>F72</f>
        <v>274800000000.00003</v>
      </c>
      <c r="H72" s="548">
        <f t="shared" si="10"/>
        <v>0.19701343571706664</v>
      </c>
      <c r="I72" s="554">
        <f t="shared" si="11"/>
        <v>0.11</v>
      </c>
      <c r="J72" s="556">
        <f t="shared" si="12"/>
        <v>0.08</v>
      </c>
    </row>
    <row r="73" spans="1:10">
      <c r="A73" s="529" cm="1">
        <f t="array" ref="A73">INDEX($P$43:$P$57,INT((ROW()-43)/10)+1)</f>
        <v>2029</v>
      </c>
      <c r="B73" s="530" t="str" cm="1">
        <f t="array" ref="B73">INDEX($L$43:$L$52,MOD(ROW()-43,10)+1)</f>
        <v>D1</v>
      </c>
      <c r="C73" s="531">
        <f t="shared" si="5"/>
        <v>200000000000000</v>
      </c>
      <c r="D73" s="531">
        <f t="shared" ref="D73:D81" si="17">C73+D74</f>
        <v>202371100000000</v>
      </c>
      <c r="E73" s="532">
        <f t="shared" si="7"/>
        <v>0.443</v>
      </c>
      <c r="F73" s="533">
        <f t="shared" si="8"/>
        <v>88600000000000</v>
      </c>
      <c r="G73" s="533">
        <f t="shared" ref="G73:G81" si="18">F73+G74</f>
        <v>91099582600000</v>
      </c>
      <c r="H73" s="532">
        <f t="shared" si="10"/>
        <v>0.19033480246784376</v>
      </c>
      <c r="I73" s="532">
        <f t="shared" si="11"/>
        <v>7.0000000000000007E-2</v>
      </c>
      <c r="J73" s="534">
        <f t="shared" si="12"/>
        <v>7.0000000000000007E-2</v>
      </c>
    </row>
    <row r="74" spans="1:10">
      <c r="A74" s="537" cm="1">
        <f t="array" ref="A74">INDEX($P$43:$P$57,INT((ROW()-43)/10)+1)</f>
        <v>2029</v>
      </c>
      <c r="B74" s="538" t="str" cm="1">
        <f t="array" ref="B74">INDEX($L$43:$L$52,MOD(ROW()-43,10)+1)</f>
        <v>D2</v>
      </c>
      <c r="C74" s="539">
        <f t="shared" si="5"/>
        <v>186000000000</v>
      </c>
      <c r="D74" s="539">
        <f t="shared" si="17"/>
        <v>2371100000000</v>
      </c>
      <c r="E74" s="540">
        <f t="shared" si="7"/>
        <v>0.53700000000000003</v>
      </c>
      <c r="F74" s="541">
        <f t="shared" si="8"/>
        <v>99882000000</v>
      </c>
      <c r="G74" s="541">
        <f t="shared" si="18"/>
        <v>2499582600000</v>
      </c>
      <c r="H74" s="540">
        <f t="shared" si="10"/>
        <v>0.19033480246784376</v>
      </c>
      <c r="I74" s="540">
        <f t="shared" si="11"/>
        <v>7.0000000000000007E-2</v>
      </c>
      <c r="J74" s="542">
        <f t="shared" si="12"/>
        <v>7.0000000000000007E-2</v>
      </c>
    </row>
    <row r="75" spans="1:10">
      <c r="A75" s="545" cm="1">
        <f t="array" ref="A75">INDEX($P$43:$P$57,INT((ROW()-43)/10)+1)</f>
        <v>2029</v>
      </c>
      <c r="B75" s="546" t="str" cm="1">
        <f t="array" ref="B75">INDEX($L$43:$L$52,MOD(ROW()-43,10)+1)</f>
        <v>D3</v>
      </c>
      <c r="C75" s="547">
        <f t="shared" ref="C75:C106" si="19">_xlfn.XLOOKUP($B75,$L$43:$L$52,$M$43:$M$52)*10^9</f>
        <v>205000000000</v>
      </c>
      <c r="D75" s="547">
        <f t="shared" si="17"/>
        <v>2185100000000</v>
      </c>
      <c r="E75" s="548">
        <f t="shared" ref="E75:E106" si="20">_xlfn.XLOOKUP($B75,$L$43:$L$52,$N$43:$N$52)</f>
        <v>0.624</v>
      </c>
      <c r="F75" s="549">
        <f t="shared" ref="F75:F106" si="21">C75*E75</f>
        <v>127920000000</v>
      </c>
      <c r="G75" s="549">
        <f t="shared" si="18"/>
        <v>2399700600000</v>
      </c>
      <c r="H75" s="548">
        <f t="shared" ref="H75:H106" si="22">_xlfn.XLOOKUP($A75,$P$43:$P$57,$Q$43:$Q$57)</f>
        <v>0.19033480246784376</v>
      </c>
      <c r="I75" s="548">
        <f t="shared" ref="I75:I106" si="23">_xlfn.XLOOKUP($A75,$P$43:$P$57,$R$43:$R$57)</f>
        <v>7.0000000000000007E-2</v>
      </c>
      <c r="J75" s="550">
        <f t="shared" ref="J75:J106" si="24">_xlfn.XLOOKUP($A75,$P$43:$P$57,$S$43:$S$57)</f>
        <v>7.0000000000000007E-2</v>
      </c>
    </row>
    <row r="76" spans="1:10">
      <c r="A76" s="545" cm="1">
        <f t="array" ref="A76">INDEX($P$43:$P$57,INT((ROW()-43)/10)+1)</f>
        <v>2029</v>
      </c>
      <c r="B76" s="546" t="str" cm="1">
        <f t="array" ref="B76">INDEX($L$43:$L$52,MOD(ROW()-43,10)+1)</f>
        <v>D4</v>
      </c>
      <c r="C76" s="547">
        <f t="shared" si="19"/>
        <v>219300000000</v>
      </c>
      <c r="D76" s="547">
        <f t="shared" si="17"/>
        <v>1980100000000</v>
      </c>
      <c r="E76" s="548">
        <f t="shared" si="20"/>
        <v>0.69899999999999995</v>
      </c>
      <c r="F76" s="549">
        <f t="shared" si="21"/>
        <v>153290700000</v>
      </c>
      <c r="G76" s="549">
        <f t="shared" si="18"/>
        <v>2271780600000</v>
      </c>
      <c r="H76" s="548">
        <f t="shared" si="22"/>
        <v>0.19033480246784376</v>
      </c>
      <c r="I76" s="548">
        <f t="shared" si="23"/>
        <v>7.0000000000000007E-2</v>
      </c>
      <c r="J76" s="550">
        <f t="shared" si="24"/>
        <v>7.0000000000000007E-2</v>
      </c>
    </row>
    <row r="77" spans="1:10">
      <c r="A77" s="545" cm="1">
        <f t="array" ref="A77">INDEX($P$43:$P$57,INT((ROW()-43)/10)+1)</f>
        <v>2029</v>
      </c>
      <c r="B77" s="546" t="str" cm="1">
        <f t="array" ref="B77">INDEX($L$43:$L$52,MOD(ROW()-43,10)+1)</f>
        <v>D5</v>
      </c>
      <c r="C77" s="547">
        <f t="shared" si="19"/>
        <v>238500000000</v>
      </c>
      <c r="D77" s="547">
        <f t="shared" si="17"/>
        <v>1760800000000</v>
      </c>
      <c r="E77" s="548">
        <f t="shared" si="20"/>
        <v>0.79800000000000004</v>
      </c>
      <c r="F77" s="549">
        <f t="shared" si="21"/>
        <v>190323000000</v>
      </c>
      <c r="G77" s="549">
        <f t="shared" si="18"/>
        <v>2118489900000</v>
      </c>
      <c r="H77" s="548">
        <f t="shared" si="22"/>
        <v>0.19033480246784376</v>
      </c>
      <c r="I77" s="548">
        <f t="shared" si="23"/>
        <v>7.0000000000000007E-2</v>
      </c>
      <c r="J77" s="550">
        <f t="shared" si="24"/>
        <v>7.0000000000000007E-2</v>
      </c>
    </row>
    <row r="78" spans="1:10">
      <c r="A78" s="545" cm="1">
        <f t="array" ref="A78">INDEX($P$43:$P$57,INT((ROW()-43)/10)+1)</f>
        <v>2029</v>
      </c>
      <c r="B78" s="546" t="str" cm="1">
        <f t="array" ref="B78">INDEX($L$43:$L$52,MOD(ROW()-43,10)+1)</f>
        <v>D6</v>
      </c>
      <c r="C78" s="547">
        <f t="shared" si="19"/>
        <v>257300000000</v>
      </c>
      <c r="D78" s="547">
        <f t="shared" si="17"/>
        <v>1522300000000</v>
      </c>
      <c r="E78" s="548">
        <f t="shared" si="20"/>
        <v>0.85799999999999998</v>
      </c>
      <c r="F78" s="549">
        <f t="shared" si="21"/>
        <v>220763400000</v>
      </c>
      <c r="G78" s="549">
        <f t="shared" si="18"/>
        <v>1928166900000</v>
      </c>
      <c r="H78" s="548">
        <f t="shared" si="22"/>
        <v>0.19033480246784376</v>
      </c>
      <c r="I78" s="548">
        <f t="shared" si="23"/>
        <v>7.0000000000000007E-2</v>
      </c>
      <c r="J78" s="550">
        <f t="shared" si="24"/>
        <v>7.0000000000000007E-2</v>
      </c>
    </row>
    <row r="79" spans="1:10">
      <c r="A79" s="545" cm="1">
        <f t="array" ref="A79">INDEX($P$43:$P$57,INT((ROW()-43)/10)+1)</f>
        <v>2029</v>
      </c>
      <c r="B79" s="546" t="str" cm="1">
        <f t="array" ref="B79">INDEX($L$43:$L$52,MOD(ROW()-43,10)+1)</f>
        <v>D7</v>
      </c>
      <c r="C79" s="547">
        <f t="shared" si="19"/>
        <v>278500000000</v>
      </c>
      <c r="D79" s="547">
        <f t="shared" si="17"/>
        <v>1265000000000</v>
      </c>
      <c r="E79" s="548">
        <f t="shared" si="20"/>
        <v>0.99</v>
      </c>
      <c r="F79" s="549">
        <f t="shared" si="21"/>
        <v>275715000000</v>
      </c>
      <c r="G79" s="549">
        <f t="shared" si="18"/>
        <v>1707403500000</v>
      </c>
      <c r="H79" s="548">
        <f t="shared" si="22"/>
        <v>0.19033480246784376</v>
      </c>
      <c r="I79" s="548">
        <f t="shared" si="23"/>
        <v>7.0000000000000007E-2</v>
      </c>
      <c r="J79" s="550">
        <f t="shared" si="24"/>
        <v>7.0000000000000007E-2</v>
      </c>
    </row>
    <row r="80" spans="1:10">
      <c r="A80" s="545" cm="1">
        <f t="array" ref="A80">INDEX($P$43:$P$57,INT((ROW()-43)/10)+1)</f>
        <v>2029</v>
      </c>
      <c r="B80" s="546" t="str" cm="1">
        <f t="array" ref="B80">INDEX($L$43:$L$52,MOD(ROW()-43,10)+1)</f>
        <v>D8</v>
      </c>
      <c r="C80" s="547">
        <f t="shared" si="19"/>
        <v>736500000000</v>
      </c>
      <c r="D80" s="547">
        <f t="shared" si="17"/>
        <v>986500000000</v>
      </c>
      <c r="E80" s="548">
        <f t="shared" si="20"/>
        <v>1.2490000000000001</v>
      </c>
      <c r="F80" s="549">
        <f t="shared" si="21"/>
        <v>919888500000.00012</v>
      </c>
      <c r="G80" s="549">
        <f t="shared" si="18"/>
        <v>1431688500000</v>
      </c>
      <c r="H80" s="548">
        <f t="shared" si="22"/>
        <v>0.19033480246784376</v>
      </c>
      <c r="I80" s="548">
        <f t="shared" si="23"/>
        <v>7.0000000000000007E-2</v>
      </c>
      <c r="J80" s="550">
        <f t="shared" si="24"/>
        <v>7.0000000000000007E-2</v>
      </c>
    </row>
    <row r="81" spans="1:10">
      <c r="A81" s="551" cm="1">
        <f t="array" ref="A81">INDEX($P$43:$P$57,INT((ROW()-43)/10)+1)</f>
        <v>2029</v>
      </c>
      <c r="B81" s="552" t="str" cm="1">
        <f t="array" ref="B81">INDEX($L$43:$L$52,MOD(ROW()-43,10)+1)</f>
        <v>D9</v>
      </c>
      <c r="C81" s="553">
        <f t="shared" si="19"/>
        <v>150000000000</v>
      </c>
      <c r="D81" s="553">
        <f t="shared" si="17"/>
        <v>250000000000</v>
      </c>
      <c r="E81" s="554">
        <f t="shared" si="20"/>
        <v>1.58</v>
      </c>
      <c r="F81" s="555">
        <f t="shared" si="21"/>
        <v>237000000000</v>
      </c>
      <c r="G81" s="555">
        <f t="shared" si="18"/>
        <v>511800000000</v>
      </c>
      <c r="H81" s="554">
        <f t="shared" si="22"/>
        <v>0.19033480246784376</v>
      </c>
      <c r="I81" s="554">
        <f t="shared" si="23"/>
        <v>7.0000000000000007E-2</v>
      </c>
      <c r="J81" s="556">
        <f t="shared" si="24"/>
        <v>7.0000000000000007E-2</v>
      </c>
    </row>
    <row r="82" spans="1:10" ht="16.2" thickBot="1">
      <c r="A82" s="551" cm="1">
        <f t="array" ref="A82">INDEX($P$43:$P$57,INT((ROW()-43)/10)+1)</f>
        <v>2029</v>
      </c>
      <c r="B82" s="552" t="str" cm="1">
        <f t="array" ref="B82">INDEX($L$43:$L$52,MOD(ROW()-43,10)+1)</f>
        <v>D10</v>
      </c>
      <c r="C82" s="553">
        <f t="shared" si="19"/>
        <v>100000000000</v>
      </c>
      <c r="D82" s="553">
        <f>C82</f>
        <v>100000000000</v>
      </c>
      <c r="E82" s="554">
        <f t="shared" si="20"/>
        <v>2.7480000000000002</v>
      </c>
      <c r="F82" s="555">
        <f t="shared" si="21"/>
        <v>274800000000.00003</v>
      </c>
      <c r="G82" s="555">
        <f>F82</f>
        <v>274800000000.00003</v>
      </c>
      <c r="H82" s="554">
        <f t="shared" si="22"/>
        <v>0.19033480246784376</v>
      </c>
      <c r="I82" s="554">
        <f t="shared" si="23"/>
        <v>7.0000000000000007E-2</v>
      </c>
      <c r="J82" s="556">
        <f t="shared" si="24"/>
        <v>7.0000000000000007E-2</v>
      </c>
    </row>
    <row r="83" spans="1:10">
      <c r="A83" s="529" cm="1">
        <f t="array" ref="A83">INDEX($P$43:$P$57,INT((ROW()-43)/10)+1)</f>
        <v>2030</v>
      </c>
      <c r="B83" s="530" t="str" cm="1">
        <f t="array" ref="B83">INDEX($L$43:$L$52,MOD(ROW()-43,10)+1)</f>
        <v>D1</v>
      </c>
      <c r="C83" s="531">
        <f t="shared" si="19"/>
        <v>200000000000000</v>
      </c>
      <c r="D83" s="531">
        <f t="shared" ref="D83:D91" si="25">C83+D84</f>
        <v>202371100000000</v>
      </c>
      <c r="E83" s="532">
        <f t="shared" si="20"/>
        <v>0.443</v>
      </c>
      <c r="F83" s="533">
        <f t="shared" si="21"/>
        <v>88600000000000</v>
      </c>
      <c r="G83" s="533">
        <f t="shared" ref="G83:G91" si="26">F83+G84</f>
        <v>91099582600000</v>
      </c>
      <c r="H83" s="532">
        <f t="shared" si="22"/>
        <v>0.18544418492013695</v>
      </c>
      <c r="I83" s="532">
        <f t="shared" si="23"/>
        <v>0.06</v>
      </c>
      <c r="J83" s="534">
        <f t="shared" si="24"/>
        <v>0.06</v>
      </c>
    </row>
    <row r="84" spans="1:10">
      <c r="A84" s="537" cm="1">
        <f t="array" ref="A84">INDEX($P$43:$P$57,INT((ROW()-43)/10)+1)</f>
        <v>2030</v>
      </c>
      <c r="B84" s="538" t="str" cm="1">
        <f t="array" ref="B84">INDEX($L$43:$L$52,MOD(ROW()-43,10)+1)</f>
        <v>D2</v>
      </c>
      <c r="C84" s="539">
        <f t="shared" si="19"/>
        <v>186000000000</v>
      </c>
      <c r="D84" s="539">
        <f t="shared" si="25"/>
        <v>2371100000000</v>
      </c>
      <c r="E84" s="540">
        <f t="shared" si="20"/>
        <v>0.53700000000000003</v>
      </c>
      <c r="F84" s="541">
        <f t="shared" si="21"/>
        <v>99882000000</v>
      </c>
      <c r="G84" s="541">
        <f t="shared" si="26"/>
        <v>2499582600000</v>
      </c>
      <c r="H84" s="540">
        <f t="shared" si="22"/>
        <v>0.18544418492013695</v>
      </c>
      <c r="I84" s="540">
        <f t="shared" si="23"/>
        <v>0.06</v>
      </c>
      <c r="J84" s="542">
        <f t="shared" si="24"/>
        <v>0.06</v>
      </c>
    </row>
    <row r="85" spans="1:10">
      <c r="A85" s="545" cm="1">
        <f t="array" ref="A85">INDEX($P$43:$P$57,INT((ROW()-43)/10)+1)</f>
        <v>2030</v>
      </c>
      <c r="B85" s="546" t="str" cm="1">
        <f t="array" ref="B85">INDEX($L$43:$L$52,MOD(ROW()-43,10)+1)</f>
        <v>D3</v>
      </c>
      <c r="C85" s="547">
        <f t="shared" si="19"/>
        <v>205000000000</v>
      </c>
      <c r="D85" s="547">
        <f t="shared" si="25"/>
        <v>2185100000000</v>
      </c>
      <c r="E85" s="548">
        <f t="shared" si="20"/>
        <v>0.624</v>
      </c>
      <c r="F85" s="549">
        <f t="shared" si="21"/>
        <v>127920000000</v>
      </c>
      <c r="G85" s="549">
        <f t="shared" si="26"/>
        <v>2399700600000</v>
      </c>
      <c r="H85" s="548">
        <f t="shared" si="22"/>
        <v>0.18544418492013695</v>
      </c>
      <c r="I85" s="548">
        <f t="shared" si="23"/>
        <v>0.06</v>
      </c>
      <c r="J85" s="550">
        <f t="shared" si="24"/>
        <v>0.06</v>
      </c>
    </row>
    <row r="86" spans="1:10">
      <c r="A86" s="545" cm="1">
        <f t="array" ref="A86">INDEX($P$43:$P$57,INT((ROW()-43)/10)+1)</f>
        <v>2030</v>
      </c>
      <c r="B86" s="546" t="str" cm="1">
        <f t="array" ref="B86">INDEX($L$43:$L$52,MOD(ROW()-43,10)+1)</f>
        <v>D4</v>
      </c>
      <c r="C86" s="547">
        <f t="shared" si="19"/>
        <v>219300000000</v>
      </c>
      <c r="D86" s="547">
        <f t="shared" si="25"/>
        <v>1980100000000</v>
      </c>
      <c r="E86" s="548">
        <f t="shared" si="20"/>
        <v>0.69899999999999995</v>
      </c>
      <c r="F86" s="549">
        <f t="shared" si="21"/>
        <v>153290700000</v>
      </c>
      <c r="G86" s="549">
        <f t="shared" si="26"/>
        <v>2271780600000</v>
      </c>
      <c r="H86" s="548">
        <f t="shared" si="22"/>
        <v>0.18544418492013695</v>
      </c>
      <c r="I86" s="548">
        <f t="shared" si="23"/>
        <v>0.06</v>
      </c>
      <c r="J86" s="550">
        <f t="shared" si="24"/>
        <v>0.06</v>
      </c>
    </row>
    <row r="87" spans="1:10">
      <c r="A87" s="545" cm="1">
        <f t="array" ref="A87">INDEX($P$43:$P$57,INT((ROW()-43)/10)+1)</f>
        <v>2030</v>
      </c>
      <c r="B87" s="546" t="str" cm="1">
        <f t="array" ref="B87">INDEX($L$43:$L$52,MOD(ROW()-43,10)+1)</f>
        <v>D5</v>
      </c>
      <c r="C87" s="547">
        <f t="shared" si="19"/>
        <v>238500000000</v>
      </c>
      <c r="D87" s="547">
        <f t="shared" si="25"/>
        <v>1760800000000</v>
      </c>
      <c r="E87" s="548">
        <f t="shared" si="20"/>
        <v>0.79800000000000004</v>
      </c>
      <c r="F87" s="549">
        <f t="shared" si="21"/>
        <v>190323000000</v>
      </c>
      <c r="G87" s="549">
        <f t="shared" si="26"/>
        <v>2118489900000</v>
      </c>
      <c r="H87" s="548">
        <f t="shared" si="22"/>
        <v>0.18544418492013695</v>
      </c>
      <c r="I87" s="548">
        <f t="shared" si="23"/>
        <v>0.06</v>
      </c>
      <c r="J87" s="550">
        <f t="shared" si="24"/>
        <v>0.06</v>
      </c>
    </row>
    <row r="88" spans="1:10">
      <c r="A88" s="545" cm="1">
        <f t="array" ref="A88">INDEX($P$43:$P$57,INT((ROW()-43)/10)+1)</f>
        <v>2030</v>
      </c>
      <c r="B88" s="546" t="str" cm="1">
        <f t="array" ref="B88">INDEX($L$43:$L$52,MOD(ROW()-43,10)+1)</f>
        <v>D6</v>
      </c>
      <c r="C88" s="547">
        <f t="shared" si="19"/>
        <v>257300000000</v>
      </c>
      <c r="D88" s="547">
        <f t="shared" si="25"/>
        <v>1522300000000</v>
      </c>
      <c r="E88" s="548">
        <f t="shared" si="20"/>
        <v>0.85799999999999998</v>
      </c>
      <c r="F88" s="549">
        <f t="shared" si="21"/>
        <v>220763400000</v>
      </c>
      <c r="G88" s="549">
        <f t="shared" si="26"/>
        <v>1928166900000</v>
      </c>
      <c r="H88" s="548">
        <f t="shared" si="22"/>
        <v>0.18544418492013695</v>
      </c>
      <c r="I88" s="548">
        <f t="shared" si="23"/>
        <v>0.06</v>
      </c>
      <c r="J88" s="550">
        <f t="shared" si="24"/>
        <v>0.06</v>
      </c>
    </row>
    <row r="89" spans="1:10">
      <c r="A89" s="545" cm="1">
        <f t="array" ref="A89">INDEX($P$43:$P$57,INT((ROW()-43)/10)+1)</f>
        <v>2030</v>
      </c>
      <c r="B89" s="546" t="str" cm="1">
        <f t="array" ref="B89">INDEX($L$43:$L$52,MOD(ROW()-43,10)+1)</f>
        <v>D7</v>
      </c>
      <c r="C89" s="547">
        <f t="shared" si="19"/>
        <v>278500000000</v>
      </c>
      <c r="D89" s="547">
        <f t="shared" si="25"/>
        <v>1265000000000</v>
      </c>
      <c r="E89" s="548">
        <f t="shared" si="20"/>
        <v>0.99</v>
      </c>
      <c r="F89" s="549">
        <f t="shared" si="21"/>
        <v>275715000000</v>
      </c>
      <c r="G89" s="549">
        <f t="shared" si="26"/>
        <v>1707403500000</v>
      </c>
      <c r="H89" s="548">
        <f t="shared" si="22"/>
        <v>0.18544418492013695</v>
      </c>
      <c r="I89" s="548">
        <f t="shared" si="23"/>
        <v>0.06</v>
      </c>
      <c r="J89" s="550">
        <f t="shared" si="24"/>
        <v>0.06</v>
      </c>
    </row>
    <row r="90" spans="1:10">
      <c r="A90" s="545" cm="1">
        <f t="array" ref="A90">INDEX($P$43:$P$57,INT((ROW()-43)/10)+1)</f>
        <v>2030</v>
      </c>
      <c r="B90" s="546" t="str" cm="1">
        <f t="array" ref="B90">INDEX($L$43:$L$52,MOD(ROW()-43,10)+1)</f>
        <v>D8</v>
      </c>
      <c r="C90" s="547">
        <f t="shared" si="19"/>
        <v>736500000000</v>
      </c>
      <c r="D90" s="547">
        <f t="shared" si="25"/>
        <v>986500000000</v>
      </c>
      <c r="E90" s="548">
        <f t="shared" si="20"/>
        <v>1.2490000000000001</v>
      </c>
      <c r="F90" s="549">
        <f t="shared" si="21"/>
        <v>919888500000.00012</v>
      </c>
      <c r="G90" s="549">
        <f t="shared" si="26"/>
        <v>1431688500000</v>
      </c>
      <c r="H90" s="548">
        <f t="shared" si="22"/>
        <v>0.18544418492013695</v>
      </c>
      <c r="I90" s="548">
        <f t="shared" si="23"/>
        <v>0.06</v>
      </c>
      <c r="J90" s="550">
        <f t="shared" si="24"/>
        <v>0.06</v>
      </c>
    </row>
    <row r="91" spans="1:10">
      <c r="A91" s="551" cm="1">
        <f t="array" ref="A91">INDEX($P$43:$P$57,INT((ROW()-43)/10)+1)</f>
        <v>2030</v>
      </c>
      <c r="B91" s="552" t="str" cm="1">
        <f t="array" ref="B91">INDEX($L$43:$L$52,MOD(ROW()-43,10)+1)</f>
        <v>D9</v>
      </c>
      <c r="C91" s="553">
        <f t="shared" si="19"/>
        <v>150000000000</v>
      </c>
      <c r="D91" s="553">
        <f t="shared" si="25"/>
        <v>250000000000</v>
      </c>
      <c r="E91" s="554">
        <f t="shared" si="20"/>
        <v>1.58</v>
      </c>
      <c r="F91" s="555">
        <f t="shared" si="21"/>
        <v>237000000000</v>
      </c>
      <c r="G91" s="555">
        <f t="shared" si="26"/>
        <v>511800000000</v>
      </c>
      <c r="H91" s="554">
        <f t="shared" si="22"/>
        <v>0.18544418492013695</v>
      </c>
      <c r="I91" s="554">
        <f t="shared" si="23"/>
        <v>0.06</v>
      </c>
      <c r="J91" s="556">
        <f t="shared" si="24"/>
        <v>0.06</v>
      </c>
    </row>
    <row r="92" spans="1:10" ht="16.2" thickBot="1">
      <c r="A92" s="551" cm="1">
        <f t="array" ref="A92">INDEX($P$43:$P$57,INT((ROW()-43)/10)+1)</f>
        <v>2030</v>
      </c>
      <c r="B92" s="552" t="str" cm="1">
        <f t="array" ref="B92">INDEX($L$43:$L$52,MOD(ROW()-43,10)+1)</f>
        <v>D10</v>
      </c>
      <c r="C92" s="553">
        <f t="shared" si="19"/>
        <v>100000000000</v>
      </c>
      <c r="D92" s="553">
        <f>C92</f>
        <v>100000000000</v>
      </c>
      <c r="E92" s="554">
        <f t="shared" si="20"/>
        <v>2.7480000000000002</v>
      </c>
      <c r="F92" s="555">
        <f t="shared" si="21"/>
        <v>274800000000.00003</v>
      </c>
      <c r="G92" s="555">
        <f>F92</f>
        <v>274800000000.00003</v>
      </c>
      <c r="H92" s="554">
        <f t="shared" si="22"/>
        <v>0.18544418492013695</v>
      </c>
      <c r="I92" s="554">
        <f t="shared" si="23"/>
        <v>0.06</v>
      </c>
      <c r="J92" s="556">
        <f t="shared" si="24"/>
        <v>0.06</v>
      </c>
    </row>
    <row r="93" spans="1:10">
      <c r="A93" s="529" cm="1">
        <f t="array" ref="A93">INDEX($P$43:$P$57,INT((ROW()-43)/10)+1)</f>
        <v>2031</v>
      </c>
      <c r="B93" s="530" t="str" cm="1">
        <f t="array" ref="B93">INDEX($L$43:$L$52,MOD(ROW()-43,10)+1)</f>
        <v>D1</v>
      </c>
      <c r="C93" s="531">
        <f t="shared" si="19"/>
        <v>200000000000000</v>
      </c>
      <c r="D93" s="531">
        <f t="shared" ref="D93:D101" si="27">C93+D94</f>
        <v>202371100000000</v>
      </c>
      <c r="E93" s="532">
        <f t="shared" si="20"/>
        <v>0.443</v>
      </c>
      <c r="F93" s="533">
        <f t="shared" si="21"/>
        <v>88600000000000</v>
      </c>
      <c r="G93" s="533">
        <f t="shared" ref="G93:G101" si="28">F93+G94</f>
        <v>91099582600000</v>
      </c>
      <c r="H93" s="532">
        <f t="shared" si="22"/>
        <v>0.1817624470651576</v>
      </c>
      <c r="I93" s="532">
        <f t="shared" si="23"/>
        <v>0.04</v>
      </c>
      <c r="J93" s="534">
        <f t="shared" si="24"/>
        <v>0.06</v>
      </c>
    </row>
    <row r="94" spans="1:10">
      <c r="A94" s="537" cm="1">
        <f t="array" ref="A94">INDEX($P$43:$P$57,INT((ROW()-43)/10)+1)</f>
        <v>2031</v>
      </c>
      <c r="B94" s="538" t="str" cm="1">
        <f t="array" ref="B94">INDEX($L$43:$L$52,MOD(ROW()-43,10)+1)</f>
        <v>D2</v>
      </c>
      <c r="C94" s="539">
        <f t="shared" si="19"/>
        <v>186000000000</v>
      </c>
      <c r="D94" s="539">
        <f t="shared" si="27"/>
        <v>2371100000000</v>
      </c>
      <c r="E94" s="540">
        <f t="shared" si="20"/>
        <v>0.53700000000000003</v>
      </c>
      <c r="F94" s="541">
        <f t="shared" si="21"/>
        <v>99882000000</v>
      </c>
      <c r="G94" s="541">
        <f t="shared" si="28"/>
        <v>2499582600000</v>
      </c>
      <c r="H94" s="540">
        <f t="shared" si="22"/>
        <v>0.1817624470651576</v>
      </c>
      <c r="I94" s="540">
        <f t="shared" si="23"/>
        <v>0.04</v>
      </c>
      <c r="J94" s="542">
        <f t="shared" si="24"/>
        <v>0.06</v>
      </c>
    </row>
    <row r="95" spans="1:10">
      <c r="A95" s="545" cm="1">
        <f t="array" ref="A95">INDEX($P$43:$P$57,INT((ROW()-43)/10)+1)</f>
        <v>2031</v>
      </c>
      <c r="B95" s="546" t="str" cm="1">
        <f t="array" ref="B95">INDEX($L$43:$L$52,MOD(ROW()-43,10)+1)</f>
        <v>D3</v>
      </c>
      <c r="C95" s="547">
        <f t="shared" si="19"/>
        <v>205000000000</v>
      </c>
      <c r="D95" s="547">
        <f t="shared" si="27"/>
        <v>2185100000000</v>
      </c>
      <c r="E95" s="548">
        <f t="shared" si="20"/>
        <v>0.624</v>
      </c>
      <c r="F95" s="549">
        <f t="shared" si="21"/>
        <v>127920000000</v>
      </c>
      <c r="G95" s="549">
        <f t="shared" si="28"/>
        <v>2399700600000</v>
      </c>
      <c r="H95" s="548">
        <f t="shared" si="22"/>
        <v>0.1817624470651576</v>
      </c>
      <c r="I95" s="548">
        <f t="shared" si="23"/>
        <v>0.04</v>
      </c>
      <c r="J95" s="550">
        <f t="shared" si="24"/>
        <v>0.06</v>
      </c>
    </row>
    <row r="96" spans="1:10">
      <c r="A96" s="545" cm="1">
        <f t="array" ref="A96">INDEX($P$43:$P$57,INT((ROW()-43)/10)+1)</f>
        <v>2031</v>
      </c>
      <c r="B96" s="546" t="str" cm="1">
        <f t="array" ref="B96">INDEX($L$43:$L$52,MOD(ROW()-43,10)+1)</f>
        <v>D4</v>
      </c>
      <c r="C96" s="547">
        <f t="shared" si="19"/>
        <v>219300000000</v>
      </c>
      <c r="D96" s="547">
        <f t="shared" si="27"/>
        <v>1980100000000</v>
      </c>
      <c r="E96" s="548">
        <f t="shared" si="20"/>
        <v>0.69899999999999995</v>
      </c>
      <c r="F96" s="549">
        <f t="shared" si="21"/>
        <v>153290700000</v>
      </c>
      <c r="G96" s="549">
        <f t="shared" si="28"/>
        <v>2271780600000</v>
      </c>
      <c r="H96" s="548">
        <f t="shared" si="22"/>
        <v>0.1817624470651576</v>
      </c>
      <c r="I96" s="548">
        <f t="shared" si="23"/>
        <v>0.04</v>
      </c>
      <c r="J96" s="550">
        <f t="shared" si="24"/>
        <v>0.06</v>
      </c>
    </row>
    <row r="97" spans="1:10">
      <c r="A97" s="545" cm="1">
        <f t="array" ref="A97">INDEX($P$43:$P$57,INT((ROW()-43)/10)+1)</f>
        <v>2031</v>
      </c>
      <c r="B97" s="546" t="str" cm="1">
        <f t="array" ref="B97">INDEX($L$43:$L$52,MOD(ROW()-43,10)+1)</f>
        <v>D5</v>
      </c>
      <c r="C97" s="547">
        <f t="shared" si="19"/>
        <v>238500000000</v>
      </c>
      <c r="D97" s="547">
        <f t="shared" si="27"/>
        <v>1760800000000</v>
      </c>
      <c r="E97" s="548">
        <f t="shared" si="20"/>
        <v>0.79800000000000004</v>
      </c>
      <c r="F97" s="549">
        <f t="shared" si="21"/>
        <v>190323000000</v>
      </c>
      <c r="G97" s="549">
        <f t="shared" si="28"/>
        <v>2118489900000</v>
      </c>
      <c r="H97" s="548">
        <f t="shared" si="22"/>
        <v>0.1817624470651576</v>
      </c>
      <c r="I97" s="548">
        <f t="shared" si="23"/>
        <v>0.04</v>
      </c>
      <c r="J97" s="550">
        <f t="shared" si="24"/>
        <v>0.06</v>
      </c>
    </row>
    <row r="98" spans="1:10">
      <c r="A98" s="545" cm="1">
        <f t="array" ref="A98">INDEX($P$43:$P$57,INT((ROW()-43)/10)+1)</f>
        <v>2031</v>
      </c>
      <c r="B98" s="546" t="str" cm="1">
        <f t="array" ref="B98">INDEX($L$43:$L$52,MOD(ROW()-43,10)+1)</f>
        <v>D6</v>
      </c>
      <c r="C98" s="547">
        <f t="shared" si="19"/>
        <v>257300000000</v>
      </c>
      <c r="D98" s="547">
        <f t="shared" si="27"/>
        <v>1522300000000</v>
      </c>
      <c r="E98" s="548">
        <f t="shared" si="20"/>
        <v>0.85799999999999998</v>
      </c>
      <c r="F98" s="549">
        <f t="shared" si="21"/>
        <v>220763400000</v>
      </c>
      <c r="G98" s="549">
        <f t="shared" si="28"/>
        <v>1928166900000</v>
      </c>
      <c r="H98" s="548">
        <f t="shared" si="22"/>
        <v>0.1817624470651576</v>
      </c>
      <c r="I98" s="548">
        <f t="shared" si="23"/>
        <v>0.04</v>
      </c>
      <c r="J98" s="550">
        <f t="shared" si="24"/>
        <v>0.06</v>
      </c>
    </row>
    <row r="99" spans="1:10">
      <c r="A99" s="545" cm="1">
        <f t="array" ref="A99">INDEX($P$43:$P$57,INT((ROW()-43)/10)+1)</f>
        <v>2031</v>
      </c>
      <c r="B99" s="546" t="str" cm="1">
        <f t="array" ref="B99">INDEX($L$43:$L$52,MOD(ROW()-43,10)+1)</f>
        <v>D7</v>
      </c>
      <c r="C99" s="547">
        <f t="shared" si="19"/>
        <v>278500000000</v>
      </c>
      <c r="D99" s="547">
        <f t="shared" si="27"/>
        <v>1265000000000</v>
      </c>
      <c r="E99" s="548">
        <f t="shared" si="20"/>
        <v>0.99</v>
      </c>
      <c r="F99" s="549">
        <f t="shared" si="21"/>
        <v>275715000000</v>
      </c>
      <c r="G99" s="549">
        <f t="shared" si="28"/>
        <v>1707403500000</v>
      </c>
      <c r="H99" s="548">
        <f t="shared" si="22"/>
        <v>0.1817624470651576</v>
      </c>
      <c r="I99" s="548">
        <f t="shared" si="23"/>
        <v>0.04</v>
      </c>
      <c r="J99" s="550">
        <f t="shared" si="24"/>
        <v>0.06</v>
      </c>
    </row>
    <row r="100" spans="1:10">
      <c r="A100" s="545" cm="1">
        <f t="array" ref="A100">INDEX($P$43:$P$57,INT((ROW()-43)/10)+1)</f>
        <v>2031</v>
      </c>
      <c r="B100" s="546" t="str" cm="1">
        <f t="array" ref="B100">INDEX($L$43:$L$52,MOD(ROW()-43,10)+1)</f>
        <v>D8</v>
      </c>
      <c r="C100" s="547">
        <f t="shared" si="19"/>
        <v>736500000000</v>
      </c>
      <c r="D100" s="547">
        <f t="shared" si="27"/>
        <v>986500000000</v>
      </c>
      <c r="E100" s="548">
        <f t="shared" si="20"/>
        <v>1.2490000000000001</v>
      </c>
      <c r="F100" s="549">
        <f t="shared" si="21"/>
        <v>919888500000.00012</v>
      </c>
      <c r="G100" s="549">
        <f t="shared" si="28"/>
        <v>1431688500000</v>
      </c>
      <c r="H100" s="548">
        <f t="shared" si="22"/>
        <v>0.1817624470651576</v>
      </c>
      <c r="I100" s="548">
        <f t="shared" si="23"/>
        <v>0.04</v>
      </c>
      <c r="J100" s="550">
        <f t="shared" si="24"/>
        <v>0.06</v>
      </c>
    </row>
    <row r="101" spans="1:10">
      <c r="A101" s="551" cm="1">
        <f t="array" ref="A101">INDEX($P$43:$P$57,INT((ROW()-43)/10)+1)</f>
        <v>2031</v>
      </c>
      <c r="B101" s="552" t="str" cm="1">
        <f t="array" ref="B101">INDEX($L$43:$L$52,MOD(ROW()-43,10)+1)</f>
        <v>D9</v>
      </c>
      <c r="C101" s="553">
        <f t="shared" si="19"/>
        <v>150000000000</v>
      </c>
      <c r="D101" s="553">
        <f t="shared" si="27"/>
        <v>250000000000</v>
      </c>
      <c r="E101" s="554">
        <f t="shared" si="20"/>
        <v>1.58</v>
      </c>
      <c r="F101" s="555">
        <f t="shared" si="21"/>
        <v>237000000000</v>
      </c>
      <c r="G101" s="555">
        <f t="shared" si="28"/>
        <v>511800000000</v>
      </c>
      <c r="H101" s="554">
        <f t="shared" si="22"/>
        <v>0.1817624470651576</v>
      </c>
      <c r="I101" s="554">
        <f t="shared" si="23"/>
        <v>0.04</v>
      </c>
      <c r="J101" s="556">
        <f t="shared" si="24"/>
        <v>0.06</v>
      </c>
    </row>
    <row r="102" spans="1:10" ht="16.2" thickBot="1">
      <c r="A102" s="560" cm="1">
        <f t="array" ref="A102">INDEX($P$43:$P$57,INT((ROW()-43)/10)+1)</f>
        <v>2031</v>
      </c>
      <c r="B102" s="561" t="str" cm="1">
        <f t="array" ref="B102">INDEX($L$43:$L$52,MOD(ROW()-43,10)+1)</f>
        <v>D10</v>
      </c>
      <c r="C102" s="562">
        <f t="shared" si="19"/>
        <v>100000000000</v>
      </c>
      <c r="D102" s="562">
        <f>C102</f>
        <v>100000000000</v>
      </c>
      <c r="E102" s="563">
        <f t="shared" si="20"/>
        <v>2.7480000000000002</v>
      </c>
      <c r="F102" s="564">
        <f t="shared" si="21"/>
        <v>274800000000.00003</v>
      </c>
      <c r="G102" s="564">
        <f>F102</f>
        <v>274800000000.00003</v>
      </c>
      <c r="H102" s="563">
        <f t="shared" si="22"/>
        <v>0.1817624470651576</v>
      </c>
      <c r="I102" s="563">
        <f t="shared" si="23"/>
        <v>0.04</v>
      </c>
      <c r="J102" s="565">
        <f t="shared" si="24"/>
        <v>0.06</v>
      </c>
    </row>
    <row r="103" spans="1:10" hidden="1">
      <c r="A103" s="566" cm="1">
        <f t="array" ref="A103">INDEX($P$43:$P$57,INT((ROW()-43)/10)+1)</f>
        <v>2032</v>
      </c>
      <c r="B103" s="538" t="str" cm="1">
        <f t="array" ref="B103">INDEX($L$43:$L$52,MOD(ROW()-43,10)+1)</f>
        <v>D1</v>
      </c>
      <c r="C103" s="539">
        <f t="shared" si="19"/>
        <v>200000000000000</v>
      </c>
      <c r="D103" s="539">
        <f t="shared" ref="D103:D111" si="29">C103+D104</f>
        <v>202371100000000</v>
      </c>
      <c r="E103" s="540">
        <f t="shared" si="20"/>
        <v>0.443</v>
      </c>
      <c r="F103" s="541">
        <f t="shared" si="21"/>
        <v>88600000000000</v>
      </c>
      <c r="G103" s="541">
        <f t="shared" ref="G103:G111" si="30">F103+G104</f>
        <v>91099582600000</v>
      </c>
      <c r="H103" s="540">
        <f t="shared" si="22"/>
        <v>0.17893265457862881</v>
      </c>
      <c r="I103" s="540">
        <f t="shared" si="23"/>
        <v>0.04</v>
      </c>
      <c r="J103" s="542">
        <f t="shared" si="24"/>
        <v>0.06</v>
      </c>
    </row>
    <row r="104" spans="1:10" hidden="1">
      <c r="A104" s="566" cm="1">
        <f t="array" ref="A104">INDEX($P$43:$P$57,INT((ROW()-43)/10)+1)</f>
        <v>2032</v>
      </c>
      <c r="B104" s="538" t="str" cm="1">
        <f t="array" ref="B104">INDEX($L$43:$L$52,MOD(ROW()-43,10)+1)</f>
        <v>D2</v>
      </c>
      <c r="C104" s="539">
        <f t="shared" si="19"/>
        <v>186000000000</v>
      </c>
      <c r="D104" s="539">
        <f t="shared" si="29"/>
        <v>2371100000000</v>
      </c>
      <c r="E104" s="540">
        <f t="shared" si="20"/>
        <v>0.53700000000000003</v>
      </c>
      <c r="F104" s="541">
        <f t="shared" si="21"/>
        <v>99882000000</v>
      </c>
      <c r="G104" s="541">
        <f t="shared" si="30"/>
        <v>2499582600000</v>
      </c>
      <c r="H104" s="540">
        <f t="shared" si="22"/>
        <v>0.17893265457862881</v>
      </c>
      <c r="I104" s="540">
        <f t="shared" si="23"/>
        <v>0.04</v>
      </c>
      <c r="J104" s="542">
        <f t="shared" si="24"/>
        <v>0.06</v>
      </c>
    </row>
    <row r="105" spans="1:10" hidden="1">
      <c r="A105" s="567" cm="1">
        <f t="array" ref="A105">INDEX($P$43:$P$57,INT((ROW()-43)/10)+1)</f>
        <v>2032</v>
      </c>
      <c r="B105" s="546" t="str" cm="1">
        <f t="array" ref="B105">INDEX($L$43:$L$52,MOD(ROW()-43,10)+1)</f>
        <v>D3</v>
      </c>
      <c r="C105" s="547">
        <f t="shared" si="19"/>
        <v>205000000000</v>
      </c>
      <c r="D105" s="547">
        <f t="shared" si="29"/>
        <v>2185100000000</v>
      </c>
      <c r="E105" s="548">
        <f t="shared" si="20"/>
        <v>0.624</v>
      </c>
      <c r="F105" s="549">
        <f t="shared" si="21"/>
        <v>127920000000</v>
      </c>
      <c r="G105" s="549">
        <f t="shared" si="30"/>
        <v>2399700600000</v>
      </c>
      <c r="H105" s="548">
        <f t="shared" si="22"/>
        <v>0.17893265457862881</v>
      </c>
      <c r="I105" s="548">
        <f t="shared" si="23"/>
        <v>0.04</v>
      </c>
      <c r="J105" s="550">
        <f t="shared" si="24"/>
        <v>0.06</v>
      </c>
    </row>
    <row r="106" spans="1:10" hidden="1">
      <c r="A106" s="567" cm="1">
        <f t="array" ref="A106">INDEX($P$43:$P$57,INT((ROW()-43)/10)+1)</f>
        <v>2032</v>
      </c>
      <c r="B106" s="546" t="str" cm="1">
        <f t="array" ref="B106">INDEX($L$43:$L$52,MOD(ROW()-43,10)+1)</f>
        <v>D4</v>
      </c>
      <c r="C106" s="547">
        <f t="shared" si="19"/>
        <v>219300000000</v>
      </c>
      <c r="D106" s="547">
        <f t="shared" si="29"/>
        <v>1980100000000</v>
      </c>
      <c r="E106" s="548">
        <f t="shared" si="20"/>
        <v>0.69899999999999995</v>
      </c>
      <c r="F106" s="549">
        <f t="shared" si="21"/>
        <v>153290700000</v>
      </c>
      <c r="G106" s="549">
        <f t="shared" si="30"/>
        <v>2271780600000</v>
      </c>
      <c r="H106" s="548">
        <f t="shared" si="22"/>
        <v>0.17893265457862881</v>
      </c>
      <c r="I106" s="548">
        <f t="shared" si="23"/>
        <v>0.04</v>
      </c>
      <c r="J106" s="550">
        <f t="shared" si="24"/>
        <v>0.06</v>
      </c>
    </row>
    <row r="107" spans="1:10" hidden="1">
      <c r="A107" s="567" cm="1">
        <f t="array" ref="A107">INDEX($P$43:$P$57,INT((ROW()-43)/10)+1)</f>
        <v>2032</v>
      </c>
      <c r="B107" s="546" t="str" cm="1">
        <f t="array" ref="B107">INDEX($L$43:$L$52,MOD(ROW()-43,10)+1)</f>
        <v>D5</v>
      </c>
      <c r="C107" s="547">
        <f t="shared" ref="C107:C138" si="31">_xlfn.XLOOKUP($B107,$L$43:$L$52,$M$43:$M$52)*10^9</f>
        <v>238500000000</v>
      </c>
      <c r="D107" s="547">
        <f t="shared" si="29"/>
        <v>1760800000000</v>
      </c>
      <c r="E107" s="548">
        <f t="shared" ref="E107:E138" si="32">_xlfn.XLOOKUP($B107,$L$43:$L$52,$N$43:$N$52)</f>
        <v>0.79800000000000004</v>
      </c>
      <c r="F107" s="549">
        <f t="shared" ref="F107:F138" si="33">C107*E107</f>
        <v>190323000000</v>
      </c>
      <c r="G107" s="549">
        <f t="shared" si="30"/>
        <v>2118489900000</v>
      </c>
      <c r="H107" s="548">
        <f t="shared" ref="H107:H138" si="34">_xlfn.XLOOKUP($A107,$P$43:$P$57,$Q$43:$Q$57)</f>
        <v>0.17893265457862881</v>
      </c>
      <c r="I107" s="548">
        <f t="shared" ref="I107:I138" si="35">_xlfn.XLOOKUP($A107,$P$43:$P$57,$R$43:$R$57)</f>
        <v>0.04</v>
      </c>
      <c r="J107" s="550">
        <f t="shared" ref="J107:J138" si="36">_xlfn.XLOOKUP($A107,$P$43:$P$57,$S$43:$S$57)</f>
        <v>0.06</v>
      </c>
    </row>
    <row r="108" spans="1:10" hidden="1">
      <c r="A108" s="567" cm="1">
        <f t="array" ref="A108">INDEX($P$43:$P$57,INT((ROW()-43)/10)+1)</f>
        <v>2032</v>
      </c>
      <c r="B108" s="546" t="str" cm="1">
        <f t="array" ref="B108">INDEX($L$43:$L$52,MOD(ROW()-43,10)+1)</f>
        <v>D6</v>
      </c>
      <c r="C108" s="547">
        <f t="shared" si="31"/>
        <v>257300000000</v>
      </c>
      <c r="D108" s="547">
        <f t="shared" si="29"/>
        <v>1522300000000</v>
      </c>
      <c r="E108" s="548">
        <f t="shared" si="32"/>
        <v>0.85799999999999998</v>
      </c>
      <c r="F108" s="549">
        <f t="shared" si="33"/>
        <v>220763400000</v>
      </c>
      <c r="G108" s="549">
        <f t="shared" si="30"/>
        <v>1928166900000</v>
      </c>
      <c r="H108" s="548">
        <f t="shared" si="34"/>
        <v>0.17893265457862881</v>
      </c>
      <c r="I108" s="548">
        <f t="shared" si="35"/>
        <v>0.04</v>
      </c>
      <c r="J108" s="550">
        <f t="shared" si="36"/>
        <v>0.06</v>
      </c>
    </row>
    <row r="109" spans="1:10" hidden="1">
      <c r="A109" s="567" cm="1">
        <f t="array" ref="A109">INDEX($P$43:$P$57,INT((ROW()-43)/10)+1)</f>
        <v>2032</v>
      </c>
      <c r="B109" s="546" t="str" cm="1">
        <f t="array" ref="B109">INDEX($L$43:$L$52,MOD(ROW()-43,10)+1)</f>
        <v>D7</v>
      </c>
      <c r="C109" s="547">
        <f t="shared" si="31"/>
        <v>278500000000</v>
      </c>
      <c r="D109" s="547">
        <f t="shared" si="29"/>
        <v>1265000000000</v>
      </c>
      <c r="E109" s="548">
        <f t="shared" si="32"/>
        <v>0.99</v>
      </c>
      <c r="F109" s="549">
        <f t="shared" si="33"/>
        <v>275715000000</v>
      </c>
      <c r="G109" s="549">
        <f t="shared" si="30"/>
        <v>1707403500000</v>
      </c>
      <c r="H109" s="548">
        <f t="shared" si="34"/>
        <v>0.17893265457862881</v>
      </c>
      <c r="I109" s="548">
        <f t="shared" si="35"/>
        <v>0.04</v>
      </c>
      <c r="J109" s="550">
        <f t="shared" si="36"/>
        <v>0.06</v>
      </c>
    </row>
    <row r="110" spans="1:10" hidden="1">
      <c r="A110" s="567" cm="1">
        <f t="array" ref="A110">INDEX($P$43:$P$57,INT((ROW()-43)/10)+1)</f>
        <v>2032</v>
      </c>
      <c r="B110" s="546" t="str" cm="1">
        <f t="array" ref="B110">INDEX($L$43:$L$52,MOD(ROW()-43,10)+1)</f>
        <v>D8</v>
      </c>
      <c r="C110" s="547">
        <f t="shared" si="31"/>
        <v>736500000000</v>
      </c>
      <c r="D110" s="547">
        <f t="shared" si="29"/>
        <v>986500000000</v>
      </c>
      <c r="E110" s="548">
        <f t="shared" si="32"/>
        <v>1.2490000000000001</v>
      </c>
      <c r="F110" s="549">
        <f t="shared" si="33"/>
        <v>919888500000.00012</v>
      </c>
      <c r="G110" s="549">
        <f t="shared" si="30"/>
        <v>1431688500000</v>
      </c>
      <c r="H110" s="548">
        <f t="shared" si="34"/>
        <v>0.17893265457862881</v>
      </c>
      <c r="I110" s="548">
        <f t="shared" si="35"/>
        <v>0.04</v>
      </c>
      <c r="J110" s="550">
        <f t="shared" si="36"/>
        <v>0.06</v>
      </c>
    </row>
    <row r="111" spans="1:10" hidden="1">
      <c r="A111" s="568" cm="1">
        <f t="array" ref="A111">INDEX($P$43:$P$57,INT((ROW()-43)/10)+1)</f>
        <v>2032</v>
      </c>
      <c r="B111" s="552" t="str" cm="1">
        <f t="array" ref="B111">INDEX($L$43:$L$52,MOD(ROW()-43,10)+1)</f>
        <v>D9</v>
      </c>
      <c r="C111" s="553">
        <f t="shared" si="31"/>
        <v>150000000000</v>
      </c>
      <c r="D111" s="553">
        <f t="shared" si="29"/>
        <v>250000000000</v>
      </c>
      <c r="E111" s="554">
        <f t="shared" si="32"/>
        <v>1.58</v>
      </c>
      <c r="F111" s="555">
        <f t="shared" si="33"/>
        <v>237000000000</v>
      </c>
      <c r="G111" s="555">
        <f t="shared" si="30"/>
        <v>511800000000</v>
      </c>
      <c r="H111" s="554">
        <f t="shared" si="34"/>
        <v>0.17893265457862881</v>
      </c>
      <c r="I111" s="554">
        <f t="shared" si="35"/>
        <v>0.04</v>
      </c>
      <c r="J111" s="556">
        <f t="shared" si="36"/>
        <v>0.06</v>
      </c>
    </row>
    <row r="112" spans="1:10" ht="16.2" hidden="1" thickBot="1">
      <c r="A112" s="568" cm="1">
        <f t="array" ref="A112">INDEX($P$43:$P$57,INT((ROW()-43)/10)+1)</f>
        <v>2032</v>
      </c>
      <c r="B112" s="552" t="str" cm="1">
        <f t="array" ref="B112">INDEX($L$43:$L$52,MOD(ROW()-43,10)+1)</f>
        <v>D10</v>
      </c>
      <c r="C112" s="553">
        <f t="shared" si="31"/>
        <v>100000000000</v>
      </c>
      <c r="D112" s="553">
        <f>C112</f>
        <v>100000000000</v>
      </c>
      <c r="E112" s="554">
        <f t="shared" si="32"/>
        <v>2.7480000000000002</v>
      </c>
      <c r="F112" s="555">
        <f t="shared" si="33"/>
        <v>274800000000.00003</v>
      </c>
      <c r="G112" s="555">
        <f>F112</f>
        <v>274800000000.00003</v>
      </c>
      <c r="H112" s="554">
        <f t="shared" si="34"/>
        <v>0.17893265457862881</v>
      </c>
      <c r="I112" s="554">
        <f t="shared" si="35"/>
        <v>0.04</v>
      </c>
      <c r="J112" s="556">
        <f t="shared" si="36"/>
        <v>0.06</v>
      </c>
    </row>
    <row r="113" spans="1:10" hidden="1">
      <c r="A113" s="569" cm="1">
        <f t="array" ref="A113">INDEX($P$43:$P$57,INT((ROW()-43)/10)+1)</f>
        <v>2033</v>
      </c>
      <c r="B113" s="530" t="str" cm="1">
        <f t="array" ref="B113">INDEX($L$43:$L$52,MOD(ROW()-43,10)+1)</f>
        <v>D1</v>
      </c>
      <c r="C113" s="531">
        <f t="shared" si="31"/>
        <v>200000000000000</v>
      </c>
      <c r="D113" s="531">
        <f t="shared" ref="D113:D121" si="37">C113+D114</f>
        <v>202371100000000</v>
      </c>
      <c r="E113" s="532">
        <f t="shared" si="32"/>
        <v>0.443</v>
      </c>
      <c r="F113" s="533">
        <f t="shared" si="33"/>
        <v>88600000000000</v>
      </c>
      <c r="G113" s="533">
        <f t="shared" ref="G113:G121" si="38">F113+G114</f>
        <v>91099582600000</v>
      </c>
      <c r="H113" s="532">
        <f t="shared" si="34"/>
        <v>0.17893265457862881</v>
      </c>
      <c r="I113" s="532">
        <f t="shared" si="35"/>
        <v>0.04</v>
      </c>
      <c r="J113" s="534">
        <f t="shared" si="36"/>
        <v>0.06</v>
      </c>
    </row>
    <row r="114" spans="1:10" hidden="1">
      <c r="A114" s="566" cm="1">
        <f t="array" ref="A114">INDEX($P$43:$P$57,INT((ROW()-43)/10)+1)</f>
        <v>2033</v>
      </c>
      <c r="B114" s="538" t="str" cm="1">
        <f t="array" ref="B114">INDEX($L$43:$L$52,MOD(ROW()-43,10)+1)</f>
        <v>D2</v>
      </c>
      <c r="C114" s="539">
        <f t="shared" si="31"/>
        <v>186000000000</v>
      </c>
      <c r="D114" s="539">
        <f t="shared" si="37"/>
        <v>2371100000000</v>
      </c>
      <c r="E114" s="540">
        <f t="shared" si="32"/>
        <v>0.53700000000000003</v>
      </c>
      <c r="F114" s="541">
        <f t="shared" si="33"/>
        <v>99882000000</v>
      </c>
      <c r="G114" s="541">
        <f t="shared" si="38"/>
        <v>2499582600000</v>
      </c>
      <c r="H114" s="540">
        <f t="shared" si="34"/>
        <v>0.17893265457862881</v>
      </c>
      <c r="I114" s="540">
        <f t="shared" si="35"/>
        <v>0.04</v>
      </c>
      <c r="J114" s="542">
        <f t="shared" si="36"/>
        <v>0.06</v>
      </c>
    </row>
    <row r="115" spans="1:10" hidden="1">
      <c r="A115" s="567" cm="1">
        <f t="array" ref="A115">INDEX($P$43:$P$57,INT((ROW()-43)/10)+1)</f>
        <v>2033</v>
      </c>
      <c r="B115" s="546" t="str" cm="1">
        <f t="array" ref="B115">INDEX($L$43:$L$52,MOD(ROW()-43,10)+1)</f>
        <v>D3</v>
      </c>
      <c r="C115" s="547">
        <f t="shared" si="31"/>
        <v>205000000000</v>
      </c>
      <c r="D115" s="547">
        <f t="shared" si="37"/>
        <v>2185100000000</v>
      </c>
      <c r="E115" s="548">
        <f t="shared" si="32"/>
        <v>0.624</v>
      </c>
      <c r="F115" s="549">
        <f t="shared" si="33"/>
        <v>127920000000</v>
      </c>
      <c r="G115" s="549">
        <f t="shared" si="38"/>
        <v>2399700600000</v>
      </c>
      <c r="H115" s="548">
        <f t="shared" si="34"/>
        <v>0.17893265457862881</v>
      </c>
      <c r="I115" s="548">
        <f t="shared" si="35"/>
        <v>0.04</v>
      </c>
      <c r="J115" s="550">
        <f t="shared" si="36"/>
        <v>0.06</v>
      </c>
    </row>
    <row r="116" spans="1:10" hidden="1">
      <c r="A116" s="567" cm="1">
        <f t="array" ref="A116">INDEX($P$43:$P$57,INT((ROW()-43)/10)+1)</f>
        <v>2033</v>
      </c>
      <c r="B116" s="546" t="str" cm="1">
        <f t="array" ref="B116">INDEX($L$43:$L$52,MOD(ROW()-43,10)+1)</f>
        <v>D4</v>
      </c>
      <c r="C116" s="547">
        <f t="shared" si="31"/>
        <v>219300000000</v>
      </c>
      <c r="D116" s="547">
        <f t="shared" si="37"/>
        <v>1980100000000</v>
      </c>
      <c r="E116" s="548">
        <f t="shared" si="32"/>
        <v>0.69899999999999995</v>
      </c>
      <c r="F116" s="549">
        <f t="shared" si="33"/>
        <v>153290700000</v>
      </c>
      <c r="G116" s="549">
        <f t="shared" si="38"/>
        <v>2271780600000</v>
      </c>
      <c r="H116" s="548">
        <f t="shared" si="34"/>
        <v>0.17893265457862881</v>
      </c>
      <c r="I116" s="548">
        <f t="shared" si="35"/>
        <v>0.04</v>
      </c>
      <c r="J116" s="550">
        <f t="shared" si="36"/>
        <v>0.06</v>
      </c>
    </row>
    <row r="117" spans="1:10" hidden="1">
      <c r="A117" s="567" cm="1">
        <f t="array" ref="A117">INDEX($P$43:$P$57,INT((ROW()-43)/10)+1)</f>
        <v>2033</v>
      </c>
      <c r="B117" s="546" t="str" cm="1">
        <f t="array" ref="B117">INDEX($L$43:$L$52,MOD(ROW()-43,10)+1)</f>
        <v>D5</v>
      </c>
      <c r="C117" s="547">
        <f t="shared" si="31"/>
        <v>238500000000</v>
      </c>
      <c r="D117" s="547">
        <f t="shared" si="37"/>
        <v>1760800000000</v>
      </c>
      <c r="E117" s="548">
        <f t="shared" si="32"/>
        <v>0.79800000000000004</v>
      </c>
      <c r="F117" s="549">
        <f t="shared" si="33"/>
        <v>190323000000</v>
      </c>
      <c r="G117" s="549">
        <f t="shared" si="38"/>
        <v>2118489900000</v>
      </c>
      <c r="H117" s="548">
        <f t="shared" si="34"/>
        <v>0.17893265457862881</v>
      </c>
      <c r="I117" s="548">
        <f t="shared" si="35"/>
        <v>0.04</v>
      </c>
      <c r="J117" s="550">
        <f t="shared" si="36"/>
        <v>0.06</v>
      </c>
    </row>
    <row r="118" spans="1:10" hidden="1">
      <c r="A118" s="567" cm="1">
        <f t="array" ref="A118">INDEX($P$43:$P$57,INT((ROW()-43)/10)+1)</f>
        <v>2033</v>
      </c>
      <c r="B118" s="546" t="str" cm="1">
        <f t="array" ref="B118">INDEX($L$43:$L$52,MOD(ROW()-43,10)+1)</f>
        <v>D6</v>
      </c>
      <c r="C118" s="547">
        <f t="shared" si="31"/>
        <v>257300000000</v>
      </c>
      <c r="D118" s="547">
        <f t="shared" si="37"/>
        <v>1522300000000</v>
      </c>
      <c r="E118" s="548">
        <f t="shared" si="32"/>
        <v>0.85799999999999998</v>
      </c>
      <c r="F118" s="549">
        <f t="shared" si="33"/>
        <v>220763400000</v>
      </c>
      <c r="G118" s="549">
        <f t="shared" si="38"/>
        <v>1928166900000</v>
      </c>
      <c r="H118" s="548">
        <f t="shared" si="34"/>
        <v>0.17893265457862881</v>
      </c>
      <c r="I118" s="548">
        <f t="shared" si="35"/>
        <v>0.04</v>
      </c>
      <c r="J118" s="550">
        <f t="shared" si="36"/>
        <v>0.06</v>
      </c>
    </row>
    <row r="119" spans="1:10" hidden="1">
      <c r="A119" s="567" cm="1">
        <f t="array" ref="A119">INDEX($P$43:$P$57,INT((ROW()-43)/10)+1)</f>
        <v>2033</v>
      </c>
      <c r="B119" s="546" t="str" cm="1">
        <f t="array" ref="B119">INDEX($L$43:$L$52,MOD(ROW()-43,10)+1)</f>
        <v>D7</v>
      </c>
      <c r="C119" s="547">
        <f t="shared" si="31"/>
        <v>278500000000</v>
      </c>
      <c r="D119" s="547">
        <f t="shared" si="37"/>
        <v>1265000000000</v>
      </c>
      <c r="E119" s="548">
        <f t="shared" si="32"/>
        <v>0.99</v>
      </c>
      <c r="F119" s="549">
        <f t="shared" si="33"/>
        <v>275715000000</v>
      </c>
      <c r="G119" s="549">
        <f t="shared" si="38"/>
        <v>1707403500000</v>
      </c>
      <c r="H119" s="548">
        <f t="shared" si="34"/>
        <v>0.17893265457862881</v>
      </c>
      <c r="I119" s="548">
        <f t="shared" si="35"/>
        <v>0.04</v>
      </c>
      <c r="J119" s="550">
        <f t="shared" si="36"/>
        <v>0.06</v>
      </c>
    </row>
    <row r="120" spans="1:10" hidden="1">
      <c r="A120" s="567" cm="1">
        <f t="array" ref="A120">INDEX($P$43:$P$57,INT((ROW()-43)/10)+1)</f>
        <v>2033</v>
      </c>
      <c r="B120" s="546" t="str" cm="1">
        <f t="array" ref="B120">INDEX($L$43:$L$52,MOD(ROW()-43,10)+1)</f>
        <v>D8</v>
      </c>
      <c r="C120" s="547">
        <f t="shared" si="31"/>
        <v>736500000000</v>
      </c>
      <c r="D120" s="547">
        <f t="shared" si="37"/>
        <v>986500000000</v>
      </c>
      <c r="E120" s="548">
        <f t="shared" si="32"/>
        <v>1.2490000000000001</v>
      </c>
      <c r="F120" s="549">
        <f t="shared" si="33"/>
        <v>919888500000.00012</v>
      </c>
      <c r="G120" s="549">
        <f t="shared" si="38"/>
        <v>1431688500000</v>
      </c>
      <c r="H120" s="548">
        <f t="shared" si="34"/>
        <v>0.17893265457862881</v>
      </c>
      <c r="I120" s="548">
        <f t="shared" si="35"/>
        <v>0.04</v>
      </c>
      <c r="J120" s="550">
        <f t="shared" si="36"/>
        <v>0.06</v>
      </c>
    </row>
    <row r="121" spans="1:10" hidden="1">
      <c r="A121" s="568" cm="1">
        <f t="array" ref="A121">INDEX($P$43:$P$57,INT((ROW()-43)/10)+1)</f>
        <v>2033</v>
      </c>
      <c r="B121" s="552" t="str" cm="1">
        <f t="array" ref="B121">INDEX($L$43:$L$52,MOD(ROW()-43,10)+1)</f>
        <v>D9</v>
      </c>
      <c r="C121" s="553">
        <f t="shared" si="31"/>
        <v>150000000000</v>
      </c>
      <c r="D121" s="553">
        <f t="shared" si="37"/>
        <v>250000000000</v>
      </c>
      <c r="E121" s="554">
        <f t="shared" si="32"/>
        <v>1.58</v>
      </c>
      <c r="F121" s="555">
        <f t="shared" si="33"/>
        <v>237000000000</v>
      </c>
      <c r="G121" s="555">
        <f t="shared" si="38"/>
        <v>511800000000</v>
      </c>
      <c r="H121" s="554">
        <f t="shared" si="34"/>
        <v>0.17893265457862881</v>
      </c>
      <c r="I121" s="554">
        <f t="shared" si="35"/>
        <v>0.04</v>
      </c>
      <c r="J121" s="556">
        <f t="shared" si="36"/>
        <v>0.06</v>
      </c>
    </row>
    <row r="122" spans="1:10" ht="16.2" hidden="1" thickBot="1">
      <c r="A122" s="568" cm="1">
        <f t="array" ref="A122">INDEX($P$43:$P$57,INT((ROW()-43)/10)+1)</f>
        <v>2033</v>
      </c>
      <c r="B122" s="552" t="str" cm="1">
        <f t="array" ref="B122">INDEX($L$43:$L$52,MOD(ROW()-43,10)+1)</f>
        <v>D10</v>
      </c>
      <c r="C122" s="553">
        <f t="shared" si="31"/>
        <v>100000000000</v>
      </c>
      <c r="D122" s="553">
        <f>C122</f>
        <v>100000000000</v>
      </c>
      <c r="E122" s="554">
        <f t="shared" si="32"/>
        <v>2.7480000000000002</v>
      </c>
      <c r="F122" s="555">
        <f t="shared" si="33"/>
        <v>274800000000.00003</v>
      </c>
      <c r="G122" s="555">
        <f>F122</f>
        <v>274800000000.00003</v>
      </c>
      <c r="H122" s="554">
        <f t="shared" si="34"/>
        <v>0.17893265457862881</v>
      </c>
      <c r="I122" s="554">
        <f t="shared" si="35"/>
        <v>0.04</v>
      </c>
      <c r="J122" s="556">
        <f t="shared" si="36"/>
        <v>0.06</v>
      </c>
    </row>
    <row r="123" spans="1:10" hidden="1">
      <c r="A123" s="569" cm="1">
        <f t="array" ref="A123">INDEX($P$43:$P$57,INT((ROW()-43)/10)+1)</f>
        <v>2034</v>
      </c>
      <c r="B123" s="530" t="str" cm="1">
        <f t="array" ref="B123">INDEX($L$43:$L$52,MOD(ROW()-43,10)+1)</f>
        <v>D1</v>
      </c>
      <c r="C123" s="531">
        <f t="shared" si="31"/>
        <v>200000000000000</v>
      </c>
      <c r="D123" s="531">
        <f t="shared" ref="D123:D131" si="39">C123+D124</f>
        <v>202371100000000</v>
      </c>
      <c r="E123" s="532">
        <f t="shared" si="32"/>
        <v>0.443</v>
      </c>
      <c r="F123" s="533">
        <f t="shared" si="33"/>
        <v>88600000000000</v>
      </c>
      <c r="G123" s="533">
        <f t="shared" ref="G123:G131" si="40">F123+G124</f>
        <v>91099582600000</v>
      </c>
      <c r="H123" s="532">
        <f t="shared" si="34"/>
        <v>0.17893265457862881</v>
      </c>
      <c r="I123" s="532">
        <f t="shared" si="35"/>
        <v>0.04</v>
      </c>
      <c r="J123" s="534">
        <f t="shared" si="36"/>
        <v>0.06</v>
      </c>
    </row>
    <row r="124" spans="1:10" hidden="1">
      <c r="A124" s="566" cm="1">
        <f t="array" ref="A124">INDEX($P$43:$P$57,INT((ROW()-43)/10)+1)</f>
        <v>2034</v>
      </c>
      <c r="B124" s="538" t="str" cm="1">
        <f t="array" ref="B124">INDEX($L$43:$L$52,MOD(ROW()-43,10)+1)</f>
        <v>D2</v>
      </c>
      <c r="C124" s="539">
        <f t="shared" si="31"/>
        <v>186000000000</v>
      </c>
      <c r="D124" s="539">
        <f t="shared" si="39"/>
        <v>2371100000000</v>
      </c>
      <c r="E124" s="540">
        <f t="shared" si="32"/>
        <v>0.53700000000000003</v>
      </c>
      <c r="F124" s="541">
        <f t="shared" si="33"/>
        <v>99882000000</v>
      </c>
      <c r="G124" s="541">
        <f t="shared" si="40"/>
        <v>2499582600000</v>
      </c>
      <c r="H124" s="540">
        <f t="shared" si="34"/>
        <v>0.17893265457862881</v>
      </c>
      <c r="I124" s="540">
        <f t="shared" si="35"/>
        <v>0.04</v>
      </c>
      <c r="J124" s="542">
        <f t="shared" si="36"/>
        <v>0.06</v>
      </c>
    </row>
    <row r="125" spans="1:10" hidden="1">
      <c r="A125" s="567" cm="1">
        <f t="array" ref="A125">INDEX($P$43:$P$57,INT((ROW()-43)/10)+1)</f>
        <v>2034</v>
      </c>
      <c r="B125" s="546" t="str" cm="1">
        <f t="array" ref="B125">INDEX($L$43:$L$52,MOD(ROW()-43,10)+1)</f>
        <v>D3</v>
      </c>
      <c r="C125" s="547">
        <f t="shared" si="31"/>
        <v>205000000000</v>
      </c>
      <c r="D125" s="547">
        <f t="shared" si="39"/>
        <v>2185100000000</v>
      </c>
      <c r="E125" s="548">
        <f t="shared" si="32"/>
        <v>0.624</v>
      </c>
      <c r="F125" s="549">
        <f t="shared" si="33"/>
        <v>127920000000</v>
      </c>
      <c r="G125" s="549">
        <f t="shared" si="40"/>
        <v>2399700600000</v>
      </c>
      <c r="H125" s="548">
        <f t="shared" si="34"/>
        <v>0.17893265457862881</v>
      </c>
      <c r="I125" s="548">
        <f t="shared" si="35"/>
        <v>0.04</v>
      </c>
      <c r="J125" s="550">
        <f t="shared" si="36"/>
        <v>0.06</v>
      </c>
    </row>
    <row r="126" spans="1:10" hidden="1">
      <c r="A126" s="567" cm="1">
        <f t="array" ref="A126">INDEX($P$43:$P$57,INT((ROW()-43)/10)+1)</f>
        <v>2034</v>
      </c>
      <c r="B126" s="546" t="str" cm="1">
        <f t="array" ref="B126">INDEX($L$43:$L$52,MOD(ROW()-43,10)+1)</f>
        <v>D4</v>
      </c>
      <c r="C126" s="547">
        <f t="shared" si="31"/>
        <v>219300000000</v>
      </c>
      <c r="D126" s="547">
        <f t="shared" si="39"/>
        <v>1980100000000</v>
      </c>
      <c r="E126" s="548">
        <f t="shared" si="32"/>
        <v>0.69899999999999995</v>
      </c>
      <c r="F126" s="549">
        <f t="shared" si="33"/>
        <v>153290700000</v>
      </c>
      <c r="G126" s="549">
        <f t="shared" si="40"/>
        <v>2271780600000</v>
      </c>
      <c r="H126" s="548">
        <f t="shared" si="34"/>
        <v>0.17893265457862881</v>
      </c>
      <c r="I126" s="548">
        <f t="shared" si="35"/>
        <v>0.04</v>
      </c>
      <c r="J126" s="550">
        <f t="shared" si="36"/>
        <v>0.06</v>
      </c>
    </row>
    <row r="127" spans="1:10" hidden="1">
      <c r="A127" s="567" cm="1">
        <f t="array" ref="A127">INDEX($P$43:$P$57,INT((ROW()-43)/10)+1)</f>
        <v>2034</v>
      </c>
      <c r="B127" s="546" t="str" cm="1">
        <f t="array" ref="B127">INDEX($L$43:$L$52,MOD(ROW()-43,10)+1)</f>
        <v>D5</v>
      </c>
      <c r="C127" s="547">
        <f t="shared" si="31"/>
        <v>238500000000</v>
      </c>
      <c r="D127" s="547">
        <f t="shared" si="39"/>
        <v>1760800000000</v>
      </c>
      <c r="E127" s="548">
        <f t="shared" si="32"/>
        <v>0.79800000000000004</v>
      </c>
      <c r="F127" s="549">
        <f t="shared" si="33"/>
        <v>190323000000</v>
      </c>
      <c r="G127" s="549">
        <f t="shared" si="40"/>
        <v>2118489900000</v>
      </c>
      <c r="H127" s="548">
        <f t="shared" si="34"/>
        <v>0.17893265457862881</v>
      </c>
      <c r="I127" s="548">
        <f t="shared" si="35"/>
        <v>0.04</v>
      </c>
      <c r="J127" s="550">
        <f t="shared" si="36"/>
        <v>0.06</v>
      </c>
    </row>
    <row r="128" spans="1:10" hidden="1">
      <c r="A128" s="567" cm="1">
        <f t="array" ref="A128">INDEX($P$43:$P$57,INT((ROW()-43)/10)+1)</f>
        <v>2034</v>
      </c>
      <c r="B128" s="546" t="str" cm="1">
        <f t="array" ref="B128">INDEX($L$43:$L$52,MOD(ROW()-43,10)+1)</f>
        <v>D6</v>
      </c>
      <c r="C128" s="547">
        <f t="shared" si="31"/>
        <v>257300000000</v>
      </c>
      <c r="D128" s="547">
        <f t="shared" si="39"/>
        <v>1522300000000</v>
      </c>
      <c r="E128" s="548">
        <f t="shared" si="32"/>
        <v>0.85799999999999998</v>
      </c>
      <c r="F128" s="549">
        <f t="shared" si="33"/>
        <v>220763400000</v>
      </c>
      <c r="G128" s="549">
        <f t="shared" si="40"/>
        <v>1928166900000</v>
      </c>
      <c r="H128" s="548">
        <f t="shared" si="34"/>
        <v>0.17893265457862881</v>
      </c>
      <c r="I128" s="548">
        <f t="shared" si="35"/>
        <v>0.04</v>
      </c>
      <c r="J128" s="550">
        <f t="shared" si="36"/>
        <v>0.06</v>
      </c>
    </row>
    <row r="129" spans="1:10" hidden="1">
      <c r="A129" s="567" cm="1">
        <f t="array" ref="A129">INDEX($P$43:$P$57,INT((ROW()-43)/10)+1)</f>
        <v>2034</v>
      </c>
      <c r="B129" s="546" t="str" cm="1">
        <f t="array" ref="B129">INDEX($L$43:$L$52,MOD(ROW()-43,10)+1)</f>
        <v>D7</v>
      </c>
      <c r="C129" s="547">
        <f t="shared" si="31"/>
        <v>278500000000</v>
      </c>
      <c r="D129" s="547">
        <f t="shared" si="39"/>
        <v>1265000000000</v>
      </c>
      <c r="E129" s="548">
        <f t="shared" si="32"/>
        <v>0.99</v>
      </c>
      <c r="F129" s="549">
        <f t="shared" si="33"/>
        <v>275715000000</v>
      </c>
      <c r="G129" s="549">
        <f t="shared" si="40"/>
        <v>1707403500000</v>
      </c>
      <c r="H129" s="548">
        <f t="shared" si="34"/>
        <v>0.17893265457862881</v>
      </c>
      <c r="I129" s="548">
        <f t="shared" si="35"/>
        <v>0.04</v>
      </c>
      <c r="J129" s="550">
        <f t="shared" si="36"/>
        <v>0.06</v>
      </c>
    </row>
    <row r="130" spans="1:10" hidden="1">
      <c r="A130" s="567" cm="1">
        <f t="array" ref="A130">INDEX($P$43:$P$57,INT((ROW()-43)/10)+1)</f>
        <v>2034</v>
      </c>
      <c r="B130" s="546" t="str" cm="1">
        <f t="array" ref="B130">INDEX($L$43:$L$52,MOD(ROW()-43,10)+1)</f>
        <v>D8</v>
      </c>
      <c r="C130" s="547">
        <f t="shared" si="31"/>
        <v>736500000000</v>
      </c>
      <c r="D130" s="547">
        <f t="shared" si="39"/>
        <v>986500000000</v>
      </c>
      <c r="E130" s="548">
        <f t="shared" si="32"/>
        <v>1.2490000000000001</v>
      </c>
      <c r="F130" s="549">
        <f t="shared" si="33"/>
        <v>919888500000.00012</v>
      </c>
      <c r="G130" s="549">
        <f t="shared" si="40"/>
        <v>1431688500000</v>
      </c>
      <c r="H130" s="548">
        <f t="shared" si="34"/>
        <v>0.17893265457862881</v>
      </c>
      <c r="I130" s="548">
        <f t="shared" si="35"/>
        <v>0.04</v>
      </c>
      <c r="J130" s="550">
        <f t="shared" si="36"/>
        <v>0.06</v>
      </c>
    </row>
    <row r="131" spans="1:10" hidden="1">
      <c r="A131" s="568" cm="1">
        <f t="array" ref="A131">INDEX($P$43:$P$57,INT((ROW()-43)/10)+1)</f>
        <v>2034</v>
      </c>
      <c r="B131" s="552" t="str" cm="1">
        <f t="array" ref="B131">INDEX($L$43:$L$52,MOD(ROW()-43,10)+1)</f>
        <v>D9</v>
      </c>
      <c r="C131" s="553">
        <f t="shared" si="31"/>
        <v>150000000000</v>
      </c>
      <c r="D131" s="553">
        <f t="shared" si="39"/>
        <v>250000000000</v>
      </c>
      <c r="E131" s="554">
        <f t="shared" si="32"/>
        <v>1.58</v>
      </c>
      <c r="F131" s="555">
        <f t="shared" si="33"/>
        <v>237000000000</v>
      </c>
      <c r="G131" s="555">
        <f t="shared" si="40"/>
        <v>511800000000</v>
      </c>
      <c r="H131" s="554">
        <f t="shared" si="34"/>
        <v>0.17893265457862881</v>
      </c>
      <c r="I131" s="554">
        <f t="shared" si="35"/>
        <v>0.04</v>
      </c>
      <c r="J131" s="556">
        <f t="shared" si="36"/>
        <v>0.06</v>
      </c>
    </row>
    <row r="132" spans="1:10" ht="16.2" hidden="1" thickBot="1">
      <c r="A132" s="568" cm="1">
        <f t="array" ref="A132">INDEX($P$43:$P$57,INT((ROW()-43)/10)+1)</f>
        <v>2034</v>
      </c>
      <c r="B132" s="552" t="str" cm="1">
        <f t="array" ref="B132">INDEX($L$43:$L$52,MOD(ROW()-43,10)+1)</f>
        <v>D10</v>
      </c>
      <c r="C132" s="553">
        <f t="shared" si="31"/>
        <v>100000000000</v>
      </c>
      <c r="D132" s="553">
        <f>C132</f>
        <v>100000000000</v>
      </c>
      <c r="E132" s="554">
        <f t="shared" si="32"/>
        <v>2.7480000000000002</v>
      </c>
      <c r="F132" s="555">
        <f t="shared" si="33"/>
        <v>274800000000.00003</v>
      </c>
      <c r="G132" s="555">
        <f>F132</f>
        <v>274800000000.00003</v>
      </c>
      <c r="H132" s="554">
        <f t="shared" si="34"/>
        <v>0.17893265457862881</v>
      </c>
      <c r="I132" s="554">
        <f t="shared" si="35"/>
        <v>0.04</v>
      </c>
      <c r="J132" s="556">
        <f t="shared" si="36"/>
        <v>0.06</v>
      </c>
    </row>
    <row r="133" spans="1:10" hidden="1">
      <c r="A133" s="569" cm="1">
        <f t="array" ref="A133">INDEX($P$43:$P$57,INT((ROW()-43)/10)+1)</f>
        <v>2035</v>
      </c>
      <c r="B133" s="530" t="str" cm="1">
        <f t="array" ref="B133">INDEX($L$43:$L$52,MOD(ROW()-43,10)+1)</f>
        <v>D1</v>
      </c>
      <c r="C133" s="531">
        <f t="shared" si="31"/>
        <v>200000000000000</v>
      </c>
      <c r="D133" s="531">
        <f t="shared" ref="D133:D141" si="41">C133+D134</f>
        <v>202371100000000</v>
      </c>
      <c r="E133" s="532">
        <f t="shared" si="32"/>
        <v>0.443</v>
      </c>
      <c r="F133" s="533">
        <f t="shared" si="33"/>
        <v>88600000000000</v>
      </c>
      <c r="G133" s="533">
        <f t="shared" ref="G133:G141" si="42">F133+G134</f>
        <v>91099582600000</v>
      </c>
      <c r="H133" s="532">
        <f t="shared" si="34"/>
        <v>0.17893265457862881</v>
      </c>
      <c r="I133" s="532">
        <f t="shared" si="35"/>
        <v>0.04</v>
      </c>
      <c r="J133" s="534">
        <f t="shared" si="36"/>
        <v>0.06</v>
      </c>
    </row>
    <row r="134" spans="1:10" hidden="1">
      <c r="A134" s="566" cm="1">
        <f t="array" ref="A134">INDEX($P$43:$P$57,INT((ROW()-43)/10)+1)</f>
        <v>2035</v>
      </c>
      <c r="B134" s="538" t="str" cm="1">
        <f t="array" ref="B134">INDEX($L$43:$L$52,MOD(ROW()-43,10)+1)</f>
        <v>D2</v>
      </c>
      <c r="C134" s="539">
        <f t="shared" si="31"/>
        <v>186000000000</v>
      </c>
      <c r="D134" s="539">
        <f t="shared" si="41"/>
        <v>2371100000000</v>
      </c>
      <c r="E134" s="540">
        <f t="shared" si="32"/>
        <v>0.53700000000000003</v>
      </c>
      <c r="F134" s="541">
        <f t="shared" si="33"/>
        <v>99882000000</v>
      </c>
      <c r="G134" s="541">
        <f t="shared" si="42"/>
        <v>2499582600000</v>
      </c>
      <c r="H134" s="540">
        <f t="shared" si="34"/>
        <v>0.17893265457862881</v>
      </c>
      <c r="I134" s="540">
        <f t="shared" si="35"/>
        <v>0.04</v>
      </c>
      <c r="J134" s="542">
        <f t="shared" si="36"/>
        <v>0.06</v>
      </c>
    </row>
    <row r="135" spans="1:10" hidden="1">
      <c r="A135" s="567" cm="1">
        <f t="array" ref="A135">INDEX($P$43:$P$57,INT((ROW()-43)/10)+1)</f>
        <v>2035</v>
      </c>
      <c r="B135" s="546" t="str" cm="1">
        <f t="array" ref="B135">INDEX($L$43:$L$52,MOD(ROW()-43,10)+1)</f>
        <v>D3</v>
      </c>
      <c r="C135" s="547">
        <f t="shared" si="31"/>
        <v>205000000000</v>
      </c>
      <c r="D135" s="547">
        <f t="shared" si="41"/>
        <v>2185100000000</v>
      </c>
      <c r="E135" s="548">
        <f t="shared" si="32"/>
        <v>0.624</v>
      </c>
      <c r="F135" s="549">
        <f t="shared" si="33"/>
        <v>127920000000</v>
      </c>
      <c r="G135" s="549">
        <f t="shared" si="42"/>
        <v>2399700600000</v>
      </c>
      <c r="H135" s="548">
        <f t="shared" si="34"/>
        <v>0.17893265457862881</v>
      </c>
      <c r="I135" s="548">
        <f t="shared" si="35"/>
        <v>0.04</v>
      </c>
      <c r="J135" s="550">
        <f t="shared" si="36"/>
        <v>0.06</v>
      </c>
    </row>
    <row r="136" spans="1:10" hidden="1">
      <c r="A136" s="567" cm="1">
        <f t="array" ref="A136">INDEX($P$43:$P$57,INT((ROW()-43)/10)+1)</f>
        <v>2035</v>
      </c>
      <c r="B136" s="546" t="str" cm="1">
        <f t="array" ref="B136">INDEX($L$43:$L$52,MOD(ROW()-43,10)+1)</f>
        <v>D4</v>
      </c>
      <c r="C136" s="547">
        <f t="shared" si="31"/>
        <v>219300000000</v>
      </c>
      <c r="D136" s="547">
        <f t="shared" si="41"/>
        <v>1980100000000</v>
      </c>
      <c r="E136" s="548">
        <f t="shared" si="32"/>
        <v>0.69899999999999995</v>
      </c>
      <c r="F136" s="549">
        <f t="shared" si="33"/>
        <v>153290700000</v>
      </c>
      <c r="G136" s="549">
        <f t="shared" si="42"/>
        <v>2271780600000</v>
      </c>
      <c r="H136" s="548">
        <f t="shared" si="34"/>
        <v>0.17893265457862881</v>
      </c>
      <c r="I136" s="548">
        <f t="shared" si="35"/>
        <v>0.04</v>
      </c>
      <c r="J136" s="550">
        <f t="shared" si="36"/>
        <v>0.06</v>
      </c>
    </row>
    <row r="137" spans="1:10" hidden="1">
      <c r="A137" s="567" cm="1">
        <f t="array" ref="A137">INDEX($P$43:$P$57,INT((ROW()-43)/10)+1)</f>
        <v>2035</v>
      </c>
      <c r="B137" s="546" t="str" cm="1">
        <f t="array" ref="B137">INDEX($L$43:$L$52,MOD(ROW()-43,10)+1)</f>
        <v>D5</v>
      </c>
      <c r="C137" s="547">
        <f t="shared" si="31"/>
        <v>238500000000</v>
      </c>
      <c r="D137" s="547">
        <f t="shared" si="41"/>
        <v>1760800000000</v>
      </c>
      <c r="E137" s="548">
        <f t="shared" si="32"/>
        <v>0.79800000000000004</v>
      </c>
      <c r="F137" s="549">
        <f t="shared" si="33"/>
        <v>190323000000</v>
      </c>
      <c r="G137" s="549">
        <f t="shared" si="42"/>
        <v>2118489900000</v>
      </c>
      <c r="H137" s="548">
        <f t="shared" si="34"/>
        <v>0.17893265457862881</v>
      </c>
      <c r="I137" s="548">
        <f t="shared" si="35"/>
        <v>0.04</v>
      </c>
      <c r="J137" s="550">
        <f t="shared" si="36"/>
        <v>0.06</v>
      </c>
    </row>
    <row r="138" spans="1:10" hidden="1">
      <c r="A138" s="567" cm="1">
        <f t="array" ref="A138">INDEX($P$43:$P$57,INT((ROW()-43)/10)+1)</f>
        <v>2035</v>
      </c>
      <c r="B138" s="546" t="str" cm="1">
        <f t="array" ref="B138">INDEX($L$43:$L$52,MOD(ROW()-43,10)+1)</f>
        <v>D6</v>
      </c>
      <c r="C138" s="547">
        <f t="shared" si="31"/>
        <v>257300000000</v>
      </c>
      <c r="D138" s="547">
        <f t="shared" si="41"/>
        <v>1522300000000</v>
      </c>
      <c r="E138" s="548">
        <f t="shared" si="32"/>
        <v>0.85799999999999998</v>
      </c>
      <c r="F138" s="549">
        <f t="shared" si="33"/>
        <v>220763400000</v>
      </c>
      <c r="G138" s="549">
        <f t="shared" si="42"/>
        <v>1928166900000</v>
      </c>
      <c r="H138" s="548">
        <f t="shared" si="34"/>
        <v>0.17893265457862881</v>
      </c>
      <c r="I138" s="548">
        <f t="shared" si="35"/>
        <v>0.04</v>
      </c>
      <c r="J138" s="550">
        <f t="shared" si="36"/>
        <v>0.06</v>
      </c>
    </row>
    <row r="139" spans="1:10" hidden="1">
      <c r="A139" s="567" cm="1">
        <f t="array" ref="A139">INDEX($P$43:$P$57,INT((ROW()-43)/10)+1)</f>
        <v>2035</v>
      </c>
      <c r="B139" s="546" t="str" cm="1">
        <f t="array" ref="B139">INDEX($L$43:$L$52,MOD(ROW()-43,10)+1)</f>
        <v>D7</v>
      </c>
      <c r="C139" s="547">
        <f t="shared" ref="C139:C170" si="43">_xlfn.XLOOKUP($B139,$L$43:$L$52,$M$43:$M$52)*10^9</f>
        <v>278500000000</v>
      </c>
      <c r="D139" s="547">
        <f t="shared" si="41"/>
        <v>1265000000000</v>
      </c>
      <c r="E139" s="548">
        <f t="shared" ref="E139:E170" si="44">_xlfn.XLOOKUP($B139,$L$43:$L$52,$N$43:$N$52)</f>
        <v>0.99</v>
      </c>
      <c r="F139" s="549">
        <f t="shared" ref="F139:F170" si="45">C139*E139</f>
        <v>275715000000</v>
      </c>
      <c r="G139" s="549">
        <f t="shared" si="42"/>
        <v>1707403500000</v>
      </c>
      <c r="H139" s="548">
        <f t="shared" ref="H139:H170" si="46">_xlfn.XLOOKUP($A139,$P$43:$P$57,$Q$43:$Q$57)</f>
        <v>0.17893265457862881</v>
      </c>
      <c r="I139" s="548">
        <f t="shared" ref="I139:I170" si="47">_xlfn.XLOOKUP($A139,$P$43:$P$57,$R$43:$R$57)</f>
        <v>0.04</v>
      </c>
      <c r="J139" s="550">
        <f t="shared" ref="J139:J170" si="48">_xlfn.XLOOKUP($A139,$P$43:$P$57,$S$43:$S$57)</f>
        <v>0.06</v>
      </c>
    </row>
    <row r="140" spans="1:10" hidden="1">
      <c r="A140" s="567" cm="1">
        <f t="array" ref="A140">INDEX($P$43:$P$57,INT((ROW()-43)/10)+1)</f>
        <v>2035</v>
      </c>
      <c r="B140" s="546" t="str" cm="1">
        <f t="array" ref="B140">INDEX($L$43:$L$52,MOD(ROW()-43,10)+1)</f>
        <v>D8</v>
      </c>
      <c r="C140" s="547">
        <f t="shared" si="43"/>
        <v>736500000000</v>
      </c>
      <c r="D140" s="547">
        <f t="shared" si="41"/>
        <v>986500000000</v>
      </c>
      <c r="E140" s="548">
        <f t="shared" si="44"/>
        <v>1.2490000000000001</v>
      </c>
      <c r="F140" s="549">
        <f t="shared" si="45"/>
        <v>919888500000.00012</v>
      </c>
      <c r="G140" s="549">
        <f t="shared" si="42"/>
        <v>1431688500000</v>
      </c>
      <c r="H140" s="548">
        <f t="shared" si="46"/>
        <v>0.17893265457862881</v>
      </c>
      <c r="I140" s="548">
        <f t="shared" si="47"/>
        <v>0.04</v>
      </c>
      <c r="J140" s="550">
        <f t="shared" si="48"/>
        <v>0.06</v>
      </c>
    </row>
    <row r="141" spans="1:10" hidden="1">
      <c r="A141" s="568" cm="1">
        <f t="array" ref="A141">INDEX($P$43:$P$57,INT((ROW()-43)/10)+1)</f>
        <v>2035</v>
      </c>
      <c r="B141" s="552" t="str" cm="1">
        <f t="array" ref="B141">INDEX($L$43:$L$52,MOD(ROW()-43,10)+1)</f>
        <v>D9</v>
      </c>
      <c r="C141" s="553">
        <f t="shared" si="43"/>
        <v>150000000000</v>
      </c>
      <c r="D141" s="553">
        <f t="shared" si="41"/>
        <v>250000000000</v>
      </c>
      <c r="E141" s="554">
        <f t="shared" si="44"/>
        <v>1.58</v>
      </c>
      <c r="F141" s="555">
        <f t="shared" si="45"/>
        <v>237000000000</v>
      </c>
      <c r="G141" s="555">
        <f t="shared" si="42"/>
        <v>511800000000</v>
      </c>
      <c r="H141" s="554">
        <f t="shared" si="46"/>
        <v>0.17893265457862881</v>
      </c>
      <c r="I141" s="554">
        <f t="shared" si="47"/>
        <v>0.04</v>
      </c>
      <c r="J141" s="556">
        <f t="shared" si="48"/>
        <v>0.06</v>
      </c>
    </row>
    <row r="142" spans="1:10" ht="16.2" hidden="1" thickBot="1">
      <c r="A142" s="568" cm="1">
        <f t="array" ref="A142">INDEX($P$43:$P$57,INT((ROW()-43)/10)+1)</f>
        <v>2035</v>
      </c>
      <c r="B142" s="552" t="str" cm="1">
        <f t="array" ref="B142">INDEX($L$43:$L$52,MOD(ROW()-43,10)+1)</f>
        <v>D10</v>
      </c>
      <c r="C142" s="553">
        <f t="shared" si="43"/>
        <v>100000000000</v>
      </c>
      <c r="D142" s="553">
        <f>C142</f>
        <v>100000000000</v>
      </c>
      <c r="E142" s="554">
        <f t="shared" si="44"/>
        <v>2.7480000000000002</v>
      </c>
      <c r="F142" s="555">
        <f t="shared" si="45"/>
        <v>274800000000.00003</v>
      </c>
      <c r="G142" s="555">
        <f>F142</f>
        <v>274800000000.00003</v>
      </c>
      <c r="H142" s="554">
        <f t="shared" si="46"/>
        <v>0.17893265457862881</v>
      </c>
      <c r="I142" s="554">
        <f t="shared" si="47"/>
        <v>0.04</v>
      </c>
      <c r="J142" s="556">
        <f t="shared" si="48"/>
        <v>0.06</v>
      </c>
    </row>
    <row r="143" spans="1:10" hidden="1">
      <c r="A143" s="569" cm="1">
        <f t="array" ref="A143">INDEX($P$43:$P$57,INT((ROW()-43)/10)+1)</f>
        <v>2036</v>
      </c>
      <c r="B143" s="530" t="str" cm="1">
        <f t="array" ref="B143">INDEX($L$43:$L$52,MOD(ROW()-43,10)+1)</f>
        <v>D1</v>
      </c>
      <c r="C143" s="531">
        <f t="shared" si="43"/>
        <v>200000000000000</v>
      </c>
      <c r="D143" s="531">
        <f t="shared" ref="D143:D151" si="49">C143+D144</f>
        <v>202371100000000</v>
      </c>
      <c r="E143" s="532">
        <f t="shared" si="44"/>
        <v>0.443</v>
      </c>
      <c r="F143" s="533">
        <f t="shared" si="45"/>
        <v>88600000000000</v>
      </c>
      <c r="G143" s="533">
        <f t="shared" ref="G143:G151" si="50">F143+G144</f>
        <v>91099582600000</v>
      </c>
      <c r="H143" s="532">
        <f t="shared" si="46"/>
        <v>0.17893265457862881</v>
      </c>
      <c r="I143" s="532">
        <f t="shared" si="47"/>
        <v>0.04</v>
      </c>
      <c r="J143" s="534">
        <f t="shared" si="48"/>
        <v>0.06</v>
      </c>
    </row>
    <row r="144" spans="1:10" hidden="1">
      <c r="A144" s="566" cm="1">
        <f t="array" ref="A144">INDEX($P$43:$P$57,INT((ROW()-43)/10)+1)</f>
        <v>2036</v>
      </c>
      <c r="B144" s="538" t="str" cm="1">
        <f t="array" ref="B144">INDEX($L$43:$L$52,MOD(ROW()-43,10)+1)</f>
        <v>D2</v>
      </c>
      <c r="C144" s="539">
        <f t="shared" si="43"/>
        <v>186000000000</v>
      </c>
      <c r="D144" s="539">
        <f t="shared" si="49"/>
        <v>2371100000000</v>
      </c>
      <c r="E144" s="540">
        <f t="shared" si="44"/>
        <v>0.53700000000000003</v>
      </c>
      <c r="F144" s="541">
        <f t="shared" si="45"/>
        <v>99882000000</v>
      </c>
      <c r="G144" s="541">
        <f t="shared" si="50"/>
        <v>2499582600000</v>
      </c>
      <c r="H144" s="540">
        <f t="shared" si="46"/>
        <v>0.17893265457862881</v>
      </c>
      <c r="I144" s="540">
        <f t="shared" si="47"/>
        <v>0.04</v>
      </c>
      <c r="J144" s="542">
        <f t="shared" si="48"/>
        <v>0.06</v>
      </c>
    </row>
    <row r="145" spans="1:10" hidden="1">
      <c r="A145" s="567" cm="1">
        <f t="array" ref="A145">INDEX($P$43:$P$57,INT((ROW()-43)/10)+1)</f>
        <v>2036</v>
      </c>
      <c r="B145" s="546" t="str" cm="1">
        <f t="array" ref="B145">INDEX($L$43:$L$52,MOD(ROW()-43,10)+1)</f>
        <v>D3</v>
      </c>
      <c r="C145" s="547">
        <f t="shared" si="43"/>
        <v>205000000000</v>
      </c>
      <c r="D145" s="547">
        <f t="shared" si="49"/>
        <v>2185100000000</v>
      </c>
      <c r="E145" s="548">
        <f t="shared" si="44"/>
        <v>0.624</v>
      </c>
      <c r="F145" s="549">
        <f t="shared" si="45"/>
        <v>127920000000</v>
      </c>
      <c r="G145" s="549">
        <f t="shared" si="50"/>
        <v>2399700600000</v>
      </c>
      <c r="H145" s="548">
        <f t="shared" si="46"/>
        <v>0.17893265457862881</v>
      </c>
      <c r="I145" s="548">
        <f t="shared" si="47"/>
        <v>0.04</v>
      </c>
      <c r="J145" s="550">
        <f t="shared" si="48"/>
        <v>0.06</v>
      </c>
    </row>
    <row r="146" spans="1:10" hidden="1">
      <c r="A146" s="567" cm="1">
        <f t="array" ref="A146">INDEX($P$43:$P$57,INT((ROW()-43)/10)+1)</f>
        <v>2036</v>
      </c>
      <c r="B146" s="546" t="str" cm="1">
        <f t="array" ref="B146">INDEX($L$43:$L$52,MOD(ROW()-43,10)+1)</f>
        <v>D4</v>
      </c>
      <c r="C146" s="547">
        <f t="shared" si="43"/>
        <v>219300000000</v>
      </c>
      <c r="D146" s="547">
        <f t="shared" si="49"/>
        <v>1980100000000</v>
      </c>
      <c r="E146" s="548">
        <f t="shared" si="44"/>
        <v>0.69899999999999995</v>
      </c>
      <c r="F146" s="549">
        <f t="shared" si="45"/>
        <v>153290700000</v>
      </c>
      <c r="G146" s="549">
        <f t="shared" si="50"/>
        <v>2271780600000</v>
      </c>
      <c r="H146" s="548">
        <f t="shared" si="46"/>
        <v>0.17893265457862881</v>
      </c>
      <c r="I146" s="548">
        <f t="shared" si="47"/>
        <v>0.04</v>
      </c>
      <c r="J146" s="550">
        <f t="shared" si="48"/>
        <v>0.06</v>
      </c>
    </row>
    <row r="147" spans="1:10" hidden="1">
      <c r="A147" s="567" cm="1">
        <f t="array" ref="A147">INDEX($P$43:$P$57,INT((ROW()-43)/10)+1)</f>
        <v>2036</v>
      </c>
      <c r="B147" s="546" t="str" cm="1">
        <f t="array" ref="B147">INDEX($L$43:$L$52,MOD(ROW()-43,10)+1)</f>
        <v>D5</v>
      </c>
      <c r="C147" s="547">
        <f t="shared" si="43"/>
        <v>238500000000</v>
      </c>
      <c r="D147" s="547">
        <f t="shared" si="49"/>
        <v>1760800000000</v>
      </c>
      <c r="E147" s="548">
        <f t="shared" si="44"/>
        <v>0.79800000000000004</v>
      </c>
      <c r="F147" s="549">
        <f t="shared" si="45"/>
        <v>190323000000</v>
      </c>
      <c r="G147" s="549">
        <f t="shared" si="50"/>
        <v>2118489900000</v>
      </c>
      <c r="H147" s="548">
        <f t="shared" si="46"/>
        <v>0.17893265457862881</v>
      </c>
      <c r="I147" s="548">
        <f t="shared" si="47"/>
        <v>0.04</v>
      </c>
      <c r="J147" s="550">
        <f t="shared" si="48"/>
        <v>0.06</v>
      </c>
    </row>
    <row r="148" spans="1:10" hidden="1">
      <c r="A148" s="567" cm="1">
        <f t="array" ref="A148">INDEX($P$43:$P$57,INT((ROW()-43)/10)+1)</f>
        <v>2036</v>
      </c>
      <c r="B148" s="546" t="str" cm="1">
        <f t="array" ref="B148">INDEX($L$43:$L$52,MOD(ROW()-43,10)+1)</f>
        <v>D6</v>
      </c>
      <c r="C148" s="547">
        <f t="shared" si="43"/>
        <v>257300000000</v>
      </c>
      <c r="D148" s="547">
        <f t="shared" si="49"/>
        <v>1522300000000</v>
      </c>
      <c r="E148" s="548">
        <f t="shared" si="44"/>
        <v>0.85799999999999998</v>
      </c>
      <c r="F148" s="549">
        <f t="shared" si="45"/>
        <v>220763400000</v>
      </c>
      <c r="G148" s="549">
        <f t="shared" si="50"/>
        <v>1928166900000</v>
      </c>
      <c r="H148" s="548">
        <f t="shared" si="46"/>
        <v>0.17893265457862881</v>
      </c>
      <c r="I148" s="548">
        <f t="shared" si="47"/>
        <v>0.04</v>
      </c>
      <c r="J148" s="550">
        <f t="shared" si="48"/>
        <v>0.06</v>
      </c>
    </row>
    <row r="149" spans="1:10" hidden="1">
      <c r="A149" s="567" cm="1">
        <f t="array" ref="A149">INDEX($P$43:$P$57,INT((ROW()-43)/10)+1)</f>
        <v>2036</v>
      </c>
      <c r="B149" s="546" t="str" cm="1">
        <f t="array" ref="B149">INDEX($L$43:$L$52,MOD(ROW()-43,10)+1)</f>
        <v>D7</v>
      </c>
      <c r="C149" s="547">
        <f t="shared" si="43"/>
        <v>278500000000</v>
      </c>
      <c r="D149" s="547">
        <f t="shared" si="49"/>
        <v>1265000000000</v>
      </c>
      <c r="E149" s="548">
        <f t="shared" si="44"/>
        <v>0.99</v>
      </c>
      <c r="F149" s="549">
        <f t="shared" si="45"/>
        <v>275715000000</v>
      </c>
      <c r="G149" s="549">
        <f t="shared" si="50"/>
        <v>1707403500000</v>
      </c>
      <c r="H149" s="548">
        <f t="shared" si="46"/>
        <v>0.17893265457862881</v>
      </c>
      <c r="I149" s="548">
        <f t="shared" si="47"/>
        <v>0.04</v>
      </c>
      <c r="J149" s="550">
        <f t="shared" si="48"/>
        <v>0.06</v>
      </c>
    </row>
    <row r="150" spans="1:10" hidden="1">
      <c r="A150" s="567" cm="1">
        <f t="array" ref="A150">INDEX($P$43:$P$57,INT((ROW()-43)/10)+1)</f>
        <v>2036</v>
      </c>
      <c r="B150" s="546" t="str" cm="1">
        <f t="array" ref="B150">INDEX($L$43:$L$52,MOD(ROW()-43,10)+1)</f>
        <v>D8</v>
      </c>
      <c r="C150" s="547">
        <f t="shared" si="43"/>
        <v>736500000000</v>
      </c>
      <c r="D150" s="547">
        <f t="shared" si="49"/>
        <v>986500000000</v>
      </c>
      <c r="E150" s="548">
        <f t="shared" si="44"/>
        <v>1.2490000000000001</v>
      </c>
      <c r="F150" s="549">
        <f t="shared" si="45"/>
        <v>919888500000.00012</v>
      </c>
      <c r="G150" s="549">
        <f t="shared" si="50"/>
        <v>1431688500000</v>
      </c>
      <c r="H150" s="548">
        <f t="shared" si="46"/>
        <v>0.17893265457862881</v>
      </c>
      <c r="I150" s="548">
        <f t="shared" si="47"/>
        <v>0.04</v>
      </c>
      <c r="J150" s="550">
        <f t="shared" si="48"/>
        <v>0.06</v>
      </c>
    </row>
    <row r="151" spans="1:10" hidden="1">
      <c r="A151" s="568" cm="1">
        <f t="array" ref="A151">INDEX($P$43:$P$57,INT((ROW()-43)/10)+1)</f>
        <v>2036</v>
      </c>
      <c r="B151" s="552" t="str" cm="1">
        <f t="array" ref="B151">INDEX($L$43:$L$52,MOD(ROW()-43,10)+1)</f>
        <v>D9</v>
      </c>
      <c r="C151" s="553">
        <f t="shared" si="43"/>
        <v>150000000000</v>
      </c>
      <c r="D151" s="553">
        <f t="shared" si="49"/>
        <v>250000000000</v>
      </c>
      <c r="E151" s="554">
        <f t="shared" si="44"/>
        <v>1.58</v>
      </c>
      <c r="F151" s="555">
        <f t="shared" si="45"/>
        <v>237000000000</v>
      </c>
      <c r="G151" s="555">
        <f t="shared" si="50"/>
        <v>511800000000</v>
      </c>
      <c r="H151" s="554">
        <f t="shared" si="46"/>
        <v>0.17893265457862881</v>
      </c>
      <c r="I151" s="554">
        <f t="shared" si="47"/>
        <v>0.04</v>
      </c>
      <c r="J151" s="556">
        <f t="shared" si="48"/>
        <v>0.06</v>
      </c>
    </row>
    <row r="152" spans="1:10" ht="16.2" hidden="1" thickBot="1">
      <c r="A152" s="568" cm="1">
        <f t="array" ref="A152">INDEX($P$43:$P$57,INT((ROW()-43)/10)+1)</f>
        <v>2036</v>
      </c>
      <c r="B152" s="552" t="str" cm="1">
        <f t="array" ref="B152">INDEX($L$43:$L$52,MOD(ROW()-43,10)+1)</f>
        <v>D10</v>
      </c>
      <c r="C152" s="553">
        <f t="shared" si="43"/>
        <v>100000000000</v>
      </c>
      <c r="D152" s="553">
        <f>C152</f>
        <v>100000000000</v>
      </c>
      <c r="E152" s="554">
        <f t="shared" si="44"/>
        <v>2.7480000000000002</v>
      </c>
      <c r="F152" s="555">
        <f t="shared" si="45"/>
        <v>274800000000.00003</v>
      </c>
      <c r="G152" s="555">
        <f>F152</f>
        <v>274800000000.00003</v>
      </c>
      <c r="H152" s="554">
        <f t="shared" si="46"/>
        <v>0.17893265457862881</v>
      </c>
      <c r="I152" s="554">
        <f t="shared" si="47"/>
        <v>0.04</v>
      </c>
      <c r="J152" s="556">
        <f t="shared" si="48"/>
        <v>0.06</v>
      </c>
    </row>
    <row r="153" spans="1:10" hidden="1">
      <c r="A153" s="569" cm="1">
        <f t="array" ref="A153">INDEX($P$43:$P$57,INT((ROW()-43)/10)+1)</f>
        <v>2037</v>
      </c>
      <c r="B153" s="530" t="str" cm="1">
        <f t="array" ref="B153">INDEX($L$43:$L$52,MOD(ROW()-43,10)+1)</f>
        <v>D1</v>
      </c>
      <c r="C153" s="531">
        <f t="shared" si="43"/>
        <v>200000000000000</v>
      </c>
      <c r="D153" s="531">
        <f t="shared" ref="D153:D161" si="51">C153+D154</f>
        <v>202371100000000</v>
      </c>
      <c r="E153" s="532">
        <f t="shared" si="44"/>
        <v>0.443</v>
      </c>
      <c r="F153" s="533">
        <f t="shared" si="45"/>
        <v>88600000000000</v>
      </c>
      <c r="G153" s="533">
        <f t="shared" ref="G153:G161" si="52">F153+G154</f>
        <v>91099582600000</v>
      </c>
      <c r="H153" s="532">
        <f t="shared" si="46"/>
        <v>0.17893265457862881</v>
      </c>
      <c r="I153" s="532">
        <f t="shared" si="47"/>
        <v>0.04</v>
      </c>
      <c r="J153" s="534">
        <f t="shared" si="48"/>
        <v>0.06</v>
      </c>
    </row>
    <row r="154" spans="1:10" hidden="1">
      <c r="A154" s="566" cm="1">
        <f t="array" ref="A154">INDEX($P$43:$P$57,INT((ROW()-43)/10)+1)</f>
        <v>2037</v>
      </c>
      <c r="B154" s="538" t="str" cm="1">
        <f t="array" ref="B154">INDEX($L$43:$L$52,MOD(ROW()-43,10)+1)</f>
        <v>D2</v>
      </c>
      <c r="C154" s="539">
        <f t="shared" si="43"/>
        <v>186000000000</v>
      </c>
      <c r="D154" s="539">
        <f t="shared" si="51"/>
        <v>2371100000000</v>
      </c>
      <c r="E154" s="540">
        <f t="shared" si="44"/>
        <v>0.53700000000000003</v>
      </c>
      <c r="F154" s="541">
        <f t="shared" si="45"/>
        <v>99882000000</v>
      </c>
      <c r="G154" s="541">
        <f t="shared" si="52"/>
        <v>2499582600000</v>
      </c>
      <c r="H154" s="540">
        <f t="shared" si="46"/>
        <v>0.17893265457862881</v>
      </c>
      <c r="I154" s="540">
        <f t="shared" si="47"/>
        <v>0.04</v>
      </c>
      <c r="J154" s="542">
        <f t="shared" si="48"/>
        <v>0.06</v>
      </c>
    </row>
    <row r="155" spans="1:10" hidden="1">
      <c r="A155" s="567" cm="1">
        <f t="array" ref="A155">INDEX($P$43:$P$57,INT((ROW()-43)/10)+1)</f>
        <v>2037</v>
      </c>
      <c r="B155" s="546" t="str" cm="1">
        <f t="array" ref="B155">INDEX($L$43:$L$52,MOD(ROW()-43,10)+1)</f>
        <v>D3</v>
      </c>
      <c r="C155" s="547">
        <f t="shared" si="43"/>
        <v>205000000000</v>
      </c>
      <c r="D155" s="547">
        <f t="shared" si="51"/>
        <v>2185100000000</v>
      </c>
      <c r="E155" s="548">
        <f t="shared" si="44"/>
        <v>0.624</v>
      </c>
      <c r="F155" s="549">
        <f t="shared" si="45"/>
        <v>127920000000</v>
      </c>
      <c r="G155" s="549">
        <f t="shared" si="52"/>
        <v>2399700600000</v>
      </c>
      <c r="H155" s="548">
        <f t="shared" si="46"/>
        <v>0.17893265457862881</v>
      </c>
      <c r="I155" s="548">
        <f t="shared" si="47"/>
        <v>0.04</v>
      </c>
      <c r="J155" s="550">
        <f t="shared" si="48"/>
        <v>0.06</v>
      </c>
    </row>
    <row r="156" spans="1:10" hidden="1">
      <c r="A156" s="567" cm="1">
        <f t="array" ref="A156">INDEX($P$43:$P$57,INT((ROW()-43)/10)+1)</f>
        <v>2037</v>
      </c>
      <c r="B156" s="546" t="str" cm="1">
        <f t="array" ref="B156">INDEX($L$43:$L$52,MOD(ROW()-43,10)+1)</f>
        <v>D4</v>
      </c>
      <c r="C156" s="547">
        <f t="shared" si="43"/>
        <v>219300000000</v>
      </c>
      <c r="D156" s="547">
        <f t="shared" si="51"/>
        <v>1980100000000</v>
      </c>
      <c r="E156" s="548">
        <f t="shared" si="44"/>
        <v>0.69899999999999995</v>
      </c>
      <c r="F156" s="549">
        <f t="shared" si="45"/>
        <v>153290700000</v>
      </c>
      <c r="G156" s="549">
        <f t="shared" si="52"/>
        <v>2271780600000</v>
      </c>
      <c r="H156" s="548">
        <f t="shared" si="46"/>
        <v>0.17893265457862881</v>
      </c>
      <c r="I156" s="548">
        <f t="shared" si="47"/>
        <v>0.04</v>
      </c>
      <c r="J156" s="550">
        <f t="shared" si="48"/>
        <v>0.06</v>
      </c>
    </row>
    <row r="157" spans="1:10" hidden="1">
      <c r="A157" s="567" cm="1">
        <f t="array" ref="A157">INDEX($P$43:$P$57,INT((ROW()-43)/10)+1)</f>
        <v>2037</v>
      </c>
      <c r="B157" s="546" t="str" cm="1">
        <f t="array" ref="B157">INDEX($L$43:$L$52,MOD(ROW()-43,10)+1)</f>
        <v>D5</v>
      </c>
      <c r="C157" s="547">
        <f t="shared" si="43"/>
        <v>238500000000</v>
      </c>
      <c r="D157" s="547">
        <f t="shared" si="51"/>
        <v>1760800000000</v>
      </c>
      <c r="E157" s="548">
        <f t="shared" si="44"/>
        <v>0.79800000000000004</v>
      </c>
      <c r="F157" s="549">
        <f t="shared" si="45"/>
        <v>190323000000</v>
      </c>
      <c r="G157" s="549">
        <f t="shared" si="52"/>
        <v>2118489900000</v>
      </c>
      <c r="H157" s="548">
        <f t="shared" si="46"/>
        <v>0.17893265457862881</v>
      </c>
      <c r="I157" s="548">
        <f t="shared" si="47"/>
        <v>0.04</v>
      </c>
      <c r="J157" s="550">
        <f t="shared" si="48"/>
        <v>0.06</v>
      </c>
    </row>
    <row r="158" spans="1:10" hidden="1">
      <c r="A158" s="567" cm="1">
        <f t="array" ref="A158">INDEX($P$43:$P$57,INT((ROW()-43)/10)+1)</f>
        <v>2037</v>
      </c>
      <c r="B158" s="546" t="str" cm="1">
        <f t="array" ref="B158">INDEX($L$43:$L$52,MOD(ROW()-43,10)+1)</f>
        <v>D6</v>
      </c>
      <c r="C158" s="547">
        <f t="shared" si="43"/>
        <v>257300000000</v>
      </c>
      <c r="D158" s="547">
        <f t="shared" si="51"/>
        <v>1522300000000</v>
      </c>
      <c r="E158" s="548">
        <f t="shared" si="44"/>
        <v>0.85799999999999998</v>
      </c>
      <c r="F158" s="549">
        <f t="shared" si="45"/>
        <v>220763400000</v>
      </c>
      <c r="G158" s="549">
        <f t="shared" si="52"/>
        <v>1928166900000</v>
      </c>
      <c r="H158" s="548">
        <f t="shared" si="46"/>
        <v>0.17893265457862881</v>
      </c>
      <c r="I158" s="548">
        <f t="shared" si="47"/>
        <v>0.04</v>
      </c>
      <c r="J158" s="550">
        <f t="shared" si="48"/>
        <v>0.06</v>
      </c>
    </row>
    <row r="159" spans="1:10" hidden="1">
      <c r="A159" s="567" cm="1">
        <f t="array" ref="A159">INDEX($P$43:$P$57,INT((ROW()-43)/10)+1)</f>
        <v>2037</v>
      </c>
      <c r="B159" s="546" t="str" cm="1">
        <f t="array" ref="B159">INDEX($L$43:$L$52,MOD(ROW()-43,10)+1)</f>
        <v>D7</v>
      </c>
      <c r="C159" s="547">
        <f t="shared" si="43"/>
        <v>278500000000</v>
      </c>
      <c r="D159" s="547">
        <f t="shared" si="51"/>
        <v>1265000000000</v>
      </c>
      <c r="E159" s="548">
        <f t="shared" si="44"/>
        <v>0.99</v>
      </c>
      <c r="F159" s="549">
        <f t="shared" si="45"/>
        <v>275715000000</v>
      </c>
      <c r="G159" s="549">
        <f t="shared" si="52"/>
        <v>1707403500000</v>
      </c>
      <c r="H159" s="548">
        <f t="shared" si="46"/>
        <v>0.17893265457862881</v>
      </c>
      <c r="I159" s="548">
        <f t="shared" si="47"/>
        <v>0.04</v>
      </c>
      <c r="J159" s="550">
        <f t="shared" si="48"/>
        <v>0.06</v>
      </c>
    </row>
    <row r="160" spans="1:10" hidden="1">
      <c r="A160" s="567" cm="1">
        <f t="array" ref="A160">INDEX($P$43:$P$57,INT((ROW()-43)/10)+1)</f>
        <v>2037</v>
      </c>
      <c r="B160" s="546" t="str" cm="1">
        <f t="array" ref="B160">INDEX($L$43:$L$52,MOD(ROW()-43,10)+1)</f>
        <v>D8</v>
      </c>
      <c r="C160" s="547">
        <f t="shared" si="43"/>
        <v>736500000000</v>
      </c>
      <c r="D160" s="547">
        <f t="shared" si="51"/>
        <v>986500000000</v>
      </c>
      <c r="E160" s="548">
        <f t="shared" si="44"/>
        <v>1.2490000000000001</v>
      </c>
      <c r="F160" s="549">
        <f t="shared" si="45"/>
        <v>919888500000.00012</v>
      </c>
      <c r="G160" s="549">
        <f t="shared" si="52"/>
        <v>1431688500000</v>
      </c>
      <c r="H160" s="548">
        <f t="shared" si="46"/>
        <v>0.17893265457862881</v>
      </c>
      <c r="I160" s="548">
        <f t="shared" si="47"/>
        <v>0.04</v>
      </c>
      <c r="J160" s="550">
        <f t="shared" si="48"/>
        <v>0.06</v>
      </c>
    </row>
    <row r="161" spans="1:10" hidden="1">
      <c r="A161" s="568" cm="1">
        <f t="array" ref="A161">INDEX($P$43:$P$57,INT((ROW()-43)/10)+1)</f>
        <v>2037</v>
      </c>
      <c r="B161" s="552" t="str" cm="1">
        <f t="array" ref="B161">INDEX($L$43:$L$52,MOD(ROW()-43,10)+1)</f>
        <v>D9</v>
      </c>
      <c r="C161" s="553">
        <f t="shared" si="43"/>
        <v>150000000000</v>
      </c>
      <c r="D161" s="553">
        <f t="shared" si="51"/>
        <v>250000000000</v>
      </c>
      <c r="E161" s="554">
        <f t="shared" si="44"/>
        <v>1.58</v>
      </c>
      <c r="F161" s="555">
        <f t="shared" si="45"/>
        <v>237000000000</v>
      </c>
      <c r="G161" s="555">
        <f t="shared" si="52"/>
        <v>511800000000</v>
      </c>
      <c r="H161" s="554">
        <f t="shared" si="46"/>
        <v>0.17893265457862881</v>
      </c>
      <c r="I161" s="554">
        <f t="shared" si="47"/>
        <v>0.04</v>
      </c>
      <c r="J161" s="556">
        <f t="shared" si="48"/>
        <v>0.06</v>
      </c>
    </row>
    <row r="162" spans="1:10" ht="16.2" hidden="1" thickBot="1">
      <c r="A162" s="568" cm="1">
        <f t="array" ref="A162">INDEX($P$43:$P$57,INT((ROW()-43)/10)+1)</f>
        <v>2037</v>
      </c>
      <c r="B162" s="552" t="str" cm="1">
        <f t="array" ref="B162">INDEX($L$43:$L$52,MOD(ROW()-43,10)+1)</f>
        <v>D10</v>
      </c>
      <c r="C162" s="553">
        <f t="shared" si="43"/>
        <v>100000000000</v>
      </c>
      <c r="D162" s="553">
        <f>C162</f>
        <v>100000000000</v>
      </c>
      <c r="E162" s="554">
        <f t="shared" si="44"/>
        <v>2.7480000000000002</v>
      </c>
      <c r="F162" s="555">
        <f t="shared" si="45"/>
        <v>274800000000.00003</v>
      </c>
      <c r="G162" s="555">
        <f>F162</f>
        <v>274800000000.00003</v>
      </c>
      <c r="H162" s="554">
        <f t="shared" si="46"/>
        <v>0.17893265457862881</v>
      </c>
      <c r="I162" s="554">
        <f t="shared" si="47"/>
        <v>0.04</v>
      </c>
      <c r="J162" s="556">
        <f t="shared" si="48"/>
        <v>0.06</v>
      </c>
    </row>
    <row r="163" spans="1:10" hidden="1">
      <c r="A163" s="569" cm="1">
        <f t="array" ref="A163">INDEX($P$43:$P$57,INT((ROW()-43)/10)+1)</f>
        <v>2038</v>
      </c>
      <c r="B163" s="530" t="str" cm="1">
        <f t="array" ref="B163">INDEX($L$43:$L$52,MOD(ROW()-43,10)+1)</f>
        <v>D1</v>
      </c>
      <c r="C163" s="531">
        <f t="shared" si="43"/>
        <v>200000000000000</v>
      </c>
      <c r="D163" s="531">
        <f t="shared" ref="D163:D171" si="53">C163+D164</f>
        <v>202371100000000</v>
      </c>
      <c r="E163" s="532">
        <f t="shared" si="44"/>
        <v>0.443</v>
      </c>
      <c r="F163" s="533">
        <f t="shared" si="45"/>
        <v>88600000000000</v>
      </c>
      <c r="G163" s="533">
        <f t="shared" ref="G163:G171" si="54">F163+G164</f>
        <v>91099582600000</v>
      </c>
      <c r="H163" s="532">
        <f t="shared" si="46"/>
        <v>0.17893265457862881</v>
      </c>
      <c r="I163" s="532">
        <f t="shared" si="47"/>
        <v>0.04</v>
      </c>
      <c r="J163" s="534">
        <f t="shared" si="48"/>
        <v>0.06</v>
      </c>
    </row>
    <row r="164" spans="1:10" hidden="1">
      <c r="A164" s="566" cm="1">
        <f t="array" ref="A164">INDEX($P$43:$P$57,INT((ROW()-43)/10)+1)</f>
        <v>2038</v>
      </c>
      <c r="B164" s="538" t="str" cm="1">
        <f t="array" ref="B164">INDEX($L$43:$L$52,MOD(ROW()-43,10)+1)</f>
        <v>D2</v>
      </c>
      <c r="C164" s="539">
        <f t="shared" si="43"/>
        <v>186000000000</v>
      </c>
      <c r="D164" s="539">
        <f t="shared" si="53"/>
        <v>2371100000000</v>
      </c>
      <c r="E164" s="540">
        <f t="shared" si="44"/>
        <v>0.53700000000000003</v>
      </c>
      <c r="F164" s="541">
        <f t="shared" si="45"/>
        <v>99882000000</v>
      </c>
      <c r="G164" s="541">
        <f t="shared" si="54"/>
        <v>2499582600000</v>
      </c>
      <c r="H164" s="540">
        <f t="shared" si="46"/>
        <v>0.17893265457862881</v>
      </c>
      <c r="I164" s="540">
        <f t="shared" si="47"/>
        <v>0.04</v>
      </c>
      <c r="J164" s="542">
        <f t="shared" si="48"/>
        <v>0.06</v>
      </c>
    </row>
    <row r="165" spans="1:10" hidden="1">
      <c r="A165" s="567" cm="1">
        <f t="array" ref="A165">INDEX($P$43:$P$57,INT((ROW()-43)/10)+1)</f>
        <v>2038</v>
      </c>
      <c r="B165" s="546" t="str" cm="1">
        <f t="array" ref="B165">INDEX($L$43:$L$52,MOD(ROW()-43,10)+1)</f>
        <v>D3</v>
      </c>
      <c r="C165" s="547">
        <f t="shared" si="43"/>
        <v>205000000000</v>
      </c>
      <c r="D165" s="547">
        <f t="shared" si="53"/>
        <v>2185100000000</v>
      </c>
      <c r="E165" s="548">
        <f t="shared" si="44"/>
        <v>0.624</v>
      </c>
      <c r="F165" s="549">
        <f t="shared" si="45"/>
        <v>127920000000</v>
      </c>
      <c r="G165" s="549">
        <f t="shared" si="54"/>
        <v>2399700600000</v>
      </c>
      <c r="H165" s="548">
        <f t="shared" si="46"/>
        <v>0.17893265457862881</v>
      </c>
      <c r="I165" s="548">
        <f t="shared" si="47"/>
        <v>0.04</v>
      </c>
      <c r="J165" s="550">
        <f t="shared" si="48"/>
        <v>0.06</v>
      </c>
    </row>
    <row r="166" spans="1:10" hidden="1">
      <c r="A166" s="567" cm="1">
        <f t="array" ref="A166">INDEX($P$43:$P$57,INT((ROW()-43)/10)+1)</f>
        <v>2038</v>
      </c>
      <c r="B166" s="546" t="str" cm="1">
        <f t="array" ref="B166">INDEX($L$43:$L$52,MOD(ROW()-43,10)+1)</f>
        <v>D4</v>
      </c>
      <c r="C166" s="547">
        <f t="shared" si="43"/>
        <v>219300000000</v>
      </c>
      <c r="D166" s="547">
        <f t="shared" si="53"/>
        <v>1980100000000</v>
      </c>
      <c r="E166" s="548">
        <f t="shared" si="44"/>
        <v>0.69899999999999995</v>
      </c>
      <c r="F166" s="549">
        <f t="shared" si="45"/>
        <v>153290700000</v>
      </c>
      <c r="G166" s="549">
        <f t="shared" si="54"/>
        <v>2271780600000</v>
      </c>
      <c r="H166" s="548">
        <f t="shared" si="46"/>
        <v>0.17893265457862881</v>
      </c>
      <c r="I166" s="548">
        <f t="shared" si="47"/>
        <v>0.04</v>
      </c>
      <c r="J166" s="550">
        <f t="shared" si="48"/>
        <v>0.06</v>
      </c>
    </row>
    <row r="167" spans="1:10" hidden="1">
      <c r="A167" s="567" cm="1">
        <f t="array" ref="A167">INDEX($P$43:$P$57,INT((ROW()-43)/10)+1)</f>
        <v>2038</v>
      </c>
      <c r="B167" s="546" t="str" cm="1">
        <f t="array" ref="B167">INDEX($L$43:$L$52,MOD(ROW()-43,10)+1)</f>
        <v>D5</v>
      </c>
      <c r="C167" s="547">
        <f t="shared" si="43"/>
        <v>238500000000</v>
      </c>
      <c r="D167" s="547">
        <f t="shared" si="53"/>
        <v>1760800000000</v>
      </c>
      <c r="E167" s="548">
        <f t="shared" si="44"/>
        <v>0.79800000000000004</v>
      </c>
      <c r="F167" s="549">
        <f t="shared" si="45"/>
        <v>190323000000</v>
      </c>
      <c r="G167" s="549">
        <f t="shared" si="54"/>
        <v>2118489900000</v>
      </c>
      <c r="H167" s="548">
        <f t="shared" si="46"/>
        <v>0.17893265457862881</v>
      </c>
      <c r="I167" s="548">
        <f t="shared" si="47"/>
        <v>0.04</v>
      </c>
      <c r="J167" s="550">
        <f t="shared" si="48"/>
        <v>0.06</v>
      </c>
    </row>
    <row r="168" spans="1:10" hidden="1">
      <c r="A168" s="567" cm="1">
        <f t="array" ref="A168">INDEX($P$43:$P$57,INT((ROW()-43)/10)+1)</f>
        <v>2038</v>
      </c>
      <c r="B168" s="546" t="str" cm="1">
        <f t="array" ref="B168">INDEX($L$43:$L$52,MOD(ROW()-43,10)+1)</f>
        <v>D6</v>
      </c>
      <c r="C168" s="547">
        <f t="shared" si="43"/>
        <v>257300000000</v>
      </c>
      <c r="D168" s="547">
        <f t="shared" si="53"/>
        <v>1522300000000</v>
      </c>
      <c r="E168" s="548">
        <f t="shared" si="44"/>
        <v>0.85799999999999998</v>
      </c>
      <c r="F168" s="549">
        <f t="shared" si="45"/>
        <v>220763400000</v>
      </c>
      <c r="G168" s="549">
        <f t="shared" si="54"/>
        <v>1928166900000</v>
      </c>
      <c r="H168" s="548">
        <f t="shared" si="46"/>
        <v>0.17893265457862881</v>
      </c>
      <c r="I168" s="548">
        <f t="shared" si="47"/>
        <v>0.04</v>
      </c>
      <c r="J168" s="550">
        <f t="shared" si="48"/>
        <v>0.06</v>
      </c>
    </row>
    <row r="169" spans="1:10" hidden="1">
      <c r="A169" s="567" cm="1">
        <f t="array" ref="A169">INDEX($P$43:$P$57,INT((ROW()-43)/10)+1)</f>
        <v>2038</v>
      </c>
      <c r="B169" s="546" t="str" cm="1">
        <f t="array" ref="B169">INDEX($L$43:$L$52,MOD(ROW()-43,10)+1)</f>
        <v>D7</v>
      </c>
      <c r="C169" s="547">
        <f t="shared" si="43"/>
        <v>278500000000</v>
      </c>
      <c r="D169" s="547">
        <f t="shared" si="53"/>
        <v>1265000000000</v>
      </c>
      <c r="E169" s="548">
        <f t="shared" si="44"/>
        <v>0.99</v>
      </c>
      <c r="F169" s="549">
        <f t="shared" si="45"/>
        <v>275715000000</v>
      </c>
      <c r="G169" s="549">
        <f t="shared" si="54"/>
        <v>1707403500000</v>
      </c>
      <c r="H169" s="548">
        <f t="shared" si="46"/>
        <v>0.17893265457862881</v>
      </c>
      <c r="I169" s="548">
        <f t="shared" si="47"/>
        <v>0.04</v>
      </c>
      <c r="J169" s="550">
        <f t="shared" si="48"/>
        <v>0.06</v>
      </c>
    </row>
    <row r="170" spans="1:10" hidden="1">
      <c r="A170" s="567" cm="1">
        <f t="array" ref="A170">INDEX($P$43:$P$57,INT((ROW()-43)/10)+1)</f>
        <v>2038</v>
      </c>
      <c r="B170" s="546" t="str" cm="1">
        <f t="array" ref="B170">INDEX($L$43:$L$52,MOD(ROW()-43,10)+1)</f>
        <v>D8</v>
      </c>
      <c r="C170" s="547">
        <f t="shared" si="43"/>
        <v>736500000000</v>
      </c>
      <c r="D170" s="547">
        <f t="shared" si="53"/>
        <v>986500000000</v>
      </c>
      <c r="E170" s="548">
        <f t="shared" si="44"/>
        <v>1.2490000000000001</v>
      </c>
      <c r="F170" s="549">
        <f t="shared" si="45"/>
        <v>919888500000.00012</v>
      </c>
      <c r="G170" s="549">
        <f t="shared" si="54"/>
        <v>1431688500000</v>
      </c>
      <c r="H170" s="548">
        <f t="shared" si="46"/>
        <v>0.17893265457862881</v>
      </c>
      <c r="I170" s="548">
        <f t="shared" si="47"/>
        <v>0.04</v>
      </c>
      <c r="J170" s="550">
        <f t="shared" si="48"/>
        <v>0.06</v>
      </c>
    </row>
    <row r="171" spans="1:10" hidden="1">
      <c r="A171" s="568" cm="1">
        <f t="array" ref="A171">INDEX($P$43:$P$57,INT((ROW()-43)/10)+1)</f>
        <v>2038</v>
      </c>
      <c r="B171" s="552" t="str" cm="1">
        <f t="array" ref="B171">INDEX($L$43:$L$52,MOD(ROW()-43,10)+1)</f>
        <v>D9</v>
      </c>
      <c r="C171" s="553">
        <f t="shared" ref="C171:C192" si="55">_xlfn.XLOOKUP($B171,$L$43:$L$52,$M$43:$M$52)*10^9</f>
        <v>150000000000</v>
      </c>
      <c r="D171" s="553">
        <f t="shared" si="53"/>
        <v>250000000000</v>
      </c>
      <c r="E171" s="554">
        <f t="shared" ref="E171:E192" si="56">_xlfn.XLOOKUP($B171,$L$43:$L$52,$N$43:$N$52)</f>
        <v>1.58</v>
      </c>
      <c r="F171" s="555">
        <f t="shared" ref="F171:F192" si="57">C171*E171</f>
        <v>237000000000</v>
      </c>
      <c r="G171" s="555">
        <f t="shared" si="54"/>
        <v>511800000000</v>
      </c>
      <c r="H171" s="554">
        <f t="shared" ref="H171:H192" si="58">_xlfn.XLOOKUP($A171,$P$43:$P$57,$Q$43:$Q$57)</f>
        <v>0.17893265457862881</v>
      </c>
      <c r="I171" s="554">
        <f t="shared" ref="I171:I192" si="59">_xlfn.XLOOKUP($A171,$P$43:$P$57,$R$43:$R$57)</f>
        <v>0.04</v>
      </c>
      <c r="J171" s="556">
        <f t="shared" ref="J171:J192" si="60">_xlfn.XLOOKUP($A171,$P$43:$P$57,$S$43:$S$57)</f>
        <v>0.06</v>
      </c>
    </row>
    <row r="172" spans="1:10" ht="16.2" hidden="1" thickBot="1">
      <c r="A172" s="568" cm="1">
        <f t="array" ref="A172">INDEX($P$43:$P$57,INT((ROW()-43)/10)+1)</f>
        <v>2038</v>
      </c>
      <c r="B172" s="552" t="str" cm="1">
        <f t="array" ref="B172">INDEX($L$43:$L$52,MOD(ROW()-43,10)+1)</f>
        <v>D10</v>
      </c>
      <c r="C172" s="553">
        <f t="shared" si="55"/>
        <v>100000000000</v>
      </c>
      <c r="D172" s="553">
        <f>C172</f>
        <v>100000000000</v>
      </c>
      <c r="E172" s="554">
        <f t="shared" si="56"/>
        <v>2.7480000000000002</v>
      </c>
      <c r="F172" s="555">
        <f t="shared" si="57"/>
        <v>274800000000.00003</v>
      </c>
      <c r="G172" s="555">
        <f>F172</f>
        <v>274800000000.00003</v>
      </c>
      <c r="H172" s="554">
        <f t="shared" si="58"/>
        <v>0.17893265457862881</v>
      </c>
      <c r="I172" s="554">
        <f t="shared" si="59"/>
        <v>0.04</v>
      </c>
      <c r="J172" s="556">
        <f t="shared" si="60"/>
        <v>0.06</v>
      </c>
    </row>
    <row r="173" spans="1:10" hidden="1">
      <c r="A173" s="569" cm="1">
        <f t="array" ref="A173">INDEX($P$43:$P$57,INT((ROW()-43)/10)+1)</f>
        <v>2039</v>
      </c>
      <c r="B173" s="530" t="str" cm="1">
        <f t="array" ref="B173">INDEX($L$43:$L$52,MOD(ROW()-43,10)+1)</f>
        <v>D1</v>
      </c>
      <c r="C173" s="531">
        <f t="shared" si="55"/>
        <v>200000000000000</v>
      </c>
      <c r="D173" s="531">
        <f t="shared" ref="D173:D181" si="61">C173+D174</f>
        <v>202371100000000</v>
      </c>
      <c r="E173" s="532">
        <f t="shared" si="56"/>
        <v>0.443</v>
      </c>
      <c r="F173" s="533">
        <f t="shared" si="57"/>
        <v>88600000000000</v>
      </c>
      <c r="G173" s="533">
        <f t="shared" ref="G173:G181" si="62">F173+G174</f>
        <v>91099582600000</v>
      </c>
      <c r="H173" s="532">
        <f t="shared" si="58"/>
        <v>0.17893265457862881</v>
      </c>
      <c r="I173" s="532">
        <f t="shared" si="59"/>
        <v>0.04</v>
      </c>
      <c r="J173" s="534">
        <f t="shared" si="60"/>
        <v>0.06</v>
      </c>
    </row>
    <row r="174" spans="1:10" hidden="1">
      <c r="A174" s="566" cm="1">
        <f t="array" ref="A174">INDEX($P$43:$P$57,INT((ROW()-43)/10)+1)</f>
        <v>2039</v>
      </c>
      <c r="B174" s="538" t="str" cm="1">
        <f t="array" ref="B174">INDEX($L$43:$L$52,MOD(ROW()-43,10)+1)</f>
        <v>D2</v>
      </c>
      <c r="C174" s="539">
        <f t="shared" si="55"/>
        <v>186000000000</v>
      </c>
      <c r="D174" s="539">
        <f t="shared" si="61"/>
        <v>2371100000000</v>
      </c>
      <c r="E174" s="540">
        <f t="shared" si="56"/>
        <v>0.53700000000000003</v>
      </c>
      <c r="F174" s="541">
        <f t="shared" si="57"/>
        <v>99882000000</v>
      </c>
      <c r="G174" s="541">
        <f t="shared" si="62"/>
        <v>2499582600000</v>
      </c>
      <c r="H174" s="540">
        <f t="shared" si="58"/>
        <v>0.17893265457862881</v>
      </c>
      <c r="I174" s="540">
        <f t="shared" si="59"/>
        <v>0.04</v>
      </c>
      <c r="J174" s="542">
        <f t="shared" si="60"/>
        <v>0.06</v>
      </c>
    </row>
    <row r="175" spans="1:10" hidden="1">
      <c r="A175" s="567" cm="1">
        <f t="array" ref="A175">INDEX($P$43:$P$57,INT((ROW()-43)/10)+1)</f>
        <v>2039</v>
      </c>
      <c r="B175" s="546" t="str" cm="1">
        <f t="array" ref="B175">INDEX($L$43:$L$52,MOD(ROW()-43,10)+1)</f>
        <v>D3</v>
      </c>
      <c r="C175" s="547">
        <f t="shared" si="55"/>
        <v>205000000000</v>
      </c>
      <c r="D175" s="547">
        <f t="shared" si="61"/>
        <v>2185100000000</v>
      </c>
      <c r="E175" s="548">
        <f t="shared" si="56"/>
        <v>0.624</v>
      </c>
      <c r="F175" s="549">
        <f t="shared" si="57"/>
        <v>127920000000</v>
      </c>
      <c r="G175" s="549">
        <f t="shared" si="62"/>
        <v>2399700600000</v>
      </c>
      <c r="H175" s="548">
        <f t="shared" si="58"/>
        <v>0.17893265457862881</v>
      </c>
      <c r="I175" s="548">
        <f t="shared" si="59"/>
        <v>0.04</v>
      </c>
      <c r="J175" s="550">
        <f t="shared" si="60"/>
        <v>0.06</v>
      </c>
    </row>
    <row r="176" spans="1:10" hidden="1">
      <c r="A176" s="567" cm="1">
        <f t="array" ref="A176">INDEX($P$43:$P$57,INT((ROW()-43)/10)+1)</f>
        <v>2039</v>
      </c>
      <c r="B176" s="546" t="str" cm="1">
        <f t="array" ref="B176">INDEX($L$43:$L$52,MOD(ROW()-43,10)+1)</f>
        <v>D4</v>
      </c>
      <c r="C176" s="547">
        <f t="shared" si="55"/>
        <v>219300000000</v>
      </c>
      <c r="D176" s="547">
        <f t="shared" si="61"/>
        <v>1980100000000</v>
      </c>
      <c r="E176" s="548">
        <f t="shared" si="56"/>
        <v>0.69899999999999995</v>
      </c>
      <c r="F176" s="549">
        <f t="shared" si="57"/>
        <v>153290700000</v>
      </c>
      <c r="G176" s="549">
        <f t="shared" si="62"/>
        <v>2271780600000</v>
      </c>
      <c r="H176" s="548">
        <f t="shared" si="58"/>
        <v>0.17893265457862881</v>
      </c>
      <c r="I176" s="548">
        <f t="shared" si="59"/>
        <v>0.04</v>
      </c>
      <c r="J176" s="550">
        <f t="shared" si="60"/>
        <v>0.06</v>
      </c>
    </row>
    <row r="177" spans="1:10" hidden="1">
      <c r="A177" s="567" cm="1">
        <f t="array" ref="A177">INDEX($P$43:$P$57,INT((ROW()-43)/10)+1)</f>
        <v>2039</v>
      </c>
      <c r="B177" s="546" t="str" cm="1">
        <f t="array" ref="B177">INDEX($L$43:$L$52,MOD(ROW()-43,10)+1)</f>
        <v>D5</v>
      </c>
      <c r="C177" s="547">
        <f t="shared" si="55"/>
        <v>238500000000</v>
      </c>
      <c r="D177" s="547">
        <f t="shared" si="61"/>
        <v>1760800000000</v>
      </c>
      <c r="E177" s="548">
        <f t="shared" si="56"/>
        <v>0.79800000000000004</v>
      </c>
      <c r="F177" s="549">
        <f t="shared" si="57"/>
        <v>190323000000</v>
      </c>
      <c r="G177" s="549">
        <f t="shared" si="62"/>
        <v>2118489900000</v>
      </c>
      <c r="H177" s="548">
        <f t="shared" si="58"/>
        <v>0.17893265457862881</v>
      </c>
      <c r="I177" s="548">
        <f t="shared" si="59"/>
        <v>0.04</v>
      </c>
      <c r="J177" s="550">
        <f t="shared" si="60"/>
        <v>0.06</v>
      </c>
    </row>
    <row r="178" spans="1:10" hidden="1">
      <c r="A178" s="567" cm="1">
        <f t="array" ref="A178">INDEX($P$43:$P$57,INT((ROW()-43)/10)+1)</f>
        <v>2039</v>
      </c>
      <c r="B178" s="546" t="str" cm="1">
        <f t="array" ref="B178">INDEX($L$43:$L$52,MOD(ROW()-43,10)+1)</f>
        <v>D6</v>
      </c>
      <c r="C178" s="547">
        <f t="shared" si="55"/>
        <v>257300000000</v>
      </c>
      <c r="D178" s="547">
        <f t="shared" si="61"/>
        <v>1522300000000</v>
      </c>
      <c r="E178" s="548">
        <f t="shared" si="56"/>
        <v>0.85799999999999998</v>
      </c>
      <c r="F178" s="549">
        <f t="shared" si="57"/>
        <v>220763400000</v>
      </c>
      <c r="G178" s="549">
        <f t="shared" si="62"/>
        <v>1928166900000</v>
      </c>
      <c r="H178" s="548">
        <f t="shared" si="58"/>
        <v>0.17893265457862881</v>
      </c>
      <c r="I178" s="548">
        <f t="shared" si="59"/>
        <v>0.04</v>
      </c>
      <c r="J178" s="550">
        <f t="shared" si="60"/>
        <v>0.06</v>
      </c>
    </row>
    <row r="179" spans="1:10" hidden="1">
      <c r="A179" s="567" cm="1">
        <f t="array" ref="A179">INDEX($P$43:$P$57,INT((ROW()-43)/10)+1)</f>
        <v>2039</v>
      </c>
      <c r="B179" s="546" t="str" cm="1">
        <f t="array" ref="B179">INDEX($L$43:$L$52,MOD(ROW()-43,10)+1)</f>
        <v>D7</v>
      </c>
      <c r="C179" s="547">
        <f t="shared" si="55"/>
        <v>278500000000</v>
      </c>
      <c r="D179" s="547">
        <f t="shared" si="61"/>
        <v>1265000000000</v>
      </c>
      <c r="E179" s="548">
        <f t="shared" si="56"/>
        <v>0.99</v>
      </c>
      <c r="F179" s="549">
        <f t="shared" si="57"/>
        <v>275715000000</v>
      </c>
      <c r="G179" s="549">
        <f t="shared" si="62"/>
        <v>1707403500000</v>
      </c>
      <c r="H179" s="548">
        <f t="shared" si="58"/>
        <v>0.17893265457862881</v>
      </c>
      <c r="I179" s="548">
        <f t="shared" si="59"/>
        <v>0.04</v>
      </c>
      <c r="J179" s="550">
        <f t="shared" si="60"/>
        <v>0.06</v>
      </c>
    </row>
    <row r="180" spans="1:10" hidden="1">
      <c r="A180" s="567" cm="1">
        <f t="array" ref="A180">INDEX($P$43:$P$57,INT((ROW()-43)/10)+1)</f>
        <v>2039</v>
      </c>
      <c r="B180" s="546" t="str" cm="1">
        <f t="array" ref="B180">INDEX($L$43:$L$52,MOD(ROW()-43,10)+1)</f>
        <v>D8</v>
      </c>
      <c r="C180" s="547">
        <f t="shared" si="55"/>
        <v>736500000000</v>
      </c>
      <c r="D180" s="547">
        <f t="shared" si="61"/>
        <v>986500000000</v>
      </c>
      <c r="E180" s="548">
        <f t="shared" si="56"/>
        <v>1.2490000000000001</v>
      </c>
      <c r="F180" s="549">
        <f t="shared" si="57"/>
        <v>919888500000.00012</v>
      </c>
      <c r="G180" s="549">
        <f t="shared" si="62"/>
        <v>1431688500000</v>
      </c>
      <c r="H180" s="548">
        <f t="shared" si="58"/>
        <v>0.17893265457862881</v>
      </c>
      <c r="I180" s="548">
        <f t="shared" si="59"/>
        <v>0.04</v>
      </c>
      <c r="J180" s="550">
        <f t="shared" si="60"/>
        <v>0.06</v>
      </c>
    </row>
    <row r="181" spans="1:10" hidden="1">
      <c r="A181" s="568" cm="1">
        <f t="array" ref="A181">INDEX($P$43:$P$57,INT((ROW()-43)/10)+1)</f>
        <v>2039</v>
      </c>
      <c r="B181" s="552" t="str" cm="1">
        <f t="array" ref="B181">INDEX($L$43:$L$52,MOD(ROW()-43,10)+1)</f>
        <v>D9</v>
      </c>
      <c r="C181" s="553">
        <f t="shared" si="55"/>
        <v>150000000000</v>
      </c>
      <c r="D181" s="553">
        <f t="shared" si="61"/>
        <v>250000000000</v>
      </c>
      <c r="E181" s="554">
        <f t="shared" si="56"/>
        <v>1.58</v>
      </c>
      <c r="F181" s="555">
        <f t="shared" si="57"/>
        <v>237000000000</v>
      </c>
      <c r="G181" s="555">
        <f t="shared" si="62"/>
        <v>511800000000</v>
      </c>
      <c r="H181" s="554">
        <f t="shared" si="58"/>
        <v>0.17893265457862881</v>
      </c>
      <c r="I181" s="554">
        <f t="shared" si="59"/>
        <v>0.04</v>
      </c>
      <c r="J181" s="556">
        <f t="shared" si="60"/>
        <v>0.06</v>
      </c>
    </row>
    <row r="182" spans="1:10" ht="16.2" hidden="1" thickBot="1">
      <c r="A182" s="568" cm="1">
        <f t="array" ref="A182">INDEX($P$43:$P$57,INT((ROW()-43)/10)+1)</f>
        <v>2039</v>
      </c>
      <c r="B182" s="552" t="str" cm="1">
        <f t="array" ref="B182">INDEX($L$43:$L$52,MOD(ROW()-43,10)+1)</f>
        <v>D10</v>
      </c>
      <c r="C182" s="553">
        <f t="shared" si="55"/>
        <v>100000000000</v>
      </c>
      <c r="D182" s="553">
        <f>C182</f>
        <v>100000000000</v>
      </c>
      <c r="E182" s="554">
        <f t="shared" si="56"/>
        <v>2.7480000000000002</v>
      </c>
      <c r="F182" s="555">
        <f t="shared" si="57"/>
        <v>274800000000.00003</v>
      </c>
      <c r="G182" s="555">
        <f>F182</f>
        <v>274800000000.00003</v>
      </c>
      <c r="H182" s="554">
        <f t="shared" si="58"/>
        <v>0.17893265457862881</v>
      </c>
      <c r="I182" s="554">
        <f t="shared" si="59"/>
        <v>0.04</v>
      </c>
      <c r="J182" s="556">
        <f t="shared" si="60"/>
        <v>0.06</v>
      </c>
    </row>
    <row r="183" spans="1:10" hidden="1">
      <c r="A183" s="569" cm="1">
        <f t="array" ref="A183">INDEX($P$43:$P$57,INT((ROW()-43)/10)+1)</f>
        <v>2040</v>
      </c>
      <c r="B183" s="530" t="str" cm="1">
        <f t="array" ref="B183">INDEX($L$43:$L$52,MOD(ROW()-43,10)+1)</f>
        <v>D1</v>
      </c>
      <c r="C183" s="531">
        <f t="shared" si="55"/>
        <v>200000000000000</v>
      </c>
      <c r="D183" s="531">
        <f t="shared" ref="D183:D191" si="63">C183+D184</f>
        <v>202371100000000</v>
      </c>
      <c r="E183" s="532">
        <f t="shared" si="56"/>
        <v>0.443</v>
      </c>
      <c r="F183" s="533">
        <f t="shared" si="57"/>
        <v>88600000000000</v>
      </c>
      <c r="G183" s="533">
        <f t="shared" ref="G183:G191" si="64">F183+G184</f>
        <v>91099582600000</v>
      </c>
      <c r="H183" s="532">
        <f t="shared" si="58"/>
        <v>0.17893265457862881</v>
      </c>
      <c r="I183" s="532">
        <f t="shared" si="59"/>
        <v>0.04</v>
      </c>
      <c r="J183" s="534">
        <f t="shared" si="60"/>
        <v>0.06</v>
      </c>
    </row>
    <row r="184" spans="1:10" hidden="1">
      <c r="A184" s="566" cm="1">
        <f t="array" ref="A184">INDEX($P$43:$P$57,INT((ROW()-43)/10)+1)</f>
        <v>2040</v>
      </c>
      <c r="B184" s="538" t="str" cm="1">
        <f t="array" ref="B184">INDEX($L$43:$L$52,MOD(ROW()-43,10)+1)</f>
        <v>D2</v>
      </c>
      <c r="C184" s="539">
        <f t="shared" si="55"/>
        <v>186000000000</v>
      </c>
      <c r="D184" s="539">
        <f t="shared" si="63"/>
        <v>2371100000000</v>
      </c>
      <c r="E184" s="540">
        <f t="shared" si="56"/>
        <v>0.53700000000000003</v>
      </c>
      <c r="F184" s="541">
        <f t="shared" si="57"/>
        <v>99882000000</v>
      </c>
      <c r="G184" s="541">
        <f t="shared" si="64"/>
        <v>2499582600000</v>
      </c>
      <c r="H184" s="540">
        <f t="shared" si="58"/>
        <v>0.17893265457862881</v>
      </c>
      <c r="I184" s="540">
        <f t="shared" si="59"/>
        <v>0.04</v>
      </c>
      <c r="J184" s="542">
        <f t="shared" si="60"/>
        <v>0.06</v>
      </c>
    </row>
    <row r="185" spans="1:10" hidden="1">
      <c r="A185" s="567" cm="1">
        <f t="array" ref="A185">INDEX($P$43:$P$57,INT((ROW()-43)/10)+1)</f>
        <v>2040</v>
      </c>
      <c r="B185" s="546" t="str" cm="1">
        <f t="array" ref="B185">INDEX($L$43:$L$52,MOD(ROW()-43,10)+1)</f>
        <v>D3</v>
      </c>
      <c r="C185" s="547">
        <f t="shared" si="55"/>
        <v>205000000000</v>
      </c>
      <c r="D185" s="547">
        <f t="shared" si="63"/>
        <v>2185100000000</v>
      </c>
      <c r="E185" s="548">
        <f t="shared" si="56"/>
        <v>0.624</v>
      </c>
      <c r="F185" s="549">
        <f t="shared" si="57"/>
        <v>127920000000</v>
      </c>
      <c r="G185" s="549">
        <f t="shared" si="64"/>
        <v>2399700600000</v>
      </c>
      <c r="H185" s="548">
        <f t="shared" si="58"/>
        <v>0.17893265457862881</v>
      </c>
      <c r="I185" s="548">
        <f t="shared" si="59"/>
        <v>0.04</v>
      </c>
      <c r="J185" s="550">
        <f t="shared" si="60"/>
        <v>0.06</v>
      </c>
    </row>
    <row r="186" spans="1:10" hidden="1">
      <c r="A186" s="567" cm="1">
        <f t="array" ref="A186">INDEX($P$43:$P$57,INT((ROW()-43)/10)+1)</f>
        <v>2040</v>
      </c>
      <c r="B186" s="546" t="str" cm="1">
        <f t="array" ref="B186">INDEX($L$43:$L$52,MOD(ROW()-43,10)+1)</f>
        <v>D4</v>
      </c>
      <c r="C186" s="547">
        <f t="shared" si="55"/>
        <v>219300000000</v>
      </c>
      <c r="D186" s="547">
        <f t="shared" si="63"/>
        <v>1980100000000</v>
      </c>
      <c r="E186" s="548">
        <f t="shared" si="56"/>
        <v>0.69899999999999995</v>
      </c>
      <c r="F186" s="549">
        <f t="shared" si="57"/>
        <v>153290700000</v>
      </c>
      <c r="G186" s="549">
        <f t="shared" si="64"/>
        <v>2271780600000</v>
      </c>
      <c r="H186" s="548">
        <f t="shared" si="58"/>
        <v>0.17893265457862881</v>
      </c>
      <c r="I186" s="548">
        <f t="shared" si="59"/>
        <v>0.04</v>
      </c>
      <c r="J186" s="550">
        <f t="shared" si="60"/>
        <v>0.06</v>
      </c>
    </row>
    <row r="187" spans="1:10" hidden="1">
      <c r="A187" s="567" cm="1">
        <f t="array" ref="A187">INDEX($P$43:$P$57,INT((ROW()-43)/10)+1)</f>
        <v>2040</v>
      </c>
      <c r="B187" s="546" t="str" cm="1">
        <f t="array" ref="B187">INDEX($L$43:$L$52,MOD(ROW()-43,10)+1)</f>
        <v>D5</v>
      </c>
      <c r="C187" s="547">
        <f t="shared" si="55"/>
        <v>238500000000</v>
      </c>
      <c r="D187" s="547">
        <f t="shared" si="63"/>
        <v>1760800000000</v>
      </c>
      <c r="E187" s="548">
        <f t="shared" si="56"/>
        <v>0.79800000000000004</v>
      </c>
      <c r="F187" s="549">
        <f t="shared" si="57"/>
        <v>190323000000</v>
      </c>
      <c r="G187" s="549">
        <f t="shared" si="64"/>
        <v>2118489900000</v>
      </c>
      <c r="H187" s="548">
        <f t="shared" si="58"/>
        <v>0.17893265457862881</v>
      </c>
      <c r="I187" s="548">
        <f t="shared" si="59"/>
        <v>0.04</v>
      </c>
      <c r="J187" s="550">
        <f t="shared" si="60"/>
        <v>0.06</v>
      </c>
    </row>
    <row r="188" spans="1:10" hidden="1">
      <c r="A188" s="567" cm="1">
        <f t="array" ref="A188">INDEX($P$43:$P$57,INT((ROW()-43)/10)+1)</f>
        <v>2040</v>
      </c>
      <c r="B188" s="546" t="str" cm="1">
        <f t="array" ref="B188">INDEX($L$43:$L$52,MOD(ROW()-43,10)+1)</f>
        <v>D6</v>
      </c>
      <c r="C188" s="547">
        <f t="shared" si="55"/>
        <v>257300000000</v>
      </c>
      <c r="D188" s="547">
        <f t="shared" si="63"/>
        <v>1522300000000</v>
      </c>
      <c r="E188" s="548">
        <f t="shared" si="56"/>
        <v>0.85799999999999998</v>
      </c>
      <c r="F188" s="549">
        <f t="shared" si="57"/>
        <v>220763400000</v>
      </c>
      <c r="G188" s="549">
        <f t="shared" si="64"/>
        <v>1928166900000</v>
      </c>
      <c r="H188" s="548">
        <f t="shared" si="58"/>
        <v>0.17893265457862881</v>
      </c>
      <c r="I188" s="548">
        <f t="shared" si="59"/>
        <v>0.04</v>
      </c>
      <c r="J188" s="550">
        <f t="shared" si="60"/>
        <v>0.06</v>
      </c>
    </row>
    <row r="189" spans="1:10" hidden="1">
      <c r="A189" s="567" cm="1">
        <f t="array" ref="A189">INDEX($P$43:$P$57,INT((ROW()-43)/10)+1)</f>
        <v>2040</v>
      </c>
      <c r="B189" s="546" t="str" cm="1">
        <f t="array" ref="B189">INDEX($L$43:$L$52,MOD(ROW()-43,10)+1)</f>
        <v>D7</v>
      </c>
      <c r="C189" s="547">
        <f t="shared" si="55"/>
        <v>278500000000</v>
      </c>
      <c r="D189" s="547">
        <f t="shared" si="63"/>
        <v>1265000000000</v>
      </c>
      <c r="E189" s="548">
        <f t="shared" si="56"/>
        <v>0.99</v>
      </c>
      <c r="F189" s="549">
        <f t="shared" si="57"/>
        <v>275715000000</v>
      </c>
      <c r="G189" s="549">
        <f t="shared" si="64"/>
        <v>1707403500000</v>
      </c>
      <c r="H189" s="548">
        <f t="shared" si="58"/>
        <v>0.17893265457862881</v>
      </c>
      <c r="I189" s="548">
        <f t="shared" si="59"/>
        <v>0.04</v>
      </c>
      <c r="J189" s="550">
        <f t="shared" si="60"/>
        <v>0.06</v>
      </c>
    </row>
    <row r="190" spans="1:10" hidden="1">
      <c r="A190" s="567" cm="1">
        <f t="array" ref="A190">INDEX($P$43:$P$57,INT((ROW()-43)/10)+1)</f>
        <v>2040</v>
      </c>
      <c r="B190" s="546" t="str" cm="1">
        <f t="array" ref="B190">INDEX($L$43:$L$52,MOD(ROW()-43,10)+1)</f>
        <v>D8</v>
      </c>
      <c r="C190" s="547">
        <f t="shared" si="55"/>
        <v>736500000000</v>
      </c>
      <c r="D190" s="547">
        <f t="shared" si="63"/>
        <v>986500000000</v>
      </c>
      <c r="E190" s="548">
        <f t="shared" si="56"/>
        <v>1.2490000000000001</v>
      </c>
      <c r="F190" s="549">
        <f t="shared" si="57"/>
        <v>919888500000.00012</v>
      </c>
      <c r="G190" s="549">
        <f t="shared" si="64"/>
        <v>1431688500000</v>
      </c>
      <c r="H190" s="548">
        <f t="shared" si="58"/>
        <v>0.17893265457862881</v>
      </c>
      <c r="I190" s="548">
        <f t="shared" si="59"/>
        <v>0.04</v>
      </c>
      <c r="J190" s="550">
        <f t="shared" si="60"/>
        <v>0.06</v>
      </c>
    </row>
    <row r="191" spans="1:10" hidden="1">
      <c r="A191" s="568" cm="1">
        <f t="array" ref="A191">INDEX($P$43:$P$57,INT((ROW()-43)/10)+1)</f>
        <v>2040</v>
      </c>
      <c r="B191" s="552" t="str" cm="1">
        <f t="array" ref="B191">INDEX($L$43:$L$52,MOD(ROW()-43,10)+1)</f>
        <v>D9</v>
      </c>
      <c r="C191" s="553">
        <f t="shared" si="55"/>
        <v>150000000000</v>
      </c>
      <c r="D191" s="553">
        <f t="shared" si="63"/>
        <v>250000000000</v>
      </c>
      <c r="E191" s="554">
        <f t="shared" si="56"/>
        <v>1.58</v>
      </c>
      <c r="F191" s="555">
        <f t="shared" si="57"/>
        <v>237000000000</v>
      </c>
      <c r="G191" s="555">
        <f t="shared" si="64"/>
        <v>511800000000</v>
      </c>
      <c r="H191" s="554">
        <f t="shared" si="58"/>
        <v>0.17893265457862881</v>
      </c>
      <c r="I191" s="554">
        <f t="shared" si="59"/>
        <v>0.04</v>
      </c>
      <c r="J191" s="556">
        <f t="shared" si="60"/>
        <v>0.06</v>
      </c>
    </row>
    <row r="192" spans="1:10" ht="16.2" hidden="1" thickBot="1">
      <c r="A192" s="570" cm="1">
        <f t="array" ref="A192">INDEX($P$43:$P$57,INT((ROW()-43)/10)+1)</f>
        <v>2040</v>
      </c>
      <c r="B192" s="571" t="str" cm="1">
        <f t="array" ref="B192">INDEX($L$43:$L$52,MOD(ROW()-43,10)+1)</f>
        <v>D10</v>
      </c>
      <c r="C192" s="572">
        <f t="shared" si="55"/>
        <v>100000000000</v>
      </c>
      <c r="D192" s="572">
        <f>C192</f>
        <v>100000000000</v>
      </c>
      <c r="E192" s="573">
        <f t="shared" si="56"/>
        <v>2.7480000000000002</v>
      </c>
      <c r="F192" s="574">
        <f t="shared" si="57"/>
        <v>274800000000.00003</v>
      </c>
      <c r="G192" s="574">
        <f>F192</f>
        <v>274800000000.00003</v>
      </c>
      <c r="H192" s="573">
        <f t="shared" si="58"/>
        <v>0.17893265457862881</v>
      </c>
      <c r="I192" s="573">
        <f t="shared" si="59"/>
        <v>0.04</v>
      </c>
      <c r="J192" s="565">
        <f t="shared" si="60"/>
        <v>0.06</v>
      </c>
    </row>
  </sheetData>
  <sheetProtection algorithmName="SHA-512" hashValue="AnxHgWsOlbhYm+JkDBAAI0Nt1xQ2/yNtvaN3gDBmr4QfaGcPZ1eF0eBpiefOzZGiFiFSIVhY2ZWOjr+mw/j6eA==" saltValue="0g1uID29T1y9B13zy5oWsA==" spinCount="100000" sheet="1" objects="1" scenarios="1"/>
  <mergeCells count="3">
    <mergeCell ref="A2:G2"/>
    <mergeCell ref="A3:G3"/>
    <mergeCell ref="A5:G5"/>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2355C-F265-F44B-B3F4-9B38140883AC}">
  <sheetPr codeName="Sheet8">
    <tabColor theme="5"/>
  </sheetPr>
  <dimension ref="A1:AB197"/>
  <sheetViews>
    <sheetView showGridLines="0" zoomScale="55" zoomScaleNormal="55" workbookViewId="0">
      <pane xSplit="1" topLeftCell="H1" activePane="topRight" state="frozen"/>
      <selection activeCell="J46" sqref="J46"/>
      <selection pane="topRight" activeCell="A19" sqref="A19"/>
    </sheetView>
  </sheetViews>
  <sheetFormatPr defaultColWidth="14.19921875" defaultRowHeight="15.6"/>
  <cols>
    <col min="1" max="1" width="70.19921875" customWidth="1"/>
    <col min="2" max="3" width="13.19921875" hidden="1" customWidth="1"/>
    <col min="4" max="4" width="16" hidden="1" customWidth="1"/>
    <col min="5" max="5" width="16.69921875" hidden="1" customWidth="1"/>
    <col min="6" max="6" width="15.69921875" hidden="1" customWidth="1"/>
    <col min="7" max="7" width="13.69921875" hidden="1" customWidth="1"/>
    <col min="8" max="8" width="19.19921875" customWidth="1"/>
    <col min="9" max="9" width="17.5" hidden="1" customWidth="1"/>
    <col min="10" max="10" width="16.69921875" hidden="1" customWidth="1"/>
    <col min="11" max="11" width="17.69921875" hidden="1" customWidth="1"/>
    <col min="12" max="13" width="18.69921875" hidden="1" customWidth="1"/>
    <col min="14" max="14" width="18.69921875" bestFit="1" customWidth="1"/>
    <col min="15" max="15" width="22.5" hidden="1" customWidth="1"/>
    <col min="16" max="16" width="19.19921875" hidden="1" customWidth="1"/>
    <col min="17" max="17" width="19.69921875" hidden="1" customWidth="1"/>
    <col min="18" max="18" width="22.19921875" hidden="1" customWidth="1"/>
    <col min="19" max="19" width="20.5" hidden="1" customWidth="1"/>
    <col min="20" max="20" width="20.69921875" hidden="1" customWidth="1"/>
    <col min="21" max="21" width="19.5" hidden="1" customWidth="1"/>
    <col min="22" max="22" width="20.19921875" hidden="1" customWidth="1"/>
    <col min="23" max="23" width="21.5" hidden="1" customWidth="1"/>
    <col min="24" max="24" width="21" hidden="1" customWidth="1"/>
    <col min="25" max="25" width="16.69921875" hidden="1" customWidth="1"/>
    <col min="26" max="26" width="16.69921875" customWidth="1"/>
    <col min="27" max="27" width="19.5" customWidth="1"/>
    <col min="29" max="29" width="16.5" customWidth="1"/>
    <col min="30" max="30" width="16.69921875" bestFit="1" customWidth="1"/>
    <col min="31" max="31" width="17.69921875" bestFit="1" customWidth="1"/>
  </cols>
  <sheetData>
    <row r="1" spans="1:28" ht="18">
      <c r="A1" s="20" t="s">
        <v>12</v>
      </c>
      <c r="B1" s="20"/>
      <c r="C1" s="20"/>
      <c r="D1" s="20"/>
      <c r="E1" s="20"/>
      <c r="F1" s="20"/>
      <c r="G1" s="20"/>
      <c r="H1" s="20"/>
      <c r="I1" s="20"/>
      <c r="J1" s="20"/>
      <c r="K1" s="20"/>
      <c r="L1" s="20"/>
      <c r="M1" s="20"/>
      <c r="N1" s="20"/>
      <c r="O1" s="143"/>
      <c r="P1" s="143"/>
      <c r="Q1" s="65"/>
      <c r="R1" s="65"/>
      <c r="S1" s="218"/>
      <c r="T1" s="218"/>
      <c r="U1" s="218"/>
      <c r="V1" s="218"/>
      <c r="W1" s="65"/>
      <c r="X1" s="65"/>
      <c r="Y1" s="29"/>
      <c r="Z1" s="29"/>
      <c r="AA1" s="9"/>
      <c r="AB1" s="9"/>
    </row>
    <row r="2" spans="1:28">
      <c r="A2" s="357" t="s">
        <v>26</v>
      </c>
      <c r="B2" s="358"/>
      <c r="C2" s="358"/>
      <c r="D2" s="359"/>
      <c r="E2" s="19"/>
      <c r="F2" s="19"/>
      <c r="G2" s="19"/>
      <c r="H2" s="9"/>
      <c r="I2" s="9"/>
      <c r="J2" s="9"/>
      <c r="K2" s="9"/>
      <c r="L2" s="9"/>
      <c r="M2" s="9"/>
      <c r="N2" s="9"/>
      <c r="O2" s="143"/>
      <c r="P2" s="143"/>
      <c r="Q2" s="65"/>
      <c r="R2" s="65"/>
      <c r="S2" s="218"/>
      <c r="T2" s="218"/>
      <c r="U2" s="218"/>
      <c r="V2" s="218"/>
      <c r="W2" s="65"/>
      <c r="X2" s="65"/>
      <c r="Y2" s="29"/>
      <c r="Z2" s="29"/>
      <c r="AA2" s="9"/>
      <c r="AB2" s="9"/>
    </row>
    <row r="3" spans="1:28">
      <c r="A3" s="360" t="s">
        <v>33</v>
      </c>
      <c r="B3" s="361"/>
      <c r="C3" s="361"/>
      <c r="D3" s="362"/>
      <c r="E3" s="19"/>
      <c r="F3" s="19"/>
      <c r="G3" s="19"/>
      <c r="H3" s="18"/>
      <c r="I3" s="18"/>
      <c r="J3" s="18"/>
      <c r="K3" s="18"/>
      <c r="L3" s="87"/>
      <c r="M3" s="87"/>
      <c r="N3" s="87"/>
      <c r="O3" s="143"/>
      <c r="P3" s="143"/>
      <c r="Q3" s="65"/>
      <c r="R3" s="65"/>
      <c r="S3" s="218"/>
      <c r="T3" s="218"/>
      <c r="U3" s="218"/>
      <c r="V3" s="218"/>
      <c r="W3" s="65"/>
      <c r="X3" s="65"/>
      <c r="Y3" s="60"/>
      <c r="Z3" s="60"/>
      <c r="AA3" s="9"/>
      <c r="AB3" s="9"/>
    </row>
    <row r="4" spans="1:28" ht="16.2" customHeight="1" thickBot="1">
      <c r="A4" s="360" t="s">
        <v>35</v>
      </c>
      <c r="B4" s="361"/>
      <c r="C4" s="361"/>
      <c r="D4" s="362"/>
      <c r="E4" s="19"/>
      <c r="F4" s="19"/>
      <c r="G4" s="19"/>
      <c r="H4" s="18"/>
      <c r="I4" s="18"/>
      <c r="J4" s="18"/>
      <c r="K4" s="18"/>
      <c r="L4" s="87"/>
      <c r="M4" s="87"/>
      <c r="N4" s="87"/>
      <c r="O4" s="143"/>
      <c r="P4" s="143"/>
      <c r="Q4" s="65"/>
      <c r="R4" s="65"/>
      <c r="S4" s="218"/>
      <c r="T4" s="218"/>
      <c r="U4" s="218"/>
      <c r="V4" s="218"/>
      <c r="W4" s="65"/>
      <c r="X4" s="65"/>
      <c r="Y4" s="87"/>
      <c r="Z4" s="87"/>
      <c r="AA4" s="9"/>
      <c r="AB4" s="9"/>
    </row>
    <row r="5" spans="1:28" ht="16.2" customHeight="1" thickBot="1">
      <c r="A5" s="363" t="s">
        <v>38</v>
      </c>
      <c r="B5" s="364"/>
      <c r="C5" s="364"/>
      <c r="D5" s="365"/>
      <c r="E5" s="19"/>
      <c r="F5" s="19"/>
      <c r="G5" s="19"/>
      <c r="H5" s="335" t="s">
        <v>137</v>
      </c>
      <c r="I5" s="18"/>
      <c r="J5" s="18"/>
      <c r="K5" s="18"/>
      <c r="L5" s="87"/>
      <c r="N5" s="19"/>
      <c r="O5" s="143"/>
      <c r="P5" s="143"/>
      <c r="Q5" s="65"/>
      <c r="R5" s="65"/>
      <c r="S5" s="218"/>
      <c r="T5" s="218"/>
      <c r="U5" s="218"/>
      <c r="V5" s="218"/>
      <c r="W5" s="65"/>
      <c r="X5" s="65"/>
      <c r="Y5" s="60"/>
      <c r="Z5" s="60"/>
      <c r="AA5" s="8"/>
      <c r="AB5" s="9"/>
    </row>
    <row r="6" spans="1:28" ht="31.2">
      <c r="A6" s="19"/>
      <c r="B6" s="19"/>
      <c r="C6" s="19"/>
      <c r="D6" s="19"/>
      <c r="E6" s="19"/>
      <c r="F6" s="19"/>
      <c r="G6" s="19"/>
      <c r="H6" s="333" t="s">
        <v>138</v>
      </c>
      <c r="I6" s="19"/>
      <c r="J6" s="19"/>
      <c r="K6" s="19"/>
      <c r="L6" s="19"/>
      <c r="N6" s="337">
        <f ca="1">N180</f>
        <v>3923.8197923920734</v>
      </c>
      <c r="O6" s="143"/>
      <c r="P6" s="143"/>
      <c r="Q6" s="65"/>
      <c r="R6" s="65"/>
      <c r="S6" s="218"/>
      <c r="T6" s="218"/>
      <c r="U6" s="218"/>
      <c r="V6" s="218"/>
      <c r="W6" s="65"/>
      <c r="X6" s="65"/>
      <c r="Y6" s="61"/>
      <c r="Z6" s="61"/>
      <c r="AA6" s="8"/>
      <c r="AB6" s="8"/>
    </row>
    <row r="7" spans="1:28" ht="16.2" thickBot="1">
      <c r="A7" s="19"/>
      <c r="B7" s="19"/>
      <c r="C7" s="19"/>
      <c r="D7" s="19"/>
      <c r="E7" s="19"/>
      <c r="F7" s="19"/>
      <c r="G7" s="19"/>
      <c r="H7" s="334" t="s">
        <v>31</v>
      </c>
      <c r="I7" s="19"/>
      <c r="J7" s="19"/>
      <c r="K7" s="19"/>
      <c r="L7" s="19"/>
      <c r="N7" s="336">
        <f ca="1">N182</f>
        <v>0.58603624838794866</v>
      </c>
      <c r="O7" s="143"/>
      <c r="P7" s="143"/>
      <c r="Q7" s="65"/>
      <c r="R7" s="65"/>
      <c r="S7" s="218"/>
      <c r="T7" s="218"/>
      <c r="U7" s="218"/>
      <c r="V7" s="218"/>
      <c r="W7" s="65"/>
      <c r="X7" s="65"/>
      <c r="Y7" s="61"/>
      <c r="Z7" s="61"/>
      <c r="AA7" s="8"/>
      <c r="AB7" s="8"/>
    </row>
    <row r="8" spans="1:28">
      <c r="A8" s="128"/>
      <c r="B8" s="129">
        <v>2019</v>
      </c>
      <c r="C8" s="129">
        <f>B8+1</f>
        <v>2020</v>
      </c>
      <c r="D8" s="129">
        <f t="shared" ref="D8:N8" si="0">C8+1</f>
        <v>2021</v>
      </c>
      <c r="E8" s="129">
        <f t="shared" si="0"/>
        <v>2022</v>
      </c>
      <c r="F8" s="129">
        <f t="shared" si="0"/>
        <v>2023</v>
      </c>
      <c r="G8" s="129">
        <f t="shared" si="0"/>
        <v>2024</v>
      </c>
      <c r="H8" s="268">
        <f t="shared" si="0"/>
        <v>2025</v>
      </c>
      <c r="I8" s="129">
        <f t="shared" si="0"/>
        <v>2026</v>
      </c>
      <c r="J8" s="129">
        <f t="shared" si="0"/>
        <v>2027</v>
      </c>
      <c r="K8" s="129">
        <f t="shared" si="0"/>
        <v>2028</v>
      </c>
      <c r="L8" s="129">
        <f t="shared" si="0"/>
        <v>2029</v>
      </c>
      <c r="M8" s="129">
        <f t="shared" si="0"/>
        <v>2030</v>
      </c>
      <c r="N8" s="268">
        <f t="shared" si="0"/>
        <v>2031</v>
      </c>
      <c r="O8" s="8"/>
      <c r="P8" s="8"/>
      <c r="Q8" s="65"/>
      <c r="R8" s="65"/>
      <c r="S8" s="218"/>
      <c r="T8" s="218"/>
      <c r="U8" s="218"/>
      <c r="V8" s="218"/>
      <c r="W8" s="65"/>
      <c r="X8" s="65"/>
      <c r="Y8" s="62"/>
      <c r="Z8" s="62"/>
      <c r="AA8" s="130" t="s">
        <v>93</v>
      </c>
      <c r="AB8" s="9"/>
    </row>
    <row r="9" spans="1:28">
      <c r="A9" s="91" t="s">
        <v>39</v>
      </c>
      <c r="B9" s="101"/>
      <c r="C9" s="101"/>
      <c r="D9" s="101"/>
      <c r="E9" s="101"/>
      <c r="F9" s="101"/>
      <c r="G9" s="101"/>
      <c r="H9" s="269"/>
      <c r="I9" s="101"/>
      <c r="J9" s="101"/>
      <c r="K9" s="101"/>
      <c r="L9" s="101"/>
      <c r="M9" s="101"/>
      <c r="N9" s="269"/>
      <c r="O9" s="8"/>
      <c r="P9" s="8"/>
      <c r="Q9" s="65"/>
      <c r="R9" s="65"/>
      <c r="S9" s="218"/>
      <c r="T9" s="218"/>
      <c r="U9" s="218"/>
      <c r="V9" s="218"/>
      <c r="W9" s="65"/>
      <c r="X9" s="65"/>
      <c r="Y9" s="63"/>
      <c r="Z9" s="63"/>
      <c r="AA9" s="17"/>
      <c r="AB9" s="9"/>
    </row>
    <row r="10" spans="1:28">
      <c r="A10" s="38" t="s">
        <v>47</v>
      </c>
      <c r="B10" s="12"/>
      <c r="C10" s="12"/>
      <c r="D10" s="12"/>
      <c r="E10" s="12"/>
      <c r="F10" s="12"/>
      <c r="G10" s="16"/>
      <c r="H10" s="450"/>
      <c r="I10" s="16"/>
      <c r="J10" s="16"/>
      <c r="K10" s="16"/>
      <c r="L10" s="201"/>
      <c r="M10" s="143"/>
      <c r="N10" s="368">
        <f ca="1">'Tesla Valuation Inputs'!G10</f>
        <v>0.40507327577720775</v>
      </c>
      <c r="O10" s="143"/>
      <c r="P10" s="143"/>
      <c r="Q10" s="65"/>
      <c r="R10" s="65"/>
      <c r="S10" s="218"/>
      <c r="T10" s="218"/>
      <c r="U10" s="218"/>
      <c r="V10" s="218"/>
      <c r="W10" s="65"/>
      <c r="X10" s="65"/>
      <c r="Y10" s="64"/>
      <c r="Z10" s="64"/>
      <c r="AA10" s="17" t="s">
        <v>139</v>
      </c>
      <c r="AB10" s="17"/>
    </row>
    <row r="11" spans="1:28">
      <c r="A11" s="38" t="s">
        <v>48</v>
      </c>
      <c r="B11" s="12"/>
      <c r="C11" s="12"/>
      <c r="D11" s="12"/>
      <c r="E11" s="12"/>
      <c r="F11" s="12"/>
      <c r="G11" s="14"/>
      <c r="H11" s="451"/>
      <c r="I11" s="14"/>
      <c r="J11" s="14"/>
      <c r="K11" s="14"/>
      <c r="L11" s="201"/>
      <c r="M11" s="144"/>
      <c r="N11" s="369">
        <f ca="1">'Tesla Valuation Inputs'!G11</f>
        <v>74200.303391783484</v>
      </c>
      <c r="O11" s="143"/>
      <c r="P11" s="143"/>
      <c r="Q11" s="65"/>
      <c r="R11" s="65"/>
      <c r="S11" s="218"/>
      <c r="T11" s="218"/>
      <c r="U11" s="218"/>
      <c r="V11" s="218"/>
      <c r="W11" s="65"/>
      <c r="X11" s="65"/>
      <c r="Y11" s="67"/>
      <c r="Z11" s="67"/>
      <c r="AA11" s="17" t="s">
        <v>140</v>
      </c>
      <c r="AB11" s="17"/>
    </row>
    <row r="12" spans="1:28">
      <c r="A12" s="38" t="s">
        <v>430</v>
      </c>
      <c r="B12" s="12"/>
      <c r="C12" s="12"/>
      <c r="D12" s="12"/>
      <c r="E12" s="12"/>
      <c r="F12" s="12"/>
      <c r="G12" s="16"/>
      <c r="H12" s="450"/>
      <c r="I12" s="14"/>
      <c r="J12" s="14"/>
      <c r="K12" s="14"/>
      <c r="L12" s="201"/>
      <c r="M12" s="144"/>
      <c r="N12" s="370">
        <f ca="1">'Tesla Valuation Inputs'!G12</f>
        <v>5.2343190604503764</v>
      </c>
      <c r="O12" s="143"/>
      <c r="P12" s="143"/>
      <c r="Q12" s="65"/>
      <c r="R12" s="65"/>
      <c r="S12" s="218"/>
      <c r="T12" s="218"/>
      <c r="U12" s="218"/>
      <c r="V12" s="218"/>
      <c r="W12" s="65"/>
      <c r="X12" s="65"/>
      <c r="Y12" s="64"/>
      <c r="Z12" s="64"/>
      <c r="AA12" s="17" t="s">
        <v>141</v>
      </c>
      <c r="AB12" s="17"/>
    </row>
    <row r="13" spans="1:28">
      <c r="A13" s="259" t="s">
        <v>49</v>
      </c>
      <c r="B13" s="252"/>
      <c r="C13" s="252"/>
      <c r="D13" s="252"/>
      <c r="E13" s="252"/>
      <c r="F13" s="252"/>
      <c r="G13" s="255"/>
      <c r="H13" s="452"/>
      <c r="I13" s="255"/>
      <c r="J13" s="255"/>
      <c r="K13" s="255"/>
      <c r="L13" s="255"/>
      <c r="M13" s="258"/>
      <c r="N13" s="379">
        <f ca="1">'Tesla Valuation Inputs'!G13</f>
        <v>2.6548270651974719</v>
      </c>
      <c r="O13" s="143"/>
      <c r="P13" s="143"/>
      <c r="Q13" s="65"/>
      <c r="R13" s="65"/>
      <c r="S13" s="218"/>
      <c r="T13" s="218"/>
      <c r="U13" s="218"/>
      <c r="V13" s="218"/>
      <c r="W13" s="65"/>
      <c r="X13" s="65"/>
      <c r="Y13" s="64"/>
      <c r="Z13" s="64"/>
      <c r="AA13" s="17" t="s">
        <v>142</v>
      </c>
      <c r="AB13" s="17"/>
    </row>
    <row r="14" spans="1:28">
      <c r="A14" s="91" t="s">
        <v>50</v>
      </c>
      <c r="B14" s="101"/>
      <c r="C14" s="101"/>
      <c r="D14" s="101"/>
      <c r="E14" s="101"/>
      <c r="F14" s="101"/>
      <c r="G14" s="101"/>
      <c r="H14" s="269"/>
      <c r="I14" s="101"/>
      <c r="J14" s="101"/>
      <c r="K14" s="101"/>
      <c r="L14" s="101"/>
      <c r="M14" s="145"/>
      <c r="N14" s="366"/>
      <c r="O14" s="143"/>
      <c r="P14" s="143"/>
      <c r="Q14" s="65"/>
      <c r="R14" s="65"/>
      <c r="S14" s="218"/>
      <c r="T14" s="218"/>
      <c r="U14" s="218"/>
      <c r="V14" s="218"/>
      <c r="W14" s="65"/>
      <c r="X14" s="65"/>
      <c r="Y14" s="63"/>
      <c r="Z14" s="63"/>
      <c r="AA14" s="9"/>
      <c r="AB14" s="9"/>
    </row>
    <row r="15" spans="1:28">
      <c r="A15" s="38" t="s">
        <v>51</v>
      </c>
      <c r="B15" s="15"/>
      <c r="C15" s="15"/>
      <c r="D15" s="15"/>
      <c r="E15" s="15"/>
      <c r="F15" s="15"/>
      <c r="G15" s="16"/>
      <c r="H15" s="450"/>
      <c r="I15" s="16"/>
      <c r="J15" s="16"/>
      <c r="K15" s="16"/>
      <c r="L15" s="26"/>
      <c r="M15" s="202"/>
      <c r="N15" s="368">
        <f ca="1">'Tesla Valuation Inputs'!G15</f>
        <v>0.15850238146465842</v>
      </c>
      <c r="O15" s="143"/>
      <c r="P15" s="143"/>
      <c r="Q15" s="65"/>
      <c r="R15" s="65"/>
      <c r="S15" s="218"/>
      <c r="T15" s="218"/>
      <c r="U15" s="218"/>
      <c r="V15" s="218"/>
      <c r="W15" s="65"/>
      <c r="X15" s="65"/>
      <c r="Y15" s="64"/>
      <c r="Z15" s="64"/>
      <c r="AA15" s="9" t="s">
        <v>143</v>
      </c>
      <c r="AB15" s="9"/>
    </row>
    <row r="16" spans="1:28">
      <c r="A16" s="38" t="s">
        <v>52</v>
      </c>
      <c r="B16" s="12"/>
      <c r="C16" s="12"/>
      <c r="D16" s="201"/>
      <c r="E16" s="201"/>
      <c r="F16" s="201"/>
      <c r="G16" s="201"/>
      <c r="H16" s="453"/>
      <c r="I16" s="203"/>
      <c r="J16" s="203"/>
      <c r="K16" s="203"/>
      <c r="L16" s="201"/>
      <c r="M16" s="204"/>
      <c r="N16" s="369">
        <f ca="1">'Tesla Valuation Inputs'!G16</f>
        <v>6348.8086125510399</v>
      </c>
      <c r="O16" s="217" t="s">
        <v>144</v>
      </c>
      <c r="P16" s="583">
        <v>1800</v>
      </c>
      <c r="Q16" s="217" t="s">
        <v>145</v>
      </c>
      <c r="R16" s="583">
        <v>15400</v>
      </c>
      <c r="S16" s="218"/>
      <c r="T16" s="218"/>
      <c r="U16" s="218"/>
      <c r="V16" s="218"/>
      <c r="W16" s="65"/>
      <c r="X16" s="65"/>
      <c r="Y16" s="65"/>
      <c r="Z16" s="65"/>
      <c r="AA16" s="17" t="s">
        <v>146</v>
      </c>
      <c r="AB16" s="17"/>
    </row>
    <row r="17" spans="1:28">
      <c r="A17" s="250" t="s">
        <v>53</v>
      </c>
      <c r="B17" s="251"/>
      <c r="C17" s="251"/>
      <c r="D17" s="251"/>
      <c r="E17" s="251"/>
      <c r="F17" s="251"/>
      <c r="G17" s="252"/>
      <c r="H17" s="454"/>
      <c r="I17" s="252"/>
      <c r="J17" s="252"/>
      <c r="K17" s="252"/>
      <c r="L17" s="253"/>
      <c r="M17" s="254"/>
      <c r="N17" s="371">
        <f ca="1">'Tesla Valuation Inputs'!G17</f>
        <v>0.1454106213908542</v>
      </c>
      <c r="O17" s="143"/>
      <c r="P17" s="143"/>
      <c r="Q17" s="59"/>
      <c r="R17" s="59"/>
      <c r="S17" s="218"/>
      <c r="T17" s="218"/>
      <c r="U17" s="218"/>
      <c r="V17" s="218"/>
      <c r="W17" s="65"/>
      <c r="X17" s="65"/>
      <c r="Y17" s="13"/>
      <c r="Z17" s="13"/>
      <c r="AA17" s="9" t="s">
        <v>147</v>
      </c>
      <c r="AB17" s="9"/>
    </row>
    <row r="18" spans="1:28">
      <c r="A18" s="21" t="s">
        <v>54</v>
      </c>
      <c r="B18" s="44"/>
      <c r="C18" s="44"/>
      <c r="D18" s="44"/>
      <c r="E18" s="44"/>
      <c r="F18" s="44"/>
      <c r="G18" s="78"/>
      <c r="H18" s="455"/>
      <c r="I18" s="25"/>
      <c r="J18" s="25"/>
      <c r="K18" s="25"/>
      <c r="L18" s="205"/>
      <c r="M18" s="146"/>
      <c r="N18" s="372">
        <f ca="1">'Tesla Valuation Inputs'!G18</f>
        <v>-0.12771641454043528</v>
      </c>
      <c r="O18" s="143"/>
      <c r="P18" s="143"/>
      <c r="Q18" s="65"/>
      <c r="R18" s="65"/>
      <c r="S18" s="218"/>
      <c r="T18" s="218"/>
      <c r="U18" s="218"/>
      <c r="V18" s="218"/>
      <c r="W18" s="65"/>
      <c r="X18" s="65"/>
      <c r="Y18" s="66"/>
      <c r="Z18" s="66"/>
      <c r="AA18" s="329" t="s">
        <v>148</v>
      </c>
      <c r="AB18" s="44"/>
    </row>
    <row r="19" spans="1:28">
      <c r="A19" s="21" t="s">
        <v>55</v>
      </c>
      <c r="B19" s="44"/>
      <c r="C19" s="44"/>
      <c r="D19" s="44"/>
      <c r="E19" s="44"/>
      <c r="F19" s="44"/>
      <c r="G19" s="78"/>
      <c r="H19" s="455"/>
      <c r="I19" s="25"/>
      <c r="J19" s="25"/>
      <c r="K19" s="25"/>
      <c r="L19" s="205"/>
      <c r="M19" s="146"/>
      <c r="N19" s="369">
        <f ca="1">'Tesla Valuation Inputs'!G19</f>
        <v>1846881.4429958044</v>
      </c>
      <c r="O19" s="143"/>
      <c r="P19" s="143"/>
      <c r="Q19" s="65"/>
      <c r="R19" s="65"/>
      <c r="S19" s="218"/>
      <c r="T19" s="218"/>
      <c r="U19" s="218"/>
      <c r="V19" s="218"/>
      <c r="W19" s="65"/>
      <c r="X19" s="65"/>
      <c r="Y19" s="66"/>
      <c r="Z19" s="66"/>
      <c r="AA19" s="329" t="s">
        <v>149</v>
      </c>
      <c r="AB19" s="44"/>
    </row>
    <row r="20" spans="1:28">
      <c r="A20" s="21" t="s">
        <v>56</v>
      </c>
      <c r="B20" s="44"/>
      <c r="C20" s="44"/>
      <c r="D20" s="44"/>
      <c r="E20" s="44"/>
      <c r="F20" s="44"/>
      <c r="G20" s="78"/>
      <c r="H20" s="455"/>
      <c r="I20" s="25"/>
      <c r="J20" s="25"/>
      <c r="K20" s="25"/>
      <c r="L20" s="205"/>
      <c r="M20" s="146"/>
      <c r="N20" s="369">
        <f>'Tesla Valuation Inputs'!G20</f>
        <v>0</v>
      </c>
      <c r="O20" s="143"/>
      <c r="P20" s="143"/>
      <c r="Q20" s="65"/>
      <c r="R20" s="65"/>
      <c r="S20" s="218"/>
      <c r="T20" s="218"/>
      <c r="U20" s="218"/>
      <c r="V20" s="218"/>
      <c r="W20" s="65"/>
      <c r="X20" s="65"/>
      <c r="Y20" s="66"/>
      <c r="Z20" s="66"/>
      <c r="AA20" s="28" t="s">
        <v>150</v>
      </c>
      <c r="AB20" s="44"/>
    </row>
    <row r="21" spans="1:28">
      <c r="A21" s="91" t="s">
        <v>57</v>
      </c>
      <c r="B21" s="101"/>
      <c r="C21" s="101"/>
      <c r="D21" s="101"/>
      <c r="E21" s="101"/>
      <c r="F21" s="101"/>
      <c r="G21" s="101"/>
      <c r="H21" s="269"/>
      <c r="I21" s="101"/>
      <c r="J21" s="101"/>
      <c r="K21" s="101"/>
      <c r="L21" s="101"/>
      <c r="M21" s="145"/>
      <c r="N21" s="366"/>
      <c r="O21" s="143"/>
      <c r="P21" s="143"/>
      <c r="Q21" s="65"/>
      <c r="R21" s="65"/>
      <c r="S21" s="218"/>
      <c r="T21" s="218"/>
      <c r="U21" s="218"/>
      <c r="V21" s="218"/>
      <c r="W21" s="65"/>
      <c r="X21" s="65"/>
      <c r="Y21" s="13"/>
      <c r="Z21" s="13"/>
      <c r="AA21" s="17"/>
      <c r="AB21" s="17"/>
    </row>
    <row r="22" spans="1:28">
      <c r="A22" s="42" t="s">
        <v>58</v>
      </c>
      <c r="B22" s="12"/>
      <c r="C22" s="12"/>
      <c r="D22" s="12"/>
      <c r="E22" s="12"/>
      <c r="F22" s="12"/>
      <c r="G22" s="16"/>
      <c r="H22" s="450"/>
      <c r="I22" s="16"/>
      <c r="J22" s="16"/>
      <c r="K22" s="16"/>
      <c r="L22" s="201"/>
      <c r="M22" s="143"/>
      <c r="N22" s="372">
        <f ca="1">'Tesla Valuation Inputs'!G22</f>
        <v>0.28066578921912838</v>
      </c>
      <c r="O22" s="143"/>
      <c r="P22" s="143"/>
      <c r="Q22" s="65"/>
      <c r="R22" s="65"/>
      <c r="S22" s="218"/>
      <c r="T22" s="218"/>
      <c r="U22" s="218"/>
      <c r="V22" s="218"/>
      <c r="W22" s="65"/>
      <c r="X22" s="65"/>
      <c r="Y22" s="64"/>
      <c r="Z22" s="64"/>
      <c r="AA22" s="17" t="s">
        <v>151</v>
      </c>
      <c r="AB22" s="17"/>
    </row>
    <row r="23" spans="1:28">
      <c r="A23" s="38" t="s">
        <v>59</v>
      </c>
      <c r="B23" s="12"/>
      <c r="C23" s="12"/>
      <c r="D23" s="12"/>
      <c r="E23" s="12"/>
      <c r="F23" s="12"/>
      <c r="G23" s="16"/>
      <c r="H23" s="450"/>
      <c r="I23" s="16"/>
      <c r="J23" s="16"/>
      <c r="K23" s="16"/>
      <c r="L23" s="206"/>
      <c r="M23" s="143"/>
      <c r="N23" s="373">
        <f ca="1">'Tesla Valuation Inputs'!G23</f>
        <v>0.16553012426462876</v>
      </c>
      <c r="O23" s="143"/>
      <c r="P23" s="143"/>
      <c r="Q23" s="65"/>
      <c r="R23" s="65"/>
      <c r="S23" s="218"/>
      <c r="T23" s="218"/>
      <c r="U23" s="218"/>
      <c r="V23" s="218"/>
      <c r="W23" s="65"/>
      <c r="X23" s="65"/>
      <c r="Y23" s="64"/>
      <c r="Z23" s="64"/>
      <c r="AA23" s="17" t="s">
        <v>152</v>
      </c>
      <c r="AB23" s="17"/>
    </row>
    <row r="24" spans="1:28">
      <c r="A24" s="38" t="s">
        <v>61</v>
      </c>
      <c r="B24" s="12"/>
      <c r="C24" s="12"/>
      <c r="D24" s="12"/>
      <c r="E24" s="12"/>
      <c r="F24" s="12"/>
      <c r="G24" s="16"/>
      <c r="H24" s="450"/>
      <c r="I24" s="16"/>
      <c r="J24" s="16"/>
      <c r="K24" s="16"/>
      <c r="L24" s="201"/>
      <c r="M24" s="143"/>
      <c r="N24" s="372">
        <f ca="1">'Tesla Valuation Inputs'!G24</f>
        <v>0.7</v>
      </c>
      <c r="O24" s="143"/>
      <c r="P24" s="143"/>
      <c r="Q24" s="65"/>
      <c r="R24" s="65"/>
      <c r="S24" s="218"/>
      <c r="T24" s="218"/>
      <c r="U24" s="218"/>
      <c r="V24" s="218"/>
      <c r="W24" s="65"/>
      <c r="X24" s="65"/>
      <c r="Y24" s="64"/>
      <c r="Z24" s="64"/>
      <c r="AA24" s="17" t="s">
        <v>153</v>
      </c>
      <c r="AB24" s="17"/>
    </row>
    <row r="25" spans="1:28">
      <c r="A25" s="38" t="s">
        <v>62</v>
      </c>
      <c r="B25" s="12"/>
      <c r="C25" s="12"/>
      <c r="D25" s="12"/>
      <c r="E25" s="12"/>
      <c r="F25" s="12"/>
      <c r="G25" s="16"/>
      <c r="H25" s="450"/>
      <c r="I25" s="16"/>
      <c r="J25" s="16"/>
      <c r="K25" s="16"/>
      <c r="L25" s="201"/>
      <c r="M25" s="143"/>
      <c r="N25" s="368">
        <f ca="1">'Tesla Valuation Inputs'!G25</f>
        <v>6.8013236633605909E-2</v>
      </c>
      <c r="O25" s="143"/>
      <c r="P25" s="143"/>
      <c r="Q25" s="65"/>
      <c r="R25" s="65"/>
      <c r="S25" s="218"/>
      <c r="T25" s="218"/>
      <c r="U25" s="218"/>
      <c r="V25" s="218"/>
      <c r="W25" s="65"/>
      <c r="X25" s="65"/>
      <c r="Y25" s="64"/>
      <c r="Z25" s="64"/>
      <c r="AA25" s="17" t="s">
        <v>154</v>
      </c>
      <c r="AB25" s="17"/>
    </row>
    <row r="26" spans="1:28">
      <c r="A26" s="38" t="s">
        <v>63</v>
      </c>
      <c r="B26" s="12"/>
      <c r="C26" s="12"/>
      <c r="D26" s="12"/>
      <c r="E26" s="12"/>
      <c r="F26" s="12"/>
      <c r="G26" s="16"/>
      <c r="H26" s="450"/>
      <c r="I26" s="16"/>
      <c r="J26" s="16"/>
      <c r="K26" s="16"/>
      <c r="L26" s="201"/>
      <c r="M26" s="143"/>
      <c r="N26" s="372">
        <f ca="1">'Tesla Valuation Inputs'!G26</f>
        <v>0.21258128800117784</v>
      </c>
      <c r="O26" s="143"/>
      <c r="P26" s="143"/>
      <c r="Q26" s="65"/>
      <c r="R26" s="65"/>
      <c r="S26" s="218"/>
      <c r="T26" s="218"/>
      <c r="U26" s="218"/>
      <c r="V26" s="218"/>
      <c r="W26" s="65"/>
      <c r="X26" s="65"/>
      <c r="Y26" s="64"/>
      <c r="Z26" s="64"/>
      <c r="AA26" s="17" t="s">
        <v>155</v>
      </c>
      <c r="AB26" s="17"/>
    </row>
    <row r="27" spans="1:28">
      <c r="A27" s="38" t="s">
        <v>64</v>
      </c>
      <c r="B27" s="12"/>
      <c r="C27" s="12"/>
      <c r="D27" s="12"/>
      <c r="E27" s="12"/>
      <c r="F27" s="12"/>
      <c r="G27" s="16"/>
      <c r="H27" s="450"/>
      <c r="I27" s="16"/>
      <c r="J27" s="16"/>
      <c r="K27" s="16"/>
      <c r="L27" s="201"/>
      <c r="M27" s="143"/>
      <c r="N27" s="374">
        <f ca="1">'Tesla Valuation Inputs'!G27</f>
        <v>3.4487118757364536E-2</v>
      </c>
      <c r="O27" s="143"/>
      <c r="P27" s="143"/>
      <c r="Q27" s="65"/>
      <c r="R27" s="65"/>
      <c r="S27" s="218"/>
      <c r="T27" s="218"/>
      <c r="U27" s="218"/>
      <c r="V27" s="218"/>
      <c r="W27" s="65"/>
      <c r="X27" s="65"/>
      <c r="Y27" s="64"/>
      <c r="Z27" s="64"/>
      <c r="AA27" s="17" t="s">
        <v>156</v>
      </c>
      <c r="AB27" s="17"/>
    </row>
    <row r="28" spans="1:28">
      <c r="A28" s="250" t="s">
        <v>65</v>
      </c>
      <c r="B28" s="252"/>
      <c r="C28" s="252"/>
      <c r="D28" s="252"/>
      <c r="E28" s="252"/>
      <c r="F28" s="252"/>
      <c r="G28" s="255"/>
      <c r="H28" s="452"/>
      <c r="I28" s="255"/>
      <c r="J28" s="255"/>
      <c r="K28" s="255"/>
      <c r="L28" s="256"/>
      <c r="M28" s="257"/>
      <c r="N28" s="375">
        <f ca="1">'Tesla Valuation Inputs'!G28</f>
        <v>0.77597187995605998</v>
      </c>
      <c r="O28" s="143"/>
      <c r="P28" s="143"/>
      <c r="Q28" s="65"/>
      <c r="R28" s="65"/>
      <c r="S28" s="218"/>
      <c r="T28" s="218"/>
      <c r="U28" s="218"/>
      <c r="V28" s="218"/>
      <c r="W28" s="65"/>
      <c r="X28" s="65"/>
      <c r="Y28" s="64"/>
      <c r="Z28" s="64"/>
      <c r="AA28" s="17" t="s">
        <v>157</v>
      </c>
      <c r="AB28" s="17"/>
    </row>
    <row r="29" spans="1:28">
      <c r="A29" s="250" t="s">
        <v>66</v>
      </c>
      <c r="B29" s="252"/>
      <c r="C29" s="252"/>
      <c r="D29" s="252"/>
      <c r="E29" s="252"/>
      <c r="F29" s="252"/>
      <c r="G29" s="255"/>
      <c r="H29" s="452"/>
      <c r="I29" s="255"/>
      <c r="J29" s="255"/>
      <c r="K29" s="255"/>
      <c r="L29" s="256"/>
      <c r="M29" s="257"/>
      <c r="N29" s="375">
        <f ca="1">'Tesla Valuation Inputs'!G29</f>
        <v>0.70984475171673678</v>
      </c>
      <c r="O29" s="143"/>
      <c r="P29" s="143"/>
      <c r="Q29" s="65"/>
      <c r="R29" s="65"/>
      <c r="S29" s="218"/>
      <c r="T29" s="218"/>
      <c r="U29" s="218"/>
      <c r="V29" s="218"/>
      <c r="W29" s="65"/>
      <c r="X29" s="65"/>
      <c r="Y29" s="64"/>
      <c r="Z29" s="64"/>
      <c r="AA29" s="17" t="s">
        <v>158</v>
      </c>
      <c r="AB29" s="17"/>
    </row>
    <row r="30" spans="1:28">
      <c r="A30" s="250" t="s">
        <v>67</v>
      </c>
      <c r="B30" s="252"/>
      <c r="C30" s="252"/>
      <c r="D30" s="252"/>
      <c r="E30" s="252"/>
      <c r="F30" s="252"/>
      <c r="G30" s="255"/>
      <c r="H30" s="452"/>
      <c r="I30" s="255"/>
      <c r="J30" s="255"/>
      <c r="K30" s="255"/>
      <c r="L30" s="256"/>
      <c r="M30" s="257"/>
      <c r="N30" s="375">
        <f ca="1">'Tesla Valuation Inputs'!G30</f>
        <v>0.8</v>
      </c>
      <c r="O30" s="143"/>
      <c r="P30" s="143"/>
      <c r="Q30" s="65"/>
      <c r="R30" s="65"/>
      <c r="S30" s="218"/>
      <c r="T30" s="218"/>
      <c r="U30" s="218"/>
      <c r="V30" s="218"/>
      <c r="W30" s="65"/>
      <c r="X30" s="65"/>
      <c r="Y30" s="64"/>
      <c r="Z30" s="64"/>
      <c r="AA30" s="17" t="s">
        <v>159</v>
      </c>
      <c r="AB30" s="17"/>
    </row>
    <row r="31" spans="1:28">
      <c r="A31" s="250" t="s">
        <v>68</v>
      </c>
      <c r="B31" s="252"/>
      <c r="C31" s="252"/>
      <c r="D31" s="252"/>
      <c r="E31" s="252"/>
      <c r="F31" s="252"/>
      <c r="G31" s="255"/>
      <c r="H31" s="452"/>
      <c r="I31" s="255"/>
      <c r="J31" s="255"/>
      <c r="K31" s="255"/>
      <c r="L31" s="256"/>
      <c r="M31" s="257"/>
      <c r="N31" s="375">
        <f ca="1">'Tesla Valuation Inputs'!G31</f>
        <v>0.79953230612314563</v>
      </c>
      <c r="O31" s="143"/>
      <c r="P31" s="143"/>
      <c r="Q31" s="65"/>
      <c r="R31" s="65"/>
      <c r="S31" s="218"/>
      <c r="T31" s="218"/>
      <c r="U31" s="218"/>
      <c r="V31" s="218"/>
      <c r="W31" s="65"/>
      <c r="X31" s="65"/>
      <c r="Y31" s="64"/>
      <c r="Z31" s="64"/>
      <c r="AA31" s="17" t="s">
        <v>160</v>
      </c>
      <c r="AB31" s="17"/>
    </row>
    <row r="32" spans="1:28">
      <c r="A32" s="91" t="s">
        <v>69</v>
      </c>
      <c r="B32" s="101"/>
      <c r="C32" s="101"/>
      <c r="D32" s="101"/>
      <c r="E32" s="101"/>
      <c r="F32" s="101"/>
      <c r="G32" s="101"/>
      <c r="H32" s="269"/>
      <c r="I32" s="101"/>
      <c r="J32" s="101"/>
      <c r="K32" s="101"/>
      <c r="L32" s="101"/>
      <c r="M32" s="145"/>
      <c r="N32" s="366"/>
      <c r="O32" s="143"/>
      <c r="P32" s="143"/>
      <c r="Q32" s="65"/>
      <c r="R32" s="65"/>
      <c r="S32" s="218"/>
      <c r="T32" s="218"/>
      <c r="U32" s="218"/>
      <c r="V32" s="218"/>
      <c r="W32" s="65"/>
      <c r="X32" s="65"/>
      <c r="Y32" s="13"/>
      <c r="Z32" s="13"/>
      <c r="AA32" s="17"/>
      <c r="AB32" s="17"/>
    </row>
    <row r="33" spans="1:28">
      <c r="A33" s="38" t="s">
        <v>431</v>
      </c>
      <c r="B33" s="12"/>
      <c r="C33" s="12"/>
      <c r="D33" s="12"/>
      <c r="E33" s="12"/>
      <c r="F33" s="12"/>
      <c r="G33" s="16"/>
      <c r="H33" s="450"/>
      <c r="I33" s="16"/>
      <c r="J33" s="16"/>
      <c r="K33" s="16"/>
      <c r="L33" s="16"/>
      <c r="M33" s="143"/>
      <c r="N33" s="372">
        <f ca="1">'Tesla Valuation Inputs'!G33</f>
        <v>0.37694604274377891</v>
      </c>
      <c r="O33" s="143"/>
      <c r="P33" s="143"/>
      <c r="Q33" s="65"/>
      <c r="R33" s="65"/>
      <c r="S33" s="218"/>
      <c r="T33" s="218"/>
      <c r="U33" s="218"/>
      <c r="V33" s="218"/>
      <c r="W33" s="65"/>
      <c r="X33" s="65"/>
      <c r="Y33" s="64"/>
      <c r="Z33" s="64"/>
      <c r="AA33" s="17" t="s">
        <v>161</v>
      </c>
      <c r="AB33" s="17"/>
    </row>
    <row r="34" spans="1:28">
      <c r="A34" s="38" t="s">
        <v>70</v>
      </c>
      <c r="B34" s="12"/>
      <c r="C34" s="12"/>
      <c r="D34" s="12"/>
      <c r="E34" s="12"/>
      <c r="F34" s="12"/>
      <c r="G34" s="16"/>
      <c r="H34" s="450"/>
      <c r="I34" s="16"/>
      <c r="J34" s="16"/>
      <c r="K34" s="16"/>
      <c r="L34" s="16"/>
      <c r="M34" s="144"/>
      <c r="N34" s="369">
        <f ca="1">'Tesla Valuation Inputs'!G34</f>
        <v>3443.1085457923359</v>
      </c>
      <c r="O34" s="143"/>
      <c r="P34" s="143"/>
      <c r="Q34" s="65"/>
      <c r="R34" s="65"/>
      <c r="S34" s="218"/>
      <c r="T34" s="218"/>
      <c r="U34" s="218"/>
      <c r="V34" s="218"/>
      <c r="W34" s="65"/>
      <c r="X34" s="65"/>
      <c r="Y34" s="64"/>
      <c r="Z34" s="64"/>
      <c r="AA34" s="17" t="s">
        <v>162</v>
      </c>
      <c r="AB34" s="17"/>
    </row>
    <row r="35" spans="1:28">
      <c r="A35" s="91" t="s">
        <v>71</v>
      </c>
      <c r="B35" s="101"/>
      <c r="C35" s="101"/>
      <c r="D35" s="101"/>
      <c r="E35" s="101"/>
      <c r="F35" s="101"/>
      <c r="G35" s="101"/>
      <c r="H35" s="269"/>
      <c r="I35" s="101"/>
      <c r="J35" s="101"/>
      <c r="K35" s="101"/>
      <c r="L35" s="145"/>
      <c r="M35" s="145"/>
      <c r="N35" s="366"/>
      <c r="O35" s="143"/>
      <c r="P35" s="143"/>
      <c r="Q35" s="65"/>
      <c r="R35" s="65"/>
      <c r="S35" s="218"/>
      <c r="T35" s="218"/>
      <c r="U35" s="218"/>
      <c r="V35" s="218"/>
      <c r="W35" s="65"/>
      <c r="X35" s="65"/>
      <c r="Y35" s="13"/>
      <c r="Z35" s="13"/>
      <c r="AA35" s="17"/>
      <c r="AB35" s="17"/>
    </row>
    <row r="36" spans="1:28">
      <c r="A36" s="41" t="s">
        <v>72</v>
      </c>
      <c r="B36" s="204"/>
      <c r="C36" s="204"/>
      <c r="D36" s="204"/>
      <c r="E36" s="204"/>
      <c r="F36" s="204"/>
      <c r="G36" s="204"/>
      <c r="H36" s="456"/>
      <c r="I36" s="204"/>
      <c r="J36" s="204"/>
      <c r="K36" s="204"/>
      <c r="L36" s="204"/>
      <c r="M36" s="204"/>
      <c r="N36" s="376">
        <f ca="1">'Tesla Valuation Inputs'!G36</f>
        <v>7981.6733345783314</v>
      </c>
      <c r="O36" s="217" t="s">
        <v>144</v>
      </c>
      <c r="P36" s="583">
        <v>4500</v>
      </c>
      <c r="Q36" s="217" t="s">
        <v>145</v>
      </c>
      <c r="R36" s="583">
        <v>11000</v>
      </c>
      <c r="S36" s="218"/>
      <c r="T36" s="218"/>
      <c r="U36" s="218"/>
      <c r="V36" s="218"/>
      <c r="W36" s="65"/>
      <c r="X36" s="65"/>
      <c r="Y36" s="65"/>
      <c r="Z36" s="65"/>
      <c r="AA36" s="17" t="s">
        <v>163</v>
      </c>
      <c r="AB36" s="17"/>
    </row>
    <row r="37" spans="1:28">
      <c r="A37" s="41" t="s">
        <v>73</v>
      </c>
      <c r="B37" s="12"/>
      <c r="C37" s="12"/>
      <c r="D37" s="201"/>
      <c r="E37" s="201"/>
      <c r="F37" s="201"/>
      <c r="G37" s="201"/>
      <c r="H37" s="453"/>
      <c r="I37" s="203"/>
      <c r="J37" s="203"/>
      <c r="K37" s="203"/>
      <c r="L37" s="203"/>
      <c r="M37" s="143"/>
      <c r="N37" s="377">
        <f ca="1">'Tesla Valuation Inputs'!G37</f>
        <v>0.98115305270882436</v>
      </c>
      <c r="O37" s="143"/>
      <c r="P37" s="143"/>
      <c r="Q37" s="65"/>
      <c r="R37" s="584"/>
      <c r="S37" s="218"/>
      <c r="T37" s="218"/>
      <c r="U37" s="218"/>
      <c r="V37" s="218"/>
      <c r="W37" s="65"/>
      <c r="X37" s="65"/>
      <c r="Y37" s="65"/>
      <c r="Z37" s="65"/>
      <c r="AA37" s="17" t="s">
        <v>164</v>
      </c>
      <c r="AB37" s="17"/>
    </row>
    <row r="38" spans="1:28">
      <c r="A38" s="41" t="s">
        <v>74</v>
      </c>
      <c r="B38" s="12"/>
      <c r="C38" s="12"/>
      <c r="D38" s="12"/>
      <c r="E38" s="12"/>
      <c r="F38" s="12"/>
      <c r="G38" s="16"/>
      <c r="H38" s="450"/>
      <c r="I38" s="16"/>
      <c r="J38" s="16"/>
      <c r="K38" s="16"/>
      <c r="L38" s="16"/>
      <c r="M38" s="143"/>
      <c r="N38" s="367">
        <f ca="1">'Tesla Valuation Inputs'!G38</f>
        <v>0.24214250719315183</v>
      </c>
      <c r="O38" s="217" t="s">
        <v>144</v>
      </c>
      <c r="P38" s="585">
        <v>0.09</v>
      </c>
      <c r="Q38" s="217" t="s">
        <v>145</v>
      </c>
      <c r="R38" s="585">
        <v>0.44</v>
      </c>
      <c r="S38" s="218"/>
      <c r="T38" s="218"/>
      <c r="U38" s="218"/>
      <c r="V38" s="218"/>
      <c r="W38" s="65"/>
      <c r="X38" s="65"/>
      <c r="Y38" s="64"/>
      <c r="Z38" s="64"/>
      <c r="AA38" s="17" t="s">
        <v>165</v>
      </c>
      <c r="AB38" s="17"/>
    </row>
    <row r="39" spans="1:28">
      <c r="A39" s="91" t="s">
        <v>75</v>
      </c>
      <c r="B39" s="101"/>
      <c r="C39" s="101"/>
      <c r="D39" s="101"/>
      <c r="E39" s="101"/>
      <c r="F39" s="101"/>
      <c r="G39" s="101"/>
      <c r="H39" s="269"/>
      <c r="I39" s="101"/>
      <c r="J39" s="101"/>
      <c r="K39" s="101"/>
      <c r="L39" s="101"/>
      <c r="M39" s="145"/>
      <c r="N39" s="366"/>
      <c r="O39" s="143"/>
      <c r="P39" s="143"/>
      <c r="Q39" s="65"/>
      <c r="R39" s="584"/>
      <c r="S39" s="218"/>
      <c r="T39" s="218"/>
      <c r="U39" s="218"/>
      <c r="V39" s="218"/>
      <c r="W39" s="65"/>
      <c r="X39" s="65"/>
      <c r="Y39" s="64"/>
      <c r="Z39" s="64"/>
      <c r="AA39" s="17"/>
      <c r="AB39" s="17"/>
    </row>
    <row r="40" spans="1:28">
      <c r="A40" s="160" t="s">
        <v>76</v>
      </c>
      <c r="B40" s="252"/>
      <c r="C40" s="252"/>
      <c r="D40" s="252"/>
      <c r="E40" s="252"/>
      <c r="F40" s="252"/>
      <c r="G40" s="255"/>
      <c r="H40" s="452"/>
      <c r="I40" s="255"/>
      <c r="J40" s="255"/>
      <c r="K40" s="255"/>
      <c r="L40" s="255"/>
      <c r="M40" s="258"/>
      <c r="N40" s="421">
        <f ca="1">'Tesla Valuation Inputs'!G40</f>
        <v>0.10423006089659134</v>
      </c>
      <c r="O40" s="143"/>
      <c r="P40" s="143"/>
      <c r="Q40" s="65"/>
      <c r="R40" s="584"/>
      <c r="S40" s="218"/>
      <c r="T40" s="218"/>
      <c r="U40" s="218"/>
      <c r="V40" s="218"/>
      <c r="W40" s="65"/>
      <c r="X40" s="65"/>
      <c r="Y40" s="64"/>
      <c r="Z40" s="64"/>
      <c r="AA40" s="17" t="s">
        <v>166</v>
      </c>
      <c r="AB40" s="17"/>
    </row>
    <row r="41" spans="1:28">
      <c r="A41" s="159" t="s">
        <v>77</v>
      </c>
      <c r="B41" s="252"/>
      <c r="C41" s="252"/>
      <c r="D41" s="252"/>
      <c r="E41" s="252"/>
      <c r="F41" s="252"/>
      <c r="G41" s="255"/>
      <c r="H41" s="452"/>
      <c r="I41" s="255"/>
      <c r="J41" s="255"/>
      <c r="K41" s="255"/>
      <c r="L41" s="255"/>
      <c r="M41" s="258"/>
      <c r="N41" s="378">
        <f ca="1">'Tesla Valuation Inputs'!G41</f>
        <v>2029</v>
      </c>
      <c r="O41" s="143"/>
      <c r="P41" s="143"/>
      <c r="Q41" s="65"/>
      <c r="R41" s="584"/>
      <c r="S41" s="218"/>
      <c r="T41" s="218"/>
      <c r="U41" s="218"/>
      <c r="V41" s="218"/>
      <c r="W41" s="65"/>
      <c r="X41" s="65"/>
      <c r="Y41" s="64"/>
      <c r="Z41" s="64"/>
      <c r="AA41" s="17" t="s">
        <v>167</v>
      </c>
      <c r="AB41" s="17"/>
    </row>
    <row r="42" spans="1:28">
      <c r="A42" s="159" t="s">
        <v>78</v>
      </c>
      <c r="B42" s="252"/>
      <c r="C42" s="252"/>
      <c r="D42" s="252"/>
      <c r="E42" s="252"/>
      <c r="F42" s="252"/>
      <c r="G42" s="255"/>
      <c r="H42" s="452"/>
      <c r="I42" s="255"/>
      <c r="J42" s="255"/>
      <c r="K42" s="255"/>
      <c r="L42" s="255"/>
      <c r="M42" s="258"/>
      <c r="N42" s="379">
        <f ca="1">'Tesla Valuation Inputs'!G42</f>
        <v>3.4303290330370079E-2</v>
      </c>
      <c r="O42" s="143"/>
      <c r="P42" s="143"/>
      <c r="Q42" s="65"/>
      <c r="R42" s="584"/>
      <c r="S42" s="218"/>
      <c r="T42" s="218"/>
      <c r="U42" s="218"/>
      <c r="V42" s="218"/>
      <c r="W42" s="65"/>
      <c r="X42" s="65"/>
      <c r="Y42" s="64"/>
      <c r="Z42" s="64"/>
      <c r="AA42" s="17" t="s">
        <v>168</v>
      </c>
      <c r="AB42" s="17"/>
    </row>
    <row r="43" spans="1:28">
      <c r="A43" s="159" t="s">
        <v>79</v>
      </c>
      <c r="B43" s="252"/>
      <c r="C43" s="252"/>
      <c r="D43" s="252"/>
      <c r="E43" s="252"/>
      <c r="F43" s="252"/>
      <c r="G43" s="255"/>
      <c r="H43" s="452"/>
      <c r="I43" s="255"/>
      <c r="J43" s="255"/>
      <c r="K43" s="255"/>
      <c r="L43" s="255"/>
      <c r="M43" s="258"/>
      <c r="N43" s="380">
        <f ca="1">'Tesla Valuation Inputs'!G43</f>
        <v>75885.943093958049</v>
      </c>
      <c r="O43" s="143"/>
      <c r="P43" s="143"/>
      <c r="Q43" s="65"/>
      <c r="R43" s="584"/>
      <c r="S43" s="218"/>
      <c r="T43" s="218"/>
      <c r="U43" s="218"/>
      <c r="V43" s="218"/>
      <c r="W43" s="65"/>
      <c r="X43" s="65"/>
      <c r="Y43" s="64"/>
      <c r="Z43" s="64"/>
      <c r="AA43" s="17" t="s">
        <v>169</v>
      </c>
      <c r="AB43" s="17"/>
    </row>
    <row r="44" spans="1:28">
      <c r="A44" s="259" t="s">
        <v>80</v>
      </c>
      <c r="B44" s="252"/>
      <c r="C44" s="252"/>
      <c r="D44" s="252"/>
      <c r="E44" s="252"/>
      <c r="F44" s="252"/>
      <c r="G44" s="255"/>
      <c r="H44" s="452"/>
      <c r="I44" s="255"/>
      <c r="J44" s="255"/>
      <c r="K44" s="255"/>
      <c r="L44" s="255"/>
      <c r="M44" s="258"/>
      <c r="N44" s="381">
        <f ca="1">'Tesla Valuation Inputs'!G44</f>
        <v>6708.2127947182817</v>
      </c>
      <c r="O44" s="217" t="s">
        <v>144</v>
      </c>
      <c r="P44" s="583">
        <v>450</v>
      </c>
      <c r="Q44" s="217" t="s">
        <v>145</v>
      </c>
      <c r="R44" s="583">
        <v>22000</v>
      </c>
      <c r="S44" s="218"/>
      <c r="T44" s="218"/>
      <c r="U44" s="218"/>
      <c r="V44" s="218"/>
      <c r="W44" s="65"/>
      <c r="X44" s="65"/>
      <c r="Y44" s="64"/>
      <c r="Z44" s="64"/>
      <c r="AA44" s="17" t="s">
        <v>170</v>
      </c>
      <c r="AB44" s="17"/>
    </row>
    <row r="45" spans="1:28">
      <c r="A45" s="259" t="s">
        <v>81</v>
      </c>
      <c r="B45" s="252"/>
      <c r="C45" s="252"/>
      <c r="D45" s="252"/>
      <c r="E45" s="252"/>
      <c r="F45" s="252"/>
      <c r="G45" s="255"/>
      <c r="H45" s="452"/>
      <c r="I45" s="255"/>
      <c r="J45" s="255"/>
      <c r="K45" s="255"/>
      <c r="L45" s="255"/>
      <c r="M45" s="258"/>
      <c r="N45" s="382">
        <f ca="1">'Tesla Valuation Inputs'!G45</f>
        <v>0.34876010862630968</v>
      </c>
      <c r="O45" s="217"/>
      <c r="P45" s="236"/>
      <c r="Q45" s="217"/>
      <c r="R45" s="236"/>
      <c r="S45" s="218"/>
      <c r="T45" s="218"/>
      <c r="U45" s="218"/>
      <c r="V45" s="218"/>
      <c r="W45" s="65"/>
      <c r="X45" s="65"/>
      <c r="Y45" s="64"/>
      <c r="Z45" s="64"/>
      <c r="AA45" s="17" t="s">
        <v>171</v>
      </c>
      <c r="AB45" s="17"/>
    </row>
    <row r="46" spans="1:28">
      <c r="A46" s="260" t="s">
        <v>82</v>
      </c>
      <c r="B46" s="252"/>
      <c r="C46" s="252"/>
      <c r="D46" s="252"/>
      <c r="E46" s="252"/>
      <c r="F46" s="252"/>
      <c r="G46" s="255"/>
      <c r="H46" s="452"/>
      <c r="I46" s="255"/>
      <c r="J46" s="255"/>
      <c r="K46" s="255"/>
      <c r="L46" s="255"/>
      <c r="M46" s="258"/>
      <c r="N46" s="383">
        <f ca="1">'Tesla Valuation Inputs'!G46</f>
        <v>0.76046081347764138</v>
      </c>
      <c r="O46" s="217"/>
      <c r="P46" s="65"/>
      <c r="Q46" s="65"/>
      <c r="R46" s="65"/>
      <c r="S46" s="218"/>
      <c r="T46" s="218"/>
      <c r="U46" s="218"/>
      <c r="V46" s="218"/>
      <c r="W46" s="65"/>
      <c r="X46" s="65"/>
      <c r="Y46" s="64"/>
      <c r="Z46" s="64"/>
      <c r="AA46" s="17" t="s">
        <v>172</v>
      </c>
      <c r="AB46" s="17"/>
    </row>
    <row r="47" spans="1:28">
      <c r="A47" s="100" t="s">
        <v>173</v>
      </c>
      <c r="B47" s="101">
        <v>2019</v>
      </c>
      <c r="C47" s="101">
        <f>B47+1</f>
        <v>2020</v>
      </c>
      <c r="D47" s="101">
        <f t="shared" ref="D47:N47" si="1">C47+1</f>
        <v>2021</v>
      </c>
      <c r="E47" s="101">
        <f t="shared" si="1"/>
        <v>2022</v>
      </c>
      <c r="F47" s="101">
        <f t="shared" si="1"/>
        <v>2023</v>
      </c>
      <c r="G47" s="101">
        <f t="shared" si="1"/>
        <v>2024</v>
      </c>
      <c r="H47" s="269">
        <f t="shared" si="1"/>
        <v>2025</v>
      </c>
      <c r="I47" s="101">
        <f t="shared" si="1"/>
        <v>2026</v>
      </c>
      <c r="J47" s="101">
        <f t="shared" si="1"/>
        <v>2027</v>
      </c>
      <c r="K47" s="101">
        <f t="shared" si="1"/>
        <v>2028</v>
      </c>
      <c r="L47" s="101">
        <f t="shared" si="1"/>
        <v>2029</v>
      </c>
      <c r="M47" s="101">
        <f t="shared" si="1"/>
        <v>2030</v>
      </c>
      <c r="N47" s="269">
        <f t="shared" si="1"/>
        <v>2031</v>
      </c>
      <c r="O47" s="314">
        <f>N47+1</f>
        <v>2032</v>
      </c>
      <c r="P47" s="314">
        <f t="shared" ref="P47:W47" si="2">O47+1</f>
        <v>2033</v>
      </c>
      <c r="Q47" s="314">
        <f t="shared" si="2"/>
        <v>2034</v>
      </c>
      <c r="R47" s="314">
        <f t="shared" si="2"/>
        <v>2035</v>
      </c>
      <c r="S47" s="314">
        <f t="shared" si="2"/>
        <v>2036</v>
      </c>
      <c r="T47" s="314">
        <f t="shared" si="2"/>
        <v>2037</v>
      </c>
      <c r="U47" s="314">
        <f t="shared" si="2"/>
        <v>2038</v>
      </c>
      <c r="V47" s="314">
        <f t="shared" si="2"/>
        <v>2039</v>
      </c>
      <c r="W47" s="314">
        <f t="shared" si="2"/>
        <v>2040</v>
      </c>
      <c r="X47" s="8"/>
      <c r="Y47" s="152"/>
      <c r="Z47" s="152"/>
      <c r="AA47" s="38"/>
      <c r="AB47" s="9"/>
    </row>
    <row r="48" spans="1:28">
      <c r="A48" s="240" t="s">
        <v>174</v>
      </c>
      <c r="B48" s="169"/>
      <c r="C48" s="169"/>
      <c r="D48" s="169"/>
      <c r="E48" s="169"/>
      <c r="F48" s="169"/>
      <c r="G48" s="169"/>
      <c r="H48" s="457"/>
      <c r="I48" s="109"/>
      <c r="J48" s="109"/>
      <c r="K48" s="109"/>
      <c r="L48" s="109"/>
      <c r="M48" s="109"/>
      <c r="N48" s="270"/>
      <c r="O48" s="244"/>
      <c r="P48" s="244"/>
      <c r="Q48" s="244"/>
      <c r="R48" s="244"/>
      <c r="S48" s="244"/>
      <c r="T48" s="244"/>
      <c r="U48" s="244"/>
      <c r="V48" s="244"/>
      <c r="W48" s="244"/>
      <c r="X48" s="65"/>
      <c r="Y48" s="51"/>
      <c r="Z48" s="51"/>
      <c r="AA48" s="38"/>
      <c r="AB48" s="9"/>
    </row>
    <row r="49" spans="1:28">
      <c r="A49" s="159" t="s">
        <v>175</v>
      </c>
      <c r="B49" s="169">
        <f>6268*10^6</f>
        <v>6268000000</v>
      </c>
      <c r="C49" s="169">
        <f>19384*10^6</f>
        <v>19384000000</v>
      </c>
      <c r="D49" s="169">
        <f>17576*10^6</f>
        <v>17576000000</v>
      </c>
      <c r="E49" s="169">
        <f>22185*10^6</f>
        <v>22185000000</v>
      </c>
      <c r="F49" s="169">
        <f>29094*10^6</f>
        <v>29094000000</v>
      </c>
      <c r="G49" s="169">
        <f>36563*10^6</f>
        <v>36563000000</v>
      </c>
      <c r="H49" s="457">
        <f>44059*10^6</f>
        <v>44059000000</v>
      </c>
      <c r="I49" s="109">
        <f t="shared" ref="I49:W49" ca="1" si="3">I163+H56</f>
        <v>49963657493.483376</v>
      </c>
      <c r="J49" s="109">
        <f t="shared" ca="1" si="3"/>
        <v>69387341302.680756</v>
      </c>
      <c r="K49" s="109">
        <f t="shared" ca="1" si="3"/>
        <v>119916853399.54416</v>
      </c>
      <c r="L49" s="109">
        <f t="shared" ca="1" si="3"/>
        <v>256426346433.02841</v>
      </c>
      <c r="M49" s="109">
        <f t="shared" ca="1" si="3"/>
        <v>537404350049.88196</v>
      </c>
      <c r="N49" s="270">
        <f t="shared" ca="1" si="3"/>
        <v>1060871888186.9792</v>
      </c>
      <c r="O49" s="244">
        <f t="shared" ca="1" si="3"/>
        <v>2027977988310.3071</v>
      </c>
      <c r="P49" s="244">
        <f t="shared" ca="1" si="3"/>
        <v>4087267943701.8369</v>
      </c>
      <c r="Q49" s="244">
        <f t="shared" ca="1" si="3"/>
        <v>9411346093638.5996</v>
      </c>
      <c r="R49" s="244">
        <f t="shared" ca="1" si="3"/>
        <v>27876067175144.883</v>
      </c>
      <c r="S49" s="244">
        <f t="shared" ca="1" si="3"/>
        <v>101932658450609.97</v>
      </c>
      <c r="T49" s="244">
        <f t="shared" ca="1" si="3"/>
        <v>419708359164083.81</v>
      </c>
      <c r="U49" s="244">
        <f t="shared" ca="1" si="3"/>
        <v>1831048899267769</v>
      </c>
      <c r="V49" s="244">
        <f t="shared" ca="1" si="3"/>
        <v>8197992006091587</v>
      </c>
      <c r="W49" s="244">
        <f t="shared" ca="1" si="3"/>
        <v>3.7189819999241608E+16</v>
      </c>
      <c r="X49" s="218"/>
      <c r="Y49" s="51"/>
      <c r="Z49" s="51"/>
      <c r="AA49" s="38" t="s">
        <v>176</v>
      </c>
      <c r="AB49" s="9"/>
    </row>
    <row r="50" spans="1:28">
      <c r="A50" s="159" t="s">
        <v>177</v>
      </c>
      <c r="B50" s="169">
        <v>0</v>
      </c>
      <c r="C50" s="169">
        <v>0</v>
      </c>
      <c r="D50" s="169">
        <v>0</v>
      </c>
      <c r="E50" s="169">
        <v>0</v>
      </c>
      <c r="F50" s="169">
        <v>0</v>
      </c>
      <c r="G50" s="169">
        <v>0</v>
      </c>
      <c r="H50" s="272">
        <f t="shared" ref="H50:N50" ca="1" si="4">H49*$N$17</f>
        <v>6406646567.8596449</v>
      </c>
      <c r="I50" s="109">
        <f ca="1">I49*$N$17</f>
        <v>7265246483.0872269</v>
      </c>
      <c r="J50" s="109">
        <f t="shared" ca="1" si="4"/>
        <v>10089656415.482092</v>
      </c>
      <c r="K50" s="109">
        <f t="shared" ca="1" si="4"/>
        <v>17437184168.063683</v>
      </c>
      <c r="L50" s="109">
        <f t="shared" ca="1" si="4"/>
        <v>37287114375.81311</v>
      </c>
      <c r="M50" s="109">
        <f t="shared" ca="1" si="4"/>
        <v>78144300478.901459</v>
      </c>
      <c r="N50" s="270">
        <f t="shared" ca="1" si="4"/>
        <v>154262040477.35745</v>
      </c>
      <c r="O50" s="244">
        <f t="shared" ref="O50:W50" ca="1" si="5">O49*$N$17</f>
        <v>459264009298.98682</v>
      </c>
      <c r="P50" s="244">
        <f t="shared" ca="1" si="5"/>
        <v>925619051944.31775</v>
      </c>
      <c r="Q50" s="244">
        <f t="shared" ca="1" si="5"/>
        <v>2131331091747.2612</v>
      </c>
      <c r="R50" s="244">
        <f t="shared" ca="1" si="5"/>
        <v>6312925706364.2129</v>
      </c>
      <c r="S50" s="244">
        <f t="shared" ca="1" si="5"/>
        <v>23084077671640.008</v>
      </c>
      <c r="T50" s="244">
        <f t="shared" ca="1" si="5"/>
        <v>95048834295583.078</v>
      </c>
      <c r="U50" s="244">
        <f t="shared" ca="1" si="5"/>
        <v>414666659868863.56</v>
      </c>
      <c r="V50" s="244">
        <f t="shared" ca="1" si="5"/>
        <v>1856550070376092</v>
      </c>
      <c r="W50" s="244">
        <f t="shared" ca="1" si="5"/>
        <v>8422155435814272</v>
      </c>
      <c r="X50" s="218"/>
      <c r="Y50" s="51"/>
      <c r="Z50" s="51"/>
      <c r="AA50" s="38" t="s">
        <v>178</v>
      </c>
      <c r="AB50" s="9"/>
    </row>
    <row r="51" spans="1:28">
      <c r="A51" s="159" t="s">
        <v>179</v>
      </c>
      <c r="B51" s="169"/>
      <c r="C51" s="169"/>
      <c r="D51" s="169"/>
      <c r="E51" s="169"/>
      <c r="F51" s="169"/>
      <c r="G51" s="169"/>
      <c r="H51" s="272">
        <f t="shared" ref="H51:W51" ca="1" si="6">IF(((I71-H71)+(I72-H72))*(1-$N$15)&lt;0,0,((I71-H71)+(I72-H72))*(1-$N$15))</f>
        <v>184022395.75450376</v>
      </c>
      <c r="I51" s="109">
        <f t="shared" ca="1" si="6"/>
        <v>205850248.48323941</v>
      </c>
      <c r="J51" s="109">
        <f t="shared" ca="1" si="6"/>
        <v>528439962.92050749</v>
      </c>
      <c r="K51" s="109">
        <f t="shared" ca="1" si="6"/>
        <v>47048131.400564402</v>
      </c>
      <c r="L51" s="109">
        <f t="shared" ca="1" si="6"/>
        <v>122461449.65777914</v>
      </c>
      <c r="M51" s="109">
        <f t="shared" ca="1" si="6"/>
        <v>319001867.08393252</v>
      </c>
      <c r="N51" s="270">
        <f t="shared" ca="1" si="6"/>
        <v>281671568.98749453</v>
      </c>
      <c r="O51" s="244">
        <f t="shared" ca="1" si="6"/>
        <v>0</v>
      </c>
      <c r="P51" s="244">
        <f t="shared" ca="1" si="6"/>
        <v>0</v>
      </c>
      <c r="Q51" s="244">
        <f t="shared" ca="1" si="6"/>
        <v>0</v>
      </c>
      <c r="R51" s="244">
        <f t="shared" ca="1" si="6"/>
        <v>0</v>
      </c>
      <c r="S51" s="244">
        <f t="shared" ca="1" si="6"/>
        <v>0</v>
      </c>
      <c r="T51" s="244">
        <f t="shared" ca="1" si="6"/>
        <v>0</v>
      </c>
      <c r="U51" s="244">
        <f t="shared" ca="1" si="6"/>
        <v>0</v>
      </c>
      <c r="V51" s="244">
        <f t="shared" ca="1" si="6"/>
        <v>0</v>
      </c>
      <c r="W51" s="244">
        <f t="shared" ca="1" si="6"/>
        <v>0</v>
      </c>
      <c r="X51" s="218"/>
      <c r="Y51" s="51"/>
      <c r="Z51" s="51"/>
      <c r="AA51" s="38" t="s">
        <v>180</v>
      </c>
      <c r="AB51" s="9"/>
    </row>
    <row r="52" spans="1:28">
      <c r="A52" s="159" t="s">
        <v>181</v>
      </c>
      <c r="B52" s="169"/>
      <c r="C52" s="169"/>
      <c r="D52" s="169"/>
      <c r="E52" s="169"/>
      <c r="F52" s="169"/>
      <c r="G52" s="169"/>
      <c r="H52" s="270"/>
      <c r="I52" s="109"/>
      <c r="J52" s="109">
        <f>$N$20/5</f>
        <v>0</v>
      </c>
      <c r="K52" s="109">
        <f>$N$20/5</f>
        <v>0</v>
      </c>
      <c r="L52" s="109">
        <f>$N$20/5</f>
        <v>0</v>
      </c>
      <c r="M52" s="109">
        <f>$N$20/5</f>
        <v>0</v>
      </c>
      <c r="N52" s="270">
        <f>$N$20/5</f>
        <v>0</v>
      </c>
      <c r="O52" s="244">
        <v>0</v>
      </c>
      <c r="P52" s="244">
        <v>0</v>
      </c>
      <c r="Q52" s="244">
        <v>0</v>
      </c>
      <c r="R52" s="244">
        <v>0</v>
      </c>
      <c r="S52" s="244">
        <v>0</v>
      </c>
      <c r="T52" s="244">
        <v>0</v>
      </c>
      <c r="U52" s="244">
        <v>0</v>
      </c>
      <c r="V52" s="244">
        <v>0</v>
      </c>
      <c r="W52" s="244">
        <v>0</v>
      </c>
      <c r="X52" s="218"/>
      <c r="Y52" s="51"/>
      <c r="Z52" s="51"/>
      <c r="AA52" s="38" t="s">
        <v>182</v>
      </c>
      <c r="AB52" s="9"/>
    </row>
    <row r="53" spans="1:28">
      <c r="A53" s="159" t="s">
        <v>183</v>
      </c>
      <c r="B53" s="238">
        <f t="shared" ref="B53:J53" si="7">B49-B50-B51+B52</f>
        <v>6268000000</v>
      </c>
      <c r="C53" s="238">
        <f t="shared" si="7"/>
        <v>19384000000</v>
      </c>
      <c r="D53" s="238">
        <f t="shared" si="7"/>
        <v>17576000000</v>
      </c>
      <c r="E53" s="238">
        <f t="shared" si="7"/>
        <v>22185000000</v>
      </c>
      <c r="F53" s="238">
        <f t="shared" si="7"/>
        <v>29094000000</v>
      </c>
      <c r="G53" s="238">
        <f t="shared" si="7"/>
        <v>36563000000</v>
      </c>
      <c r="H53" s="458">
        <f t="shared" ca="1" si="7"/>
        <v>37468331036.385857</v>
      </c>
      <c r="I53" s="239">
        <f t="shared" ca="1" si="7"/>
        <v>42492560761.91291</v>
      </c>
      <c r="J53" s="239">
        <f t="shared" ca="1" si="7"/>
        <v>58769244924.278152</v>
      </c>
      <c r="K53" s="239">
        <f t="shared" ref="K53:O53" ca="1" si="8">K49-K50-K51+K52</f>
        <v>102432621100.07991</v>
      </c>
      <c r="L53" s="239">
        <f t="shared" ca="1" si="8"/>
        <v>219016770607.55753</v>
      </c>
      <c r="M53" s="239">
        <f t="shared" ca="1" si="8"/>
        <v>458941047703.89655</v>
      </c>
      <c r="N53" s="271">
        <f t="shared" ca="1" si="8"/>
        <v>906328176140.63428</v>
      </c>
      <c r="O53" s="244">
        <f t="shared" ca="1" si="8"/>
        <v>1568713979011.3203</v>
      </c>
      <c r="P53" s="244">
        <f t="shared" ref="P53" ca="1" si="9">P49-P50-P51+P52</f>
        <v>3161648891757.519</v>
      </c>
      <c r="Q53" s="244">
        <f t="shared" ref="Q53" ca="1" si="10">Q49-Q50-Q51+Q52</f>
        <v>7280015001891.3379</v>
      </c>
      <c r="R53" s="244">
        <f t="shared" ref="R53" ca="1" si="11">R49-R50-R51+R52</f>
        <v>21563141468780.672</v>
      </c>
      <c r="S53" s="244">
        <f t="shared" ref="S53" ca="1" si="12">S49-S50-S51+S52</f>
        <v>78848580778969.969</v>
      </c>
      <c r="T53" s="244">
        <f t="shared" ref="T53" ca="1" si="13">T49-T50-T51+T52</f>
        <v>324659524868500.75</v>
      </c>
      <c r="U53" s="244">
        <f t="shared" ref="U53" ca="1" si="14">U49-U50-U51+U52</f>
        <v>1416382239398905.5</v>
      </c>
      <c r="V53" s="244">
        <f t="shared" ref="V53" ca="1" si="15">V49-V50-V51+V52</f>
        <v>6341441935715495</v>
      </c>
      <c r="W53" s="244">
        <f t="shared" ref="W53" ca="1" si="16">W49-W50-W51+W52</f>
        <v>2.8767664563427336E+16</v>
      </c>
      <c r="X53" s="218"/>
      <c r="Y53" s="51"/>
      <c r="Z53" s="51"/>
      <c r="AA53" s="38" t="s">
        <v>184</v>
      </c>
      <c r="AB53" s="9"/>
    </row>
    <row r="54" spans="1:28">
      <c r="A54" s="159" t="s">
        <v>185</v>
      </c>
      <c r="B54" s="169">
        <f t="shared" ref="B54:W54" ca="1" si="17">(C85*$N10)*D88*(1-$N15)+(C121*$N37)*D128*(1-$N15)+(C130*$N13)*D132*(1-$N15)</f>
        <v>1355364662.3843219</v>
      </c>
      <c r="C54" s="169">
        <f t="shared" ca="1" si="17"/>
        <v>4716910415.6040888</v>
      </c>
      <c r="D54" s="169">
        <f t="shared" ca="1" si="17"/>
        <v>7040655965.4917173</v>
      </c>
      <c r="E54" s="169">
        <f t="shared" ca="1" si="17"/>
        <v>9523660529.7645302</v>
      </c>
      <c r="F54" s="169">
        <f t="shared" ca="1" si="17"/>
        <v>9249129988.701416</v>
      </c>
      <c r="G54" s="169">
        <f t="shared" ca="1" si="17"/>
        <v>7606733875.6599693</v>
      </c>
      <c r="H54" s="457">
        <f t="shared" ca="1" si="17"/>
        <v>9526818414.4747105</v>
      </c>
      <c r="I54" s="109">
        <f t="shared" ca="1" si="17"/>
        <v>12118229568.07159</v>
      </c>
      <c r="J54" s="109">
        <f t="shared" ca="1" si="17"/>
        <v>15859229303.74901</v>
      </c>
      <c r="K54" s="109">
        <f t="shared" ca="1" si="17"/>
        <v>21697430698.63929</v>
      </c>
      <c r="L54" s="109">
        <f t="shared" ca="1" si="17"/>
        <v>31677013230.386677</v>
      </c>
      <c r="M54" s="109">
        <f t="shared" ca="1" si="17"/>
        <v>50407388918.457863</v>
      </c>
      <c r="N54" s="270">
        <f t="shared" ca="1" si="17"/>
        <v>88686583019.193069</v>
      </c>
      <c r="O54" s="244">
        <f t="shared" ca="1" si="17"/>
        <v>131954107844.61697</v>
      </c>
      <c r="P54" s="244">
        <f t="shared" ca="1" si="17"/>
        <v>282886781727.97736</v>
      </c>
      <c r="Q54" s="244">
        <f t="shared" ca="1" si="17"/>
        <v>664463602106.80786</v>
      </c>
      <c r="R54" s="244">
        <f t="shared" ca="1" si="17"/>
        <v>1664175382066.5242</v>
      </c>
      <c r="S54" s="244">
        <f t="shared" ca="1" si="17"/>
        <v>4346614999920.6719</v>
      </c>
      <c r="T54" s="244">
        <f t="shared" ca="1" si="17"/>
        <v>11659258667532.244</v>
      </c>
      <c r="U54" s="244">
        <f t="shared" ca="1" si="17"/>
        <v>31805765520667.332</v>
      </c>
      <c r="V54" s="244">
        <f t="shared" ca="1" si="17"/>
        <v>0</v>
      </c>
      <c r="W54" s="244">
        <f t="shared" ca="1" si="17"/>
        <v>0</v>
      </c>
      <c r="X54" s="218"/>
      <c r="Y54" s="43"/>
      <c r="Z54" s="43"/>
      <c r="AA54" s="9" t="s">
        <v>186</v>
      </c>
      <c r="AB54" s="9"/>
    </row>
    <row r="55" spans="1:28">
      <c r="A55" s="159" t="s">
        <v>187</v>
      </c>
      <c r="B55" s="169"/>
      <c r="C55" s="179"/>
      <c r="D55" s="169"/>
      <c r="E55" s="169">
        <f>9720*30397.55</f>
        <v>295464186</v>
      </c>
      <c r="F55" s="169">
        <f>9720*66500</f>
        <v>646380000</v>
      </c>
      <c r="G55" s="169">
        <f>1076*10^6</f>
        <v>1076000000</v>
      </c>
      <c r="H55" s="457">
        <f>1008*10^6</f>
        <v>1008000000</v>
      </c>
      <c r="I55" s="109">
        <f ca="1">H55*(1+$N$18)</f>
        <v>879261854.14324129</v>
      </c>
      <c r="J55" s="109">
        <f t="shared" ref="J55:W55" ca="1" si="18">I55*(1+$N$18)</f>
        <v>766965682.68989134</v>
      </c>
      <c r="K55" s="109">
        <f t="shared" ca="1" si="18"/>
        <v>669011575.62118125</v>
      </c>
      <c r="L55" s="109">
        <f t="shared" ca="1" si="18"/>
        <v>583567815.8967967</v>
      </c>
      <c r="M55" s="109">
        <f t="shared" ca="1" si="18"/>
        <v>509036626.80926502</v>
      </c>
      <c r="N55" s="272">
        <f t="shared" ca="1" si="18"/>
        <v>444024293.96342808</v>
      </c>
      <c r="O55" s="304">
        <f t="shared" ca="1" si="18"/>
        <v>387315103.1695708</v>
      </c>
      <c r="P55" s="304">
        <f t="shared" ca="1" si="18"/>
        <v>337848606.89539444</v>
      </c>
      <c r="Q55" s="304">
        <f t="shared" ca="1" si="18"/>
        <v>294699794.16523367</v>
      </c>
      <c r="R55" s="304">
        <f t="shared" ca="1" si="18"/>
        <v>257061793.08864576</v>
      </c>
      <c r="S55" s="304">
        <f t="shared" ca="1" si="18"/>
        <v>224230782.56002867</v>
      </c>
      <c r="T55" s="304">
        <f t="shared" ca="1" si="18"/>
        <v>195592830.98186585</v>
      </c>
      <c r="U55" s="304">
        <f t="shared" ca="1" si="18"/>
        <v>170612415.8990486</v>
      </c>
      <c r="V55" s="304">
        <f t="shared" ca="1" si="18"/>
        <v>148822409.86434057</v>
      </c>
      <c r="W55" s="304">
        <f t="shared" ca="1" si="18"/>
        <v>129815345.27319989</v>
      </c>
      <c r="X55" s="218"/>
      <c r="Y55" s="43"/>
      <c r="Z55" s="43"/>
      <c r="AA55" s="9" t="s">
        <v>188</v>
      </c>
      <c r="AB55" s="9"/>
    </row>
    <row r="56" spans="1:28">
      <c r="A56" s="159" t="s">
        <v>189</v>
      </c>
      <c r="B56" s="169">
        <f t="shared" ref="B56:W56" ca="1" si="19">IF(B53-B54&gt;0,B53-B54,0)</f>
        <v>4912635337.6156778</v>
      </c>
      <c r="C56" s="179">
        <f t="shared" ca="1" si="19"/>
        <v>14667089584.395912</v>
      </c>
      <c r="D56" s="169">
        <f t="shared" ca="1" si="19"/>
        <v>10535344034.508282</v>
      </c>
      <c r="E56" s="169">
        <f t="shared" ca="1" si="19"/>
        <v>12661339470.23547</v>
      </c>
      <c r="F56" s="169">
        <f t="shared" ca="1" si="19"/>
        <v>19844870011.298584</v>
      </c>
      <c r="G56" s="169">
        <f t="shared" ca="1" si="19"/>
        <v>28956266124.340031</v>
      </c>
      <c r="H56" s="457">
        <f t="shared" ca="1" si="19"/>
        <v>27941512621.911148</v>
      </c>
      <c r="I56" s="109">
        <f t="shared" ca="1" si="19"/>
        <v>30374331193.84132</v>
      </c>
      <c r="J56" s="109">
        <f t="shared" ca="1" si="19"/>
        <v>42910015620.529144</v>
      </c>
      <c r="K56" s="109">
        <f t="shared" ca="1" si="19"/>
        <v>80735190401.440613</v>
      </c>
      <c r="L56" s="109">
        <f t="shared" ca="1" si="19"/>
        <v>187339757377.17084</v>
      </c>
      <c r="M56" s="109">
        <f t="shared" ca="1" si="19"/>
        <v>408533658785.43866</v>
      </c>
      <c r="N56" s="270">
        <f t="shared" ca="1" si="19"/>
        <v>817641593121.44116</v>
      </c>
      <c r="O56" s="244">
        <f t="shared" ca="1" si="19"/>
        <v>1436759871166.7034</v>
      </c>
      <c r="P56" s="244">
        <f t="shared" ca="1" si="19"/>
        <v>2878762110029.5415</v>
      </c>
      <c r="Q56" s="244">
        <f t="shared" ca="1" si="19"/>
        <v>6615551399784.5303</v>
      </c>
      <c r="R56" s="244">
        <f t="shared" ca="1" si="19"/>
        <v>19898966086714.148</v>
      </c>
      <c r="S56" s="244">
        <f t="shared" ca="1" si="19"/>
        <v>74501965779049.297</v>
      </c>
      <c r="T56" s="244">
        <f t="shared" ca="1" si="19"/>
        <v>313000266200968.5</v>
      </c>
      <c r="U56" s="244">
        <f t="shared" ca="1" si="19"/>
        <v>1384576473878238.3</v>
      </c>
      <c r="V56" s="244">
        <f t="shared" ca="1" si="19"/>
        <v>6341441935715495</v>
      </c>
      <c r="W56" s="244">
        <f t="shared" ca="1" si="19"/>
        <v>2.8767664563427336E+16</v>
      </c>
      <c r="X56" s="218"/>
      <c r="Y56" s="43"/>
      <c r="Z56" s="43"/>
      <c r="AA56" s="9" t="s">
        <v>190</v>
      </c>
      <c r="AB56" s="9"/>
    </row>
    <row r="57" spans="1:28">
      <c r="A57" s="240" t="s">
        <v>191</v>
      </c>
      <c r="B57" s="169"/>
      <c r="C57" s="169"/>
      <c r="D57" s="169"/>
      <c r="E57" s="169"/>
      <c r="F57" s="169"/>
      <c r="G57" s="169"/>
      <c r="H57" s="457"/>
      <c r="I57" s="109"/>
      <c r="J57" s="109"/>
      <c r="K57" s="109"/>
      <c r="L57" s="109"/>
      <c r="M57" s="109"/>
      <c r="N57" s="270"/>
      <c r="O57" s="244"/>
      <c r="P57" s="244"/>
      <c r="Q57" s="244"/>
      <c r="R57" s="244"/>
      <c r="S57" s="244"/>
      <c r="T57" s="244"/>
      <c r="U57" s="244"/>
      <c r="V57" s="244"/>
      <c r="W57" s="244"/>
      <c r="X57" s="218"/>
      <c r="Y57" s="43"/>
      <c r="Z57" s="43"/>
      <c r="AA57" s="28"/>
      <c r="AB57" s="9"/>
    </row>
    <row r="58" spans="1:28">
      <c r="A58" s="159" t="s">
        <v>192</v>
      </c>
      <c r="B58" s="169"/>
      <c r="C58" s="169"/>
      <c r="D58" s="169"/>
      <c r="E58" s="169"/>
      <c r="F58" s="169"/>
      <c r="G58" s="169"/>
      <c r="H58" s="273">
        <f ca="1">IFERROR(IRR(CHOOSE({1;2;3;4;5;6}, -G88, (G90*G96)+G103*G113, G103*G113, G103*G113, G103*G113, G103*G113)),0)</f>
        <v>-0.66941152299308615</v>
      </c>
      <c r="I58" s="241">
        <f ca="1">IFERROR(IRR(CHOOSE({1;2;3;4;5;6}, -H88, (H90*H96)+H103*H113, H103*H113, H103*H113, H103*H113, H103*H113)),0)</f>
        <v>-0.67218247251553598</v>
      </c>
      <c r="J58" s="241">
        <f ca="1">IFERROR(IRR(CHOOSE({1;2;3;4;5;6}, -I88, (I90*I96)+I103*I113, I103*I113, I103*I113, I103*I113, I103*I113)),0)</f>
        <v>12.753295289619048</v>
      </c>
      <c r="K58" s="241">
        <f ca="1">IFERROR(IRR(CHOOSE({1;2;3;4;5;6}, -J88, (J90*J96)+J103*J113, J103*J113, J103*J113, J103*J113, J103*J113)),0)</f>
        <v>15.974001334971131</v>
      </c>
      <c r="L58" s="241">
        <f ca="1">IFERROR(IRR(CHOOSE({1;2;3;4;5;6}, -K88, (K90*K96)+K103*K113, K103*K113, K103*K113, K103*K113, K103*K113)),0)</f>
        <v>18.966523475777198</v>
      </c>
      <c r="M58" s="241">
        <f ca="1">IFERROR(IRR(CHOOSE({1;2;3;4;5;6}, -L88, (L90*L96)+L103*L113, L103*L113, L103*L113, L103*L113, L103*L113)),0)</f>
        <v>22.218461767516985</v>
      </c>
      <c r="N58" s="273">
        <f ca="1">IFERROR(IRR(CHOOSE({1;2;3;4;5;6}, -M88, (M90*M96)+M103*M113, M103*M113, M103*M113, M103*M113, M103*M113)),0)</f>
        <v>20.053867010310817</v>
      </c>
      <c r="O58" s="305">
        <f ca="1">IFERROR(IRR(CHOOSE({1;2;3;4;5;6}, -N88, (N90*N96)+N103*N113, N103*N113, N103*N113, N103*N113, N103*N113)),0)</f>
        <v>16.798410256720452</v>
      </c>
      <c r="P58" s="305">
        <f ca="1">IFERROR(IRR(CHOOSE({1;2;3;4;5;6}, -O88, (O90*O96)+O103*O113, O103*O113, O103*O113, O103*O113, O103*O113)),0)</f>
        <v>15.982970584588887</v>
      </c>
      <c r="Q58" s="305">
        <f ca="1">IFERROR(IRR(CHOOSE({1;2;3;4;5;6}, -P88, (P90*P96)+P103*P113, P103*P113, P103*P113, P103*P113, P103*P113)),0)</f>
        <v>15.457923932118263</v>
      </c>
      <c r="R58" s="305">
        <f ca="1">IFERROR(IRR(CHOOSE({1;2;3;4;5;6}, -Q88, (Q90*Q96)+Q103*Q113, Q103*Q113, Q103*Q113, Q103*Q113, Q103*Q113)),0)</f>
        <v>12.623603875851567</v>
      </c>
      <c r="S58" s="305">
        <f ca="1">IFERROR(IRR(CHOOSE({1;2;3;4;5;6}, -R88, (R90*R96)+R103*R113, R103*R113, R103*R113, R103*R113, R103*R113)),0)</f>
        <v>10.459261997656007</v>
      </c>
      <c r="T58" s="305">
        <f ca="1">IFERROR(IRR(CHOOSE({1;2;3;4;5;6}, -S88, (S90*S96)+S103*S113, S103*S113, S103*S113, S103*S113, S103*S113)),0)</f>
        <v>9.1637567512169031</v>
      </c>
      <c r="U58" s="305">
        <f ca="1">IFERROR(IRR(CHOOSE({1;2;3;4;5;6}, -T88, (T90*T96)+T103*T113, T103*T113, T103*T113, T103*T113, T103*T113)),0)</f>
        <v>8.1658054188524218</v>
      </c>
      <c r="V58" s="305">
        <f ca="1">IFERROR(IRR(CHOOSE({1;2;3;4;5;6}, -U88, (U90*U96)+U103*U113, U103*U113, U103*U113, U103*U113, U103*U113)),0)</f>
        <v>7.4990621208846786</v>
      </c>
      <c r="W58" s="305">
        <f ca="1">IFERROR(IRR(CHOOSE({1;2;3;4;5;6}, -V88, (V90*V96)+V103*V113, V103*V113, V103*V113, V103*V113, V103*V113)),0)</f>
        <v>7.264606817446456</v>
      </c>
      <c r="X58" s="218"/>
      <c r="Y58" s="43"/>
      <c r="Z58" s="43"/>
      <c r="AA58" s="28" t="s">
        <v>193</v>
      </c>
      <c r="AB58" s="9"/>
    </row>
    <row r="59" spans="1:28">
      <c r="A59" s="159" t="s">
        <v>194</v>
      </c>
      <c r="B59" s="169"/>
      <c r="C59" s="169"/>
      <c r="D59" s="169"/>
      <c r="E59" s="169"/>
      <c r="F59" s="169"/>
      <c r="G59" s="169"/>
      <c r="H59" s="273">
        <f ca="1">IFERROR(IRR(CHOOSE({1;2;3;4;5;6}, -G128, G122*1000*G127, 0, 0, 0, 0)),0)</f>
        <v>7.5258878277169483</v>
      </c>
      <c r="I59" s="241">
        <f ca="1">IFERROR(IRR(CHOOSE({1;2;3;4;5;6}, -H128, H122*1000*H127, 0, 0, 0, 0)),0)</f>
        <v>7.2558266932610387</v>
      </c>
      <c r="J59" s="241">
        <f ca="1">IFERROR(IRR(CHOOSE({1;2;3;4;5;6}, -I128, I122*1000*I127, 0, 0, 0, 0)),0)</f>
        <v>5.2430748369700906</v>
      </c>
      <c r="K59" s="241">
        <f ca="1">IFERROR(IRR(CHOOSE({1;2;3;4;5;6}, -J128, J122*1000*J127, 0, 0, 0, 0)),0)</f>
        <v>3.7210273262911304</v>
      </c>
      <c r="L59" s="241">
        <f ca="1">IFERROR(IRR(CHOOSE({1;2;3;4;5;6}, -K128, K122*1000*K127, 0, 0, 0, 0)),0)</f>
        <v>2.570051552738478</v>
      </c>
      <c r="M59" s="241">
        <f ca="1">IFERROR(IRR(CHOOSE({1;2;3;4;5;6}, -L128, L122*1000*L127, 0, 0, 0, 0)),0)</f>
        <v>1.6996810669221816</v>
      </c>
      <c r="N59" s="273">
        <f ca="1">IFERROR(IRR(CHOOSE({1;2;3;4;5;6}, -M128, M122*1000*M127, 0, 0, 0, 0)),0)</f>
        <v>1.0415049349938585</v>
      </c>
      <c r="O59" s="305">
        <f ca="1">IFERROR(IRR(CHOOSE({1;2;3;4;5;6}, -N128, N122*1000*N127, 0, 0, 0, 0)),0)</f>
        <v>0.54379065389223391</v>
      </c>
      <c r="P59" s="305">
        <f ca="1">IFERROR(IRR(CHOOSE({1;2;3;4;5;6}, -O128, O122*1000*O127, 0, 0, 0, 0)),0)</f>
        <v>0.1674179876778894</v>
      </c>
      <c r="Q59" s="305">
        <f ca="1">IFERROR(IRR(CHOOSE({1;2;3;4;5;6}, -P128, P122*1000*P127, 0, 0, 0, 0)),0)</f>
        <v>-0.11719587463636161</v>
      </c>
      <c r="R59" s="305">
        <f ca="1">IFERROR(IRR(CHOOSE({1;2;3;4;5;6}, -Q128, Q122*1000*Q127, 0, 0, 0, 0)),0)</f>
        <v>8.1022632428970454E-2</v>
      </c>
      <c r="S59" s="305">
        <f ca="1">IFERROR(IRR(CHOOSE({1;2;3;4;5;6}, -R128, R122*1000*R127, 0, 0, 0, 0)),0)</f>
        <v>-0.13175380365936251</v>
      </c>
      <c r="T59" s="305">
        <f ca="1">IFERROR(IRR(CHOOSE({1;2;3;4;5;6}, -S128, S122*1000*S127, 0, 0, 0, 0)),0)</f>
        <v>-0.30264969960328969</v>
      </c>
      <c r="U59" s="305">
        <f ca="1">IFERROR(IRR(CHOOSE({1;2;3;4;5;6}, -T128, T122*1000*T127, 0, 0, 0, 0)),0)</f>
        <v>-0.4399083537446401</v>
      </c>
      <c r="V59" s="305">
        <f ca="1">IFERROR(IRR(CHOOSE({1;2;3;4;5;6}, -U128, U122*1000*U127, 0, 0, 0, 0)),0)</f>
        <v>-0.55015054553417508</v>
      </c>
      <c r="W59" s="305">
        <f ca="1">IFERROR(IRR(CHOOSE({1;2;3;4;5;6}, -V128, V122*1000*V127, 0, 0, 0, 0)),0)</f>
        <v>-0.63869389405080135</v>
      </c>
      <c r="X59" s="218"/>
      <c r="Y59" s="43"/>
      <c r="Z59" s="43"/>
      <c r="AA59" s="28" t="s">
        <v>195</v>
      </c>
      <c r="AB59" s="9"/>
    </row>
    <row r="60" spans="1:28">
      <c r="A60" s="159" t="s">
        <v>196</v>
      </c>
      <c r="B60" s="169"/>
      <c r="C60" s="169"/>
      <c r="D60" s="169"/>
      <c r="E60" s="169"/>
      <c r="F60" s="169"/>
      <c r="G60" s="169"/>
      <c r="H60" s="273">
        <f>IFERROR(IRR(CHOOSE({1;2;3;4;5;6}, -G132, (G143*G147)+G150*G155, G150*G155, G150*G155, G150*G155, G150*G155)),0)</f>
        <v>0</v>
      </c>
      <c r="I60" s="241">
        <f ca="1">IFERROR(IRR(CHOOSE({1;2;3;4;5;6}, -H132, (H143*H147)+H150*H155, H150*H155, H150*H155, H150*H155, H150*H155)),0)</f>
        <v>0</v>
      </c>
      <c r="J60" s="241">
        <f ca="1">IFERROR(IRR(CHOOSE({1;2;3;4;5;6}, -I132, (I143*I147)+I150*I155, I150*I155, I150*I155, I150*I155, I150*I155)),0)</f>
        <v>0</v>
      </c>
      <c r="K60" s="241">
        <f ca="1">IFERROR(IRR(CHOOSE({1;2;3;4;5;6}, -J132, (J143*J147)+J150*J155, J150*J155, J150*J155, J150*J155, J150*J155)),0)</f>
        <v>0</v>
      </c>
      <c r="L60" s="241">
        <f ca="1">IFERROR(IRR(CHOOSE({1;2;3;4;5;6}, -K132, (K143*K147)+K150*K155, K150*K155, K150*K155, K150*K155, K150*K155)),0)</f>
        <v>0</v>
      </c>
      <c r="M60" s="241">
        <f ca="1">IFERROR(IRR(CHOOSE({1;2;3;4;5;6}, -L132, (L143*L147)+L150*L155, L150*L155, L150*L155, L150*L155, L150*L155)),0)</f>
        <v>8.9453277233579502</v>
      </c>
      <c r="N60" s="273">
        <f ca="1">IFERROR(IRR(CHOOSE({1;2;3;4;5;6}, -M132, (M143*M147)+M150*M155, M150*M155, M150*M155, M150*M155, M150*M155)),0)</f>
        <v>12.128435517657312</v>
      </c>
      <c r="O60" s="305">
        <f ca="1">IFERROR(IRR(CHOOSE({1;2;3;4;5;6}, -N132, (N143*N147)+N150*N155, N150*N155, N150*N155, N150*N155, N150*N155)),0)</f>
        <v>16.812612651021567</v>
      </c>
      <c r="P60" s="305">
        <f ca="1">IFERROR(IRR(CHOOSE({1;2;3;4;5;6}, -O132, (O143*O147)+O150*O155, O150*O155, O150*O155, O150*O155, O150*O155)),0)</f>
        <v>23.25859707422611</v>
      </c>
      <c r="Q60" s="305">
        <f ca="1">IFERROR(IRR(CHOOSE({1;2;3;4;5;6}, -P132, (P143*P147)+P150*P155, P150*P155, P150*P155, P150*P155, P150*P155)),0)</f>
        <v>32.367304071031072</v>
      </c>
      <c r="R60" s="305">
        <f ca="1">IFERROR(IRR(CHOOSE({1;2;3;4;5;6}, -Q132, (Q143*Q147)+Q150*Q155, Q150*Q155, Q150*Q155, Q150*Q155, Q150*Q155)),0)</f>
        <v>45.317225758567517</v>
      </c>
      <c r="S60" s="305">
        <f ca="1">IFERROR(IRR(CHOOSE({1;2;3;4;5;6}, -R132, (R143*R147)+R150*R155, R150*R155, R150*R155, R150*R155, R150*R155)),0)</f>
        <v>64.412201192110857</v>
      </c>
      <c r="T60" s="305">
        <f ca="1">IFERROR(IRR(CHOOSE({1;2;3;4;5;6}, -S132, (S143*S147)+S150*S155, S150*S155, S150*S155, S150*S155, S150*S155)),0)</f>
        <v>94.557652486822192</v>
      </c>
      <c r="U60" s="305">
        <f ca="1">IFERROR(IRR(CHOOSE({1;2;3;4;5;6}, -T132, (T143*T147)+T150*T155, T150*T155, T150*T155, T150*T155, T150*T155)),0)</f>
        <v>144.30401924511693</v>
      </c>
      <c r="V60" s="305">
        <f ca="1">IFERROR(IRR(CHOOSE({1;2;3;4;5;6}, -U132, (U143*U147)+U150*U155, U150*U155, U150*U155, U150*U155, U150*U155)),0)</f>
        <v>226.76982069547626</v>
      </c>
      <c r="W60" s="305">
        <f ca="1">IFERROR(IRR(CHOOSE({1;2;3;4;5;6}, -V132, (V143*V147)+V150*V155, V150*V155, V150*V155, V150*V155, V150*V155)),0)</f>
        <v>362.21671863007919</v>
      </c>
      <c r="X60" s="218"/>
      <c r="Y60" s="43"/>
      <c r="Z60" s="43"/>
      <c r="AA60" s="28" t="s">
        <v>197</v>
      </c>
      <c r="AB60" s="9"/>
    </row>
    <row r="61" spans="1:28">
      <c r="A61" s="243" t="s">
        <v>198</v>
      </c>
      <c r="B61" s="169"/>
      <c r="C61" s="169"/>
      <c r="D61" s="169"/>
      <c r="E61" s="169"/>
      <c r="F61" s="169"/>
      <c r="G61" s="169"/>
      <c r="H61" s="274">
        <f t="shared" ref="H61:W61" ca="1" si="20">(H85*$N$10)*I88</f>
        <v>8711687455.8248997</v>
      </c>
      <c r="I61" s="244">
        <f t="shared" ca="1" si="20"/>
        <v>10606402135.838287</v>
      </c>
      <c r="J61" s="244">
        <f t="shared" ca="1" si="20"/>
        <v>12913200437.637011</v>
      </c>
      <c r="K61" s="244">
        <f t="shared" ca="1" si="20"/>
        <v>15721706890.515652</v>
      </c>
      <c r="L61" s="244">
        <f t="shared" ca="1" si="20"/>
        <v>19141038563.211315</v>
      </c>
      <c r="M61" s="244">
        <f t="shared" ca="1" si="20"/>
        <v>23304044518.179283</v>
      </c>
      <c r="N61" s="274">
        <f t="shared" ca="1" si="20"/>
        <v>28372467309.536053</v>
      </c>
      <c r="O61" s="244">
        <f t="shared" ca="1" si="20"/>
        <v>34543227060.981651</v>
      </c>
      <c r="P61" s="244">
        <f t="shared" ca="1" si="20"/>
        <v>37676590849.334084</v>
      </c>
      <c r="Q61" s="244">
        <f t="shared" ca="1" si="20"/>
        <v>45465363346.492172</v>
      </c>
      <c r="R61" s="244">
        <f t="shared" ca="1" si="20"/>
        <v>54864286222.039902</v>
      </c>
      <c r="S61" s="244">
        <f t="shared" ca="1" si="20"/>
        <v>66206221199.949059</v>
      </c>
      <c r="T61" s="244">
        <f t="shared" ca="1" si="20"/>
        <v>79892841544.264038</v>
      </c>
      <c r="U61" s="244">
        <f t="shared" ca="1" si="20"/>
        <v>96408857269.470551</v>
      </c>
      <c r="V61" s="244">
        <f t="shared" ca="1" si="20"/>
        <v>116339181087.40071</v>
      </c>
      <c r="W61" s="244">
        <f t="shared" ca="1" si="20"/>
        <v>0</v>
      </c>
      <c r="X61" s="218"/>
      <c r="Y61" s="43"/>
      <c r="Z61" s="43"/>
      <c r="AA61" s="28" t="s">
        <v>199</v>
      </c>
      <c r="AB61" s="9"/>
    </row>
    <row r="62" spans="1:28">
      <c r="A62" s="243" t="s">
        <v>200</v>
      </c>
      <c r="B62" s="169"/>
      <c r="C62" s="169"/>
      <c r="D62" s="169"/>
      <c r="E62" s="169"/>
      <c r="F62" s="169"/>
      <c r="G62" s="169"/>
      <c r="H62" s="274">
        <f t="shared" ref="H62:W62" ca="1" si="21">(H121*$N$37)*I128</f>
        <v>327831739.60642886</v>
      </c>
      <c r="I62" s="244">
        <f t="shared" ca="1" si="21"/>
        <v>663847531.18103826</v>
      </c>
      <c r="J62" s="244">
        <f t="shared" ca="1" si="21"/>
        <v>1344267474.4801235</v>
      </c>
      <c r="K62" s="244">
        <f t="shared" ca="1" si="21"/>
        <v>2722093489.9468141</v>
      </c>
      <c r="L62" s="244">
        <f t="shared" ca="1" si="21"/>
        <v>5512141823.4689198</v>
      </c>
      <c r="M62" s="244">
        <f t="shared" ca="1" si="21"/>
        <v>11161889771.327772</v>
      </c>
      <c r="N62" s="274">
        <f t="shared" ca="1" si="21"/>
        <v>22602427016.086018</v>
      </c>
      <c r="O62" s="244">
        <f t="shared" ca="1" si="21"/>
        <v>45769105185.915504</v>
      </c>
      <c r="P62" s="244">
        <f t="shared" ca="1" si="21"/>
        <v>92680798749.113663</v>
      </c>
      <c r="Q62" s="244">
        <f t="shared" ca="1" si="21"/>
        <v>87118612104.539352</v>
      </c>
      <c r="R62" s="244">
        <f t="shared" ca="1" si="21"/>
        <v>164139771572.67068</v>
      </c>
      <c r="S62" s="244">
        <f t="shared" ca="1" si="21"/>
        <v>309254979631.66815</v>
      </c>
      <c r="T62" s="244">
        <f t="shared" ca="1" si="21"/>
        <v>582665867697.03613</v>
      </c>
      <c r="U62" s="244">
        <f t="shared" ca="1" si="21"/>
        <v>1097798049310.2939</v>
      </c>
      <c r="V62" s="244">
        <f t="shared" ca="1" si="21"/>
        <v>2068356195005.6152</v>
      </c>
      <c r="W62" s="244">
        <f t="shared" ca="1" si="21"/>
        <v>0</v>
      </c>
      <c r="X62" s="218"/>
      <c r="Y62" s="43"/>
      <c r="Z62" s="43"/>
      <c r="AA62" s="28" t="s">
        <v>201</v>
      </c>
      <c r="AB62" s="9"/>
    </row>
    <row r="63" spans="1:28">
      <c r="A63" s="243" t="s">
        <v>202</v>
      </c>
      <c r="B63" s="169"/>
      <c r="C63" s="169"/>
      <c r="D63" s="169"/>
      <c r="E63" s="169"/>
      <c r="F63" s="169"/>
      <c r="G63" s="169"/>
      <c r="H63" s="274">
        <f t="shared" ref="H63:W63" ca="1" si="22">(H130*$N$13)*I132</f>
        <v>0</v>
      </c>
      <c r="I63" s="244">
        <f t="shared" ca="1" si="22"/>
        <v>51016376.557241023</v>
      </c>
      <c r="J63" s="244">
        <f t="shared" ca="1" si="22"/>
        <v>143320992.26957819</v>
      </c>
      <c r="K63" s="244">
        <f t="shared" ca="1" si="22"/>
        <v>402633589.66878664</v>
      </c>
      <c r="L63" s="244">
        <f t="shared" ca="1" si="22"/>
        <v>1131123954.4354155</v>
      </c>
      <c r="M63" s="244">
        <f t="shared" ca="1" si="22"/>
        <v>3177681726.3311338</v>
      </c>
      <c r="N63" s="274">
        <f t="shared" ca="1" si="22"/>
        <v>8927103978.5369263</v>
      </c>
      <c r="O63" s="244">
        <f t="shared" ca="1" si="22"/>
        <v>25079033177.945549</v>
      </c>
      <c r="P63" s="244">
        <f t="shared" ca="1" si="22"/>
        <v>70454864943.062347</v>
      </c>
      <c r="Q63" s="244">
        <f t="shared" ca="1" si="22"/>
        <v>198661723843.7236</v>
      </c>
      <c r="R63" s="244">
        <f t="shared" ca="1" si="22"/>
        <v>559048239987.90308</v>
      </c>
      <c r="S63" s="244">
        <f t="shared" ca="1" si="22"/>
        <v>1573201563877.6313</v>
      </c>
      <c r="T63" s="244">
        <f t="shared" ca="1" si="22"/>
        <v>4427101247363.875</v>
      </c>
      <c r="U63" s="244">
        <f t="shared" ca="1" si="22"/>
        <v>12458178217228.922</v>
      </c>
      <c r="V63" s="244">
        <f t="shared" ca="1" si="22"/>
        <v>35058200800050.598</v>
      </c>
      <c r="W63" s="244">
        <f t="shared" ca="1" si="22"/>
        <v>0</v>
      </c>
      <c r="X63" s="218"/>
      <c r="Y63" s="43"/>
      <c r="Z63" s="43"/>
      <c r="AA63" s="28" t="s">
        <v>203</v>
      </c>
      <c r="AB63" s="9"/>
    </row>
    <row r="64" spans="1:28">
      <c r="A64" s="242" t="s">
        <v>204</v>
      </c>
      <c r="B64" s="169"/>
      <c r="C64" s="169"/>
      <c r="D64" s="169"/>
      <c r="E64" s="169"/>
      <c r="F64" s="169"/>
      <c r="G64" s="169"/>
      <c r="H64" s="270">
        <f t="shared" ref="H64:W64" ca="1" si="23">MIN(H61, MAX(0, G$53/(1-$N$15) - SUMIF(H$58:H$60,"&gt;"&amp;H58,H$61:H$63)))</f>
        <v>8711687455.8248997</v>
      </c>
      <c r="I64" s="109">
        <f t="shared" ca="1" si="23"/>
        <v>10606402135.838287</v>
      </c>
      <c r="J64" s="109">
        <f t="shared" ca="1" si="23"/>
        <v>12913200437.637011</v>
      </c>
      <c r="K64" s="109">
        <f t="shared" ca="1" si="23"/>
        <v>15721706890.515652</v>
      </c>
      <c r="L64" s="109">
        <f t="shared" ca="1" si="23"/>
        <v>19141038563.211315</v>
      </c>
      <c r="M64" s="109">
        <f t="shared" ca="1" si="23"/>
        <v>23304044518.179283</v>
      </c>
      <c r="N64" s="270">
        <f t="shared" ca="1" si="23"/>
        <v>28372467309.536053</v>
      </c>
      <c r="O64" s="244">
        <f t="shared" ca="1" si="23"/>
        <v>34543227060.981651</v>
      </c>
      <c r="P64" s="244">
        <f t="shared" ca="1" si="23"/>
        <v>37676590849.334084</v>
      </c>
      <c r="Q64" s="244">
        <f t="shared" ca="1" si="23"/>
        <v>45465363346.492172</v>
      </c>
      <c r="R64" s="244">
        <f t="shared" ca="1" si="23"/>
        <v>54864286222.039902</v>
      </c>
      <c r="S64" s="244">
        <f t="shared" ca="1" si="23"/>
        <v>66206221199.949059</v>
      </c>
      <c r="T64" s="244">
        <f t="shared" ca="1" si="23"/>
        <v>79892841544.264038</v>
      </c>
      <c r="U64" s="244">
        <f t="shared" ca="1" si="23"/>
        <v>96408857269.470551</v>
      </c>
      <c r="V64" s="244">
        <f t="shared" ca="1" si="23"/>
        <v>116339181087.40071</v>
      </c>
      <c r="W64" s="244">
        <f t="shared" ca="1" si="23"/>
        <v>0</v>
      </c>
      <c r="X64" s="218"/>
      <c r="Y64" s="43"/>
      <c r="Z64" s="43"/>
      <c r="AA64" s="28" t="s">
        <v>205</v>
      </c>
      <c r="AB64" s="9"/>
    </row>
    <row r="65" spans="1:28">
      <c r="A65" s="242" t="s">
        <v>206</v>
      </c>
      <c r="B65" s="169"/>
      <c r="C65" s="169"/>
      <c r="D65" s="169"/>
      <c r="E65" s="169"/>
      <c r="F65" s="169"/>
      <c r="G65" s="169"/>
      <c r="H65" s="270">
        <f ca="1">MIN(H62, MAX(0, G$53/(1-$N$15) - (SUMIF(H$58:H$60,"&gt;"&amp;H59,H$61:H$63) + IF(H$58=H59,H$61,0))))</f>
        <v>327831739.60642886</v>
      </c>
      <c r="I65" s="109">
        <f t="shared" ref="I65:W65" ca="1" si="24">MIN(I62, MAX(0, H$53/(1-$N$15) - (SUMIF(I$58:I$60,"&gt;"&amp;I59,I$61:I$63) + IF(I$58=I59,I$61,0))))</f>
        <v>663847531.18103826</v>
      </c>
      <c r="J65" s="109">
        <f t="shared" ca="1" si="24"/>
        <v>1344267474.4801235</v>
      </c>
      <c r="K65" s="109">
        <f t="shared" ca="1" si="24"/>
        <v>2722093489.9468141</v>
      </c>
      <c r="L65" s="109">
        <f t="shared" ca="1" si="24"/>
        <v>5512141823.4689198</v>
      </c>
      <c r="M65" s="109">
        <f t="shared" ca="1" si="24"/>
        <v>11161889771.327772</v>
      </c>
      <c r="N65" s="270">
        <f t="shared" ca="1" si="24"/>
        <v>22602427016.086018</v>
      </c>
      <c r="O65" s="244">
        <f t="shared" ca="1" si="24"/>
        <v>45769105185.915504</v>
      </c>
      <c r="P65" s="244">
        <f t="shared" ca="1" si="24"/>
        <v>46238961479.612968</v>
      </c>
      <c r="Q65" s="244">
        <f t="shared" ca="1" si="24"/>
        <v>87118612104.539352</v>
      </c>
      <c r="R65" s="244">
        <f t="shared" ca="1" si="24"/>
        <v>164139771572.67068</v>
      </c>
      <c r="S65" s="244">
        <f t="shared" ca="1" si="24"/>
        <v>309254979631.66815</v>
      </c>
      <c r="T65" s="244">
        <f t="shared" ca="1" si="24"/>
        <v>582665867697.03613</v>
      </c>
      <c r="U65" s="244">
        <f t="shared" ca="1" si="24"/>
        <v>1097798049310.2939</v>
      </c>
      <c r="V65" s="244">
        <f t="shared" ca="1" si="24"/>
        <v>2068356195005.6152</v>
      </c>
      <c r="W65" s="244">
        <f t="shared" ca="1" si="24"/>
        <v>0</v>
      </c>
      <c r="X65" s="218"/>
      <c r="Y65" s="43"/>
      <c r="Z65" s="43"/>
      <c r="AA65" s="28" t="s">
        <v>207</v>
      </c>
      <c r="AB65" s="9"/>
    </row>
    <row r="66" spans="1:28">
      <c r="A66" s="242" t="s">
        <v>208</v>
      </c>
      <c r="B66" s="169"/>
      <c r="C66" s="169"/>
      <c r="D66" s="169"/>
      <c r="E66" s="169"/>
      <c r="F66" s="169"/>
      <c r="G66" s="169"/>
      <c r="H66" s="270">
        <f ca="1">MIN(H63, MAX(0, G$53/(1-$N$15) - (SUMIF(H$58:H$60,"&gt;"&amp;H60,H$61:H$63) + IF(H$58=H60,H$61,0) + IF(H$59=H60,H$62,0))))</f>
        <v>0</v>
      </c>
      <c r="I66" s="109">
        <f t="shared" ref="I66:W66" ca="1" si="25">MIN(I63, MAX(0, H$53/(1-$N$15) - (SUMIF(I$58:I$60,"&gt;"&amp;I60,I$61:I$63) + IF(I$58=I60,I$61,0) + IF(I$59=I60,I$62,0))))</f>
        <v>51016376.557241023</v>
      </c>
      <c r="J66" s="109">
        <f t="shared" ca="1" si="25"/>
        <v>143320992.26957819</v>
      </c>
      <c r="K66" s="109">
        <f t="shared" ca="1" si="25"/>
        <v>402633589.66878664</v>
      </c>
      <c r="L66" s="109">
        <f t="shared" ca="1" si="25"/>
        <v>1131123954.4354155</v>
      </c>
      <c r="M66" s="109">
        <f t="shared" ca="1" si="25"/>
        <v>3177681726.3311338</v>
      </c>
      <c r="N66" s="270">
        <f t="shared" ca="1" si="25"/>
        <v>8927103978.5369263</v>
      </c>
      <c r="O66" s="244">
        <f t="shared" ca="1" si="25"/>
        <v>25079033177.945549</v>
      </c>
      <c r="P66" s="244">
        <f t="shared" ca="1" si="25"/>
        <v>70595840747.864426</v>
      </c>
      <c r="Q66" s="244">
        <f t="shared" ca="1" si="25"/>
        <v>198661723843.7236</v>
      </c>
      <c r="R66" s="244">
        <f t="shared" ca="1" si="25"/>
        <v>559048239987.90308</v>
      </c>
      <c r="S66" s="244">
        <f t="shared" ca="1" si="25"/>
        <v>1573201563877.6313</v>
      </c>
      <c r="T66" s="244">
        <f t="shared" ca="1" si="25"/>
        <v>4427101247363.875</v>
      </c>
      <c r="U66" s="244">
        <f t="shared" ca="1" si="25"/>
        <v>12458178217228.922</v>
      </c>
      <c r="V66" s="244">
        <f t="shared" ca="1" si="25"/>
        <v>35058200800050.598</v>
      </c>
      <c r="W66" s="244">
        <f t="shared" ca="1" si="25"/>
        <v>0</v>
      </c>
      <c r="X66" s="218"/>
      <c r="Y66" s="43"/>
      <c r="Z66" s="43"/>
      <c r="AA66" s="28" t="s">
        <v>209</v>
      </c>
      <c r="AB66" s="9"/>
    </row>
    <row r="67" spans="1:28">
      <c r="A67" s="242" t="s">
        <v>210</v>
      </c>
      <c r="B67" s="169"/>
      <c r="C67" s="169"/>
      <c r="D67" s="169"/>
      <c r="E67" s="169"/>
      <c r="F67" s="169"/>
      <c r="G67" s="169"/>
      <c r="H67" s="270">
        <f t="shared" ref="H67:W67" ca="1" si="26">G50/(1-$N15)</f>
        <v>0</v>
      </c>
      <c r="I67" s="109">
        <f t="shared" ca="1" si="26"/>
        <v>7613386451.4205704</v>
      </c>
      <c r="J67" s="109">
        <f t="shared" ca="1" si="26"/>
        <v>8633710093.8356342</v>
      </c>
      <c r="K67" s="109">
        <f t="shared" ca="1" si="26"/>
        <v>11990118799.199362</v>
      </c>
      <c r="L67" s="109">
        <f t="shared" ca="1" si="26"/>
        <v>20721608456.140091</v>
      </c>
      <c r="M67" s="109">
        <f t="shared" ca="1" si="26"/>
        <v>44310421746.306</v>
      </c>
      <c r="N67" s="270">
        <f t="shared" ca="1" si="26"/>
        <v>92863364978.874893</v>
      </c>
      <c r="O67" s="244">
        <f t="shared" ca="1" si="26"/>
        <v>183318451626.58496</v>
      </c>
      <c r="P67" s="244">
        <f t="shared" ca="1" si="26"/>
        <v>537774253685.14594</v>
      </c>
      <c r="Q67" s="244">
        <f t="shared" ca="1" si="26"/>
        <v>1083851738384.4254</v>
      </c>
      <c r="R67" s="244">
        <f t="shared" ca="1" si="26"/>
        <v>2495677788838.3496</v>
      </c>
      <c r="S67" s="244">
        <f t="shared" ca="1" si="26"/>
        <v>7392107462310.7354</v>
      </c>
      <c r="T67" s="244">
        <f t="shared" ca="1" si="26"/>
        <v>27030253602551.418</v>
      </c>
      <c r="U67" s="244">
        <f t="shared" ca="1" si="26"/>
        <v>111297238390117.11</v>
      </c>
      <c r="V67" s="244">
        <f t="shared" ca="1" si="26"/>
        <v>485553078455830.81</v>
      </c>
      <c r="W67" s="244">
        <f t="shared" ca="1" si="26"/>
        <v>2173923513078146.8</v>
      </c>
      <c r="X67" s="218"/>
      <c r="Y67" s="198"/>
      <c r="Z67" s="43"/>
      <c r="AA67" s="28" t="s">
        <v>211</v>
      </c>
      <c r="AB67" s="9"/>
    </row>
    <row r="68" spans="1:28">
      <c r="A68" s="246" t="s">
        <v>212</v>
      </c>
      <c r="B68" s="169"/>
      <c r="C68" s="169"/>
      <c r="D68" s="169"/>
      <c r="E68" s="169"/>
      <c r="F68" s="169"/>
      <c r="G68" s="169"/>
      <c r="H68" s="457"/>
      <c r="I68" s="109"/>
      <c r="J68" s="109"/>
      <c r="K68" s="109"/>
      <c r="L68" s="109"/>
      <c r="M68" s="109"/>
      <c r="N68" s="270"/>
      <c r="O68" s="244"/>
      <c r="P68" s="244"/>
      <c r="Q68" s="244"/>
      <c r="R68" s="244"/>
      <c r="S68" s="244"/>
      <c r="T68" s="244"/>
      <c r="U68" s="244"/>
      <c r="V68" s="244"/>
      <c r="W68" s="244"/>
      <c r="X68" s="218"/>
      <c r="Y68" s="198"/>
      <c r="Z68" s="43"/>
      <c r="AA68" s="28"/>
      <c r="AB68" s="9"/>
    </row>
    <row r="69" spans="1:28">
      <c r="A69" s="159" t="s">
        <v>213</v>
      </c>
      <c r="B69" s="170">
        <v>14130000000</v>
      </c>
      <c r="C69" s="170">
        <f>17864*10^6</f>
        <v>17864000000</v>
      </c>
      <c r="D69" s="170">
        <v>25615000000</v>
      </c>
      <c r="E69" s="170">
        <f>32589*10^6</f>
        <v>32589000000</v>
      </c>
      <c r="F69" s="170">
        <f>41782*10^6</f>
        <v>41782000000</v>
      </c>
      <c r="G69" s="170">
        <f>46272*10^6</f>
        <v>46272000000</v>
      </c>
      <c r="H69" s="459">
        <f>54000*10^6</f>
        <v>54000000000</v>
      </c>
      <c r="I69" s="119">
        <f ca="1">H69+I64+I65+I66</f>
        <v>65321266043.576569</v>
      </c>
      <c r="J69" s="119">
        <f t="shared" ref="J69:W69" ca="1" si="27">I69+J64+J65+J66</f>
        <v>79722054947.963272</v>
      </c>
      <c r="K69" s="119">
        <f t="shared" ca="1" si="27"/>
        <v>98568488918.094528</v>
      </c>
      <c r="L69" s="119">
        <f ca="1">K69+L64+L65+L66</f>
        <v>124352793259.21017</v>
      </c>
      <c r="M69" s="119">
        <f t="shared" ca="1" si="27"/>
        <v>161996409275.04837</v>
      </c>
      <c r="N69" s="272">
        <f t="shared" ca="1" si="27"/>
        <v>221898407579.20737</v>
      </c>
      <c r="O69" s="304">
        <f ca="1">N69+O64+O65+O66</f>
        <v>327289773004.05011</v>
      </c>
      <c r="P69" s="304">
        <f t="shared" ca="1" si="27"/>
        <v>432420867596.12659</v>
      </c>
      <c r="Q69" s="304">
        <f t="shared" ca="1" si="27"/>
        <v>763666566890.88171</v>
      </c>
      <c r="R69" s="304">
        <f t="shared" ca="1" si="27"/>
        <v>1541718864673.4954</v>
      </c>
      <c r="S69" s="304">
        <f t="shared" ca="1" si="27"/>
        <v>3490381629382.7441</v>
      </c>
      <c r="T69" s="304">
        <f t="shared" ca="1" si="27"/>
        <v>8580041585987.9199</v>
      </c>
      <c r="U69" s="304">
        <f t="shared" ca="1" si="27"/>
        <v>22232426709796.605</v>
      </c>
      <c r="V69" s="304">
        <f t="shared" ca="1" si="27"/>
        <v>59475322885940.219</v>
      </c>
      <c r="W69" s="304">
        <f t="shared" ca="1" si="27"/>
        <v>59475322885940.219</v>
      </c>
      <c r="X69" s="218"/>
      <c r="Y69" s="198"/>
      <c r="Z69" s="43"/>
      <c r="AA69" s="38" t="s">
        <v>214</v>
      </c>
      <c r="AB69" s="9"/>
    </row>
    <row r="70" spans="1:28">
      <c r="A70" s="159" t="s">
        <v>215</v>
      </c>
      <c r="B70" s="170">
        <v>0</v>
      </c>
      <c r="C70" s="170">
        <v>0</v>
      </c>
      <c r="D70" s="170">
        <v>0</v>
      </c>
      <c r="E70" s="170">
        <v>0</v>
      </c>
      <c r="F70" s="170">
        <v>0</v>
      </c>
      <c r="G70" s="170">
        <f>5152*10^6</f>
        <v>5152000000</v>
      </c>
      <c r="H70" s="459">
        <f>6816*10^6</f>
        <v>6816000000</v>
      </c>
      <c r="I70" s="119">
        <f t="shared" ref="I70:W70" ca="1" si="28">H70+I67</f>
        <v>14429386451.42057</v>
      </c>
      <c r="J70" s="119">
        <f t="shared" ca="1" si="28"/>
        <v>23063096545.256203</v>
      </c>
      <c r="K70" s="119">
        <f t="shared" ca="1" si="28"/>
        <v>35053215344.455566</v>
      </c>
      <c r="L70" s="119">
        <f t="shared" ca="1" si="28"/>
        <v>55774823800.595657</v>
      </c>
      <c r="M70" s="119">
        <f t="shared" ca="1" si="28"/>
        <v>100085245546.90166</v>
      </c>
      <c r="N70" s="272">
        <f t="shared" ca="1" si="28"/>
        <v>192948610525.77655</v>
      </c>
      <c r="O70" s="304">
        <f ca="1">N70+O67</f>
        <v>376267062152.36151</v>
      </c>
      <c r="P70" s="304">
        <f t="shared" ca="1" si="28"/>
        <v>1095719887189.5347</v>
      </c>
      <c r="Q70" s="304">
        <f t="shared" ca="1" si="28"/>
        <v>2179571625573.96</v>
      </c>
      <c r="R70" s="304">
        <f t="shared" ca="1" si="28"/>
        <v>4675249414412.3096</v>
      </c>
      <c r="S70" s="304">
        <f t="shared" ca="1" si="28"/>
        <v>12067356876723.045</v>
      </c>
      <c r="T70" s="304">
        <f t="shared" ca="1" si="28"/>
        <v>39097610479274.461</v>
      </c>
      <c r="U70" s="304">
        <f t="shared" ca="1" si="28"/>
        <v>150394848869391.56</v>
      </c>
      <c r="V70" s="304">
        <f t="shared" ca="1" si="28"/>
        <v>635947927325222.38</v>
      </c>
      <c r="W70" s="304">
        <f t="shared" ca="1" si="28"/>
        <v>2809871440403369</v>
      </c>
      <c r="X70" s="218"/>
      <c r="Y70" s="198"/>
      <c r="Z70" s="43"/>
      <c r="AA70" s="38" t="s">
        <v>216</v>
      </c>
      <c r="AB70" s="9"/>
    </row>
    <row r="71" spans="1:28">
      <c r="A71" s="159" t="s">
        <v>217</v>
      </c>
      <c r="B71" s="170">
        <v>0</v>
      </c>
      <c r="C71" s="170">
        <v>0</v>
      </c>
      <c r="D71" s="170">
        <v>0</v>
      </c>
      <c r="E71" s="170">
        <v>0</v>
      </c>
      <c r="F71" s="170">
        <v>0</v>
      </c>
      <c r="G71" s="170">
        <v>0</v>
      </c>
      <c r="H71" s="459">
        <v>0</v>
      </c>
      <c r="I71" s="119">
        <f ca="1">SUM($B$139:I139)</f>
        <v>100000000</v>
      </c>
      <c r="J71" s="119">
        <f ca="1">SUM($B$139:J139)</f>
        <v>344623685.14070135</v>
      </c>
      <c r="K71" s="119">
        <f ca="1">SUM($B$139:K139)</f>
        <v>972599274.47187161</v>
      </c>
      <c r="L71" s="119">
        <f ca="1">SUM($B$139:L139)</f>
        <v>1028509273.9350352</v>
      </c>
      <c r="M71" s="119">
        <f ca="1">SUM($B$139:M139)</f>
        <v>1174037255.1917474</v>
      </c>
      <c r="N71" s="272">
        <f ca="1">SUM($B$139:N139)</f>
        <v>1553125514.0975389</v>
      </c>
      <c r="O71" s="304">
        <f ca="1">SUM($B$139:O139)</f>
        <v>1887852033.5590611</v>
      </c>
      <c r="P71" s="304">
        <f ca="1">SUM($B$139:P139)</f>
        <v>2151577190.2398891</v>
      </c>
      <c r="Q71" s="304">
        <f ca="1">SUM($B$139:Q139)</f>
        <v>2151577190.2398891</v>
      </c>
      <c r="R71" s="304">
        <f ca="1">SUM($B$139:R139)</f>
        <v>2151577190.2398891</v>
      </c>
      <c r="S71" s="304">
        <f ca="1">SUM($B$139:S139)</f>
        <v>2151577190.2398891</v>
      </c>
      <c r="T71" s="304">
        <f ca="1">SUM($B$139:T139)</f>
        <v>2151577190.2398891</v>
      </c>
      <c r="U71" s="304">
        <f ca="1">SUM($B$139:U139)</f>
        <v>2151577190.2398891</v>
      </c>
      <c r="V71" s="304">
        <f ca="1">SUM($B$139:V139)</f>
        <v>2151577190.2398891</v>
      </c>
      <c r="W71" s="304">
        <f ca="1">SUM($B$139:W139)</f>
        <v>2151577190.2398891</v>
      </c>
      <c r="X71" s="218"/>
      <c r="Y71" s="198"/>
      <c r="Z71" s="43"/>
      <c r="AA71" s="38" t="s">
        <v>218</v>
      </c>
      <c r="AB71" s="9"/>
    </row>
    <row r="72" spans="1:28">
      <c r="A72" s="159" t="s">
        <v>219</v>
      </c>
      <c r="B72" s="170">
        <v>0</v>
      </c>
      <c r="C72" s="170">
        <v>0</v>
      </c>
      <c r="D72" s="170">
        <v>0</v>
      </c>
      <c r="E72" s="170">
        <v>0</v>
      </c>
      <c r="F72" s="170">
        <v>0</v>
      </c>
      <c r="G72" s="170">
        <v>0</v>
      </c>
      <c r="H72" s="459">
        <v>0</v>
      </c>
      <c r="I72" s="119">
        <f t="shared" ref="I72:W72" ca="1" si="29">H72+(I102-H102)*I92</f>
        <v>118684392.80291927</v>
      </c>
      <c r="J72" s="119">
        <f t="shared" ca="1" si="29"/>
        <v>118684392.80291927</v>
      </c>
      <c r="K72" s="119">
        <f t="shared" ca="1" si="29"/>
        <v>118684392.80291927</v>
      </c>
      <c r="L72" s="119">
        <f t="shared" ca="1" si="29"/>
        <v>118684392.80291927</v>
      </c>
      <c r="M72" s="119">
        <f t="shared" ca="1" si="29"/>
        <v>118684392.80291927</v>
      </c>
      <c r="N72" s="272">
        <f t="shared" ca="1" si="29"/>
        <v>118684392.80291927</v>
      </c>
      <c r="O72" s="304">
        <f t="shared" ca="1" si="29"/>
        <v>118684392.80291927</v>
      </c>
      <c r="P72" s="304">
        <f t="shared" ca="1" si="29"/>
        <v>149350736.87703058</v>
      </c>
      <c r="Q72" s="304">
        <f t="shared" ca="1" si="29"/>
        <v>149350736.87703058</v>
      </c>
      <c r="R72" s="304">
        <f t="shared" ca="1" si="29"/>
        <v>149350736.87703058</v>
      </c>
      <c r="S72" s="304">
        <f t="shared" ca="1" si="29"/>
        <v>149350736.87703058</v>
      </c>
      <c r="T72" s="304">
        <f t="shared" ca="1" si="29"/>
        <v>149350736.87703058</v>
      </c>
      <c r="U72" s="304">
        <f t="shared" ca="1" si="29"/>
        <v>149350736.87703058</v>
      </c>
      <c r="V72" s="304">
        <f t="shared" ca="1" si="29"/>
        <v>149350736.87703058</v>
      </c>
      <c r="W72" s="304">
        <f t="shared" ca="1" si="29"/>
        <v>149350736.87703058</v>
      </c>
      <c r="X72" s="218"/>
      <c r="Y72" s="198"/>
      <c r="Z72" s="43"/>
      <c r="AA72" s="38" t="s">
        <v>220</v>
      </c>
      <c r="AB72" s="9"/>
    </row>
    <row r="73" spans="1:28">
      <c r="A73" s="159" t="s">
        <v>221</v>
      </c>
      <c r="B73" s="247">
        <f t="shared" ref="B73:G73" si="30">SUM(B69:B72)</f>
        <v>14130000000</v>
      </c>
      <c r="C73" s="247">
        <f t="shared" si="30"/>
        <v>17864000000</v>
      </c>
      <c r="D73" s="247">
        <f t="shared" si="30"/>
        <v>25615000000</v>
      </c>
      <c r="E73" s="247">
        <f t="shared" si="30"/>
        <v>32589000000</v>
      </c>
      <c r="F73" s="247">
        <f t="shared" si="30"/>
        <v>41782000000</v>
      </c>
      <c r="G73" s="247">
        <f t="shared" si="30"/>
        <v>51424000000</v>
      </c>
      <c r="H73" s="460">
        <f t="shared" ref="H73:W73" si="31">SUM(H69:H72)</f>
        <v>60816000000</v>
      </c>
      <c r="I73" s="248">
        <f t="shared" ca="1" si="31"/>
        <v>79969336887.800049</v>
      </c>
      <c r="J73" s="248">
        <f t="shared" ca="1" si="31"/>
        <v>103248459571.1631</v>
      </c>
      <c r="K73" s="248">
        <f t="shared" ca="1" si="31"/>
        <v>134712987929.82489</v>
      </c>
      <c r="L73" s="248">
        <f t="shared" ca="1" si="31"/>
        <v>181274810726.54379</v>
      </c>
      <c r="M73" s="248">
        <f t="shared" ca="1" si="31"/>
        <v>263374376469.94467</v>
      </c>
      <c r="N73" s="275">
        <f t="shared" ca="1" si="31"/>
        <v>416518828011.88434</v>
      </c>
      <c r="O73" s="306">
        <f t="shared" ca="1" si="31"/>
        <v>705563371582.77368</v>
      </c>
      <c r="P73" s="306">
        <f t="shared" ca="1" si="31"/>
        <v>1530441682712.7781</v>
      </c>
      <c r="Q73" s="306">
        <f t="shared" ca="1" si="31"/>
        <v>2945539120391.9585</v>
      </c>
      <c r="R73" s="306">
        <f t="shared" ca="1" si="31"/>
        <v>6219269207012.9219</v>
      </c>
      <c r="S73" s="306">
        <f t="shared" ca="1" si="31"/>
        <v>15560039434032.906</v>
      </c>
      <c r="T73" s="306">
        <f t="shared" ca="1" si="31"/>
        <v>47679952993189.5</v>
      </c>
      <c r="U73" s="306">
        <f t="shared" ca="1" si="31"/>
        <v>172629576507115.28</v>
      </c>
      <c r="V73" s="306">
        <f t="shared" ca="1" si="31"/>
        <v>695425551139089.75</v>
      </c>
      <c r="W73" s="306">
        <f t="shared" ca="1" si="31"/>
        <v>2869349064217236</v>
      </c>
      <c r="X73" s="218"/>
      <c r="Y73" s="198"/>
      <c r="Z73" s="48"/>
      <c r="AA73" s="38" t="s">
        <v>222</v>
      </c>
      <c r="AB73" s="9"/>
    </row>
    <row r="74" spans="1:28">
      <c r="A74" s="246" t="s">
        <v>223</v>
      </c>
      <c r="B74" s="170"/>
      <c r="C74" s="170"/>
      <c r="D74" s="170"/>
      <c r="E74" s="170"/>
      <c r="F74" s="170"/>
      <c r="G74" s="170"/>
      <c r="H74" s="459"/>
      <c r="I74" s="119"/>
      <c r="J74" s="119"/>
      <c r="K74" s="119"/>
      <c r="L74" s="119"/>
      <c r="M74" s="119"/>
      <c r="N74" s="272"/>
      <c r="O74" s="304"/>
      <c r="P74" s="304"/>
      <c r="Q74" s="304"/>
      <c r="R74" s="304"/>
      <c r="S74" s="304"/>
      <c r="T74" s="304"/>
      <c r="U74" s="304"/>
      <c r="V74" s="304"/>
      <c r="W74" s="304"/>
      <c r="X74" s="218"/>
      <c r="Y74" s="198"/>
      <c r="Z74" s="48"/>
      <c r="AA74" s="38"/>
      <c r="AB74" s="9"/>
    </row>
    <row r="75" spans="1:28">
      <c r="A75" s="159" t="s">
        <v>224</v>
      </c>
      <c r="B75" s="170">
        <v>1700000000</v>
      </c>
      <c r="C75" s="170">
        <v>1570000000</v>
      </c>
      <c r="D75" s="170">
        <v>1910000000</v>
      </c>
      <c r="E75" s="170">
        <v>2420000000</v>
      </c>
      <c r="F75" s="170">
        <v>3330000000</v>
      </c>
      <c r="G75" s="170">
        <v>4120000000</v>
      </c>
      <c r="H75" s="459">
        <v>5030000000</v>
      </c>
      <c r="I75" s="119">
        <f t="shared" ref="I75:W75" ca="1" si="32">I69*9%</f>
        <v>5878913943.9218912</v>
      </c>
      <c r="J75" s="119">
        <f t="shared" ca="1" si="32"/>
        <v>7174984945.3166943</v>
      </c>
      <c r="K75" s="119">
        <f t="shared" ca="1" si="32"/>
        <v>8871164002.6285076</v>
      </c>
      <c r="L75" s="119">
        <f t="shared" ca="1" si="32"/>
        <v>11191751393.328915</v>
      </c>
      <c r="M75" s="119">
        <f t="shared" ca="1" si="32"/>
        <v>14579676834.754353</v>
      </c>
      <c r="N75" s="272">
        <f t="shared" ca="1" si="32"/>
        <v>19970856682.128662</v>
      </c>
      <c r="O75" s="304">
        <f t="shared" ca="1" si="32"/>
        <v>29456079570.36451</v>
      </c>
      <c r="P75" s="304">
        <f t="shared" ca="1" si="32"/>
        <v>38917878083.65139</v>
      </c>
      <c r="Q75" s="304">
        <f t="shared" ca="1" si="32"/>
        <v>68729991020.179352</v>
      </c>
      <c r="R75" s="304">
        <f t="shared" ca="1" si="32"/>
        <v>138754697820.61456</v>
      </c>
      <c r="S75" s="304">
        <f t="shared" ca="1" si="32"/>
        <v>314134346644.44696</v>
      </c>
      <c r="T75" s="304">
        <f t="shared" ca="1" si="32"/>
        <v>772203742738.91272</v>
      </c>
      <c r="U75" s="304">
        <f t="shared" ca="1" si="32"/>
        <v>2000918403881.6943</v>
      </c>
      <c r="V75" s="304">
        <f t="shared" ca="1" si="32"/>
        <v>5352779059734.6191</v>
      </c>
      <c r="W75" s="304">
        <f t="shared" ca="1" si="32"/>
        <v>5352779059734.6191</v>
      </c>
      <c r="X75" s="218"/>
      <c r="Y75" s="198"/>
      <c r="Z75" s="43"/>
      <c r="AA75" s="38" t="s">
        <v>225</v>
      </c>
      <c r="AB75" s="9"/>
    </row>
    <row r="76" spans="1:28">
      <c r="A76" s="159" t="s">
        <v>226</v>
      </c>
      <c r="B76" s="170"/>
      <c r="C76" s="170"/>
      <c r="D76" s="170"/>
      <c r="E76" s="170"/>
      <c r="F76" s="170"/>
      <c r="G76" s="170"/>
      <c r="H76" s="459"/>
      <c r="I76" s="119">
        <f ca="1">I70*16%</f>
        <v>2308701832.2272911</v>
      </c>
      <c r="J76" s="119">
        <f t="shared" ref="J76:W76" ca="1" si="33">J70*16%</f>
        <v>3690095447.2409925</v>
      </c>
      <c r="K76" s="119">
        <f t="shared" ca="1" si="33"/>
        <v>5608514455.1128912</v>
      </c>
      <c r="L76" s="119">
        <f t="shared" ca="1" si="33"/>
        <v>8923971808.0953045</v>
      </c>
      <c r="M76" s="119">
        <f t="shared" ca="1" si="33"/>
        <v>16013639287.504265</v>
      </c>
      <c r="N76" s="272">
        <f t="shared" ca="1" si="33"/>
        <v>30871777684.124249</v>
      </c>
      <c r="O76" s="304">
        <f t="shared" ca="1" si="33"/>
        <v>60202729944.377846</v>
      </c>
      <c r="P76" s="304">
        <f t="shared" ca="1" si="33"/>
        <v>175315181950.32556</v>
      </c>
      <c r="Q76" s="304">
        <f t="shared" ca="1" si="33"/>
        <v>348731460091.83362</v>
      </c>
      <c r="R76" s="304">
        <f t="shared" ca="1" si="33"/>
        <v>748039906305.9696</v>
      </c>
      <c r="S76" s="304">
        <f t="shared" ca="1" si="33"/>
        <v>1930777100275.6873</v>
      </c>
      <c r="T76" s="304">
        <f t="shared" ca="1" si="33"/>
        <v>6255617676683.9141</v>
      </c>
      <c r="U76" s="304">
        <f t="shared" ca="1" si="33"/>
        <v>24063175819102.652</v>
      </c>
      <c r="V76" s="304">
        <f t="shared" ca="1" si="33"/>
        <v>101751668372035.58</v>
      </c>
      <c r="W76" s="304">
        <f t="shared" ca="1" si="33"/>
        <v>449579430464539.06</v>
      </c>
      <c r="X76" s="218"/>
      <c r="Y76" s="198"/>
      <c r="Z76" s="43"/>
      <c r="AA76" s="38" t="s">
        <v>227</v>
      </c>
      <c r="AB76" s="9"/>
    </row>
    <row r="77" spans="1:28">
      <c r="A77" s="159" t="s">
        <v>228</v>
      </c>
      <c r="B77" s="170"/>
      <c r="C77" s="170"/>
      <c r="D77" s="170"/>
      <c r="E77" s="170"/>
      <c r="F77" s="170"/>
      <c r="G77" s="170"/>
      <c r="H77" s="459"/>
      <c r="I77" s="119">
        <f t="shared" ref="I77:W77" ca="1" si="34">I71*9%</f>
        <v>9000000</v>
      </c>
      <c r="J77" s="119">
        <f t="shared" ca="1" si="34"/>
        <v>31016131.662663121</v>
      </c>
      <c r="K77" s="119">
        <f t="shared" ca="1" si="34"/>
        <v>87533934.70246844</v>
      </c>
      <c r="L77" s="119">
        <f t="shared" ca="1" si="34"/>
        <v>92565834.654153168</v>
      </c>
      <c r="M77" s="119">
        <f t="shared" ca="1" si="34"/>
        <v>105663352.96725726</v>
      </c>
      <c r="N77" s="272">
        <f t="shared" ca="1" si="34"/>
        <v>139781296.2687785</v>
      </c>
      <c r="O77" s="304">
        <f t="shared" ca="1" si="34"/>
        <v>169906683.0203155</v>
      </c>
      <c r="P77" s="304">
        <f t="shared" ca="1" si="34"/>
        <v>193641947.12159002</v>
      </c>
      <c r="Q77" s="304">
        <f t="shared" ca="1" si="34"/>
        <v>193641947.12159002</v>
      </c>
      <c r="R77" s="304">
        <f t="shared" ca="1" si="34"/>
        <v>193641947.12159002</v>
      </c>
      <c r="S77" s="304">
        <f t="shared" ca="1" si="34"/>
        <v>193641947.12159002</v>
      </c>
      <c r="T77" s="304">
        <f t="shared" ca="1" si="34"/>
        <v>193641947.12159002</v>
      </c>
      <c r="U77" s="304">
        <f t="shared" ca="1" si="34"/>
        <v>193641947.12159002</v>
      </c>
      <c r="V77" s="304">
        <f t="shared" ca="1" si="34"/>
        <v>193641947.12159002</v>
      </c>
      <c r="W77" s="304">
        <f t="shared" ca="1" si="34"/>
        <v>193641947.12159002</v>
      </c>
      <c r="X77" s="218"/>
      <c r="Y77" s="198"/>
      <c r="Z77" s="43"/>
      <c r="AA77" s="38" t="s">
        <v>229</v>
      </c>
      <c r="AB77" s="9"/>
    </row>
    <row r="78" spans="1:28">
      <c r="A78" s="159" t="s">
        <v>230</v>
      </c>
      <c r="B78" s="170"/>
      <c r="C78" s="170"/>
      <c r="D78" s="170"/>
      <c r="E78" s="170"/>
      <c r="F78" s="170"/>
      <c r="G78" s="170"/>
      <c r="H78" s="459"/>
      <c r="I78" s="119">
        <f t="shared" ref="I78:W78" ca="1" si="35">I72*9%</f>
        <v>10681595.352262734</v>
      </c>
      <c r="J78" s="119">
        <f t="shared" ca="1" si="35"/>
        <v>10681595.352262734</v>
      </c>
      <c r="K78" s="119">
        <f t="shared" ca="1" si="35"/>
        <v>10681595.352262734</v>
      </c>
      <c r="L78" s="119">
        <f t="shared" ca="1" si="35"/>
        <v>10681595.352262734</v>
      </c>
      <c r="M78" s="119">
        <f t="shared" ca="1" si="35"/>
        <v>10681595.352262734</v>
      </c>
      <c r="N78" s="272">
        <f t="shared" ca="1" si="35"/>
        <v>10681595.352262734</v>
      </c>
      <c r="O78" s="304">
        <f t="shared" ca="1" si="35"/>
        <v>10681595.352262734</v>
      </c>
      <c r="P78" s="304">
        <f t="shared" ca="1" si="35"/>
        <v>13441566.318932751</v>
      </c>
      <c r="Q78" s="304">
        <f t="shared" ca="1" si="35"/>
        <v>13441566.318932751</v>
      </c>
      <c r="R78" s="304">
        <f t="shared" ca="1" si="35"/>
        <v>13441566.318932751</v>
      </c>
      <c r="S78" s="304">
        <f t="shared" ca="1" si="35"/>
        <v>13441566.318932751</v>
      </c>
      <c r="T78" s="304">
        <f t="shared" ca="1" si="35"/>
        <v>13441566.318932751</v>
      </c>
      <c r="U78" s="304">
        <f t="shared" ca="1" si="35"/>
        <v>13441566.318932751</v>
      </c>
      <c r="V78" s="304">
        <f t="shared" ca="1" si="35"/>
        <v>13441566.318932751</v>
      </c>
      <c r="W78" s="304">
        <f t="shared" ca="1" si="35"/>
        <v>13441566.318932751</v>
      </c>
      <c r="X78" s="218"/>
      <c r="Y78" s="198"/>
      <c r="Z78" s="43"/>
      <c r="AA78" s="38" t="s">
        <v>231</v>
      </c>
      <c r="AB78" s="9"/>
    </row>
    <row r="79" spans="1:28">
      <c r="A79" s="159" t="s">
        <v>232</v>
      </c>
      <c r="B79" s="247">
        <f t="shared" ref="B79:H79" si="36">SUM(B75:B78)</f>
        <v>1700000000</v>
      </c>
      <c r="C79" s="247">
        <f t="shared" si="36"/>
        <v>1570000000</v>
      </c>
      <c r="D79" s="247">
        <f t="shared" si="36"/>
        <v>1910000000</v>
      </c>
      <c r="E79" s="247">
        <f t="shared" si="36"/>
        <v>2420000000</v>
      </c>
      <c r="F79" s="247">
        <f t="shared" si="36"/>
        <v>3330000000</v>
      </c>
      <c r="G79" s="247">
        <f t="shared" si="36"/>
        <v>4120000000</v>
      </c>
      <c r="H79" s="460">
        <f t="shared" si="36"/>
        <v>5030000000</v>
      </c>
      <c r="I79" s="248">
        <f t="shared" ref="I79:W79" ca="1" si="37">SUM(I75:I78)</f>
        <v>8207297371.5014448</v>
      </c>
      <c r="J79" s="248">
        <f t="shared" ca="1" si="37"/>
        <v>10906778119.572611</v>
      </c>
      <c r="K79" s="248">
        <f t="shared" ca="1" si="37"/>
        <v>14577893987.796129</v>
      </c>
      <c r="L79" s="248">
        <f t="shared" ca="1" si="37"/>
        <v>20218970631.430634</v>
      </c>
      <c r="M79" s="248">
        <f t="shared" ca="1" si="37"/>
        <v>30709661070.57814</v>
      </c>
      <c r="N79" s="275">
        <f t="shared" ca="1" si="37"/>
        <v>50993097257.873955</v>
      </c>
      <c r="O79" s="306">
        <f t="shared" ca="1" si="37"/>
        <v>89839397793.114929</v>
      </c>
      <c r="P79" s="306">
        <f t="shared" ca="1" si="37"/>
        <v>214440143547.41748</v>
      </c>
      <c r="Q79" s="306">
        <f t="shared" ca="1" si="37"/>
        <v>417668534625.45343</v>
      </c>
      <c r="R79" s="306">
        <f t="shared" ca="1" si="37"/>
        <v>887001687640.02478</v>
      </c>
      <c r="S79" s="306">
        <f t="shared" ca="1" si="37"/>
        <v>2245118530433.5747</v>
      </c>
      <c r="T79" s="306">
        <f t="shared" ca="1" si="37"/>
        <v>7028028502936.2686</v>
      </c>
      <c r="U79" s="306">
        <f t="shared" ca="1" si="37"/>
        <v>26064301306497.789</v>
      </c>
      <c r="V79" s="306">
        <f t="shared" ca="1" si="37"/>
        <v>107104654515283.64</v>
      </c>
      <c r="W79" s="306">
        <f t="shared" ca="1" si="37"/>
        <v>454932416607787.13</v>
      </c>
      <c r="X79" s="218"/>
      <c r="Y79" s="198"/>
      <c r="Z79" s="43"/>
      <c r="AA79" s="38" t="s">
        <v>233</v>
      </c>
      <c r="AB79" s="9"/>
    </row>
    <row r="80" spans="1:28">
      <c r="A80" s="159" t="s">
        <v>234</v>
      </c>
      <c r="B80" s="169">
        <f>-3734*10^6</f>
        <v>-3734000000</v>
      </c>
      <c r="C80" s="169">
        <f>-5117*10^6</f>
        <v>-5117000000</v>
      </c>
      <c r="D80" s="169">
        <f>-6731*10^6</f>
        <v>-6731000000</v>
      </c>
      <c r="E80" s="169">
        <f>-9041*10^6</f>
        <v>-9041000000</v>
      </c>
      <c r="F80" s="169">
        <f>-12057*10^6</f>
        <v>-12057000000</v>
      </c>
      <c r="G80" s="169">
        <f>-15588*10^6</f>
        <v>-15588000000</v>
      </c>
      <c r="H80" s="457">
        <f>-20173*10^6</f>
        <v>-20173000000</v>
      </c>
      <c r="I80" s="109">
        <f t="shared" ref="I80:W80" ca="1" si="38">H80-I79</f>
        <v>-28380297371.501446</v>
      </c>
      <c r="J80" s="109">
        <f t="shared" ca="1" si="38"/>
        <v>-39287075491.074059</v>
      </c>
      <c r="K80" s="109">
        <f t="shared" ca="1" si="38"/>
        <v>-53864969478.870186</v>
      </c>
      <c r="L80" s="109">
        <f t="shared" ca="1" si="38"/>
        <v>-74083940110.300812</v>
      </c>
      <c r="M80" s="109">
        <f t="shared" ca="1" si="38"/>
        <v>-104793601180.87895</v>
      </c>
      <c r="N80" s="270">
        <f t="shared" ca="1" si="38"/>
        <v>-155786698438.7529</v>
      </c>
      <c r="O80" s="244">
        <f ca="1">N80-O79</f>
        <v>-245626096231.86783</v>
      </c>
      <c r="P80" s="244">
        <f t="shared" ca="1" si="38"/>
        <v>-509129008649.23846</v>
      </c>
      <c r="Q80" s="244">
        <f t="shared" ca="1" si="38"/>
        <v>-926797543274.69189</v>
      </c>
      <c r="R80" s="244">
        <f t="shared" ca="1" si="38"/>
        <v>-1813799230914.7168</v>
      </c>
      <c r="S80" s="244">
        <f t="shared" ca="1" si="38"/>
        <v>-4058917761348.2915</v>
      </c>
      <c r="T80" s="244">
        <f t="shared" ca="1" si="38"/>
        <v>-11086946264284.561</v>
      </c>
      <c r="U80" s="244">
        <f t="shared" ca="1" si="38"/>
        <v>-37151247570782.352</v>
      </c>
      <c r="V80" s="244">
        <f t="shared" ca="1" si="38"/>
        <v>-144255902086066</v>
      </c>
      <c r="W80" s="244">
        <f t="shared" ca="1" si="38"/>
        <v>-599188318693853.13</v>
      </c>
      <c r="X80" s="218"/>
      <c r="Y80" s="198"/>
      <c r="Z80" s="43"/>
      <c r="AA80" s="38" t="s">
        <v>235</v>
      </c>
      <c r="AB80" s="9"/>
    </row>
    <row r="81" spans="1:28">
      <c r="A81" s="159" t="s">
        <v>236</v>
      </c>
      <c r="B81" s="169">
        <f t="shared" ref="B81:G81" si="39">B73+B80</f>
        <v>10396000000</v>
      </c>
      <c r="C81" s="169">
        <f t="shared" si="39"/>
        <v>12747000000</v>
      </c>
      <c r="D81" s="169">
        <f t="shared" si="39"/>
        <v>18884000000</v>
      </c>
      <c r="E81" s="169">
        <f t="shared" si="39"/>
        <v>23548000000</v>
      </c>
      <c r="F81" s="169">
        <f t="shared" si="39"/>
        <v>29725000000</v>
      </c>
      <c r="G81" s="169">
        <f t="shared" si="39"/>
        <v>35836000000</v>
      </c>
      <c r="H81" s="457">
        <f t="shared" ref="H81:W81" si="40">H73+H80</f>
        <v>40643000000</v>
      </c>
      <c r="I81" s="109">
        <f t="shared" ca="1" si="40"/>
        <v>51589039516.298599</v>
      </c>
      <c r="J81" s="109">
        <f t="shared" ca="1" si="40"/>
        <v>63961384080.089043</v>
      </c>
      <c r="K81" s="109">
        <f t="shared" ca="1" si="40"/>
        <v>80848018450.954712</v>
      </c>
      <c r="L81" s="109">
        <f t="shared" ca="1" si="40"/>
        <v>107190870616.24298</v>
      </c>
      <c r="M81" s="109">
        <f t="shared" ca="1" si="40"/>
        <v>158580775289.06573</v>
      </c>
      <c r="N81" s="270">
        <f t="shared" ca="1" si="40"/>
        <v>260732129573.13144</v>
      </c>
      <c r="O81" s="244">
        <f t="shared" ca="1" si="40"/>
        <v>543467170848.99969</v>
      </c>
      <c r="P81" s="244">
        <f t="shared" ca="1" si="40"/>
        <v>1021312674063.5396</v>
      </c>
      <c r="Q81" s="244">
        <f t="shared" ca="1" si="40"/>
        <v>2018741577117.2666</v>
      </c>
      <c r="R81" s="244">
        <f t="shared" ca="1" si="40"/>
        <v>4405469976098.2051</v>
      </c>
      <c r="S81" s="244">
        <f t="shared" ca="1" si="40"/>
        <v>11501121672684.615</v>
      </c>
      <c r="T81" s="244">
        <f t="shared" ca="1" si="40"/>
        <v>36593006728904.938</v>
      </c>
      <c r="U81" s="244">
        <f t="shared" ca="1" si="40"/>
        <v>135478328936332.94</v>
      </c>
      <c r="V81" s="244">
        <f t="shared" ca="1" si="40"/>
        <v>551169649053023.75</v>
      </c>
      <c r="W81" s="244">
        <f t="shared" ca="1" si="40"/>
        <v>2270160745523383</v>
      </c>
      <c r="X81" s="218"/>
      <c r="Y81" s="198"/>
      <c r="Z81" s="43"/>
      <c r="AA81" s="38" t="s">
        <v>237</v>
      </c>
      <c r="AB81" s="9"/>
    </row>
    <row r="82" spans="1:28">
      <c r="A82" s="240" t="s">
        <v>238</v>
      </c>
      <c r="B82" s="174"/>
      <c r="C82" s="169"/>
      <c r="D82" s="169"/>
      <c r="E82" s="169"/>
      <c r="F82" s="169"/>
      <c r="G82" s="109"/>
      <c r="H82" s="270"/>
      <c r="I82" s="109"/>
      <c r="J82" s="109"/>
      <c r="K82" s="109"/>
      <c r="L82" s="109"/>
      <c r="M82" s="109"/>
      <c r="N82" s="270"/>
      <c r="O82" s="244"/>
      <c r="P82" s="244"/>
      <c r="Q82" s="244"/>
      <c r="R82" s="244"/>
      <c r="S82" s="244"/>
      <c r="T82" s="244"/>
      <c r="U82" s="244"/>
      <c r="V82" s="244"/>
      <c r="W82" s="244"/>
      <c r="X82" s="218"/>
      <c r="Y82" s="198"/>
      <c r="Z82" s="43"/>
      <c r="AA82" s="38"/>
      <c r="AB82" s="9"/>
    </row>
    <row r="83" spans="1:28">
      <c r="A83" s="159" t="s">
        <v>239</v>
      </c>
      <c r="B83" s="169">
        <v>11700000000</v>
      </c>
      <c r="C83" s="169">
        <f>9556*10^6</f>
        <v>9556000000</v>
      </c>
      <c r="D83" s="169">
        <f>5245*10^6</f>
        <v>5245000000</v>
      </c>
      <c r="E83" s="169">
        <f>1597*10^6</f>
        <v>1597000000</v>
      </c>
      <c r="F83" s="169">
        <f>2857*10^6</f>
        <v>2857000000</v>
      </c>
      <c r="G83" s="169">
        <f>5757*10^6</f>
        <v>5757000000</v>
      </c>
      <c r="H83" s="457">
        <f>6736*10^6</f>
        <v>6736000000</v>
      </c>
      <c r="I83" s="109">
        <f t="shared" ref="I83:W83" ca="1" si="41">H83+((I73-H73)*$N15)</f>
        <v>9771849509.7111969</v>
      </c>
      <c r="J83" s="109">
        <f t="shared" ca="1" si="41"/>
        <v>13461645893.43219</v>
      </c>
      <c r="K83" s="109">
        <f t="shared" ca="1" si="41"/>
        <v>18448848569.942364</v>
      </c>
      <c r="L83" s="109">
        <f t="shared" ca="1" si="41"/>
        <v>25829008368.557732</v>
      </c>
      <c r="M83" s="109">
        <f t="shared" ca="1" si="41"/>
        <v>38841985056.101059</v>
      </c>
      <c r="N83" s="270">
        <f t="shared" ca="1" si="41"/>
        <v>63115745333.597473</v>
      </c>
      <c r="O83" s="244">
        <f t="shared" ca="1" si="41"/>
        <v>120220711801.34955</v>
      </c>
      <c r="P83" s="244">
        <f t="shared" ca="1" si="41"/>
        <v>221288241419.70313</v>
      </c>
      <c r="Q83" s="244">
        <f t="shared" ca="1" si="41"/>
        <v>427879845426.5885</v>
      </c>
      <c r="R83" s="244">
        <f t="shared" ca="1" si="41"/>
        <v>905815238193.48267</v>
      </c>
      <c r="S83" s="244">
        <f t="shared" ca="1" si="41"/>
        <v>2269484376782.7285</v>
      </c>
      <c r="T83" s="244">
        <f t="shared" ca="1" si="41"/>
        <v>6958705264378.6406</v>
      </c>
      <c r="U83" s="244">
        <f t="shared" ca="1" si="41"/>
        <v>25200235815189.098</v>
      </c>
      <c r="V83" s="244">
        <f t="shared" ca="1" si="41"/>
        <v>101523785057632.61</v>
      </c>
      <c r="W83" s="244">
        <f t="shared" ca="1" si="41"/>
        <v>418897227759687.13</v>
      </c>
      <c r="X83" s="218"/>
      <c r="Y83" s="198"/>
      <c r="Z83" s="70"/>
      <c r="AA83" s="38" t="s">
        <v>240</v>
      </c>
      <c r="AB83" s="9"/>
    </row>
    <row r="84" spans="1:28">
      <c r="A84" s="100" t="s">
        <v>241</v>
      </c>
      <c r="B84" s="101">
        <v>2019</v>
      </c>
      <c r="C84" s="101">
        <f>B84+1</f>
        <v>2020</v>
      </c>
      <c r="D84" s="101">
        <f t="shared" ref="D84" si="42">C84+1</f>
        <v>2021</v>
      </c>
      <c r="E84" s="101">
        <f t="shared" ref="E84" si="43">D84+1</f>
        <v>2022</v>
      </c>
      <c r="F84" s="101">
        <f t="shared" ref="F84" si="44">E84+1</f>
        <v>2023</v>
      </c>
      <c r="G84" s="101">
        <f t="shared" ref="G84" si="45">F84+1</f>
        <v>2024</v>
      </c>
      <c r="H84" s="269">
        <f t="shared" ref="H84" si="46">G84+1</f>
        <v>2025</v>
      </c>
      <c r="I84" s="101">
        <f t="shared" ref="I84" si="47">H84+1</f>
        <v>2026</v>
      </c>
      <c r="J84" s="101">
        <f t="shared" ref="J84" si="48">I84+1</f>
        <v>2027</v>
      </c>
      <c r="K84" s="101">
        <f t="shared" ref="K84" si="49">J84+1</f>
        <v>2028</v>
      </c>
      <c r="L84" s="101">
        <f t="shared" ref="L84" si="50">K84+1</f>
        <v>2029</v>
      </c>
      <c r="M84" s="101">
        <f t="shared" ref="M84" si="51">L84+1</f>
        <v>2030</v>
      </c>
      <c r="N84" s="269">
        <f t="shared" ref="N84" si="52">M84+1</f>
        <v>2031</v>
      </c>
      <c r="O84" s="314">
        <f>N84+1</f>
        <v>2032</v>
      </c>
      <c r="P84" s="314">
        <f t="shared" ref="P84" si="53">O84+1</f>
        <v>2033</v>
      </c>
      <c r="Q84" s="314">
        <f t="shared" ref="Q84" si="54">P84+1</f>
        <v>2034</v>
      </c>
      <c r="R84" s="314">
        <f t="shared" ref="R84" si="55">Q84+1</f>
        <v>2035</v>
      </c>
      <c r="S84" s="314">
        <f t="shared" ref="S84" si="56">R84+1</f>
        <v>2036</v>
      </c>
      <c r="T84" s="314">
        <f t="shared" ref="T84" si="57">S84+1</f>
        <v>2037</v>
      </c>
      <c r="U84" s="314">
        <f t="shared" ref="U84" si="58">T84+1</f>
        <v>2038</v>
      </c>
      <c r="V84" s="314">
        <f t="shared" ref="V84" si="59">U84+1</f>
        <v>2039</v>
      </c>
      <c r="W84" s="314">
        <f t="shared" ref="W84" si="60">V84+1</f>
        <v>2040</v>
      </c>
      <c r="X84" s="218"/>
      <c r="Y84" s="198"/>
      <c r="Z84" s="68"/>
      <c r="AA84" s="9"/>
      <c r="AB84" s="9"/>
    </row>
    <row r="85" spans="1:28">
      <c r="A85" s="159" t="s">
        <v>242</v>
      </c>
      <c r="B85" s="185">
        <v>365232</v>
      </c>
      <c r="C85" s="192">
        <v>509737</v>
      </c>
      <c r="D85" s="185">
        <v>930422</v>
      </c>
      <c r="E85" s="185">
        <v>1369611</v>
      </c>
      <c r="F85" s="185">
        <v>1845985</v>
      </c>
      <c r="G85" s="185">
        <v>1773443</v>
      </c>
      <c r="H85" s="461">
        <v>1654667</v>
      </c>
      <c r="I85" s="105">
        <f t="shared" ref="I85:W85" ca="1" si="61">MIN(H85+IFERROR(H64/I88,0), H85*(1+$N$10))</f>
        <v>2324928.382010445</v>
      </c>
      <c r="J85" s="105">
        <f t="shared" ca="1" si="61"/>
        <v>3266694.7376588192</v>
      </c>
      <c r="K85" s="105">
        <f t="shared" ca="1" si="61"/>
        <v>4589945.4760064436</v>
      </c>
      <c r="L85" s="105">
        <f t="shared" ca="1" si="61"/>
        <v>6449209.7256111484</v>
      </c>
      <c r="M85" s="105">
        <f t="shared" ca="1" si="61"/>
        <v>9061612.2353386842</v>
      </c>
      <c r="N85" s="276">
        <f t="shared" ca="1" si="61"/>
        <v>12732229.187330151</v>
      </c>
      <c r="O85" s="315">
        <f t="shared" ca="1" si="61"/>
        <v>17889714.972188152</v>
      </c>
      <c r="P85" s="315">
        <f t="shared" ca="1" si="61"/>
        <v>25136360.418692965</v>
      </c>
      <c r="Q85" s="315">
        <f t="shared" ca="1" si="61"/>
        <v>31726651.994193271</v>
      </c>
      <c r="R85" s="315">
        <f t="shared" ca="1" si="61"/>
        <v>44050209.942961574</v>
      </c>
      <c r="S85" s="315">
        <f t="shared" ca="1" si="61"/>
        <v>61160597.606521279</v>
      </c>
      <c r="T85" s="315">
        <f t="shared" ca="1" si="61"/>
        <v>84917159.405831605</v>
      </c>
      <c r="U85" s="315">
        <f t="shared" ca="1" si="61"/>
        <v>117901463.42171365</v>
      </c>
      <c r="V85" s="315">
        <f t="shared" ca="1" si="61"/>
        <v>163697834.15090376</v>
      </c>
      <c r="W85" s="315">
        <f t="shared" ca="1" si="61"/>
        <v>227282852.375195</v>
      </c>
      <c r="X85" s="218"/>
      <c r="Y85" s="198"/>
      <c r="Z85" s="152"/>
      <c r="AA85" s="38" t="s">
        <v>243</v>
      </c>
      <c r="AB85" s="9"/>
    </row>
    <row r="86" spans="1:28">
      <c r="A86" s="159" t="s">
        <v>244</v>
      </c>
      <c r="B86" s="185">
        <v>367500</v>
      </c>
      <c r="C86" s="192">
        <v>499550</v>
      </c>
      <c r="D86" s="185">
        <v>936222</v>
      </c>
      <c r="E86" s="185">
        <v>1313851</v>
      </c>
      <c r="F86" s="185">
        <v>1808581</v>
      </c>
      <c r="G86" s="185">
        <v>1789226</v>
      </c>
      <c r="H86" s="461">
        <v>1636129</v>
      </c>
      <c r="I86" s="105">
        <f t="shared" ref="I86:N86" ca="1" si="62">I85*$N$24</f>
        <v>1627449.8674073115</v>
      </c>
      <c r="J86" s="105">
        <f ca="1">J85*$N$24</f>
        <v>2286686.3163611731</v>
      </c>
      <c r="K86" s="105">
        <f t="shared" ca="1" si="62"/>
        <v>3212961.8332045102</v>
      </c>
      <c r="L86" s="105">
        <f t="shared" ca="1" si="62"/>
        <v>4514446.8079278031</v>
      </c>
      <c r="M86" s="105">
        <f t="shared" ca="1" si="62"/>
        <v>6343128.5647370787</v>
      </c>
      <c r="N86" s="276">
        <f t="shared" ca="1" si="62"/>
        <v>8912560.4311311059</v>
      </c>
      <c r="O86" s="315">
        <f t="shared" ref="O86:W86" ca="1" si="63">O85*$N$24</f>
        <v>12522800.480531706</v>
      </c>
      <c r="P86" s="315">
        <f t="shared" ca="1" si="63"/>
        <v>16163345.710262809</v>
      </c>
      <c r="Q86" s="315">
        <f t="shared" ca="1" si="63"/>
        <v>22441661.100832723</v>
      </c>
      <c r="R86" s="315">
        <f t="shared" ca="1" si="63"/>
        <v>31158657.495326184</v>
      </c>
      <c r="S86" s="315">
        <f t="shared" ca="1" si="63"/>
        <v>43261589.797157288</v>
      </c>
      <c r="T86" s="315">
        <f t="shared" ca="1" si="63"/>
        <v>60065654.370963804</v>
      </c>
      <c r="U86" s="315">
        <f t="shared" ca="1" si="63"/>
        <v>83396908.24883087</v>
      </c>
      <c r="V86" s="315">
        <f t="shared" ca="1" si="63"/>
        <v>115790702.32898411</v>
      </c>
      <c r="W86" s="315">
        <f t="shared" ca="1" si="63"/>
        <v>160767191.82245421</v>
      </c>
      <c r="X86" s="218"/>
      <c r="Y86" s="198"/>
      <c r="Z86" s="45"/>
      <c r="AA86" s="38" t="s">
        <v>245</v>
      </c>
      <c r="AB86" s="9"/>
    </row>
    <row r="87" spans="1:28">
      <c r="A87" s="159" t="s">
        <v>246</v>
      </c>
      <c r="B87" s="185">
        <v>800000</v>
      </c>
      <c r="C87" s="192">
        <f t="shared" ref="C87:H87" si="64">B87+C86</f>
        <v>1299550</v>
      </c>
      <c r="D87" s="185">
        <f t="shared" si="64"/>
        <v>2235772</v>
      </c>
      <c r="E87" s="185">
        <f t="shared" si="64"/>
        <v>3549623</v>
      </c>
      <c r="F87" s="185">
        <f t="shared" si="64"/>
        <v>5358204</v>
      </c>
      <c r="G87" s="185">
        <f t="shared" si="64"/>
        <v>7147430</v>
      </c>
      <c r="H87" s="461">
        <f t="shared" si="64"/>
        <v>8783559</v>
      </c>
      <c r="I87" s="105">
        <f ca="1">H87+I86</f>
        <v>10411008.867407311</v>
      </c>
      <c r="J87" s="105">
        <f t="shared" ref="J87:W87" ca="1" si="65">I87+J86</f>
        <v>12697695.183768485</v>
      </c>
      <c r="K87" s="105">
        <f t="shared" ca="1" si="65"/>
        <v>15910657.016972994</v>
      </c>
      <c r="L87" s="105">
        <f t="shared" ca="1" si="65"/>
        <v>20425103.824900798</v>
      </c>
      <c r="M87" s="105">
        <f t="shared" ca="1" si="65"/>
        <v>26768232.389637876</v>
      </c>
      <c r="N87" s="276">
        <f t="shared" ca="1" si="65"/>
        <v>35680792.820768982</v>
      </c>
      <c r="O87" s="315">
        <f ca="1">N87+O86</f>
        <v>48203593.30130069</v>
      </c>
      <c r="P87" s="315">
        <f t="shared" ca="1" si="65"/>
        <v>62375352.24197799</v>
      </c>
      <c r="Q87" s="315">
        <f t="shared" ca="1" si="65"/>
        <v>84817013.34281072</v>
      </c>
      <c r="R87" s="315">
        <f t="shared" ca="1" si="65"/>
        <v>115975670.83813691</v>
      </c>
      <c r="S87" s="315">
        <f t="shared" ca="1" si="65"/>
        <v>159237260.6352942</v>
      </c>
      <c r="T87" s="315">
        <f t="shared" ca="1" si="65"/>
        <v>219302915.00625801</v>
      </c>
      <c r="U87" s="315">
        <f t="shared" ca="1" si="65"/>
        <v>302699823.25508887</v>
      </c>
      <c r="V87" s="315">
        <f t="shared" ca="1" si="65"/>
        <v>418490525.58407295</v>
      </c>
      <c r="W87" s="315">
        <f t="shared" ca="1" si="65"/>
        <v>579257717.40652716</v>
      </c>
      <c r="X87" s="218"/>
      <c r="Y87" s="198"/>
      <c r="Z87" s="50"/>
      <c r="AA87" s="9" t="s">
        <v>247</v>
      </c>
      <c r="AB87" s="9"/>
    </row>
    <row r="88" spans="1:28">
      <c r="A88" s="159" t="s">
        <v>248</v>
      </c>
      <c r="B88" s="196">
        <v>21000</v>
      </c>
      <c r="C88" s="207">
        <v>9900</v>
      </c>
      <c r="D88" s="207">
        <v>7700</v>
      </c>
      <c r="E88" s="207">
        <v>14800</v>
      </c>
      <c r="F88" s="207">
        <v>15000</v>
      </c>
      <c r="G88" s="207">
        <v>15000</v>
      </c>
      <c r="H88" s="462">
        <v>15000</v>
      </c>
      <c r="I88" s="208">
        <f t="shared" ref="I88:W88" ca="1" si="66">MEDIAN($P$16,H88*(1+_xlfn.RRI(6,$H$88,$N$16)),$R$16)</f>
        <v>12997.447995130267</v>
      </c>
      <c r="J88" s="208">
        <f t="shared" ca="1" si="66"/>
        <v>11262.243625741054</v>
      </c>
      <c r="K88" s="208">
        <f t="shared" ca="1" si="66"/>
        <v>9758.6950556037791</v>
      </c>
      <c r="L88" s="208">
        <f t="shared" ca="1" si="66"/>
        <v>8455.8754323696667</v>
      </c>
      <c r="M88" s="208">
        <f t="shared" ca="1" si="66"/>
        <v>7326.9867457016271</v>
      </c>
      <c r="N88" s="277">
        <f t="shared" ca="1" si="66"/>
        <v>6348.8086125510436</v>
      </c>
      <c r="O88" s="307">
        <f t="shared" ca="1" si="66"/>
        <v>5501.2206515111557</v>
      </c>
      <c r="P88" s="307">
        <f t="shared" ca="1" si="66"/>
        <v>4766.7886218501926</v>
      </c>
      <c r="Q88" s="307">
        <f t="shared" ca="1" si="66"/>
        <v>4130.4058144184373</v>
      </c>
      <c r="R88" s="307">
        <f t="shared" ca="1" si="66"/>
        <v>3578.9823181124875</v>
      </c>
      <c r="S88" s="307">
        <f t="shared" ca="1" si="66"/>
        <v>3101.1757703438552</v>
      </c>
      <c r="T88" s="307">
        <f t="shared" ca="1" si="66"/>
        <v>2687.1580532534867</v>
      </c>
      <c r="U88" s="307">
        <f t="shared" ca="1" si="66"/>
        <v>2328.413136790512</v>
      </c>
      <c r="V88" s="307">
        <f t="shared" ca="1" si="66"/>
        <v>2017.5619104408545</v>
      </c>
      <c r="W88" s="307">
        <f t="shared" ca="1" si="66"/>
        <v>1800</v>
      </c>
      <c r="X88" s="218"/>
      <c r="Y88" s="198"/>
      <c r="Z88" s="47"/>
      <c r="AA88" s="17" t="s">
        <v>146</v>
      </c>
      <c r="AB88" s="9"/>
    </row>
    <row r="89" spans="1:28">
      <c r="A89" s="159"/>
      <c r="B89" s="185"/>
      <c r="C89" s="192"/>
      <c r="D89" s="185"/>
      <c r="E89" s="185"/>
      <c r="F89" s="185"/>
      <c r="G89" s="107"/>
      <c r="H89" s="463"/>
      <c r="I89" s="107"/>
      <c r="J89" s="208"/>
      <c r="K89" s="208"/>
      <c r="L89" s="208"/>
      <c r="M89" s="208"/>
      <c r="N89" s="277"/>
      <c r="O89" s="307"/>
      <c r="P89" s="307"/>
      <c r="Q89" s="307"/>
      <c r="R89" s="307"/>
      <c r="S89" s="307"/>
      <c r="T89" s="307"/>
      <c r="U89" s="307"/>
      <c r="V89" s="307"/>
      <c r="W89" s="307"/>
      <c r="X89" s="218"/>
      <c r="Y89" s="198"/>
      <c r="Z89" s="46"/>
      <c r="AA89" s="9"/>
      <c r="AB89" s="9"/>
    </row>
    <row r="90" spans="1:28">
      <c r="A90" s="159" t="s">
        <v>249</v>
      </c>
      <c r="B90" s="193">
        <f t="shared" ref="B90:H90" si="67">B91/B86</f>
        <v>55039.455782312922</v>
      </c>
      <c r="C90" s="193">
        <f t="shared" si="67"/>
        <v>51358.222400160143</v>
      </c>
      <c r="D90" s="193">
        <f t="shared" si="67"/>
        <v>48884.773055963225</v>
      </c>
      <c r="E90" s="195">
        <f t="shared" si="67"/>
        <v>53039.499912851606</v>
      </c>
      <c r="F90" s="195">
        <f t="shared" si="67"/>
        <v>44581.35964051375</v>
      </c>
      <c r="G90" s="195">
        <f t="shared" si="67"/>
        <v>41530.248274952406</v>
      </c>
      <c r="H90" s="464">
        <f t="shared" si="67"/>
        <v>41276.085198660985</v>
      </c>
      <c r="I90" s="208" cm="1">
        <f t="array" aca="1" ref="I90" ca="1">IF(I86=0,0,((I86-IFERROR(INDEX('Valuation ASP Tables'!$E$7:$E$13,MATCH(I86,'Valuation ASP Tables'!$E$7:$E$13,-1)+1),0))*INDEX('Valuation ASP Tables'!$B$7:$B$13,MATCH(I86,'Valuation ASP Tables'!$E$7:$E$13,-1))+IFERROR(INDEX('Valuation ASP Tables'!$G$7:$G$13,MATCH(I86,'Valuation ASP Tables'!$E$7:$E$13,-1)+1),0))/I86)</f>
        <v>47919.489483417063</v>
      </c>
      <c r="J90" s="208" cm="1">
        <f t="array" aca="1" ref="J90" ca="1">IF(J86=0,0,((J86+'Valuation ASP Tables'!$E$13-INDEX('Valuation ASP Tables'!$E$7:$E$13,MATCH(J86+'Valuation ASP Tables'!$E$13,'Valuation ASP Tables'!$E$7:$E$13,-1)+1))*INDEX('Valuation ASP Tables'!$B$7:$B$13,MATCH(J86+'Valuation ASP Tables'!$E$13,'Valuation ASP Tables'!$E$7:$E$13,-1))+INDEX('Valuation ASP Tables'!$G$7:$G$13,MATCH(J86+'Valuation ASP Tables'!$E$13,'Valuation ASP Tables'!$E$7:$E$13,-1)+1)-'Valuation ASP Tables'!$G$13)/J86)</f>
        <v>47917.980035001689</v>
      </c>
      <c r="K90" s="208" cm="1">
        <f t="array" aca="1" ref="K90" ca="1">IF(K86=0,0,((K86+'Valuation ASP Tables'!$E$13-INDEX('Valuation ASP Tables'!$E$7:$E$13,MATCH(K86+'Valuation ASP Tables'!$E$13,'Valuation ASP Tables'!$E$7:$E$13,-1)+1))*INDEX('Valuation ASP Tables'!$B$7:$B$13,MATCH(K86+'Valuation ASP Tables'!$E$13,'Valuation ASP Tables'!$E$7:$E$13,-1))+INDEX('Valuation ASP Tables'!$G$7:$G$13,MATCH(K86+'Valuation ASP Tables'!$E$13,'Valuation ASP Tables'!$E$7:$E$13,-1)+1)-'Valuation ASP Tables'!$G$13)/K86)</f>
        <v>44316.158003117816</v>
      </c>
      <c r="L90" s="208" cm="1">
        <f t="array" aca="1" ref="L90" ca="1">IF(L86=0,0,((L86+'Valuation ASP Tables'!$E$13-INDEX('Valuation ASP Tables'!$E$7:$E$13,MATCH(L86+'Valuation ASP Tables'!$E$13,'Valuation ASP Tables'!$E$7:$E$13,-1)+1))*INDEX('Valuation ASP Tables'!$B$7:$B$13,MATCH(L86+'Valuation ASP Tables'!$E$13,'Valuation ASP Tables'!$E$7:$E$13,-1))+INDEX('Valuation ASP Tables'!$G$7:$G$13,MATCH(L86+'Valuation ASP Tables'!$E$13,'Valuation ASP Tables'!$E$7:$E$13,-1)+1)-'Valuation ASP Tables'!$G$13)/L86)</f>
        <v>38747.438184270643</v>
      </c>
      <c r="M90" s="208" cm="1">
        <f t="array" aca="1" ref="M90" ca="1">IF(M86=0,0,((M86+'Valuation ASP Tables'!$E$13-INDEX('Valuation ASP Tables'!$E$7:$E$13,MATCH(M86+'Valuation ASP Tables'!$E$13,'Valuation ASP Tables'!$E$7:$E$13,-1)+1))*INDEX('Valuation ASP Tables'!$B$7:$B$13,MATCH(M86+'Valuation ASP Tables'!$E$13,'Valuation ASP Tables'!$E$7:$E$13,-1))+INDEX('Valuation ASP Tables'!$G$7:$G$13,MATCH(M86+'Valuation ASP Tables'!$E$13,'Valuation ASP Tables'!$E$7:$E$13,-1)+1)-'Valuation ASP Tables'!$G$13)/M86)</f>
        <v>33201.187002163737</v>
      </c>
      <c r="N90" s="277" cm="1">
        <f t="array" aca="1" ref="N90" ca="1">IF(N86=0,0,((N86+'Valuation ASP Tables'!$E$13-INDEX('Valuation ASP Tables'!$E$7:$E$13,MATCH(N86+'Valuation ASP Tables'!$E$13,'Valuation ASP Tables'!$E$7:$E$13,-1)+1))*INDEX('Valuation ASP Tables'!$B$7:$B$13,MATCH(N86+'Valuation ASP Tables'!$E$13,'Valuation ASP Tables'!$E$7:$E$13,-1))+INDEX('Valuation ASP Tables'!$G$7:$G$13,MATCH(N86+'Valuation ASP Tables'!$E$13,'Valuation ASP Tables'!$E$7:$E$13,-1)+1)-'Valuation ASP Tables'!$G$13)/N86)</f>
        <v>27953.905903658913</v>
      </c>
      <c r="O90" s="307" cm="1">
        <f t="array" aca="1" ref="O90" ca="1">IF(O86=0,0,((O86+'Valuation ASP Tables'!$E$13-INDEX('Valuation ASP Tables'!$E$7:$E$13,MATCH(O86+'Valuation ASP Tables'!$E$13,'Valuation ASP Tables'!$E$7:$E$13,-1)+1))*INDEX('Valuation ASP Tables'!$B$7:$B$13,MATCH(O86+'Valuation ASP Tables'!$E$13,'Valuation ASP Tables'!$E$7:$E$13,-1))+INDEX('Valuation ASP Tables'!$G$7:$G$13,MATCH(O86+'Valuation ASP Tables'!$E$13,'Valuation ASP Tables'!$E$7:$E$13,-1)+1)-'Valuation ASP Tables'!$G$13)/O86)</f>
        <v>23975.066513980706</v>
      </c>
      <c r="P90" s="307" cm="1">
        <f t="array" aca="1" ref="P90" ca="1">IF(P86=0,0,((P86+'Valuation ASP Tables'!$E$13-INDEX('Valuation ASP Tables'!$E$7:$E$13,MATCH(P86+'Valuation ASP Tables'!$E$13,'Valuation ASP Tables'!$E$7:$E$13,-1)+1))*INDEX('Valuation ASP Tables'!$B$7:$B$13,MATCH(P86+'Valuation ASP Tables'!$E$13,'Valuation ASP Tables'!$E$7:$E$13,-1))+INDEX('Valuation ASP Tables'!$G$7:$G$13,MATCH(P86+'Valuation ASP Tables'!$E$13,'Valuation ASP Tables'!$E$7:$E$13,-1)+1)-'Valuation ASP Tables'!$G$13)/P86)</f>
        <v>29613.928860140921</v>
      </c>
      <c r="Q90" s="307" cm="1">
        <f t="array" aca="1" ref="Q90" ca="1">IF(Q86=0,0,((Q86+'Valuation ASP Tables'!$E$13-INDEX('Valuation ASP Tables'!$E$7:$E$13,MATCH(Q86+'Valuation ASP Tables'!$E$13,'Valuation ASP Tables'!$E$7:$E$13,-1)+1))*INDEX('Valuation ASP Tables'!$B$7:$B$13,MATCH(Q86+'Valuation ASP Tables'!$E$13,'Valuation ASP Tables'!$E$7:$E$13,-1))+INDEX('Valuation ASP Tables'!$G$7:$G$13,MATCH(Q86+'Valuation ASP Tables'!$E$13,'Valuation ASP Tables'!$E$7:$E$13,-1)+1)-'Valuation ASP Tables'!$G$13)/Q86)</f>
        <v>25525.512496170784</v>
      </c>
      <c r="R90" s="307" cm="1">
        <f t="array" aca="1" ref="R90" ca="1">IF(R86=0,0,((R86+'Valuation ASP Tables'!$E$13-INDEX('Valuation ASP Tables'!$E$7:$E$13,MATCH(R86+'Valuation ASP Tables'!$E$13,'Valuation ASP Tables'!$E$7:$E$13,-1)+1))*INDEX('Valuation ASP Tables'!$B$7:$B$13,MATCH(R86+'Valuation ASP Tables'!$E$13,'Valuation ASP Tables'!$E$7:$E$13,-1))+INDEX('Valuation ASP Tables'!$G$7:$G$13,MATCH(R86+'Valuation ASP Tables'!$E$13,'Valuation ASP Tables'!$E$7:$E$13,-1)+1)-'Valuation ASP Tables'!$G$13)/R86)</f>
        <v>20958.194116983581</v>
      </c>
      <c r="S90" s="307" cm="1">
        <f t="array" aca="1" ref="S90" ca="1">IF(S86=0,0,((S86+'Valuation ASP Tables'!$E$13-INDEX('Valuation ASP Tables'!$E$7:$E$13,MATCH(S86+'Valuation ASP Tables'!$E$13,'Valuation ASP Tables'!$E$7:$E$13,-1)+1))*INDEX('Valuation ASP Tables'!$B$7:$B$13,MATCH(S86+'Valuation ASP Tables'!$E$13,'Valuation ASP Tables'!$E$7:$E$13,-1))+INDEX('Valuation ASP Tables'!$G$7:$G$13,MATCH(S86+'Valuation ASP Tables'!$E$13,'Valuation ASP Tables'!$E$7:$E$13,-1)+1)-'Valuation ASP Tables'!$G$13)/S86)</f>
        <v>17053.227164872864</v>
      </c>
      <c r="T90" s="307" cm="1">
        <f t="array" aca="1" ref="T90" ca="1">IF(T86=0,0,((T86+'Valuation ASP Tables'!$E$13-INDEX('Valuation ASP Tables'!$E$7:$E$13,MATCH(T86+'Valuation ASP Tables'!$E$13,'Valuation ASP Tables'!$E$7:$E$13,-1)+1))*INDEX('Valuation ASP Tables'!$B$7:$B$13,MATCH(T86+'Valuation ASP Tables'!$E$13,'Valuation ASP Tables'!$E$7:$E$13,-1))+INDEX('Valuation ASP Tables'!$G$7:$G$13,MATCH(T86+'Valuation ASP Tables'!$E$13,'Valuation ASP Tables'!$E$7:$E$13,-1)+1)-'Valuation ASP Tables'!$G$13)/T86)</f>
        <v>14240.720080369445</v>
      </c>
      <c r="U90" s="307" cm="1">
        <f t="array" aca="1" ref="U90" ca="1">IF(U86=0,0,((U86+'Valuation ASP Tables'!$E$13-INDEX('Valuation ASP Tables'!$E$7:$E$13,MATCH(U86+'Valuation ASP Tables'!$E$13,'Valuation ASP Tables'!$E$7:$E$13,-1)+1))*INDEX('Valuation ASP Tables'!$B$7:$B$13,MATCH(U86+'Valuation ASP Tables'!$E$13,'Valuation ASP Tables'!$E$7:$E$13,-1))+INDEX('Valuation ASP Tables'!$G$7:$G$13,MATCH(U86+'Valuation ASP Tables'!$E$13,'Valuation ASP Tables'!$E$7:$E$13,-1)+1)-'Valuation ASP Tables'!$G$13)/U86)</f>
        <v>12215.044524752695</v>
      </c>
      <c r="V90" s="307" cm="1">
        <f t="array" aca="1" ref="V90" ca="1">IF(V86=0,0,((V86+'Valuation ASP Tables'!$E$13-INDEX('Valuation ASP Tables'!$E$7:$E$13,MATCH(V86+'Valuation ASP Tables'!$E$13,'Valuation ASP Tables'!$E$7:$E$13,-1)+1))*INDEX('Valuation ASP Tables'!$B$7:$B$13,MATCH(V86+'Valuation ASP Tables'!$E$13,'Valuation ASP Tables'!$E$7:$E$13,-1))+INDEX('Valuation ASP Tables'!$G$7:$G$13,MATCH(V86+'Valuation ASP Tables'!$E$13,'Valuation ASP Tables'!$E$7:$E$13,-1)+1)-'Valuation ASP Tables'!$G$13)/V86)</f>
        <v>10756.075237445915</v>
      </c>
      <c r="W90" s="307" cm="1">
        <f t="array" aca="1" ref="W90" ca="1">IF(W86=0,0,((W86+'Valuation ASP Tables'!$E$13-INDEX('Valuation ASP Tables'!$E$7:$E$13,MATCH(W86+'Valuation ASP Tables'!$E$13,'Valuation ASP Tables'!$E$7:$E$13,-1)+1))*INDEX('Valuation ASP Tables'!$B$7:$B$13,MATCH(W86+'Valuation ASP Tables'!$E$13,'Valuation ASP Tables'!$E$7:$E$13,-1))+INDEX('Valuation ASP Tables'!$G$7:$G$13,MATCH(W86+'Valuation ASP Tables'!$E$13,'Valuation ASP Tables'!$E$7:$E$13,-1)+1)-'Valuation ASP Tables'!$G$13)/W86)</f>
        <v>9705.2695566436068</v>
      </c>
      <c r="X90" s="218"/>
      <c r="Y90" s="198"/>
      <c r="Z90" s="46"/>
      <c r="AA90" s="38" t="s">
        <v>250</v>
      </c>
      <c r="AB90" s="9"/>
    </row>
    <row r="91" spans="1:28">
      <c r="A91" s="159" t="s">
        <v>251</v>
      </c>
      <c r="B91" s="169">
        <f>(20821-594)*10^6</f>
        <v>20227000000</v>
      </c>
      <c r="C91" s="179">
        <f>(27236-1580)*10^6</f>
        <v>25656000000</v>
      </c>
      <c r="D91" s="179">
        <f>(47232-1465)*10^6</f>
        <v>45767000000</v>
      </c>
      <c r="E91" s="169">
        <f>(71462-1776)*10^6</f>
        <v>69686000000</v>
      </c>
      <c r="F91" s="169">
        <f>(82419-1790)*10^6</f>
        <v>80629000000</v>
      </c>
      <c r="G91" s="169">
        <f>(77070-2763)*10^6</f>
        <v>74307000000</v>
      </c>
      <c r="H91" s="457">
        <f>(69526-1993)*10^6</f>
        <v>67533000000</v>
      </c>
      <c r="I91" s="109">
        <f t="shared" ref="I91:W91" ca="1" si="68">(I86-(I102-H102))*I90</f>
        <v>77821574802.262802</v>
      </c>
      <c r="J91" s="109">
        <f t="shared" ca="1" si="68"/>
        <v>109573389253.70625</v>
      </c>
      <c r="K91" s="109">
        <f t="shared" ca="1" si="68"/>
        <v>142386124258.27814</v>
      </c>
      <c r="L91" s="109">
        <f t="shared" ca="1" si="68"/>
        <v>174923248626.36047</v>
      </c>
      <c r="M91" s="109">
        <f t="shared" ca="1" si="68"/>
        <v>210599397656.6022</v>
      </c>
      <c r="N91" s="270">
        <f t="shared" ca="1" si="68"/>
        <v>249140875652.51266</v>
      </c>
      <c r="O91" s="304">
        <f t="shared" ca="1" si="68"/>
        <v>300234974462.05719</v>
      </c>
      <c r="P91" s="304">
        <f t="shared" ca="1" si="68"/>
        <v>478660170005.58673</v>
      </c>
      <c r="Q91" s="304">
        <f t="shared" ca="1" si="68"/>
        <v>572834900864.1355</v>
      </c>
      <c r="R91" s="304">
        <f t="shared" ca="1" si="68"/>
        <v>653029192211.65161</v>
      </c>
      <c r="S91" s="304">
        <f t="shared" ca="1" si="68"/>
        <v>737749718324.46936</v>
      </c>
      <c r="T91" s="304">
        <f t="shared" ca="1" si="68"/>
        <v>855378170341.11499</v>
      </c>
      <c r="U91" s="304">
        <f t="shared" ca="1" si="68"/>
        <v>1018696947486.1843</v>
      </c>
      <c r="V91" s="304">
        <f t="shared" ca="1" si="68"/>
        <v>1245453506047.2571</v>
      </c>
      <c r="W91" s="304">
        <f t="shared" ca="1" si="68"/>
        <v>1560288932501.5479</v>
      </c>
      <c r="X91" s="218"/>
      <c r="Y91" s="198"/>
      <c r="Z91" s="46"/>
      <c r="AA91" s="38" t="s">
        <v>252</v>
      </c>
      <c r="AB91" s="9"/>
    </row>
    <row r="92" spans="1:28">
      <c r="A92" s="159" t="s">
        <v>253</v>
      </c>
      <c r="B92" s="193">
        <f>B90*(1-B93)</f>
        <v>44620.408163265303</v>
      </c>
      <c r="C92" s="194">
        <f>(7070+5506+3862+3821)*10^6/C86</f>
        <v>40554.49904914423</v>
      </c>
      <c r="D92" s="193">
        <f>33393*10^6/D86</f>
        <v>35667.82237546223</v>
      </c>
      <c r="E92" s="193">
        <f>51108*10^6/E86</f>
        <v>38899.388134575383</v>
      </c>
      <c r="F92" s="193">
        <f>66389*10^6/F86</f>
        <v>36707.783615995082</v>
      </c>
      <c r="G92" s="193">
        <f>62873*10^6/G86</f>
        <v>35139.775523047399</v>
      </c>
      <c r="H92" s="465">
        <f>57165*10^6/H86</f>
        <v>34939.176556371778</v>
      </c>
      <c r="I92" s="108">
        <f t="shared" ref="I92:W92" ca="1" si="69">MAX($H92*(I87/$H$87)^((LN(1-$N23)/LN(2))),(1-$N22)*I90)</f>
        <v>34470.128148576085</v>
      </c>
      <c r="J92" s="108">
        <f t="shared" ca="1" si="69"/>
        <v>34469.042350691503</v>
      </c>
      <c r="K92" s="108">
        <f t="shared" ca="1" si="69"/>
        <v>31878.128542013161</v>
      </c>
      <c r="L92" s="108">
        <f t="shared" ca="1" si="69"/>
        <v>28030.628078307178</v>
      </c>
      <c r="M92" s="108">
        <f t="shared" ca="1" si="69"/>
        <v>26119.746785550884</v>
      </c>
      <c r="N92" s="278">
        <f t="shared" ca="1" si="69"/>
        <v>24231.695117663472</v>
      </c>
      <c r="O92" s="316">
        <f t="shared" ca="1" si="69"/>
        <v>22401.472800855292</v>
      </c>
      <c r="P92" s="316">
        <f t="shared" ca="1" si="69"/>
        <v>22901.984385899759</v>
      </c>
      <c r="Q92" s="316">
        <f t="shared" ca="1" si="69"/>
        <v>20131.518490034654</v>
      </c>
      <c r="R92" s="316">
        <f t="shared" ca="1" si="69"/>
        <v>18656.890371358517</v>
      </c>
      <c r="S92" s="316">
        <f t="shared" ca="1" si="69"/>
        <v>17272.923103834997</v>
      </c>
      <c r="T92" s="316">
        <f t="shared" ca="1" si="69"/>
        <v>15979.78851525448</v>
      </c>
      <c r="U92" s="316">
        <f t="shared" ca="1" si="69"/>
        <v>14775.454634721225</v>
      </c>
      <c r="V92" s="316">
        <f t="shared" ca="1" si="69"/>
        <v>13656.490358480043</v>
      </c>
      <c r="W92" s="316">
        <f t="shared" ca="1" si="69"/>
        <v>12618.64409427775</v>
      </c>
      <c r="X92" s="8"/>
      <c r="Y92" s="198"/>
      <c r="Z92" s="46"/>
      <c r="AA92" s="38" t="s">
        <v>254</v>
      </c>
      <c r="AB92" s="9"/>
    </row>
    <row r="93" spans="1:28">
      <c r="A93" s="159" t="s">
        <v>255</v>
      </c>
      <c r="B93" s="197">
        <f>(4423-594)*10^6/B91</f>
        <v>0.18930142878330944</v>
      </c>
      <c r="C93" s="197">
        <f>(6977-1580)*10^6/C91</f>
        <v>0.2103601496725912</v>
      </c>
      <c r="D93" s="175">
        <f>(13839-1465)*10^6/D91</f>
        <v>0.27036948019315227</v>
      </c>
      <c r="E93" s="175">
        <f>(20354-1776)*10^6/E91</f>
        <v>0.26659587291565018</v>
      </c>
      <c r="F93" s="175">
        <f>(16030-1790)*10^6/F91</f>
        <v>0.17661139292314179</v>
      </c>
      <c r="G93" s="175">
        <f>(14197-2763)*10^6/G91</f>
        <v>0.15387513962345406</v>
      </c>
      <c r="H93" s="466">
        <f>(12361-1993)*10^6/H91</f>
        <v>0.15352494336102349</v>
      </c>
      <c r="I93" s="113">
        <f t="shared" ref="I93:W93" ca="1" si="70">(1-I92/I90)</f>
        <v>0.28066578921912855</v>
      </c>
      <c r="J93" s="113">
        <f t="shared" ca="1" si="70"/>
        <v>0.28066578921912833</v>
      </c>
      <c r="K93" s="113">
        <f t="shared" ca="1" si="70"/>
        <v>0.28066578921912844</v>
      </c>
      <c r="L93" s="113">
        <f t="shared" ca="1" si="70"/>
        <v>0.27658112660242684</v>
      </c>
      <c r="M93" s="113">
        <f t="shared" ca="1" si="70"/>
        <v>0.21328876633691896</v>
      </c>
      <c r="N93" s="279">
        <f t="shared" ca="1" si="70"/>
        <v>0.13315530211855786</v>
      </c>
      <c r="O93" s="317">
        <f t="shared" ca="1" si="70"/>
        <v>6.5634592179662832E-2</v>
      </c>
      <c r="P93" s="317">
        <f t="shared" ca="1" si="70"/>
        <v>0.22664822712109478</v>
      </c>
      <c r="Q93" s="317">
        <f t="shared" ca="1" si="70"/>
        <v>0.21131775540041797</v>
      </c>
      <c r="R93" s="317">
        <f t="shared" ca="1" si="70"/>
        <v>0.10980448662607767</v>
      </c>
      <c r="S93" s="317">
        <f t="shared" ca="1" si="70"/>
        <v>-1.2882953873661895E-2</v>
      </c>
      <c r="T93" s="317">
        <f t="shared" ca="1" si="70"/>
        <v>-0.1221194170709321</v>
      </c>
      <c r="U93" s="317">
        <f t="shared" ca="1" si="70"/>
        <v>-0.2096111974688335</v>
      </c>
      <c r="V93" s="317">
        <f t="shared" ca="1" si="70"/>
        <v>-0.26965366613806308</v>
      </c>
      <c r="W93" s="317">
        <f t="shared" ca="1" si="70"/>
        <v>-0.30018481409821662</v>
      </c>
      <c r="X93" s="65"/>
      <c r="Y93" s="198"/>
      <c r="Z93" s="48"/>
      <c r="AA93" s="9" t="s">
        <v>256</v>
      </c>
      <c r="AB93" s="9"/>
    </row>
    <row r="94" spans="1:28">
      <c r="A94" s="159" t="s">
        <v>257</v>
      </c>
      <c r="B94" s="169">
        <f t="shared" ref="B94:W94" si="71">(B91*B93)+B137</f>
        <v>3829000000</v>
      </c>
      <c r="C94" s="169">
        <f t="shared" si="71"/>
        <v>5397000000</v>
      </c>
      <c r="D94" s="169">
        <f t="shared" si="71"/>
        <v>12374000000</v>
      </c>
      <c r="E94" s="169">
        <f t="shared" si="71"/>
        <v>18578000000</v>
      </c>
      <c r="F94" s="169">
        <f t="shared" si="71"/>
        <v>14240000000</v>
      </c>
      <c r="G94" s="169">
        <f t="shared" si="71"/>
        <v>11434000000</v>
      </c>
      <c r="H94" s="457">
        <f t="shared" si="71"/>
        <v>10368000000</v>
      </c>
      <c r="I94" s="109">
        <f t="shared" ca="1" si="71"/>
        <v>21949853710.152538</v>
      </c>
      <c r="J94" s="109">
        <f t="shared" ca="1" si="71"/>
        <v>31351984174.316864</v>
      </c>
      <c r="K94" s="109">
        <f t="shared" ca="1" si="71"/>
        <v>42421753700.987999</v>
      </c>
      <c r="L94" s="109">
        <f t="shared" ca="1" si="71"/>
        <v>51252524150.860558</v>
      </c>
      <c r="M94" s="109">
        <f t="shared" ca="1" si="71"/>
        <v>49011884973.873291</v>
      </c>
      <c r="N94" s="270">
        <f t="shared" ca="1" si="71"/>
        <v>41568199625.316154</v>
      </c>
      <c r="O94" s="304">
        <f t="shared" ca="1" si="71"/>
        <v>34252261500.538059</v>
      </c>
      <c r="P94" s="304">
        <f t="shared" ca="1" si="71"/>
        <v>136129425258.32993</v>
      </c>
      <c r="Q94" s="304">
        <f t="shared" ca="1" si="71"/>
        <v>152013934167.24994</v>
      </c>
      <c r="R94" s="304">
        <f t="shared" ca="1" si="71"/>
        <v>106824736857.61148</v>
      </c>
      <c r="S94" s="304">
        <f t="shared" ca="1" si="71"/>
        <v>31563127011.550667</v>
      </c>
      <c r="T94" s="304">
        <f t="shared" ca="1" si="71"/>
        <v>-54599199742.510406</v>
      </c>
      <c r="U94" s="304">
        <f t="shared" ca="1" si="71"/>
        <v>-151258550120.75836</v>
      </c>
      <c r="V94" s="304">
        <f t="shared" ca="1" si="71"/>
        <v>-256842267533.47437</v>
      </c>
      <c r="W94" s="304">
        <f t="shared" ca="1" si="71"/>
        <v>-367426917256.23846</v>
      </c>
      <c r="X94" s="65"/>
      <c r="Y94" s="198"/>
      <c r="Z94" s="43"/>
      <c r="AA94" s="38" t="s">
        <v>258</v>
      </c>
      <c r="AB94" s="9"/>
    </row>
    <row r="95" spans="1:28">
      <c r="A95" s="159" t="s">
        <v>259</v>
      </c>
      <c r="B95" s="169"/>
      <c r="C95" s="179"/>
      <c r="D95" s="169">
        <f t="shared" ref="D95:N95" ca="1" si="72">IF(D94&lt;0,D94*(1+$N$28),D94*$N$28)</f>
        <v>9601876042.5762863</v>
      </c>
      <c r="E95" s="169">
        <f t="shared" ca="1" si="72"/>
        <v>14416005585.823683</v>
      </c>
      <c r="F95" s="169">
        <f t="shared" ca="1" si="72"/>
        <v>11049839570.574295</v>
      </c>
      <c r="G95" s="169">
        <f t="shared" ca="1" si="72"/>
        <v>8872462475.4175892</v>
      </c>
      <c r="H95" s="457">
        <f t="shared" ca="1" si="72"/>
        <v>8045276451.3844299</v>
      </c>
      <c r="I95" s="109">
        <f t="shared" ca="1" si="72"/>
        <v>17032469248.227564</v>
      </c>
      <c r="J95" s="109">
        <f t="shared" ca="1" si="72"/>
        <v>24328258100.097298</v>
      </c>
      <c r="K95" s="109">
        <f t="shared" ca="1" si="72"/>
        <v>32918087970.388603</v>
      </c>
      <c r="L95" s="109">
        <f t="shared" ca="1" si="72"/>
        <v>39770517517.836632</v>
      </c>
      <c r="M95" s="109">
        <f t="shared" ca="1" si="72"/>
        <v>38031844523.366623</v>
      </c>
      <c r="N95" s="270">
        <f t="shared" ca="1" si="72"/>
        <v>32255754009.645363</v>
      </c>
      <c r="O95" s="304">
        <f t="shared" ref="O95:W95" ca="1" si="73">IF(O94&lt;0,O94*(1+$N$28),O94*$N$28)</f>
        <v>26578791749.319096</v>
      </c>
      <c r="P95" s="304">
        <f t="shared" ca="1" si="73"/>
        <v>88885988481.822647</v>
      </c>
      <c r="Q95" s="304">
        <f t="shared" ca="1" si="73"/>
        <v>99257811276.477966</v>
      </c>
      <c r="R95" s="304">
        <f t="shared" ca="1" si="73"/>
        <v>69751431858.912994</v>
      </c>
      <c r="S95" s="304">
        <f t="shared" ca="1" si="73"/>
        <v>20609208763.461849</v>
      </c>
      <c r="T95" s="304">
        <f t="shared" ca="1" si="73"/>
        <v>-90249859621.664978</v>
      </c>
      <c r="U95" s="304">
        <f t="shared" ca="1" si="73"/>
        <v>-250023131828.91641</v>
      </c>
      <c r="V95" s="304">
        <f t="shared" ca="1" si="73"/>
        <v>-424547954899.02533</v>
      </c>
      <c r="W95" s="304">
        <f t="shared" ca="1" si="73"/>
        <v>-607339079326.80566</v>
      </c>
      <c r="X95" s="65"/>
      <c r="Y95" s="198"/>
      <c r="Z95" s="43"/>
      <c r="AA95" s="38" t="s">
        <v>260</v>
      </c>
      <c r="AB95" s="9"/>
    </row>
    <row r="96" spans="1:28">
      <c r="A96" s="159" t="s">
        <v>261</v>
      </c>
      <c r="B96" s="175"/>
      <c r="C96" s="175"/>
      <c r="D96" s="175">
        <f t="shared" ref="D96:W96" ca="1" si="74">D95/D91</f>
        <v>0.20979911382822308</v>
      </c>
      <c r="E96" s="175">
        <f t="shared" ca="1" si="74"/>
        <v>0.20687090069488395</v>
      </c>
      <c r="F96" s="175">
        <f t="shared" ca="1" si="74"/>
        <v>0.13704547458822874</v>
      </c>
      <c r="G96" s="175">
        <f t="shared" ca="1" si="74"/>
        <v>0.11940278137211284</v>
      </c>
      <c r="H96" s="466">
        <f t="shared" ca="1" si="74"/>
        <v>0.11913103892000104</v>
      </c>
      <c r="I96" s="113">
        <f t="shared" ca="1" si="74"/>
        <v>0.21886564608214937</v>
      </c>
      <c r="J96" s="113">
        <f t="shared" ca="1" si="74"/>
        <v>0.22202706574830539</v>
      </c>
      <c r="K96" s="113">
        <f t="shared" ca="1" si="74"/>
        <v>0.23118887561457582</v>
      </c>
      <c r="L96" s="113">
        <f t="shared" ca="1" si="74"/>
        <v>0.2273598154055968</v>
      </c>
      <c r="M96" s="113">
        <f t="shared" ca="1" si="74"/>
        <v>0.18058857217331808</v>
      </c>
      <c r="N96" s="279">
        <f t="shared" ca="1" si="74"/>
        <v>0.12946793224984016</v>
      </c>
      <c r="O96" s="317">
        <f t="shared" ca="1" si="74"/>
        <v>8.8526634170257357E-2</v>
      </c>
      <c r="P96" s="317">
        <f t="shared" ca="1" si="74"/>
        <v>0.18569748237206618</v>
      </c>
      <c r="Q96" s="317">
        <f t="shared" ca="1" si="74"/>
        <v>0.17327472737213659</v>
      </c>
      <c r="R96" s="317">
        <f t="shared" ca="1" si="74"/>
        <v>0.1068121191070828</v>
      </c>
      <c r="S96" s="317">
        <f t="shared" ca="1" si="74"/>
        <v>2.7935230948333244E-2</v>
      </c>
      <c r="T96" s="317">
        <f t="shared" ca="1" si="74"/>
        <v>-0.10550872438757043</v>
      </c>
      <c r="U96" s="317">
        <f t="shared" ca="1" si="74"/>
        <v>-0.24543426035180815</v>
      </c>
      <c r="V96" s="317">
        <f t="shared" ca="1" si="74"/>
        <v>-0.34087820447543582</v>
      </c>
      <c r="W96" s="317">
        <f t="shared" ca="1" si="74"/>
        <v>-0.38924782883198666</v>
      </c>
      <c r="X96" s="65"/>
      <c r="Y96" s="198"/>
      <c r="Z96" s="48"/>
      <c r="AA96" s="38" t="s">
        <v>262</v>
      </c>
      <c r="AB96" s="9"/>
    </row>
    <row r="97" spans="1:28">
      <c r="A97" s="100" t="s">
        <v>263</v>
      </c>
      <c r="B97" s="101">
        <v>2019</v>
      </c>
      <c r="C97" s="101">
        <f>B97+1</f>
        <v>2020</v>
      </c>
      <c r="D97" s="101">
        <f t="shared" ref="D97:N97" si="75">C97+1</f>
        <v>2021</v>
      </c>
      <c r="E97" s="101">
        <f t="shared" si="75"/>
        <v>2022</v>
      </c>
      <c r="F97" s="101">
        <f t="shared" si="75"/>
        <v>2023</v>
      </c>
      <c r="G97" s="101">
        <f t="shared" si="75"/>
        <v>2024</v>
      </c>
      <c r="H97" s="269">
        <f t="shared" si="75"/>
        <v>2025</v>
      </c>
      <c r="I97" s="101">
        <f t="shared" si="75"/>
        <v>2026</v>
      </c>
      <c r="J97" s="101">
        <f t="shared" si="75"/>
        <v>2027</v>
      </c>
      <c r="K97" s="101">
        <f t="shared" si="75"/>
        <v>2028</v>
      </c>
      <c r="L97" s="101">
        <f t="shared" si="75"/>
        <v>2029</v>
      </c>
      <c r="M97" s="101">
        <f t="shared" si="75"/>
        <v>2030</v>
      </c>
      <c r="N97" s="269">
        <f t="shared" si="75"/>
        <v>2031</v>
      </c>
      <c r="O97" s="314">
        <f>N97+1</f>
        <v>2032</v>
      </c>
      <c r="P97" s="314">
        <f t="shared" ref="P97:W97" si="76">O97+1</f>
        <v>2033</v>
      </c>
      <c r="Q97" s="314">
        <f t="shared" si="76"/>
        <v>2034</v>
      </c>
      <c r="R97" s="314">
        <f t="shared" si="76"/>
        <v>2035</v>
      </c>
      <c r="S97" s="314">
        <f t="shared" si="76"/>
        <v>2036</v>
      </c>
      <c r="T97" s="314">
        <f t="shared" si="76"/>
        <v>2037</v>
      </c>
      <c r="U97" s="314">
        <f t="shared" si="76"/>
        <v>2038</v>
      </c>
      <c r="V97" s="314">
        <f t="shared" si="76"/>
        <v>2039</v>
      </c>
      <c r="W97" s="314">
        <f t="shared" si="76"/>
        <v>2040</v>
      </c>
      <c r="X97" s="65"/>
      <c r="Y97" s="198"/>
      <c r="Z97" s="71"/>
      <c r="AA97" s="38"/>
      <c r="AB97" s="9"/>
    </row>
    <row r="98" spans="1:28">
      <c r="A98" s="159" t="s">
        <v>264</v>
      </c>
      <c r="B98" s="184"/>
      <c r="C98" s="184"/>
      <c r="D98" s="184"/>
      <c r="E98" s="184"/>
      <c r="F98" s="184">
        <v>938791</v>
      </c>
      <c r="G98" s="184">
        <f>F98+AVERAGE(G86,F98)</f>
        <v>2302799.5</v>
      </c>
      <c r="H98" s="467">
        <f t="shared" ref="H98:W98" si="77">G98+AVERAGE(G86:H86)</f>
        <v>4015477</v>
      </c>
      <c r="I98" s="115">
        <f t="shared" ca="1" si="77"/>
        <v>5647266.4337036554</v>
      </c>
      <c r="J98" s="115">
        <f t="shared" ca="1" si="77"/>
        <v>7604334.5255878977</v>
      </c>
      <c r="K98" s="115">
        <f t="shared" ca="1" si="77"/>
        <v>10354158.600370739</v>
      </c>
      <c r="L98" s="115">
        <f t="shared" ca="1" si="77"/>
        <v>14217862.920936896</v>
      </c>
      <c r="M98" s="115">
        <f t="shared" ca="1" si="77"/>
        <v>19646650.607269336</v>
      </c>
      <c r="N98" s="280">
        <f t="shared" ca="1" si="77"/>
        <v>27274495.105203427</v>
      </c>
      <c r="O98" s="318">
        <f t="shared" ca="1" si="77"/>
        <v>37992175.561034828</v>
      </c>
      <c r="P98" s="318">
        <f t="shared" ca="1" si="77"/>
        <v>50343661.886846587</v>
      </c>
      <c r="Q98" s="318">
        <f t="shared" ca="1" si="77"/>
        <v>69646165.292394355</v>
      </c>
      <c r="R98" s="318">
        <f t="shared" ca="1" si="77"/>
        <v>96446324.590473801</v>
      </c>
      <c r="S98" s="318">
        <f t="shared" ca="1" si="77"/>
        <v>133656448.23671554</v>
      </c>
      <c r="T98" s="318">
        <f t="shared" ca="1" si="77"/>
        <v>185320070.3207761</v>
      </c>
      <c r="U98" s="318">
        <f t="shared" ca="1" si="77"/>
        <v>257051351.63067344</v>
      </c>
      <c r="V98" s="318">
        <f t="shared" ca="1" si="77"/>
        <v>356645156.91958094</v>
      </c>
      <c r="W98" s="318">
        <f t="shared" ca="1" si="77"/>
        <v>494924103.99530011</v>
      </c>
      <c r="X98" s="65"/>
      <c r="Y98" s="198"/>
      <c r="Z98" s="49"/>
      <c r="AA98" s="38" t="s">
        <v>265</v>
      </c>
      <c r="AB98" s="9"/>
    </row>
    <row r="99" spans="1:28">
      <c r="A99" s="160" t="s">
        <v>266</v>
      </c>
      <c r="B99" s="187"/>
      <c r="C99" s="187"/>
      <c r="D99" s="187"/>
      <c r="E99" s="187"/>
      <c r="F99" s="187"/>
      <c r="G99" s="187"/>
      <c r="H99" s="468"/>
      <c r="I99" s="114">
        <f t="shared" ref="I99:K99" ca="1" si="78">$N$33</f>
        <v>0.37694604274377891</v>
      </c>
      <c r="J99" s="114">
        <f t="shared" ca="1" si="78"/>
        <v>0.37694604274377891</v>
      </c>
      <c r="K99" s="114">
        <f t="shared" ca="1" si="78"/>
        <v>0.37694604274377891</v>
      </c>
      <c r="L99" s="114">
        <f t="shared" ref="L99:N99" ca="1" si="79">$N$33</f>
        <v>0.37694604274377891</v>
      </c>
      <c r="M99" s="114">
        <f t="shared" ca="1" si="79"/>
        <v>0.37694604274377891</v>
      </c>
      <c r="N99" s="281">
        <f t="shared" ca="1" si="79"/>
        <v>0.37694604274377891</v>
      </c>
      <c r="O99" s="317">
        <f t="shared" ref="O99:W99" ca="1" si="80">$N$33</f>
        <v>0.37694604274377891</v>
      </c>
      <c r="P99" s="317">
        <f t="shared" ca="1" si="80"/>
        <v>0.37694604274377891</v>
      </c>
      <c r="Q99" s="317">
        <f t="shared" ca="1" si="80"/>
        <v>0.37694604274377891</v>
      </c>
      <c r="R99" s="317">
        <f t="shared" ca="1" si="80"/>
        <v>0.37694604274377891</v>
      </c>
      <c r="S99" s="317">
        <f t="shared" ca="1" si="80"/>
        <v>0.37694604274377891</v>
      </c>
      <c r="T99" s="317">
        <f t="shared" ca="1" si="80"/>
        <v>0.37694604274377891</v>
      </c>
      <c r="U99" s="317">
        <f t="shared" ca="1" si="80"/>
        <v>0.37694604274377891</v>
      </c>
      <c r="V99" s="317">
        <f t="shared" ca="1" si="80"/>
        <v>0.37694604274377891</v>
      </c>
      <c r="W99" s="317">
        <f t="shared" ca="1" si="80"/>
        <v>0.37694604274377891</v>
      </c>
      <c r="X99" s="65"/>
      <c r="Y99" s="198"/>
      <c r="Z99" s="72"/>
      <c r="AA99" s="40" t="s">
        <v>267</v>
      </c>
      <c r="AB99" s="29"/>
    </row>
    <row r="100" spans="1:28">
      <c r="A100" s="160" t="s">
        <v>268</v>
      </c>
      <c r="B100" s="188"/>
      <c r="C100" s="188"/>
      <c r="D100" s="189"/>
      <c r="E100" s="197"/>
      <c r="F100" s="197"/>
      <c r="G100" s="197"/>
      <c r="H100" s="469"/>
      <c r="I100" s="114">
        <f ca="1">VLOOKUP((I47-2026),'Valuation ASP Tables'!$A$22:$B$37,2,TRUE)</f>
        <v>8.8727235386073418E-3</v>
      </c>
      <c r="J100" s="114">
        <f ca="1">VLOOKUP((J47-2026),'Valuation ASP Tables'!$A$22:$B$37,2,TRUE)</f>
        <v>2.0306163876137099E-2</v>
      </c>
      <c r="K100" s="114">
        <f ca="1">VLOOKUP((K47-2026),'Valuation ASP Tables'!$A$22:$B$37,2,TRUE)</f>
        <v>4.5792094784025468E-2</v>
      </c>
      <c r="L100" s="114">
        <f ca="1">VLOOKUP((L47-2026),'Valuation ASP Tables'!$A$22:$B$37,2,TRUE)</f>
        <v>0.1</v>
      </c>
      <c r="M100" s="114">
        <f ca="1">VLOOKUP((M47-2026),'Valuation ASP Tables'!$A$22:$B$37,2,TRUE)</f>
        <v>0.20461777637931711</v>
      </c>
      <c r="N100" s="281">
        <f ca="1">VLOOKUP((N47-2026),'Valuation ASP Tables'!$A$22:$B$37,2,TRUE)</f>
        <v>0.37328878188211562</v>
      </c>
      <c r="O100" s="317">
        <f ca="1">VLOOKUP((O47-2026),'Valuation ASP Tables'!$A$22:$B$37,2,TRUE)</f>
        <v>0.57966832974692961</v>
      </c>
      <c r="P100" s="317">
        <f ca="1">VLOOKUP((P47-2026),'Valuation ASP Tables'!$A$22:$B$37,2,TRUE)</f>
        <v>0.76150665969567743</v>
      </c>
      <c r="Q100" s="317">
        <f ca="1">VLOOKUP((Q47-2026),'Valuation ASP Tables'!$A$22:$B$37,2,TRUE)</f>
        <v>0.88084988574675271</v>
      </c>
      <c r="R100" s="317">
        <f ca="1">VLOOKUP((R47-2026),'Valuation ASP Tables'!$A$22:$B$37,2,TRUE)</f>
        <v>0.94480199605428017</v>
      </c>
      <c r="S100" s="317">
        <f ca="1">VLOOKUP((S47-2026),'Valuation ASP Tables'!$A$22:$B$37,2,TRUE)</f>
        <v>0.97538782957337322</v>
      </c>
      <c r="T100" s="317">
        <f ca="1">VLOOKUP((T47-2026),'Valuation ASP Tables'!$A$22:$B$37,2,TRUE)</f>
        <v>0.98921909835224964</v>
      </c>
      <c r="U100" s="317">
        <f ca="1">VLOOKUP((U47-2026),'Valuation ASP Tables'!$A$22:$B$37,2,TRUE)</f>
        <v>0.99531496182056156</v>
      </c>
      <c r="V100" s="317">
        <f ca="1">VLOOKUP((V47-2026),'Valuation ASP Tables'!$A$22:$B$37,2,TRUE)</f>
        <v>0.99797110030384562</v>
      </c>
      <c r="W100" s="317">
        <f ca="1">VLOOKUP((W47-2026),'Valuation ASP Tables'!$A$22:$B$37,2,TRUE)</f>
        <v>0.99912269330074654</v>
      </c>
      <c r="X100" s="65"/>
      <c r="Y100" s="198"/>
      <c r="Z100" s="72"/>
      <c r="AA100" s="38" t="s">
        <v>269</v>
      </c>
      <c r="AB100" s="9"/>
    </row>
    <row r="101" spans="1:28">
      <c r="A101" s="160" t="s">
        <v>270</v>
      </c>
      <c r="B101" s="188"/>
      <c r="C101" s="188"/>
      <c r="D101" s="184"/>
      <c r="E101" s="235"/>
      <c r="F101" s="235"/>
      <c r="G101" s="235"/>
      <c r="H101" s="470"/>
      <c r="I101" s="115">
        <f t="shared" ref="I101:W101" ca="1" si="81">(I98*(1-I99)*I100)</f>
        <v>31219.13648329239</v>
      </c>
      <c r="J101" s="115">
        <f t="shared" ca="1" si="81"/>
        <v>96208.791479710519</v>
      </c>
      <c r="K101" s="115">
        <f t="shared" ca="1" si="81"/>
        <v>295413.9385176308</v>
      </c>
      <c r="L101" s="115">
        <f t="shared" ca="1" si="81"/>
        <v>885849.5756616228</v>
      </c>
      <c r="M101" s="115">
        <f t="shared" ca="1" si="81"/>
        <v>2504710.528510958</v>
      </c>
      <c r="N101" s="280">
        <f t="shared" ca="1" si="81"/>
        <v>6343476.2358301757</v>
      </c>
      <c r="O101" s="318">
        <f t="shared" ca="1" si="81"/>
        <v>13721430.665572451</v>
      </c>
      <c r="P101" s="318">
        <f t="shared" ca="1" si="81"/>
        <v>23556435.536100987</v>
      </c>
      <c r="Q101" s="318">
        <f t="shared" ca="1" si="81"/>
        <v>39449776.872175708</v>
      </c>
      <c r="R101" s="318">
        <f t="shared" ca="1" si="81"/>
        <v>60907875.023236468</v>
      </c>
      <c r="S101" s="318">
        <f t="shared" ca="1" si="81"/>
        <v>89437845.885854393</v>
      </c>
      <c r="T101" s="318">
        <f t="shared" ca="1" si="81"/>
        <v>127736190.70277376</v>
      </c>
      <c r="U101" s="318">
        <f t="shared" ca="1" si="81"/>
        <v>179824245.33930832</v>
      </c>
      <c r="V101" s="318">
        <f t="shared" ca="1" si="81"/>
        <v>251333724.57445931</v>
      </c>
      <c r="W101" s="318">
        <f t="shared" ca="1" si="81"/>
        <v>350042881.70178467</v>
      </c>
      <c r="X101" s="65"/>
      <c r="Y101" s="198"/>
      <c r="Z101" s="38"/>
      <c r="AA101" s="38" t="s">
        <v>271</v>
      </c>
      <c r="AB101" s="9"/>
    </row>
    <row r="102" spans="1:28">
      <c r="A102" s="160" t="s">
        <v>272</v>
      </c>
      <c r="B102" s="188"/>
      <c r="C102" s="188"/>
      <c r="D102" s="188"/>
      <c r="E102" s="235"/>
      <c r="F102" s="235"/>
      <c r="G102" s="235"/>
      <c r="H102" s="470"/>
      <c r="I102" s="115">
        <f t="shared" ref="I102:N102" ca="1" si="82">MIN(I101,$N$34)</f>
        <v>3443.1085457923359</v>
      </c>
      <c r="J102" s="115">
        <f ca="1">MIN(J101,$N$34)</f>
        <v>3443.1085457923359</v>
      </c>
      <c r="K102" s="115">
        <f t="shared" ca="1" si="82"/>
        <v>3443.1085457923359</v>
      </c>
      <c r="L102" s="115">
        <f t="shared" ca="1" si="82"/>
        <v>3443.1085457923359</v>
      </c>
      <c r="M102" s="115">
        <f t="shared" ca="1" si="82"/>
        <v>3443.1085457923359</v>
      </c>
      <c r="N102" s="280">
        <f t="shared" ca="1" si="82"/>
        <v>3443.1085457923359</v>
      </c>
      <c r="O102" s="318">
        <f t="shared" ref="O102:W102" ca="1" si="83">MIN(O101,$N$34)</f>
        <v>3443.1085457923359</v>
      </c>
      <c r="P102" s="318">
        <f t="shared" ca="1" si="83"/>
        <v>4205.3247699152016</v>
      </c>
      <c r="Q102" s="318">
        <f t="shared" ca="1" si="83"/>
        <v>4205.3247699152016</v>
      </c>
      <c r="R102" s="318">
        <f t="shared" ca="1" si="83"/>
        <v>4205.3247699152016</v>
      </c>
      <c r="S102" s="318">
        <f t="shared" ca="1" si="83"/>
        <v>4205.3247699152016</v>
      </c>
      <c r="T102" s="318">
        <f t="shared" ca="1" si="83"/>
        <v>4205.3247699152016</v>
      </c>
      <c r="U102" s="318">
        <f t="shared" ca="1" si="83"/>
        <v>4205.3247699152016</v>
      </c>
      <c r="V102" s="318">
        <f t="shared" ca="1" si="83"/>
        <v>4205.3247699152016</v>
      </c>
      <c r="W102" s="318">
        <f t="shared" ca="1" si="83"/>
        <v>4205.3247699152016</v>
      </c>
      <c r="X102" s="65"/>
      <c r="Y102" s="198"/>
      <c r="Z102" s="38"/>
      <c r="AA102" s="38" t="s">
        <v>273</v>
      </c>
      <c r="AB102" s="9"/>
    </row>
    <row r="103" spans="1:28">
      <c r="A103" s="160" t="s">
        <v>274</v>
      </c>
      <c r="B103" s="190"/>
      <c r="C103" s="190"/>
      <c r="D103" s="190"/>
      <c r="E103" s="190"/>
      <c r="F103" s="190"/>
      <c r="G103" s="190"/>
      <c r="H103" s="471"/>
      <c r="I103" s="116">
        <f t="shared" ref="I103:M103" ca="1" si="84">$N$11</f>
        <v>74200.303391783484</v>
      </c>
      <c r="J103" s="116">
        <f t="shared" ca="1" si="84"/>
        <v>74200.303391783484</v>
      </c>
      <c r="K103" s="116">
        <f t="shared" ca="1" si="84"/>
        <v>74200.303391783484</v>
      </c>
      <c r="L103" s="116">
        <f t="shared" ca="1" si="84"/>
        <v>74200.303391783484</v>
      </c>
      <c r="M103" s="116">
        <f t="shared" ca="1" si="84"/>
        <v>74200.303391783484</v>
      </c>
      <c r="N103" s="282">
        <f t="shared" ref="N103" ca="1" si="85">$N$11</f>
        <v>74200.303391783484</v>
      </c>
      <c r="O103" s="319">
        <f t="shared" ref="O103:W103" ca="1" si="86">$N$11</f>
        <v>74200.303391783484</v>
      </c>
      <c r="P103" s="319">
        <f t="shared" ca="1" si="86"/>
        <v>74200.303391783484</v>
      </c>
      <c r="Q103" s="319">
        <f t="shared" ca="1" si="86"/>
        <v>74200.303391783484</v>
      </c>
      <c r="R103" s="319">
        <f t="shared" ca="1" si="86"/>
        <v>74200.303391783484</v>
      </c>
      <c r="S103" s="319">
        <f t="shared" ca="1" si="86"/>
        <v>74200.303391783484</v>
      </c>
      <c r="T103" s="319">
        <f t="shared" ca="1" si="86"/>
        <v>74200.303391783484</v>
      </c>
      <c r="U103" s="319">
        <f t="shared" ca="1" si="86"/>
        <v>74200.303391783484</v>
      </c>
      <c r="V103" s="319">
        <f t="shared" ca="1" si="86"/>
        <v>74200.303391783484</v>
      </c>
      <c r="W103" s="319">
        <f t="shared" ca="1" si="86"/>
        <v>74200.303391783484</v>
      </c>
      <c r="X103" s="65"/>
      <c r="Y103" s="198"/>
      <c r="Z103" s="38"/>
      <c r="AA103" s="38" t="s">
        <v>275</v>
      </c>
      <c r="AB103" s="9"/>
    </row>
    <row r="104" spans="1:28">
      <c r="A104" s="160" t="s">
        <v>276</v>
      </c>
      <c r="B104" s="171"/>
      <c r="C104" s="171"/>
      <c r="D104" s="171"/>
      <c r="E104" s="171"/>
      <c r="F104" s="171"/>
      <c r="G104" s="171"/>
      <c r="H104" s="472"/>
      <c r="I104" s="111">
        <f ca="1">I101*I103</f>
        <v>2316469398.6897917</v>
      </c>
      <c r="J104" s="111">
        <f t="shared" ref="J104:W104" ca="1" si="87">J101*J103</f>
        <v>7138721516.7513542</v>
      </c>
      <c r="K104" s="111">
        <f t="shared" ca="1" si="87"/>
        <v>21919803864.16988</v>
      </c>
      <c r="L104" s="111">
        <f t="shared" ca="1" si="87"/>
        <v>65730307273.575073</v>
      </c>
      <c r="M104" s="111">
        <f t="shared" ca="1" si="87"/>
        <v>185850281124.10742</v>
      </c>
      <c r="N104" s="283">
        <f t="shared" ca="1" si="87"/>
        <v>470687861257.16772</v>
      </c>
      <c r="O104" s="320">
        <f t="shared" ca="1" si="87"/>
        <v>1018134318354.7975</v>
      </c>
      <c r="P104" s="320">
        <f t="shared" ca="1" si="87"/>
        <v>1830664200447.1602</v>
      </c>
      <c r="Q104" s="320">
        <f t="shared" ca="1" si="87"/>
        <v>3065798903439.4463</v>
      </c>
      <c r="R104" s="320">
        <f t="shared" ca="1" si="87"/>
        <v>4733392968535.8623</v>
      </c>
      <c r="S104" s="320">
        <f t="shared" ca="1" si="87"/>
        <v>6950570360164.2744</v>
      </c>
      <c r="T104" s="320">
        <f t="shared" ca="1" si="87"/>
        <v>9926886903695.123</v>
      </c>
      <c r="U104" s="320">
        <f t="shared" ca="1" si="87"/>
        <v>13974856586880.162</v>
      </c>
      <c r="V104" s="320">
        <f t="shared" ca="1" si="87"/>
        <v>19532142341245.969</v>
      </c>
      <c r="W104" s="320">
        <f t="shared" ca="1" si="87"/>
        <v>27203223134958.355</v>
      </c>
      <c r="X104" s="65"/>
      <c r="Y104" s="198"/>
      <c r="Z104" s="38"/>
      <c r="AA104" s="38" t="s">
        <v>277</v>
      </c>
      <c r="AB104" s="9"/>
    </row>
    <row r="105" spans="1:28">
      <c r="A105" s="160"/>
      <c r="B105" s="171"/>
      <c r="C105" s="171"/>
      <c r="D105" s="171"/>
      <c r="E105" s="171"/>
      <c r="F105" s="171"/>
      <c r="G105" s="171"/>
      <c r="H105" s="472"/>
      <c r="I105" s="111"/>
      <c r="J105" s="111"/>
      <c r="K105" s="111"/>
      <c r="L105" s="111"/>
      <c r="M105" s="111"/>
      <c r="N105" s="283"/>
      <c r="O105" s="320"/>
      <c r="P105" s="320"/>
      <c r="Q105" s="320"/>
      <c r="R105" s="320"/>
      <c r="S105" s="320"/>
      <c r="T105" s="320"/>
      <c r="U105" s="320"/>
      <c r="V105" s="320"/>
      <c r="W105" s="320"/>
      <c r="AA105" s="38"/>
      <c r="AB105" s="9"/>
    </row>
    <row r="106" spans="1:28">
      <c r="A106" s="406" t="s">
        <v>278</v>
      </c>
      <c r="B106" s="171"/>
      <c r="C106" s="171"/>
      <c r="D106" s="171"/>
      <c r="E106" s="171"/>
      <c r="F106" s="171"/>
      <c r="G106" s="171"/>
      <c r="H106" s="472"/>
      <c r="I106" s="111"/>
      <c r="J106" s="111"/>
      <c r="K106" s="111"/>
      <c r="L106" s="111"/>
      <c r="M106" s="111"/>
      <c r="N106" s="283"/>
      <c r="O106" s="320"/>
      <c r="P106" s="320"/>
      <c r="Q106" s="320"/>
      <c r="R106" s="320"/>
      <c r="S106" s="320"/>
      <c r="T106" s="320"/>
      <c r="U106" s="320"/>
      <c r="V106" s="320"/>
      <c r="W106" s="320"/>
      <c r="AA106" s="38"/>
      <c r="AB106" s="9"/>
    </row>
    <row r="107" spans="1:28">
      <c r="A107" s="408" t="s">
        <v>279</v>
      </c>
      <c r="B107" s="191" cm="1">
        <f t="array" aca="1" ref="B107" ca="1">IF(OR(B104=0,IFERROR(MATCH(B$97,'Valuation ASP Tables'!$A$43:$A$192,0),0)=0),0,((B104-IFERROR(INDEX(OFFSET('Valuation ASP Tables'!$D$43,MATCH(B$97,'Valuation ASP Tables'!$A$43:$A$192,0)-1,0,10,1),MATCH(B104,OFFSET('Valuation ASP Tables'!$D$43,MATCH(B$97,'Valuation ASP Tables'!$A$43:$A$192,0)-1,0,10,1),-1)+1),0))*INDEX(OFFSET('Valuation ASP Tables'!$E$43,MATCH(B$97,'Valuation ASP Tables'!$A$43:$A$192,0)-1,0,10,1),MATCH(B104,OFFSET('Valuation ASP Tables'!$D$43,MATCH(B$97,'Valuation ASP Tables'!$A$43:$A$192,0)-1,0,10,1),-1))+IFERROR(INDEX(OFFSET('Valuation ASP Tables'!$G$43,MATCH(B$97,'Valuation ASP Tables'!$A$43:$A$192,0)-1,0,10,1),MATCH(B104,OFFSET('Valuation ASP Tables'!$D$43,MATCH(B$97,'Valuation ASP Tables'!$A$43:$A$192,0)-1,0,10,1),-1)+1),0))/B104)</f>
        <v>0</v>
      </c>
      <c r="C107" s="191" cm="1">
        <f t="array" aca="1" ref="C107" ca="1">IF(OR(C104=0,IFERROR(MATCH(C$97,'Valuation ASP Tables'!$A$43:$A$192,0),0)=0),0,((C104-IFERROR(INDEX(OFFSET('Valuation ASP Tables'!$D$43,MATCH(C$97,'Valuation ASP Tables'!$A$43:$A$192,0)-1,0,10,1),MATCH(C104,OFFSET('Valuation ASP Tables'!$D$43,MATCH(C$97,'Valuation ASP Tables'!$A$43:$A$192,0)-1,0,10,1),-1)+1),0))*INDEX(OFFSET('Valuation ASP Tables'!$E$43,MATCH(C$97,'Valuation ASP Tables'!$A$43:$A$192,0)-1,0,10,1),MATCH(C104,OFFSET('Valuation ASP Tables'!$D$43,MATCH(C$97,'Valuation ASP Tables'!$A$43:$A$192,0)-1,0,10,1),-1))+IFERROR(INDEX(OFFSET('Valuation ASP Tables'!$G$43,MATCH(C$97,'Valuation ASP Tables'!$A$43:$A$192,0)-1,0,10,1),MATCH(C104,OFFSET('Valuation ASP Tables'!$D$43,MATCH(C$97,'Valuation ASP Tables'!$A$43:$A$192,0)-1,0,10,1),-1)+1),0))/C104)</f>
        <v>0</v>
      </c>
      <c r="D107" s="191" cm="1">
        <f t="array" aca="1" ref="D107" ca="1">IF(OR(D104=0,IFERROR(MATCH(D$97,'Valuation ASP Tables'!$A$43:$A$192,0),0)=0),0,((D104-IFERROR(INDEX(OFFSET('Valuation ASP Tables'!$D$43,MATCH(D$97,'Valuation ASP Tables'!$A$43:$A$192,0)-1,0,10,1),MATCH(D104,OFFSET('Valuation ASP Tables'!$D$43,MATCH(D$97,'Valuation ASP Tables'!$A$43:$A$192,0)-1,0,10,1),-1)+1),0))*INDEX(OFFSET('Valuation ASP Tables'!$E$43,MATCH(D$97,'Valuation ASP Tables'!$A$43:$A$192,0)-1,0,10,1),MATCH(D104,OFFSET('Valuation ASP Tables'!$D$43,MATCH(D$97,'Valuation ASP Tables'!$A$43:$A$192,0)-1,0,10,1),-1))+IFERROR(INDEX(OFFSET('Valuation ASP Tables'!$G$43,MATCH(D$97,'Valuation ASP Tables'!$A$43:$A$192,0)-1,0,10,1),MATCH(D104,OFFSET('Valuation ASP Tables'!$D$43,MATCH(D$97,'Valuation ASP Tables'!$A$43:$A$192,0)-1,0,10,1),-1)+1),0))/D104)</f>
        <v>0</v>
      </c>
      <c r="E107" s="191" cm="1">
        <f t="array" aca="1" ref="E107" ca="1">IF(OR(E104=0,IFERROR(MATCH(E$97,'Valuation ASP Tables'!$A$43:$A$192,0),0)=0),0,((E104-IFERROR(INDEX(OFFSET('Valuation ASP Tables'!$D$43,MATCH(E$97,'Valuation ASP Tables'!$A$43:$A$192,0)-1,0,10,1),MATCH(E104,OFFSET('Valuation ASP Tables'!$D$43,MATCH(E$97,'Valuation ASP Tables'!$A$43:$A$192,0)-1,0,10,1),-1)+1),0))*INDEX(OFFSET('Valuation ASP Tables'!$E$43,MATCH(E$97,'Valuation ASP Tables'!$A$43:$A$192,0)-1,0,10,1),MATCH(E104,OFFSET('Valuation ASP Tables'!$D$43,MATCH(E$97,'Valuation ASP Tables'!$A$43:$A$192,0)-1,0,10,1),-1))+IFERROR(INDEX(OFFSET('Valuation ASP Tables'!$G$43,MATCH(E$97,'Valuation ASP Tables'!$A$43:$A$192,0)-1,0,10,1),MATCH(E104,OFFSET('Valuation ASP Tables'!$D$43,MATCH(E$97,'Valuation ASP Tables'!$A$43:$A$192,0)-1,0,10,1),-1)+1),0))/E104)</f>
        <v>0</v>
      </c>
      <c r="F107" s="191" cm="1">
        <f t="array" aca="1" ref="F107" ca="1">IF(OR(F104=0,IFERROR(MATCH(F$97,'Valuation ASP Tables'!$A$43:$A$192,0),0)=0),0,((F104-IFERROR(INDEX(OFFSET('Valuation ASP Tables'!$D$43,MATCH(F$97,'Valuation ASP Tables'!$A$43:$A$192,0)-1,0,10,1),MATCH(F104,OFFSET('Valuation ASP Tables'!$D$43,MATCH(F$97,'Valuation ASP Tables'!$A$43:$A$192,0)-1,0,10,1),-1)+1),0))*INDEX(OFFSET('Valuation ASP Tables'!$E$43,MATCH(F$97,'Valuation ASP Tables'!$A$43:$A$192,0)-1,0,10,1),MATCH(F104,OFFSET('Valuation ASP Tables'!$D$43,MATCH(F$97,'Valuation ASP Tables'!$A$43:$A$192,0)-1,0,10,1),-1))+IFERROR(INDEX(OFFSET('Valuation ASP Tables'!$G$43,MATCH(F$97,'Valuation ASP Tables'!$A$43:$A$192,0)-1,0,10,1),MATCH(F104,OFFSET('Valuation ASP Tables'!$D$43,MATCH(F$97,'Valuation ASP Tables'!$A$43:$A$192,0)-1,0,10,1),-1)+1),0))/F104)</f>
        <v>0</v>
      </c>
      <c r="G107" s="191" cm="1">
        <f t="array" aca="1" ref="G107" ca="1">IF(OR(G104=0,IFERROR(MATCH(G$97,'Valuation ASP Tables'!$A$43:$A$192,0),0)=0),0,((G104-IFERROR(INDEX(OFFSET('Valuation ASP Tables'!$D$43,MATCH(G$97,'Valuation ASP Tables'!$A$43:$A$192,0)-1,0,10,1),MATCH(G104,OFFSET('Valuation ASP Tables'!$D$43,MATCH(G$97,'Valuation ASP Tables'!$A$43:$A$192,0)-1,0,10,1),-1)+1),0))*INDEX(OFFSET('Valuation ASP Tables'!$E$43,MATCH(G$97,'Valuation ASP Tables'!$A$43:$A$192,0)-1,0,10,1),MATCH(G104,OFFSET('Valuation ASP Tables'!$D$43,MATCH(G$97,'Valuation ASP Tables'!$A$43:$A$192,0)-1,0,10,1),-1))+IFERROR(INDEX(OFFSET('Valuation ASP Tables'!$G$43,MATCH(G$97,'Valuation ASP Tables'!$A$43:$A$192,0)-1,0,10,1),MATCH(G104,OFFSET('Valuation ASP Tables'!$D$43,MATCH(G$97,'Valuation ASP Tables'!$A$43:$A$192,0)-1,0,10,1),-1)+1),0))/G104)</f>
        <v>0</v>
      </c>
      <c r="H107" s="473" cm="1">
        <f t="array" aca="1" ref="H107" ca="1">IF(OR(H104=0,IFERROR(MATCH(H$97,'Valuation ASP Tables'!$A$43:$A$192,0),0)=0),0,((H104-IFERROR(INDEX(OFFSET('Valuation ASP Tables'!$D$43,MATCH(H$97,'Valuation ASP Tables'!$A$43:$A$192,0)-1,0,10,1),MATCH(H104,OFFSET('Valuation ASP Tables'!$D$43,MATCH(H$97,'Valuation ASP Tables'!$A$43:$A$192,0)-1,0,10,1),-1)+1),0))*INDEX(OFFSET('Valuation ASP Tables'!$E$43,MATCH(H$97,'Valuation ASP Tables'!$A$43:$A$192,0)-1,0,10,1),MATCH(H104,OFFSET('Valuation ASP Tables'!$D$43,MATCH(H$97,'Valuation ASP Tables'!$A$43:$A$192,0)-1,0,10,1),-1))+IFERROR(INDEX(OFFSET('Valuation ASP Tables'!$G$43,MATCH(H$97,'Valuation ASP Tables'!$A$43:$A$192,0)-1,0,10,1),MATCH(H104,OFFSET('Valuation ASP Tables'!$D$43,MATCH(H$97,'Valuation ASP Tables'!$A$43:$A$192,0)-1,0,10,1),-1)+1),0))/H104)</f>
        <v>0</v>
      </c>
      <c r="I107" s="117" cm="1">
        <f t="array" aca="1" ref="I107" ca="1">IF(OR(I104=0,IFERROR(MATCH(I$97,'Valuation ASP Tables'!$A$43:$A$192,0),0)=0),0,((I104-IFERROR(INDEX(OFFSET('Valuation ASP Tables'!$D$43,MATCH(I$97,'Valuation ASP Tables'!$A$43:$A$192,0)-1,0,10,1),MATCH(I104,OFFSET('Valuation ASP Tables'!$D$43,MATCH(I$97,'Valuation ASP Tables'!$A$43:$A$192,0)-1,0,10,1),-1)+1),0))*INDEX(OFFSET('Valuation ASP Tables'!$E$43,MATCH(I$97,'Valuation ASP Tables'!$A$43:$A$192,0)-1,0,10,1),MATCH(I104,OFFSET('Valuation ASP Tables'!$D$43,MATCH(I$97,'Valuation ASP Tables'!$A$43:$A$192,0)-1,0,10,1),-1))+IFERROR(INDEX(OFFSET('Valuation ASP Tables'!$G$43,MATCH(I$97,'Valuation ASP Tables'!$A$43:$A$192,0)-1,0,10,1),MATCH(I104,OFFSET('Valuation ASP Tables'!$D$43,MATCH(I$97,'Valuation ASP Tables'!$A$43:$A$192,0)-1,0,10,1),-1)+1),0))/I104)</f>
        <v>2.7480000000000002</v>
      </c>
      <c r="J107" s="117" cm="1">
        <f t="array" aca="1" ref="J107" ca="1">IF(OR(J104=0,IFERROR(MATCH(J$97,'Valuation ASP Tables'!$A$43:$A$192,0),0)=0),0,((J104-IFERROR(INDEX(OFFSET('Valuation ASP Tables'!$D$43,MATCH(J$97,'Valuation ASP Tables'!$A$43:$A$192,0)-1,0,10,1),MATCH(J104,OFFSET('Valuation ASP Tables'!$D$43,MATCH(J$97,'Valuation ASP Tables'!$A$43:$A$192,0)-1,0,10,1),-1)+1),0))*INDEX(OFFSET('Valuation ASP Tables'!$E$43,MATCH(J$97,'Valuation ASP Tables'!$A$43:$A$192,0)-1,0,10,1),MATCH(J104,OFFSET('Valuation ASP Tables'!$D$43,MATCH(J$97,'Valuation ASP Tables'!$A$43:$A$192,0)-1,0,10,1),-1))+IFERROR(INDEX(OFFSET('Valuation ASP Tables'!$G$43,MATCH(J$97,'Valuation ASP Tables'!$A$43:$A$192,0)-1,0,10,1),MATCH(J104,OFFSET('Valuation ASP Tables'!$D$43,MATCH(J$97,'Valuation ASP Tables'!$A$43:$A$192,0)-1,0,10,1),-1)+1),0))/J104)</f>
        <v>2.7480000000000002</v>
      </c>
      <c r="K107" s="117" cm="1">
        <f t="array" aca="1" ref="K107" ca="1">IF(OR(K104=0,IFERROR(MATCH(K$97,'Valuation ASP Tables'!$A$43:$A$192,0),0)=0),0,((K104-IFERROR(INDEX(OFFSET('Valuation ASP Tables'!$D$43,MATCH(K$97,'Valuation ASP Tables'!$A$43:$A$192,0)-1,0,10,1),MATCH(K104,OFFSET('Valuation ASP Tables'!$D$43,MATCH(K$97,'Valuation ASP Tables'!$A$43:$A$192,0)-1,0,10,1),-1)+1),0))*INDEX(OFFSET('Valuation ASP Tables'!$E$43,MATCH(K$97,'Valuation ASP Tables'!$A$43:$A$192,0)-1,0,10,1),MATCH(K104,OFFSET('Valuation ASP Tables'!$D$43,MATCH(K$97,'Valuation ASP Tables'!$A$43:$A$192,0)-1,0,10,1),-1))+IFERROR(INDEX(OFFSET('Valuation ASP Tables'!$G$43,MATCH(K$97,'Valuation ASP Tables'!$A$43:$A$192,0)-1,0,10,1),MATCH(K104,OFFSET('Valuation ASP Tables'!$D$43,MATCH(K$97,'Valuation ASP Tables'!$A$43:$A$192,0)-1,0,10,1),-1)+1),0))/K104)</f>
        <v>2.7480000000000002</v>
      </c>
      <c r="L107" s="117" cm="1">
        <f t="array" aca="1" ref="L107" ca="1">IF(OR(L104=0,IFERROR(MATCH(L$97,'Valuation ASP Tables'!$A$43:$A$192,0),0)=0),0,((L104-IFERROR(INDEX(OFFSET('Valuation ASP Tables'!$D$43,MATCH(L$97,'Valuation ASP Tables'!$A$43:$A$192,0)-1,0,10,1),MATCH(L104,OFFSET('Valuation ASP Tables'!$D$43,MATCH(L$97,'Valuation ASP Tables'!$A$43:$A$192,0)-1,0,10,1),-1)+1),0))*INDEX(OFFSET('Valuation ASP Tables'!$E$43,MATCH(L$97,'Valuation ASP Tables'!$A$43:$A$192,0)-1,0,10,1),MATCH(L104,OFFSET('Valuation ASP Tables'!$D$43,MATCH(L$97,'Valuation ASP Tables'!$A$43:$A$192,0)-1,0,10,1),-1))+IFERROR(INDEX(OFFSET('Valuation ASP Tables'!$G$43,MATCH(L$97,'Valuation ASP Tables'!$A$43:$A$192,0)-1,0,10,1),MATCH(L104,OFFSET('Valuation ASP Tables'!$D$43,MATCH(L$97,'Valuation ASP Tables'!$A$43:$A$192,0)-1,0,10,1),-1)+1),0))/L104)</f>
        <v>2.7480000000000002</v>
      </c>
      <c r="M107" s="117" cm="1">
        <f t="array" aca="1" ref="M107" ca="1">IF(OR(M104=0,IFERROR(MATCH(M$97,'Valuation ASP Tables'!$A$43:$A$192,0),0)=0),0,((M104-IFERROR(INDEX(OFFSET('Valuation ASP Tables'!$D$43,MATCH(M$97,'Valuation ASP Tables'!$A$43:$A$192,0)-1,0,10,1),MATCH(M104,OFFSET('Valuation ASP Tables'!$D$43,MATCH(M$97,'Valuation ASP Tables'!$A$43:$A$192,0)-1,0,10,1),-1)+1),0))*INDEX(OFFSET('Valuation ASP Tables'!$E$43,MATCH(M$97,'Valuation ASP Tables'!$A$43:$A$192,0)-1,0,10,1),MATCH(M104,OFFSET('Valuation ASP Tables'!$D$43,MATCH(M$97,'Valuation ASP Tables'!$A$43:$A$192,0)-1,0,10,1),-1))+IFERROR(INDEX(OFFSET('Valuation ASP Tables'!$G$43,MATCH(M$97,'Valuation ASP Tables'!$A$43:$A$192,0)-1,0,10,1),MATCH(M104,OFFSET('Valuation ASP Tables'!$D$43,MATCH(M$97,'Valuation ASP Tables'!$A$43:$A$192,0)-1,0,10,1),-1)+1),0))/M104)</f>
        <v>2.2084628642665498</v>
      </c>
      <c r="N107" s="285" cm="1">
        <f t="array" aca="1" ref="N107" ca="1">IF(OR(N104=0,IFERROR(MATCH(N$97,'Valuation ASP Tables'!$A$43:$A$192,0),0)=0),0,((N104-IFERROR(INDEX(OFFSET('Valuation ASP Tables'!$D$43,MATCH(N$97,'Valuation ASP Tables'!$A$43:$A$192,0)-1,0,10,1),MATCH(N104,OFFSET('Valuation ASP Tables'!$D$43,MATCH(N$97,'Valuation ASP Tables'!$A$43:$A$192,0)-1,0,10,1),-1)+1),0))*INDEX(OFFSET('Valuation ASP Tables'!$E$43,MATCH(N$97,'Valuation ASP Tables'!$A$43:$A$192,0)-1,0,10,1),MATCH(N104,OFFSET('Valuation ASP Tables'!$D$43,MATCH(N$97,'Valuation ASP Tables'!$A$43:$A$192,0)-1,0,10,1),-1))+IFERROR(INDEX(OFFSET('Valuation ASP Tables'!$G$43,MATCH(N$97,'Valuation ASP Tables'!$A$43:$A$192,0)-1,0,10,1),MATCH(N104,OFFSET('Valuation ASP Tables'!$D$43,MATCH(N$97,'Valuation ASP Tables'!$A$43:$A$192,0)-1,0,10,1),-1)+1),0))/N104)</f>
        <v>1.6729539967464186</v>
      </c>
      <c r="O107" s="322" cm="1">
        <f t="array" aca="1" ref="O107" ca="1">IF(OR(O104=0,IFERROR(MATCH(O$97,'Valuation ASP Tables'!$A$43:$A$192,0),0)=0),0,((O104-IFERROR(INDEX(OFFSET('Valuation ASP Tables'!$D$43,MATCH(O$97,'Valuation ASP Tables'!$A$43:$A$192,0)-1,0,10,1),MATCH(O104,OFFSET('Valuation ASP Tables'!$D$43,MATCH(O$97,'Valuation ASP Tables'!$A$43:$A$192,0)-1,0,10,1),-1)+1),0))*INDEX(OFFSET('Valuation ASP Tables'!$E$43,MATCH(O$97,'Valuation ASP Tables'!$A$43:$A$192,0)-1,0,10,1),MATCH(O104,OFFSET('Valuation ASP Tables'!$D$43,MATCH(O$97,'Valuation ASP Tables'!$A$43:$A$192,0)-1,0,10,1),-1))+IFERROR(INDEX(OFFSET('Valuation ASP Tables'!$G$43,MATCH(O$97,'Valuation ASP Tables'!$A$43:$A$192,0)-1,0,10,1),MATCH(O104,OFFSET('Valuation ASP Tables'!$D$43,MATCH(O$97,'Valuation ASP Tables'!$A$43:$A$192,0)-1,0,10,1),-1)+1),0))/O104)</f>
        <v>1.4369483955076974</v>
      </c>
      <c r="P107" s="322" cm="1">
        <f t="array" aca="1" ref="P107" ca="1">IF(OR(P104=0,IFERROR(MATCH(P$97,'Valuation ASP Tables'!$A$43:$A$192,0),0)=0),0,((P104-IFERROR(INDEX(OFFSET('Valuation ASP Tables'!$D$43,MATCH(P$97,'Valuation ASP Tables'!$A$43:$A$192,0)-1,0,10,1),MATCH(P104,OFFSET('Valuation ASP Tables'!$D$43,MATCH(P$97,'Valuation ASP Tables'!$A$43:$A$192,0)-1,0,10,1),-1)+1),0))*INDEX(OFFSET('Valuation ASP Tables'!$E$43,MATCH(P$97,'Valuation ASP Tables'!$A$43:$A$192,0)-1,0,10,1),MATCH(P104,OFFSET('Valuation ASP Tables'!$D$43,MATCH(P$97,'Valuation ASP Tables'!$A$43:$A$192,0)-1,0,10,1),-1))+IFERROR(INDEX(OFFSET('Valuation ASP Tables'!$G$43,MATCH(P$97,'Valuation ASP Tables'!$A$43:$A$192,0)-1,0,10,1),MATCH(P104,OFFSET('Valuation ASP Tables'!$D$43,MATCH(P$97,'Valuation ASP Tables'!$A$43:$A$192,0)-1,0,10,1),-1)+1),0))/P104)</f>
        <v>1.1839008899519483</v>
      </c>
      <c r="Q107" s="322" cm="1">
        <f t="array" aca="1" ref="Q107" ca="1">IF(OR(Q104=0,IFERROR(MATCH(Q$97,'Valuation ASP Tables'!$A$43:$A$192,0),0)=0),0,((Q104-IFERROR(INDEX(OFFSET('Valuation ASP Tables'!$D$43,MATCH(Q$97,'Valuation ASP Tables'!$A$43:$A$192,0)-1,0,10,1),MATCH(Q104,OFFSET('Valuation ASP Tables'!$D$43,MATCH(Q$97,'Valuation ASP Tables'!$A$43:$A$192,0)-1,0,10,1),-1)+1),0))*INDEX(OFFSET('Valuation ASP Tables'!$E$43,MATCH(Q$97,'Valuation ASP Tables'!$A$43:$A$192,0)-1,0,10,1),MATCH(Q104,OFFSET('Valuation ASP Tables'!$D$43,MATCH(Q$97,'Valuation ASP Tables'!$A$43:$A$192,0)-1,0,10,1),-1))+IFERROR(INDEX(OFFSET('Valuation ASP Tables'!$G$43,MATCH(Q$97,'Valuation ASP Tables'!$A$43:$A$192,0)-1,0,10,1),MATCH(Q104,OFFSET('Valuation ASP Tables'!$D$43,MATCH(Q$97,'Valuation ASP Tables'!$A$43:$A$192,0)-1,0,10,1),-1)+1),0))/Q104)</f>
        <v>0.91569418042200801</v>
      </c>
      <c r="R107" s="322" cm="1">
        <f t="array" aca="1" ref="R107" ca="1">IF(OR(R104=0,IFERROR(MATCH(R$97,'Valuation ASP Tables'!$A$43:$A$192,0),0)=0),0,((R104-IFERROR(INDEX(OFFSET('Valuation ASP Tables'!$D$43,MATCH(R$97,'Valuation ASP Tables'!$A$43:$A$192,0)-1,0,10,1),MATCH(R104,OFFSET('Valuation ASP Tables'!$D$43,MATCH(R$97,'Valuation ASP Tables'!$A$43:$A$192,0)-1,0,10,1),-1)+1),0))*INDEX(OFFSET('Valuation ASP Tables'!$E$43,MATCH(R$97,'Valuation ASP Tables'!$A$43:$A$192,0)-1,0,10,1),MATCH(R104,OFFSET('Valuation ASP Tables'!$D$43,MATCH(R$97,'Valuation ASP Tables'!$A$43:$A$192,0)-1,0,10,1),-1))+IFERROR(INDEX(OFFSET('Valuation ASP Tables'!$G$43,MATCH(R$97,'Valuation ASP Tables'!$A$43:$A$192,0)-1,0,10,1),MATCH(R104,OFFSET('Valuation ASP Tables'!$D$43,MATCH(R$97,'Valuation ASP Tables'!$A$43:$A$192,0)-1,0,10,1),-1)+1),0))/R104)</f>
        <v>0.74916205111917067</v>
      </c>
      <c r="S107" s="322" cm="1">
        <f t="array" aca="1" ref="S107" ca="1">IF(OR(S104=0,IFERROR(MATCH(S$97,'Valuation ASP Tables'!$A$43:$A$192,0),0)=0),0,((S104-IFERROR(INDEX(OFFSET('Valuation ASP Tables'!$D$43,MATCH(S$97,'Valuation ASP Tables'!$A$43:$A$192,0)-1,0,10,1),MATCH(S104,OFFSET('Valuation ASP Tables'!$D$43,MATCH(S$97,'Valuation ASP Tables'!$A$43:$A$192,0)-1,0,10,1),-1)+1),0))*INDEX(OFFSET('Valuation ASP Tables'!$E$43,MATCH(S$97,'Valuation ASP Tables'!$A$43:$A$192,0)-1,0,10,1),MATCH(S104,OFFSET('Valuation ASP Tables'!$D$43,MATCH(S$97,'Valuation ASP Tables'!$A$43:$A$192,0)-1,0,10,1),-1))+IFERROR(INDEX(OFFSET('Valuation ASP Tables'!$G$43,MATCH(S$97,'Valuation ASP Tables'!$A$43:$A$192,0)-1,0,10,1),MATCH(S104,OFFSET('Valuation ASP Tables'!$D$43,MATCH(S$97,'Valuation ASP Tables'!$A$43:$A$192,0)-1,0,10,1),-1)+1),0))/S104)</f>
        <v>0.65149875980044736</v>
      </c>
      <c r="T107" s="322" cm="1">
        <f t="array" aca="1" ref="T107" ca="1">IF(OR(T104=0,IFERROR(MATCH(T$97,'Valuation ASP Tables'!$A$43:$A$192,0),0)=0),0,((T104-IFERROR(INDEX(OFFSET('Valuation ASP Tables'!$D$43,MATCH(T$97,'Valuation ASP Tables'!$A$43:$A$192,0)-1,0,10,1),MATCH(T104,OFFSET('Valuation ASP Tables'!$D$43,MATCH(T$97,'Valuation ASP Tables'!$A$43:$A$192,0)-1,0,10,1),-1)+1),0))*INDEX(OFFSET('Valuation ASP Tables'!$E$43,MATCH(T$97,'Valuation ASP Tables'!$A$43:$A$192,0)-1,0,10,1),MATCH(T104,OFFSET('Valuation ASP Tables'!$D$43,MATCH(T$97,'Valuation ASP Tables'!$A$43:$A$192,0)-1,0,10,1),-1))+IFERROR(INDEX(OFFSET('Valuation ASP Tables'!$G$43,MATCH(T$97,'Valuation ASP Tables'!$A$43:$A$192,0)-1,0,10,1),MATCH(T104,OFFSET('Valuation ASP Tables'!$D$43,MATCH(T$97,'Valuation ASP Tables'!$A$43:$A$192,0)-1,0,10,1),-1)+1),0))/T104)</f>
        <v>0.58898587795541057</v>
      </c>
      <c r="U107" s="322" cm="1">
        <f t="array" aca="1" ref="U107" ca="1">IF(OR(U104=0,IFERROR(MATCH(U$97,'Valuation ASP Tables'!$A$43:$A$192,0),0)=0),0,((U104-IFERROR(INDEX(OFFSET('Valuation ASP Tables'!$D$43,MATCH(U$97,'Valuation ASP Tables'!$A$43:$A$192,0)-1,0,10,1),MATCH(U104,OFFSET('Valuation ASP Tables'!$D$43,MATCH(U$97,'Valuation ASP Tables'!$A$43:$A$192,0)-1,0,10,1),-1)+1),0))*INDEX(OFFSET('Valuation ASP Tables'!$E$43,MATCH(U$97,'Valuation ASP Tables'!$A$43:$A$192,0)-1,0,10,1),MATCH(U104,OFFSET('Valuation ASP Tables'!$D$43,MATCH(U$97,'Valuation ASP Tables'!$A$43:$A$192,0)-1,0,10,1),-1))+IFERROR(INDEX(OFFSET('Valuation ASP Tables'!$G$43,MATCH(U$97,'Valuation ASP Tables'!$A$43:$A$192,0)-1,0,10,1),MATCH(U104,OFFSET('Valuation ASP Tables'!$D$43,MATCH(U$97,'Valuation ASP Tables'!$A$43:$A$192,0)-1,0,10,1),-1)+1),0))/U104)</f>
        <v>0.54669947562542576</v>
      </c>
      <c r="V107" s="322" cm="1">
        <f t="array" aca="1" ref="V107" ca="1">IF(OR(V104=0,IFERROR(MATCH(V$97,'Valuation ASP Tables'!$A$43:$A$192,0),0)=0),0,((V104-IFERROR(INDEX(OFFSET('Valuation ASP Tables'!$D$43,MATCH(V$97,'Valuation ASP Tables'!$A$43:$A$192,0)-1,0,10,1),MATCH(V104,OFFSET('Valuation ASP Tables'!$D$43,MATCH(V$97,'Valuation ASP Tables'!$A$43:$A$192,0)-1,0,10,1),-1)+1),0))*INDEX(OFFSET('Valuation ASP Tables'!$E$43,MATCH(V$97,'Valuation ASP Tables'!$A$43:$A$192,0)-1,0,10,1),MATCH(V104,OFFSET('Valuation ASP Tables'!$D$43,MATCH(V$97,'Valuation ASP Tables'!$A$43:$A$192,0)-1,0,10,1),-1))+IFERROR(INDEX(OFFSET('Valuation ASP Tables'!$G$43,MATCH(V$97,'Valuation ASP Tables'!$A$43:$A$192,0)-1,0,10,1),MATCH(V104,OFFSET('Valuation ASP Tables'!$D$43,MATCH(V$97,'Valuation ASP Tables'!$A$43:$A$192,0)-1,0,10,1),-1)+1),0))/V104)</f>
        <v>0.51719489755303294</v>
      </c>
      <c r="W107" s="322" cm="1">
        <f t="array" aca="1" ref="W107" ca="1">IF(OR(W104=0,IFERROR(MATCH(W$97,'Valuation ASP Tables'!$A$43:$A$192,0),0)=0),0,((W104-IFERROR(INDEX(OFFSET('Valuation ASP Tables'!$D$43,MATCH(W$97,'Valuation ASP Tables'!$A$43:$A$192,0)-1,0,10,1),MATCH(W104,OFFSET('Valuation ASP Tables'!$D$43,MATCH(W$97,'Valuation ASP Tables'!$A$43:$A$192,0)-1,0,10,1),-1)+1),0))*INDEX(OFFSET('Valuation ASP Tables'!$E$43,MATCH(W$97,'Valuation ASP Tables'!$A$43:$A$192,0)-1,0,10,1),MATCH(W104,OFFSET('Valuation ASP Tables'!$D$43,MATCH(W$97,'Valuation ASP Tables'!$A$43:$A$192,0)-1,0,10,1),-1))+IFERROR(INDEX(OFFSET('Valuation ASP Tables'!$G$43,MATCH(W$97,'Valuation ASP Tables'!$A$43:$A$192,0)-1,0,10,1),MATCH(W104,OFFSET('Valuation ASP Tables'!$D$43,MATCH(W$97,'Valuation ASP Tables'!$A$43:$A$192,0)-1,0,10,1),-1)+1),0))/W104)</f>
        <v>0.49627255865271636</v>
      </c>
      <c r="AA107" s="38" t="s">
        <v>280</v>
      </c>
      <c r="AB107" s="9"/>
    </row>
    <row r="108" spans="1:28">
      <c r="A108" s="408" t="s">
        <v>281</v>
      </c>
      <c r="B108" s="446">
        <f>IF(B104=0,0,_xlfn.XLOOKUP(B$97,'Valuation ASP Tables'!$P$43:$P$57,'Valuation ASP Tables'!$Q$43:$Q$57,0)*(B101-B102)/B101)</f>
        <v>0</v>
      </c>
      <c r="C108" s="446">
        <f>IF(C104=0,0,_xlfn.XLOOKUP(C$97,'Valuation ASP Tables'!$P$43:$P$57,'Valuation ASP Tables'!$Q$43:$Q$57,0)*(C101-C102)/C101)</f>
        <v>0</v>
      </c>
      <c r="D108" s="446">
        <f>IF(D104=0,0,_xlfn.XLOOKUP(D$97,'Valuation ASP Tables'!$P$43:$P$57,'Valuation ASP Tables'!$Q$43:$Q$57,0)*(D101-D102)/D101)</f>
        <v>0</v>
      </c>
      <c r="E108" s="446">
        <f>IF(E104=0,0,_xlfn.XLOOKUP(E$97,'Valuation ASP Tables'!$P$43:$P$57,'Valuation ASP Tables'!$Q$43:$Q$57,0)*(E101-E102)/E101)</f>
        <v>0</v>
      </c>
      <c r="F108" s="446">
        <f>IF(F104=0,0,_xlfn.XLOOKUP(F$97,'Valuation ASP Tables'!$P$43:$P$57,'Valuation ASP Tables'!$Q$43:$Q$57,0)*(F101-F102)/F101)</f>
        <v>0</v>
      </c>
      <c r="G108" s="446">
        <f>IF(G104=0,0,_xlfn.XLOOKUP(G$97,'Valuation ASP Tables'!$P$43:$P$57,'Valuation ASP Tables'!$Q$43:$Q$57,0)*(G101-G102)/G101)</f>
        <v>0</v>
      </c>
      <c r="H108" s="474">
        <f>IF(H104=0,0,_xlfn.XLOOKUP(H$97,'Valuation ASP Tables'!$P$43:$P$57,'Valuation ASP Tables'!$Q$43:$Q$57,0)*(H101-H102)/H101)</f>
        <v>0</v>
      </c>
      <c r="I108" s="447">
        <f ca="1">IF(I104=0,0,_xlfn.XLOOKUP(I$97,'Valuation ASP Tables'!$P$43:$P$57,'Valuation ASP Tables'!$Q$43:$Q$57,0)*(I101-I102)/I101)</f>
        <v>0.29510758554627053</v>
      </c>
      <c r="J108" s="447">
        <f ca="1">IF(J104=0,0,_xlfn.XLOOKUP(J$97,'Valuation ASP Tables'!$P$43:$P$57,'Valuation ASP Tables'!$Q$43:$Q$57,0)*(J101-J102)/J101)</f>
        <v>0.20837440121170417</v>
      </c>
      <c r="K108" s="447">
        <f ca="1">IF(K104=0,0,_xlfn.XLOOKUP(K$97,'Valuation ASP Tables'!$P$43:$P$57,'Valuation ASP Tables'!$Q$43:$Q$57,0)*(K101-K102)/K101)</f>
        <v>0.19471720471470702</v>
      </c>
      <c r="L108" s="447">
        <f ca="1">IF(L104=0,0,_xlfn.XLOOKUP(L$97,'Valuation ASP Tables'!$P$43:$P$57,'Valuation ASP Tables'!$Q$43:$Q$57,0)*(L101-L102)/L101)</f>
        <v>0.18959501164675627</v>
      </c>
      <c r="M108" s="447">
        <f ca="1">IF(M104=0,0,_xlfn.XLOOKUP(M$97,'Valuation ASP Tables'!$P$43:$P$57,'Valuation ASP Tables'!$Q$43:$Q$57,0)*(M101-M102)/M101)</f>
        <v>0.18518926346290748</v>
      </c>
      <c r="N108" s="448">
        <f ca="1">IF(N104=0,0,_xlfn.XLOOKUP(N$97,'Valuation ASP Tables'!$P$43:$P$57,'Valuation ASP Tables'!$Q$43:$Q$57,0)*(N101-N102)/N101)</f>
        <v>0.18166379014401093</v>
      </c>
      <c r="O108" s="449">
        <f ca="1">IF(O104=0,0,_xlfn.XLOOKUP(O$97,'Valuation ASP Tables'!$P$43:$P$57,'Valuation ASP Tables'!$Q$43:$Q$57,0)*(O101-O102)/O101)</f>
        <v>0.17888775513868579</v>
      </c>
      <c r="P108" s="449">
        <f ca="1">IF(P104=0,0,_xlfn.XLOOKUP(P$97,'Valuation ASP Tables'!$P$43:$P$57,'Valuation ASP Tables'!$Q$43:$Q$57,0)*(P101-P102)/P101)</f>
        <v>0.17890071129403071</v>
      </c>
      <c r="Q108" s="449">
        <f ca="1">IF(Q104=0,0,_xlfn.XLOOKUP(Q$97,'Valuation ASP Tables'!$P$43:$P$57,'Valuation ASP Tables'!$Q$43:$Q$57,0)*(Q101-Q102)/Q101)</f>
        <v>0.17891358045491745</v>
      </c>
      <c r="R108" s="449">
        <f ca="1">IF(R104=0,0,_xlfn.XLOOKUP(R$97,'Valuation ASP Tables'!$P$43:$P$57,'Valuation ASP Tables'!$Q$43:$Q$57,0)*(R101-R102)/R101)</f>
        <v>0.17892030034817569</v>
      </c>
      <c r="S108" s="449">
        <f ca="1">IF(S104=0,0,_xlfn.XLOOKUP(S$97,'Valuation ASP Tables'!$P$43:$P$57,'Valuation ASP Tables'!$Q$43:$Q$57,0)*(S101-S102)/S101)</f>
        <v>0.17892424125072504</v>
      </c>
      <c r="T108" s="449">
        <f ca="1">IF(T104=0,0,_xlfn.XLOOKUP(T$97,'Valuation ASP Tables'!$P$43:$P$57,'Valuation ASP Tables'!$Q$43:$Q$57,0)*(T101-T102)/T101)</f>
        <v>0.17892676376632022</v>
      </c>
      <c r="U108" s="449">
        <f ca="1">IF(U104=0,0,_xlfn.XLOOKUP(U$97,'Valuation ASP Tables'!$P$43:$P$57,'Valuation ASP Tables'!$Q$43:$Q$57,0)*(U101-U102)/U101)</f>
        <v>0.17892847010437715</v>
      </c>
      <c r="V108" s="449">
        <f ca="1">IF(V104=0,0,_xlfn.XLOOKUP(V$97,'Valuation ASP Tables'!$P$43:$P$57,'Valuation ASP Tables'!$Q$43:$Q$57,0)*(V101-V102)/V101)</f>
        <v>0.17892966067112306</v>
      </c>
      <c r="W108" s="449">
        <f ca="1">IF(W104=0,0,_xlfn.XLOOKUP(W$97,'Valuation ASP Tables'!$P$43:$P$57,'Valuation ASP Tables'!$Q$43:$Q$57,0)*(W101-W102)/W101)</f>
        <v>0.17893050492793233</v>
      </c>
      <c r="AA108" s="38" t="s">
        <v>282</v>
      </c>
      <c r="AB108" s="9"/>
    </row>
    <row r="109" spans="1:28">
      <c r="A109" s="408" t="s">
        <v>283</v>
      </c>
      <c r="B109" s="191">
        <f t="shared" ref="B109:W109" ca="1" si="88">B107-B108</f>
        <v>0</v>
      </c>
      <c r="C109" s="191">
        <f t="shared" ca="1" si="88"/>
        <v>0</v>
      </c>
      <c r="D109" s="191">
        <f t="shared" ca="1" si="88"/>
        <v>0</v>
      </c>
      <c r="E109" s="191">
        <f t="shared" ca="1" si="88"/>
        <v>0</v>
      </c>
      <c r="F109" s="191">
        <f t="shared" ca="1" si="88"/>
        <v>0</v>
      </c>
      <c r="G109" s="191">
        <f t="shared" ca="1" si="88"/>
        <v>0</v>
      </c>
      <c r="H109" s="473">
        <f t="shared" ca="1" si="88"/>
        <v>0</v>
      </c>
      <c r="I109" s="117">
        <f t="shared" ca="1" si="88"/>
        <v>2.4528924144537299</v>
      </c>
      <c r="J109" s="117">
        <f t="shared" ca="1" si="88"/>
        <v>2.5396255987882959</v>
      </c>
      <c r="K109" s="117">
        <f t="shared" ca="1" si="88"/>
        <v>2.553282795285293</v>
      </c>
      <c r="L109" s="117">
        <f t="shared" ca="1" si="88"/>
        <v>2.558404988353244</v>
      </c>
      <c r="M109" s="117">
        <f t="shared" ca="1" si="88"/>
        <v>2.0232736008036425</v>
      </c>
      <c r="N109" s="285">
        <f t="shared" ca="1" si="88"/>
        <v>1.4912902066024076</v>
      </c>
      <c r="O109" s="322">
        <f t="shared" ca="1" si="88"/>
        <v>1.2580606403690116</v>
      </c>
      <c r="P109" s="322">
        <f t="shared" ca="1" si="88"/>
        <v>1.0050001786579177</v>
      </c>
      <c r="Q109" s="322">
        <f t="shared" ca="1" si="88"/>
        <v>0.73678059996709055</v>
      </c>
      <c r="R109" s="322">
        <f t="shared" ca="1" si="88"/>
        <v>0.57024175077099493</v>
      </c>
      <c r="S109" s="322">
        <f t="shared" ca="1" si="88"/>
        <v>0.47257451854972232</v>
      </c>
      <c r="T109" s="322">
        <f t="shared" ca="1" si="88"/>
        <v>0.41005911418909036</v>
      </c>
      <c r="U109" s="322">
        <f t="shared" ca="1" si="88"/>
        <v>0.36777100552104858</v>
      </c>
      <c r="V109" s="322">
        <f t="shared" ca="1" si="88"/>
        <v>0.3382652368819099</v>
      </c>
      <c r="W109" s="322">
        <f t="shared" ca="1" si="88"/>
        <v>0.31734205372478402</v>
      </c>
      <c r="AA109" s="38" t="s">
        <v>284</v>
      </c>
      <c r="AB109" s="9"/>
    </row>
    <row r="110" spans="1:28">
      <c r="A110" s="408" t="s">
        <v>285</v>
      </c>
      <c r="B110" s="191">
        <f>IF(B104=0,0,_xlfn.XLOOKUP(B$97,'Valuation ASP Tables'!$P$43:$P$57,'Valuation ASP Tables'!$R$43:$R$57,0))</f>
        <v>0</v>
      </c>
      <c r="C110" s="446">
        <f>IF(C104=0,0,_xlfn.XLOOKUP(C$97,'Valuation ASP Tables'!$P$43:$P$57,'Valuation ASP Tables'!$R$43:$R$57,0))</f>
        <v>0</v>
      </c>
      <c r="D110" s="446">
        <f>IF(D104=0,0,_xlfn.XLOOKUP(D$97,'Valuation ASP Tables'!$P$43:$P$57,'Valuation ASP Tables'!$R$43:$R$57,0))</f>
        <v>0</v>
      </c>
      <c r="E110" s="446">
        <f>IF(E104=0,0,_xlfn.XLOOKUP(E$97,'Valuation ASP Tables'!$P$43:$P$57,'Valuation ASP Tables'!$R$43:$R$57,0))</f>
        <v>0</v>
      </c>
      <c r="F110" s="446">
        <f>IF(F104=0,0,_xlfn.XLOOKUP(F$97,'Valuation ASP Tables'!$P$43:$P$57,'Valuation ASP Tables'!$R$43:$R$57,0))</f>
        <v>0</v>
      </c>
      <c r="G110" s="446">
        <f>IF(G104=0,0,_xlfn.XLOOKUP(G$97,'Valuation ASP Tables'!$P$43:$P$57,'Valuation ASP Tables'!$R$43:$R$57,0))</f>
        <v>0</v>
      </c>
      <c r="H110" s="474">
        <f>IF(H104=0,0,_xlfn.XLOOKUP(H$97,'Valuation ASP Tables'!$P$43:$P$57,'Valuation ASP Tables'!$R$43:$R$57,0))</f>
        <v>0</v>
      </c>
      <c r="I110" s="447">
        <f ca="1">IF(I104=0,0,_xlfn.XLOOKUP(I$97,'Valuation ASP Tables'!$P$43:$P$57,'Valuation ASP Tables'!$R$43:$R$57,0))</f>
        <v>0.24</v>
      </c>
      <c r="J110" s="447">
        <f ca="1">IF(J104=0,0,_xlfn.XLOOKUP(J$97,'Valuation ASP Tables'!$P$43:$P$57,'Valuation ASP Tables'!$R$43:$R$57,0))</f>
        <v>0.16</v>
      </c>
      <c r="K110" s="447">
        <f ca="1">IF(K104=0,0,_xlfn.XLOOKUP(K$97,'Valuation ASP Tables'!$P$43:$P$57,'Valuation ASP Tables'!$R$43:$R$57,0))</f>
        <v>0.11</v>
      </c>
      <c r="L110" s="447">
        <f ca="1">IF(L104=0,0,_xlfn.XLOOKUP(L$97,'Valuation ASP Tables'!$P$43:$P$57,'Valuation ASP Tables'!$R$43:$R$57,0))</f>
        <v>7.0000000000000007E-2</v>
      </c>
      <c r="M110" s="447">
        <f ca="1">IF(M104=0,0,_xlfn.XLOOKUP(M$97,'Valuation ASP Tables'!$P$43:$P$57,'Valuation ASP Tables'!$R$43:$R$57,0))</f>
        <v>0.06</v>
      </c>
      <c r="N110" s="448">
        <f ca="1">IF(N104=0,0,_xlfn.XLOOKUP(N$97,'Valuation ASP Tables'!$P$43:$P$57,'Valuation ASP Tables'!$R$43:$R$57,0))</f>
        <v>0.04</v>
      </c>
      <c r="O110" s="449">
        <f ca="1">IF(O104=0,0,_xlfn.XLOOKUP(O$97,'Valuation ASP Tables'!$P$43:$P$57,'Valuation ASP Tables'!$R$43:$R$57,0))</f>
        <v>0.04</v>
      </c>
      <c r="P110" s="449">
        <f ca="1">IF(P104=0,0,_xlfn.XLOOKUP(P$97,'Valuation ASP Tables'!$P$43:$P$57,'Valuation ASP Tables'!$R$43:$R$57,0))</f>
        <v>0.04</v>
      </c>
      <c r="Q110" s="449">
        <f ca="1">IF(Q104=0,0,_xlfn.XLOOKUP(Q$97,'Valuation ASP Tables'!$P$43:$P$57,'Valuation ASP Tables'!$R$43:$R$57,0))</f>
        <v>0.04</v>
      </c>
      <c r="R110" s="449">
        <f ca="1">IF(R104=0,0,_xlfn.XLOOKUP(R$97,'Valuation ASP Tables'!$P$43:$P$57,'Valuation ASP Tables'!$R$43:$R$57,0))</f>
        <v>0.04</v>
      </c>
      <c r="S110" s="449">
        <f ca="1">IF(S104=0,0,_xlfn.XLOOKUP(S$97,'Valuation ASP Tables'!$P$43:$P$57,'Valuation ASP Tables'!$R$43:$R$57,0))</f>
        <v>0.04</v>
      </c>
      <c r="T110" s="449">
        <f ca="1">IF(T104=0,0,_xlfn.XLOOKUP(T$97,'Valuation ASP Tables'!$P$43:$P$57,'Valuation ASP Tables'!$R$43:$R$57,0))</f>
        <v>0.04</v>
      </c>
      <c r="U110" s="449">
        <f ca="1">IF(U104=0,0,_xlfn.XLOOKUP(U$97,'Valuation ASP Tables'!$P$43:$P$57,'Valuation ASP Tables'!$R$43:$R$57,0))</f>
        <v>0.04</v>
      </c>
      <c r="V110" s="449">
        <f ca="1">IF(V104=0,0,_xlfn.XLOOKUP(V$97,'Valuation ASP Tables'!$P$43:$P$57,'Valuation ASP Tables'!$R$43:$R$57,0))</f>
        <v>0.04</v>
      </c>
      <c r="W110" s="449">
        <f ca="1">IF(W104=0,0,_xlfn.XLOOKUP(W$97,'Valuation ASP Tables'!$P$43:$P$57,'Valuation ASP Tables'!$R$43:$R$57,0))</f>
        <v>0.04</v>
      </c>
      <c r="AA110" s="38" t="s">
        <v>286</v>
      </c>
      <c r="AB110" s="9"/>
    </row>
    <row r="111" spans="1:28">
      <c r="A111" s="408" t="s">
        <v>287</v>
      </c>
      <c r="B111" s="191">
        <f t="shared" ref="B111:W111" ca="1" si="89">B109-B110</f>
        <v>0</v>
      </c>
      <c r="C111" s="191">
        <f t="shared" ca="1" si="89"/>
        <v>0</v>
      </c>
      <c r="D111" s="191">
        <f t="shared" ca="1" si="89"/>
        <v>0</v>
      </c>
      <c r="E111" s="191">
        <f t="shared" ca="1" si="89"/>
        <v>0</v>
      </c>
      <c r="F111" s="191">
        <f t="shared" ca="1" si="89"/>
        <v>0</v>
      </c>
      <c r="G111" s="191">
        <f t="shared" ca="1" si="89"/>
        <v>0</v>
      </c>
      <c r="H111" s="473">
        <f t="shared" ca="1" si="89"/>
        <v>0</v>
      </c>
      <c r="I111" s="117">
        <f t="shared" ca="1" si="89"/>
        <v>2.2128924144537301</v>
      </c>
      <c r="J111" s="117">
        <f t="shared" ca="1" si="89"/>
        <v>2.3796255987882957</v>
      </c>
      <c r="K111" s="117">
        <f t="shared" ca="1" si="89"/>
        <v>2.4432827952852931</v>
      </c>
      <c r="L111" s="117">
        <f t="shared" ca="1" si="89"/>
        <v>2.4884049883532442</v>
      </c>
      <c r="M111" s="117">
        <f t="shared" ca="1" si="89"/>
        <v>1.9632736008036424</v>
      </c>
      <c r="N111" s="285">
        <f t="shared" ca="1" si="89"/>
        <v>1.4512902066024076</v>
      </c>
      <c r="O111" s="322">
        <f t="shared" ca="1" si="89"/>
        <v>1.2180606403690115</v>
      </c>
      <c r="P111" s="322">
        <f t="shared" ca="1" si="89"/>
        <v>0.96500017865791765</v>
      </c>
      <c r="Q111" s="322">
        <f t="shared" ca="1" si="89"/>
        <v>0.69678059996709052</v>
      </c>
      <c r="R111" s="322">
        <f t="shared" ca="1" si="89"/>
        <v>0.53024175077099489</v>
      </c>
      <c r="S111" s="322">
        <f t="shared" ca="1" si="89"/>
        <v>0.43257451854972234</v>
      </c>
      <c r="T111" s="322">
        <f t="shared" ca="1" si="89"/>
        <v>0.37005911418909038</v>
      </c>
      <c r="U111" s="322">
        <f t="shared" ca="1" si="89"/>
        <v>0.3277710055210486</v>
      </c>
      <c r="V111" s="322">
        <f t="shared" ca="1" si="89"/>
        <v>0.29826523688190992</v>
      </c>
      <c r="W111" s="322">
        <f t="shared" ca="1" si="89"/>
        <v>0.27734205372478404</v>
      </c>
      <c r="X111" s="65"/>
      <c r="Y111" s="198"/>
      <c r="Z111" s="50"/>
      <c r="AA111" s="38" t="s">
        <v>288</v>
      </c>
      <c r="AB111" s="9"/>
    </row>
    <row r="112" spans="1:28">
      <c r="A112" s="408" t="s">
        <v>289</v>
      </c>
      <c r="B112" s="191">
        <f>IF(B104=0,0,_xlfn.XLOOKUP(B$97,'Valuation ASP Tables'!$P$43:$P$57,'Valuation ASP Tables'!$S$43:$S$57,0))</f>
        <v>0</v>
      </c>
      <c r="C112" s="446">
        <f>IF(C104=0,0,_xlfn.XLOOKUP(C$97,'Valuation ASP Tables'!$P$43:$P$57,'Valuation ASP Tables'!$S$43:$S$57,0))</f>
        <v>0</v>
      </c>
      <c r="D112" s="446">
        <f>IF(D104=0,0,_xlfn.XLOOKUP(D$97,'Valuation ASP Tables'!$P$43:$P$57,'Valuation ASP Tables'!$S$43:$S$57,0))</f>
        <v>0</v>
      </c>
      <c r="E112" s="446">
        <f>IF(E104=0,0,_xlfn.XLOOKUP(E$97,'Valuation ASP Tables'!$P$43:$P$57,'Valuation ASP Tables'!$S$43:$S$57,0))</f>
        <v>0</v>
      </c>
      <c r="F112" s="446">
        <f>IF(F104=0,0,_xlfn.XLOOKUP(F$97,'Valuation ASP Tables'!$P$43:$P$57,'Valuation ASP Tables'!$S$43:$S$57,0))</f>
        <v>0</v>
      </c>
      <c r="G112" s="446">
        <f>IF(G104=0,0,_xlfn.XLOOKUP(G$97,'Valuation ASP Tables'!$P$43:$P$57,'Valuation ASP Tables'!$S$43:$S$57,0))</f>
        <v>0</v>
      </c>
      <c r="H112" s="474">
        <f>IF(H104=0,0,_xlfn.XLOOKUP(H$97,'Valuation ASP Tables'!$P$43:$P$57,'Valuation ASP Tables'!$S$43:$S$57,0))</f>
        <v>0</v>
      </c>
      <c r="I112" s="447">
        <f ca="1">IF(I104=0,0,_xlfn.XLOOKUP(I$97,'Valuation ASP Tables'!$P$43:$P$57,'Valuation ASP Tables'!$S$43:$S$57,0))</f>
        <v>0.11</v>
      </c>
      <c r="J112" s="447">
        <f ca="1">IF(J104=0,0,_xlfn.XLOOKUP(J$97,'Valuation ASP Tables'!$P$43:$P$57,'Valuation ASP Tables'!$S$43:$S$57,0))</f>
        <v>0.09</v>
      </c>
      <c r="K112" s="447">
        <f ca="1">IF(K104=0,0,_xlfn.XLOOKUP(K$97,'Valuation ASP Tables'!$P$43:$P$57,'Valuation ASP Tables'!$S$43:$S$57,0))</f>
        <v>0.08</v>
      </c>
      <c r="L112" s="447">
        <f ca="1">IF(L104=0,0,_xlfn.XLOOKUP(L$97,'Valuation ASP Tables'!$P$43:$P$57,'Valuation ASP Tables'!$S$43:$S$57,0))</f>
        <v>7.0000000000000007E-2</v>
      </c>
      <c r="M112" s="447">
        <f ca="1">IF(M104=0,0,_xlfn.XLOOKUP(M$97,'Valuation ASP Tables'!$P$43:$P$57,'Valuation ASP Tables'!$S$43:$S$57,0))</f>
        <v>0.06</v>
      </c>
      <c r="N112" s="448">
        <f ca="1">IF(N104=0,0,_xlfn.XLOOKUP(N$97,'Valuation ASP Tables'!$P$43:$P$57,'Valuation ASP Tables'!$S$43:$S$57,0))</f>
        <v>0.06</v>
      </c>
      <c r="O112" s="449">
        <f ca="1">IF(O104=0,0,_xlfn.XLOOKUP(O$97,'Valuation ASP Tables'!$P$43:$P$57,'Valuation ASP Tables'!$S$43:$S$57,0))</f>
        <v>0.06</v>
      </c>
      <c r="P112" s="449">
        <f ca="1">IF(P104=0,0,_xlfn.XLOOKUP(P$97,'Valuation ASP Tables'!$P$43:$P$57,'Valuation ASP Tables'!$S$43:$S$57,0))</f>
        <v>0.06</v>
      </c>
      <c r="Q112" s="449">
        <f ca="1">IF(Q104=0,0,_xlfn.XLOOKUP(Q$97,'Valuation ASP Tables'!$P$43:$P$57,'Valuation ASP Tables'!$S$43:$S$57,0))</f>
        <v>0.06</v>
      </c>
      <c r="R112" s="449">
        <f ca="1">IF(R104=0,0,_xlfn.XLOOKUP(R$97,'Valuation ASP Tables'!$P$43:$P$57,'Valuation ASP Tables'!$S$43:$S$57,0))</f>
        <v>0.06</v>
      </c>
      <c r="S112" s="449">
        <f ca="1">IF(S104=0,0,_xlfn.XLOOKUP(S$97,'Valuation ASP Tables'!$P$43:$P$57,'Valuation ASP Tables'!$S$43:$S$57,0))</f>
        <v>0.06</v>
      </c>
      <c r="T112" s="449">
        <f ca="1">IF(T104=0,0,_xlfn.XLOOKUP(T$97,'Valuation ASP Tables'!$P$43:$P$57,'Valuation ASP Tables'!$S$43:$S$57,0))</f>
        <v>0.06</v>
      </c>
      <c r="U112" s="449">
        <f ca="1">IF(U104=0,0,_xlfn.XLOOKUP(U$97,'Valuation ASP Tables'!$P$43:$P$57,'Valuation ASP Tables'!$S$43:$S$57,0))</f>
        <v>0.06</v>
      </c>
      <c r="V112" s="449">
        <f ca="1">IF(V104=0,0,_xlfn.XLOOKUP(V$97,'Valuation ASP Tables'!$P$43:$P$57,'Valuation ASP Tables'!$S$43:$S$57,0))</f>
        <v>0.06</v>
      </c>
      <c r="W112" s="449">
        <f ca="1">IF(W104=0,0,_xlfn.XLOOKUP(W$97,'Valuation ASP Tables'!$P$43:$P$57,'Valuation ASP Tables'!$S$43:$S$57,0))</f>
        <v>0.06</v>
      </c>
      <c r="X112" s="65"/>
      <c r="Y112" s="198"/>
      <c r="Z112" s="50"/>
      <c r="AA112" s="38" t="s">
        <v>290</v>
      </c>
      <c r="AB112" s="9"/>
    </row>
    <row r="113" spans="1:28">
      <c r="A113" s="408" t="s">
        <v>291</v>
      </c>
      <c r="B113" s="191"/>
      <c r="C113" s="191"/>
      <c r="D113" s="191"/>
      <c r="E113" s="191"/>
      <c r="F113" s="191"/>
      <c r="G113" s="191"/>
      <c r="H113" s="473"/>
      <c r="I113" s="117">
        <f ca="1">I111-I112</f>
        <v>2.1028924144537302</v>
      </c>
      <c r="J113" s="117">
        <f t="shared" ref="J113:W113" ca="1" si="90">J111-J112</f>
        <v>2.2896255987882959</v>
      </c>
      <c r="K113" s="117">
        <f t="shared" ca="1" si="90"/>
        <v>2.3632827952852931</v>
      </c>
      <c r="L113" s="117">
        <f t="shared" ca="1" si="90"/>
        <v>2.4184049883532444</v>
      </c>
      <c r="M113" s="117">
        <f t="shared" ca="1" si="90"/>
        <v>1.9032736008036424</v>
      </c>
      <c r="N113" s="285">
        <f t="shared" ca="1" si="90"/>
        <v>1.3912902066024075</v>
      </c>
      <c r="O113" s="322">
        <f t="shared" ca="1" si="90"/>
        <v>1.1580606403690115</v>
      </c>
      <c r="P113" s="322">
        <f t="shared" ca="1" si="90"/>
        <v>0.9050001786579176</v>
      </c>
      <c r="Q113" s="322">
        <f t="shared" ca="1" si="90"/>
        <v>0.63678059996709058</v>
      </c>
      <c r="R113" s="322">
        <f t="shared" ca="1" si="90"/>
        <v>0.47024175077099489</v>
      </c>
      <c r="S113" s="322">
        <f t="shared" ca="1" si="90"/>
        <v>0.37257451854972234</v>
      </c>
      <c r="T113" s="322">
        <f t="shared" ca="1" si="90"/>
        <v>0.31005911418909038</v>
      </c>
      <c r="U113" s="322">
        <f t="shared" ca="1" si="90"/>
        <v>0.2677710055210486</v>
      </c>
      <c r="V113" s="322">
        <f t="shared" ca="1" si="90"/>
        <v>0.23826523688190993</v>
      </c>
      <c r="W113" s="322">
        <f t="shared" ca="1" si="90"/>
        <v>0.21734205372478405</v>
      </c>
      <c r="X113" s="65"/>
      <c r="Y113" s="198"/>
      <c r="Z113" s="50"/>
      <c r="AA113" s="38" t="s">
        <v>292</v>
      </c>
      <c r="AB113" s="9"/>
    </row>
    <row r="114" spans="1:28">
      <c r="A114" s="408"/>
      <c r="H114" s="475"/>
      <c r="N114" s="270"/>
    </row>
    <row r="115" spans="1:28">
      <c r="A115" s="408" t="s">
        <v>293</v>
      </c>
      <c r="B115" s="209"/>
      <c r="C115" s="169">
        <f t="shared" ref="C115:W115" ca="1" si="91">C107*C104</f>
        <v>0</v>
      </c>
      <c r="D115" s="169">
        <f t="shared" ca="1" si="91"/>
        <v>0</v>
      </c>
      <c r="E115" s="169">
        <f t="shared" ca="1" si="91"/>
        <v>0</v>
      </c>
      <c r="F115" s="169">
        <f t="shared" ca="1" si="91"/>
        <v>0</v>
      </c>
      <c r="G115" s="169">
        <f t="shared" ca="1" si="91"/>
        <v>0</v>
      </c>
      <c r="H115" s="457">
        <f t="shared" ca="1" si="91"/>
        <v>0</v>
      </c>
      <c r="I115" s="109">
        <f t="shared" ca="1" si="91"/>
        <v>6365657907.5995483</v>
      </c>
      <c r="J115" s="109">
        <f t="shared" ca="1" si="91"/>
        <v>19617206728.032722</v>
      </c>
      <c r="K115" s="109">
        <f t="shared" ca="1" si="91"/>
        <v>60235621018.738838</v>
      </c>
      <c r="L115" s="109">
        <f t="shared" ca="1" si="91"/>
        <v>180626884387.7843</v>
      </c>
      <c r="M115" s="109">
        <f t="shared" ca="1" si="91"/>
        <v>410443444176.08978</v>
      </c>
      <c r="N115" s="270">
        <f t="shared" ca="1" si="91"/>
        <v>787439138710.20251</v>
      </c>
      <c r="O115" s="304">
        <f t="shared" ca="1" si="91"/>
        <v>1463006475171.2495</v>
      </c>
      <c r="P115" s="304">
        <f t="shared" ca="1" si="91"/>
        <v>2167324976112.5647</v>
      </c>
      <c r="Q115" s="304">
        <f t="shared" ca="1" si="91"/>
        <v>2807334214223.6748</v>
      </c>
      <c r="R115" s="304">
        <f t="shared" ca="1" si="91"/>
        <v>3546078385061.3867</v>
      </c>
      <c r="S115" s="304">
        <f t="shared" ca="1" si="91"/>
        <v>4528287969552.7734</v>
      </c>
      <c r="T115" s="304">
        <f t="shared" ca="1" si="91"/>
        <v>5846796198336.9395</v>
      </c>
      <c r="U115" s="304">
        <f t="shared" ca="1" si="91"/>
        <v>7640046767987.9121</v>
      </c>
      <c r="V115" s="304">
        <f t="shared" ca="1" si="91"/>
        <v>10101924357171.965</v>
      </c>
      <c r="W115" s="304">
        <f t="shared" ca="1" si="91"/>
        <v>13500213148786.551</v>
      </c>
      <c r="X115" s="65"/>
      <c r="Y115" s="198"/>
      <c r="Z115" s="80"/>
      <c r="AA115" s="86" t="s">
        <v>294</v>
      </c>
      <c r="AB115" s="9"/>
    </row>
    <row r="116" spans="1:28">
      <c r="A116" s="408" t="s">
        <v>295</v>
      </c>
      <c r="B116" s="209"/>
      <c r="C116" s="169">
        <f t="shared" ref="C116:W116" ca="1" si="92">C109*C104</f>
        <v>0</v>
      </c>
      <c r="D116" s="169">
        <f t="shared" ca="1" si="92"/>
        <v>0</v>
      </c>
      <c r="E116" s="169">
        <f t="shared" ca="1" si="92"/>
        <v>0</v>
      </c>
      <c r="F116" s="169">
        <f t="shared" ca="1" si="92"/>
        <v>0</v>
      </c>
      <c r="G116" s="169">
        <f t="shared" ca="1" si="92"/>
        <v>0</v>
      </c>
      <c r="H116" s="457">
        <f t="shared" ca="1" si="92"/>
        <v>0</v>
      </c>
      <c r="I116" s="109">
        <f t="shared" ca="1" si="92"/>
        <v>5682050216.360383</v>
      </c>
      <c r="J116" s="109">
        <f t="shared" ca="1" si="92"/>
        <v>18129679906.56255</v>
      </c>
      <c r="K116" s="109">
        <f t="shared" ca="1" si="92"/>
        <v>55967458082.41304</v>
      </c>
      <c r="L116" s="109">
        <f t="shared" ca="1" si="92"/>
        <v>168164746014.70599</v>
      </c>
      <c r="M116" s="109">
        <f t="shared" ca="1" si="92"/>
        <v>376025967500.34204</v>
      </c>
      <c r="N116" s="270">
        <f t="shared" ca="1" si="92"/>
        <v>701932197859.44702</v>
      </c>
      <c r="O116" s="304">
        <f t="shared" ca="1" si="92"/>
        <v>1280874712531.1035</v>
      </c>
      <c r="P116" s="304">
        <f t="shared" ca="1" si="92"/>
        <v>1839817848512.05</v>
      </c>
      <c r="Q116" s="304">
        <f t="shared" ca="1" si="92"/>
        <v>2258821155454.5635</v>
      </c>
      <c r="R116" s="304">
        <f t="shared" ca="1" si="92"/>
        <v>2699178293465.0068</v>
      </c>
      <c r="S116" s="304">
        <f t="shared" ca="1" si="92"/>
        <v>3284662441600.6021</v>
      </c>
      <c r="T116" s="304">
        <f t="shared" ca="1" si="92"/>
        <v>4070610450384.5039</v>
      </c>
      <c r="U116" s="304">
        <f t="shared" ca="1" si="92"/>
        <v>5139547058969.3662</v>
      </c>
      <c r="V116" s="304">
        <f t="shared" ca="1" si="92"/>
        <v>6607044755872.75</v>
      </c>
      <c r="W116" s="304">
        <f t="shared" ca="1" si="92"/>
        <v>8632726697581.2422</v>
      </c>
      <c r="X116" s="65"/>
      <c r="Y116" s="198"/>
      <c r="Z116" s="80"/>
      <c r="AA116" s="86" t="s">
        <v>296</v>
      </c>
      <c r="AB116" s="9"/>
    </row>
    <row r="117" spans="1:28">
      <c r="A117" s="408" t="s">
        <v>297</v>
      </c>
      <c r="B117" s="209"/>
      <c r="C117" s="169">
        <f t="shared" ref="C117:W117" ca="1" si="93">C111*C104</f>
        <v>0</v>
      </c>
      <c r="D117" s="169">
        <f t="shared" ca="1" si="93"/>
        <v>0</v>
      </c>
      <c r="E117" s="169">
        <f t="shared" ca="1" si="93"/>
        <v>0</v>
      </c>
      <c r="F117" s="169">
        <f t="shared" ca="1" si="93"/>
        <v>0</v>
      </c>
      <c r="G117" s="169">
        <f t="shared" ca="1" si="93"/>
        <v>0</v>
      </c>
      <c r="H117" s="457">
        <f t="shared" ca="1" si="93"/>
        <v>0</v>
      </c>
      <c r="I117" s="109">
        <f t="shared" ca="1" si="93"/>
        <v>5126097560.6748333</v>
      </c>
      <c r="J117" s="109">
        <f t="shared" ca="1" si="93"/>
        <v>16987484463.882332</v>
      </c>
      <c r="K117" s="109">
        <f t="shared" ca="1" si="93"/>
        <v>53556279657.354355</v>
      </c>
      <c r="L117" s="109">
        <f t="shared" ca="1" si="93"/>
        <v>163563624505.55576</v>
      </c>
      <c r="M117" s="109">
        <f t="shared" ca="1" si="93"/>
        <v>364874950632.89557</v>
      </c>
      <c r="N117" s="270">
        <f t="shared" ca="1" si="93"/>
        <v>683104683409.16028</v>
      </c>
      <c r="O117" s="304">
        <f t="shared" ca="1" si="93"/>
        <v>1240149339796.9116</v>
      </c>
      <c r="P117" s="304">
        <f t="shared" ca="1" si="93"/>
        <v>1766591280494.1636</v>
      </c>
      <c r="Q117" s="304">
        <f t="shared" ca="1" si="93"/>
        <v>2136189199316.9856</v>
      </c>
      <c r="R117" s="304">
        <f t="shared" ca="1" si="93"/>
        <v>2509842574723.5723</v>
      </c>
      <c r="S117" s="304">
        <f t="shared" ca="1" si="93"/>
        <v>3006639627194.0313</v>
      </c>
      <c r="T117" s="304">
        <f t="shared" ca="1" si="93"/>
        <v>3673534974236.6992</v>
      </c>
      <c r="U117" s="304">
        <f t="shared" ca="1" si="93"/>
        <v>4580552795494.1602</v>
      </c>
      <c r="V117" s="304">
        <f t="shared" ca="1" si="93"/>
        <v>5825759062222.9111</v>
      </c>
      <c r="W117" s="304">
        <f t="shared" ca="1" si="93"/>
        <v>7544597772182.9082</v>
      </c>
      <c r="X117" s="65"/>
      <c r="Y117" s="198"/>
      <c r="Z117" s="80"/>
      <c r="AA117" s="86" t="s">
        <v>298</v>
      </c>
      <c r="AB117" s="9"/>
    </row>
    <row r="118" spans="1:28">
      <c r="A118" s="408" t="s">
        <v>299</v>
      </c>
      <c r="B118" s="209"/>
      <c r="C118" s="169">
        <f t="shared" ref="C118:W118" si="94">C113*C104</f>
        <v>0</v>
      </c>
      <c r="D118" s="169">
        <f t="shared" si="94"/>
        <v>0</v>
      </c>
      <c r="E118" s="169">
        <f t="shared" si="94"/>
        <v>0</v>
      </c>
      <c r="F118" s="169">
        <f t="shared" si="94"/>
        <v>0</v>
      </c>
      <c r="G118" s="169">
        <f t="shared" si="94"/>
        <v>0</v>
      </c>
      <c r="H118" s="457">
        <f t="shared" si="94"/>
        <v>0</v>
      </c>
      <c r="I118" s="109">
        <f t="shared" ca="1" si="94"/>
        <v>4871285926.8189564</v>
      </c>
      <c r="J118" s="109">
        <f t="shared" ca="1" si="94"/>
        <v>16344999527.37471</v>
      </c>
      <c r="K118" s="109">
        <f t="shared" ca="1" si="94"/>
        <v>51802695348.220764</v>
      </c>
      <c r="L118" s="109">
        <f t="shared" ca="1" si="94"/>
        <v>158962502996.40549</v>
      </c>
      <c r="M118" s="109">
        <f t="shared" ca="1" si="94"/>
        <v>353723933765.44916</v>
      </c>
      <c r="N118" s="270">
        <f t="shared" ca="1" si="94"/>
        <v>654863411733.73022</v>
      </c>
      <c r="O118" s="304">
        <f t="shared" ca="1" si="94"/>
        <v>1179061280695.6238</v>
      </c>
      <c r="P118" s="304">
        <f t="shared" ca="1" si="94"/>
        <v>1656751428467.3337</v>
      </c>
      <c r="Q118" s="304">
        <f t="shared" ca="1" si="94"/>
        <v>1952241265110.6189</v>
      </c>
      <c r="R118" s="304">
        <f t="shared" ca="1" si="94"/>
        <v>2225838996611.4204</v>
      </c>
      <c r="S118" s="304">
        <f t="shared" ca="1" si="94"/>
        <v>2589605405584.1748</v>
      </c>
      <c r="T118" s="304">
        <f t="shared" ca="1" si="94"/>
        <v>3077921760014.9922</v>
      </c>
      <c r="U118" s="304">
        <f t="shared" ca="1" si="94"/>
        <v>3742061400281.3501</v>
      </c>
      <c r="V118" s="304">
        <f t="shared" ca="1" si="94"/>
        <v>4653830521748.1533</v>
      </c>
      <c r="W118" s="304">
        <f t="shared" ca="1" si="94"/>
        <v>5912404384085.4072</v>
      </c>
      <c r="X118" s="65"/>
      <c r="Y118" s="198"/>
      <c r="Z118" s="80"/>
      <c r="AA118" s="86" t="s">
        <v>300</v>
      </c>
      <c r="AB118" s="9"/>
    </row>
    <row r="119" spans="1:28">
      <c r="A119" s="408" t="s">
        <v>301</v>
      </c>
      <c r="B119" s="209"/>
      <c r="C119" s="169">
        <f t="shared" ref="C119:N119" ca="1" si="95">C118*(1-$N$26-$N$27)</f>
        <v>0</v>
      </c>
      <c r="D119" s="169">
        <f t="shared" ca="1" si="95"/>
        <v>0</v>
      </c>
      <c r="E119" s="169">
        <f t="shared" ca="1" si="95"/>
        <v>0</v>
      </c>
      <c r="F119" s="169">
        <f t="shared" ca="1" si="95"/>
        <v>0</v>
      </c>
      <c r="G119" s="169">
        <f t="shared" ca="1" si="95"/>
        <v>0</v>
      </c>
      <c r="H119" s="457">
        <f t="shared" ca="1" si="95"/>
        <v>0</v>
      </c>
      <c r="I119" s="109">
        <f t="shared" ca="1" si="95"/>
        <v>3667745074.0144873</v>
      </c>
      <c r="J119" s="109">
        <f t="shared" ca="1" si="95"/>
        <v>12306666535.677113</v>
      </c>
      <c r="K119" s="109">
        <f t="shared" ca="1" si="95"/>
        <v>39003885942.737709</v>
      </c>
      <c r="L119" s="109">
        <f t="shared" ca="1" si="95"/>
        <v>119687890646.73357</v>
      </c>
      <c r="M119" s="109">
        <f t="shared" ca="1" si="95"/>
        <v>266329925017.65546</v>
      </c>
      <c r="N119" s="270">
        <f t="shared" ca="1" si="95"/>
        <v>493067351952.21417</v>
      </c>
      <c r="O119" s="304">
        <f t="shared" ref="O119:W119" ca="1" si="96">O118*(1-$N$26-$N$27)</f>
        <v>887752488603.46948</v>
      </c>
      <c r="P119" s="304">
        <f t="shared" ca="1" si="96"/>
        <v>1199489014295.9861</v>
      </c>
      <c r="Q119" s="304">
        <f t="shared" ca="1" si="96"/>
        <v>1413423830828.8601</v>
      </c>
      <c r="R119" s="304">
        <f t="shared" ca="1" si="96"/>
        <v>1611508750287.8477</v>
      </c>
      <c r="S119" s="304">
        <f t="shared" ca="1" si="96"/>
        <v>1874875845577.6785</v>
      </c>
      <c r="T119" s="304">
        <f t="shared" ca="1" si="96"/>
        <v>2228417175059.248</v>
      </c>
      <c r="U119" s="304">
        <f t="shared" ca="1" si="96"/>
        <v>2709254667497.6567</v>
      </c>
      <c r="V119" s="304">
        <f t="shared" ca="1" si="96"/>
        <v>3369376050815.5386</v>
      </c>
      <c r="W119" s="304">
        <f t="shared" ca="1" si="96"/>
        <v>4280584271683.1567</v>
      </c>
      <c r="X119" s="65"/>
      <c r="Y119" s="198"/>
      <c r="Z119" s="80"/>
      <c r="AA119" s="86" t="s">
        <v>302</v>
      </c>
      <c r="AB119" s="9"/>
    </row>
    <row r="120" spans="1:28">
      <c r="A120" s="100" t="s">
        <v>303</v>
      </c>
      <c r="B120" s="101">
        <v>2019</v>
      </c>
      <c r="C120" s="101">
        <f>B120+1</f>
        <v>2020</v>
      </c>
      <c r="D120" s="101">
        <f t="shared" ref="D120:N120" si="97">C120+1</f>
        <v>2021</v>
      </c>
      <c r="E120" s="101">
        <f t="shared" si="97"/>
        <v>2022</v>
      </c>
      <c r="F120" s="101">
        <f t="shared" si="97"/>
        <v>2023</v>
      </c>
      <c r="G120" s="101">
        <f t="shared" si="97"/>
        <v>2024</v>
      </c>
      <c r="H120" s="269">
        <f t="shared" si="97"/>
        <v>2025</v>
      </c>
      <c r="I120" s="101">
        <f t="shared" si="97"/>
        <v>2026</v>
      </c>
      <c r="J120" s="101">
        <f t="shared" si="97"/>
        <v>2027</v>
      </c>
      <c r="K120" s="101">
        <f t="shared" si="97"/>
        <v>2028</v>
      </c>
      <c r="L120" s="101">
        <f t="shared" si="97"/>
        <v>2029</v>
      </c>
      <c r="M120" s="101">
        <f t="shared" si="97"/>
        <v>2030</v>
      </c>
      <c r="N120" s="269">
        <f t="shared" si="97"/>
        <v>2031</v>
      </c>
      <c r="O120" s="314">
        <f>N120+1</f>
        <v>2032</v>
      </c>
      <c r="P120" s="314">
        <f t="shared" ref="P120:W120" si="98">O120+1</f>
        <v>2033</v>
      </c>
      <c r="Q120" s="314">
        <f t="shared" si="98"/>
        <v>2034</v>
      </c>
      <c r="R120" s="314">
        <f t="shared" si="98"/>
        <v>2035</v>
      </c>
      <c r="S120" s="314">
        <f t="shared" si="98"/>
        <v>2036</v>
      </c>
      <c r="T120" s="314">
        <f t="shared" si="98"/>
        <v>2037</v>
      </c>
      <c r="U120" s="314">
        <f t="shared" si="98"/>
        <v>2038</v>
      </c>
      <c r="V120" s="314">
        <f t="shared" si="98"/>
        <v>2039</v>
      </c>
      <c r="W120" s="314">
        <f t="shared" si="98"/>
        <v>2040</v>
      </c>
      <c r="X120" s="65"/>
      <c r="Y120" s="44"/>
      <c r="Z120" s="44"/>
      <c r="AA120" s="38"/>
      <c r="AB120" s="9"/>
    </row>
    <row r="121" spans="1:28">
      <c r="A121" s="160" t="s">
        <v>304</v>
      </c>
      <c r="B121" s="184">
        <v>1651</v>
      </c>
      <c r="C121" s="184">
        <v>3022</v>
      </c>
      <c r="D121" s="184">
        <v>3992</v>
      </c>
      <c r="E121" s="185">
        <v>6541</v>
      </c>
      <c r="F121" s="185">
        <v>14724</v>
      </c>
      <c r="G121" s="185">
        <v>31400</v>
      </c>
      <c r="H121" s="461">
        <v>46700</v>
      </c>
      <c r="I121" s="105">
        <f t="shared" ref="I121:W121" ca="1" si="99">MIN(H121+IFERROR(H65/I128,0), H121*(1+$N$37))</f>
        <v>92519.847561502102</v>
      </c>
      <c r="J121" s="105">
        <f t="shared" ca="1" si="99"/>
        <v>183295.97843262495</v>
      </c>
      <c r="K121" s="105">
        <f t="shared" ca="1" si="99"/>
        <v>363137.38722104573</v>
      </c>
      <c r="L121" s="105">
        <f t="shared" ca="1" si="99"/>
        <v>719430.74324568117</v>
      </c>
      <c r="M121" s="105">
        <f t="shared" ca="1" si="99"/>
        <v>1425302.4131937595</v>
      </c>
      <c r="N121" s="276">
        <f t="shared" ca="1" si="99"/>
        <v>2823742.2269320707</v>
      </c>
      <c r="O121" s="315">
        <f t="shared" ca="1" si="99"/>
        <v>5594265.5329492856</v>
      </c>
      <c r="P121" s="315">
        <f t="shared" ca="1" si="99"/>
        <v>11083096.238266235</v>
      </c>
      <c r="Q121" s="315">
        <f t="shared" ca="1" si="99"/>
        <v>14840751.120332904</v>
      </c>
      <c r="R121" s="315">
        <f t="shared" ca="1" si="99"/>
        <v>28149541.575967312</v>
      </c>
      <c r="S121" s="315">
        <f t="shared" ca="1" si="99"/>
        <v>53393300.953040808</v>
      </c>
      <c r="T121" s="315">
        <f t="shared" ca="1" si="99"/>
        <v>101274991.60042801</v>
      </c>
      <c r="U121" s="315">
        <f t="shared" ca="1" si="99"/>
        <v>192095707.5249463</v>
      </c>
      <c r="V121" s="315">
        <f t="shared" ca="1" si="99"/>
        <v>364362023.30283642</v>
      </c>
      <c r="W121" s="315">
        <f t="shared" ca="1" si="99"/>
        <v>691112184.31622696</v>
      </c>
      <c r="X121" s="65"/>
      <c r="Y121" s="43"/>
      <c r="Z121" s="43"/>
      <c r="AA121" s="331" t="s">
        <v>305</v>
      </c>
      <c r="AB121" s="9"/>
    </row>
    <row r="122" spans="1:28">
      <c r="A122" s="160" t="s">
        <v>306</v>
      </c>
      <c r="B122" s="184">
        <v>927.3167777104785</v>
      </c>
      <c r="C122" s="184">
        <v>659.82792852415616</v>
      </c>
      <c r="D122" s="184">
        <v>698.64729458917839</v>
      </c>
      <c r="E122" s="185">
        <f>(3909*10^6)/6541000</f>
        <v>597.61504357131935</v>
      </c>
      <c r="F122" s="185">
        <f>(6035*10^6)/14724000</f>
        <v>409.87503395816356</v>
      </c>
      <c r="G122" s="185">
        <f>(10086*10^6)/31400000</f>
        <v>321.21019108280257</v>
      </c>
      <c r="H122" s="461">
        <f>(12771*10^6)/46700000</f>
        <v>273.46895074946468</v>
      </c>
      <c r="I122" s="105">
        <f t="shared" ref="I122:N122" si="100">H122*(1-0.2)</f>
        <v>218.77516059957176</v>
      </c>
      <c r="J122" s="105">
        <f t="shared" si="100"/>
        <v>175.02012847965742</v>
      </c>
      <c r="K122" s="105">
        <f t="shared" si="100"/>
        <v>140.01610278372593</v>
      </c>
      <c r="L122" s="105">
        <f t="shared" si="100"/>
        <v>112.01288222698075</v>
      </c>
      <c r="M122" s="105">
        <f t="shared" si="100"/>
        <v>89.6103057815846</v>
      </c>
      <c r="N122" s="276">
        <f t="shared" si="100"/>
        <v>71.688244625267686</v>
      </c>
      <c r="O122" s="315">
        <f>N122*(1-0.2)</f>
        <v>57.35059570021415</v>
      </c>
      <c r="P122" s="315">
        <f t="shared" ref="P122:W122" si="101">O122*(1-0.2)</f>
        <v>45.880476560171324</v>
      </c>
      <c r="Q122" s="315">
        <f t="shared" si="101"/>
        <v>36.704381248137061</v>
      </c>
      <c r="R122" s="315">
        <f t="shared" si="101"/>
        <v>29.363504998509651</v>
      </c>
      <c r="S122" s="315">
        <f t="shared" si="101"/>
        <v>23.490803998807721</v>
      </c>
      <c r="T122" s="315">
        <f t="shared" si="101"/>
        <v>18.792643199046179</v>
      </c>
      <c r="U122" s="315">
        <f t="shared" si="101"/>
        <v>15.034114559236944</v>
      </c>
      <c r="V122" s="315">
        <f t="shared" si="101"/>
        <v>12.027291647389555</v>
      </c>
      <c r="W122" s="315">
        <f t="shared" si="101"/>
        <v>9.6218333179116442</v>
      </c>
      <c r="X122" s="65"/>
      <c r="Y122" s="105"/>
      <c r="Z122" s="105"/>
      <c r="AA122" s="38" t="s">
        <v>307</v>
      </c>
      <c r="AB122" s="9"/>
    </row>
    <row r="123" spans="1:28">
      <c r="A123" s="160" t="s">
        <v>308</v>
      </c>
      <c r="B123" s="179">
        <f t="shared" ref="B123:H123" si="102">(B121*B122)*10^3</f>
        <v>1531000000</v>
      </c>
      <c r="C123" s="179">
        <f t="shared" si="102"/>
        <v>1994000000</v>
      </c>
      <c r="D123" s="179">
        <f t="shared" si="102"/>
        <v>2789000000</v>
      </c>
      <c r="E123" s="179">
        <f t="shared" si="102"/>
        <v>3909000000</v>
      </c>
      <c r="F123" s="179">
        <f t="shared" si="102"/>
        <v>6035000000</v>
      </c>
      <c r="G123" s="179">
        <f t="shared" si="102"/>
        <v>10086000000</v>
      </c>
      <c r="H123" s="476">
        <f t="shared" si="102"/>
        <v>12771000000</v>
      </c>
      <c r="I123" s="110">
        <f t="shared" ref="I123:W123" ca="1" si="103">(I121*I122)*10^3</f>
        <v>20241044508.91552</v>
      </c>
      <c r="J123" s="110">
        <f t="shared" ca="1" si="103"/>
        <v>32080485695.082535</v>
      </c>
      <c r="K123" s="110">
        <f t="shared" ca="1" si="103"/>
        <v>50845081733.755615</v>
      </c>
      <c r="L123" s="110">
        <f t="shared" ca="1" si="103"/>
        <v>80585511113.64772</v>
      </c>
      <c r="M123" s="110">
        <f t="shared" ca="1" si="103"/>
        <v>127721785077.52322</v>
      </c>
      <c r="N123" s="288">
        <f t="shared" ca="1" si="103"/>
        <v>202429123523.00443</v>
      </c>
      <c r="O123" s="304">
        <f t="shared" ca="1" si="103"/>
        <v>320834460819.81757</v>
      </c>
      <c r="P123" s="304">
        <f t="shared" ca="1" si="103"/>
        <v>508497737173.89697</v>
      </c>
      <c r="Q123" s="304">
        <f t="shared" ca="1" si="103"/>
        <v>544720587129.41614</v>
      </c>
      <c r="R123" s="304">
        <f t="shared" ca="1" si="103"/>
        <v>826569204771.67139</v>
      </c>
      <c r="S123" s="304">
        <f t="shared" ca="1" si="103"/>
        <v>1254251567537.2351</v>
      </c>
      <c r="T123" s="304">
        <f t="shared" ca="1" si="103"/>
        <v>1903224782133.2424</v>
      </c>
      <c r="U123" s="304">
        <f t="shared" ca="1" si="103"/>
        <v>2887988873267.7168</v>
      </c>
      <c r="V123" s="304">
        <f t="shared" ca="1" si="103"/>
        <v>4382288319496.1636</v>
      </c>
      <c r="W123" s="304">
        <f t="shared" ca="1" si="103"/>
        <v>6649766241468.5664</v>
      </c>
      <c r="X123" s="65"/>
      <c r="Y123" s="38"/>
      <c r="Z123" s="38"/>
      <c r="AA123" s="38" t="s">
        <v>309</v>
      </c>
      <c r="AB123" s="9"/>
    </row>
    <row r="124" spans="1:28">
      <c r="A124" s="160" t="s">
        <v>310</v>
      </c>
      <c r="B124" s="175">
        <f t="shared" ref="B124:H124" si="104">B125/B123</f>
        <v>0.12410189418680601</v>
      </c>
      <c r="C124" s="175">
        <f t="shared" si="104"/>
        <v>9.0270812437311942E-3</v>
      </c>
      <c r="D124" s="175">
        <f t="shared" si="104"/>
        <v>-4.6253137325206167E-2</v>
      </c>
      <c r="E124" s="186">
        <f t="shared" si="104"/>
        <v>7.3676132003069841E-2</v>
      </c>
      <c r="F124" s="186">
        <f t="shared" si="104"/>
        <v>0.18906379453189726</v>
      </c>
      <c r="G124" s="186">
        <f t="shared" si="104"/>
        <v>0.26174895895300415</v>
      </c>
      <c r="H124" s="477">
        <f t="shared" si="104"/>
        <v>0.29770573956620466</v>
      </c>
      <c r="I124" s="106">
        <f t="shared" ref="I124:W124" ca="1" si="105">MEDIAN($P$38,H124*(1+_xlfn.RRI(6,$H$124,$N$38)),$R$38)</f>
        <v>0.28763021915044412</v>
      </c>
      <c r="J124" s="106">
        <f t="shared" ca="1" si="105"/>
        <v>0.27789569354316906</v>
      </c>
      <c r="K124" s="106">
        <f t="shared" ca="1" si="105"/>
        <v>0.26849062215346053</v>
      </c>
      <c r="L124" s="106">
        <f t="shared" ca="1" si="105"/>
        <v>0.25940385496889351</v>
      </c>
      <c r="M124" s="106">
        <f t="shared" ca="1" si="105"/>
        <v>0.25062461933684133</v>
      </c>
      <c r="N124" s="286">
        <f t="shared" ca="1" si="105"/>
        <v>0.24214250719315183</v>
      </c>
      <c r="O124" s="323">
        <f t="shared" ca="1" si="105"/>
        <v>0.23394746272305522</v>
      </c>
      <c r="P124" s="323">
        <f t="shared" ca="1" si="105"/>
        <v>0.22602977043967437</v>
      </c>
      <c r="Q124" s="323">
        <f t="shared" ca="1" si="105"/>
        <v>0.21838004366600508</v>
      </c>
      <c r="R124" s="323">
        <f t="shared" ca="1" si="105"/>
        <v>0.2109892134067107</v>
      </c>
      <c r="S124" s="323">
        <f t="shared" ca="1" si="105"/>
        <v>0.20384851759653863</v>
      </c>
      <c r="T124" s="323">
        <f t="shared" ca="1" si="105"/>
        <v>0.1969494907126122</v>
      </c>
      <c r="U124" s="323">
        <f t="shared" ca="1" si="105"/>
        <v>0.19028395373828297</v>
      </c>
      <c r="V124" s="323">
        <f t="shared" ca="1" si="105"/>
        <v>0.18384400446664539</v>
      </c>
      <c r="W124" s="323">
        <f t="shared" ca="1" si="105"/>
        <v>0.17762200813221821</v>
      </c>
      <c r="X124" s="65"/>
      <c r="Y124" s="54"/>
      <c r="Z124" s="54"/>
      <c r="AA124" s="38" t="s">
        <v>311</v>
      </c>
      <c r="AB124" s="9"/>
    </row>
    <row r="125" spans="1:28">
      <c r="A125" s="160" t="s">
        <v>312</v>
      </c>
      <c r="B125" s="179">
        <f>190*10^6</f>
        <v>190000000</v>
      </c>
      <c r="C125" s="179">
        <f>18*10^6</f>
        <v>18000000</v>
      </c>
      <c r="D125" s="179">
        <f>-129*10^6</f>
        <v>-129000000</v>
      </c>
      <c r="E125" s="179">
        <f>288*10^6</f>
        <v>288000000</v>
      </c>
      <c r="F125" s="179">
        <f>1141*10^6</f>
        <v>1141000000</v>
      </c>
      <c r="G125" s="179">
        <f>2640*10^6</f>
        <v>2640000000</v>
      </c>
      <c r="H125" s="476">
        <f>3802*10^6</f>
        <v>3802000000</v>
      </c>
      <c r="I125" s="110">
        <f t="shared" ref="I125:W125" ca="1" si="106">I123*I124</f>
        <v>5821936067.9332647</v>
      </c>
      <c r="J125" s="110">
        <f t="shared" ca="1" si="106"/>
        <v>8915028821.436676</v>
      </c>
      <c r="K125" s="110">
        <f t="shared" ca="1" si="106"/>
        <v>13651427628.139597</v>
      </c>
      <c r="L125" s="110">
        <f t="shared" ca="1" si="106"/>
        <v>20904192237.518829</v>
      </c>
      <c r="M125" s="110">
        <f t="shared" ca="1" si="106"/>
        <v>32010223766.076118</v>
      </c>
      <c r="N125" s="288">
        <f t="shared" ca="1" si="106"/>
        <v>49016695498.772522</v>
      </c>
      <c r="O125" s="304">
        <f t="shared" ca="1" si="106"/>
        <v>75058408062.915787</v>
      </c>
      <c r="P125" s="304">
        <f t="shared" ca="1" si="106"/>
        <v>114935626802.50981</v>
      </c>
      <c r="Q125" s="304">
        <f t="shared" ca="1" si="106"/>
        <v>158201620905.40933</v>
      </c>
      <c r="R125" s="304">
        <f t="shared" ca="1" si="106"/>
        <v>239398766558.09854</v>
      </c>
      <c r="S125" s="304">
        <f t="shared" ca="1" si="106"/>
        <v>362270431248.02344</v>
      </c>
      <c r="T125" s="304">
        <f t="shared" ca="1" si="106"/>
        <v>548206105000.03955</v>
      </c>
      <c r="U125" s="304">
        <f t="shared" ca="1" si="106"/>
        <v>829573455730.25977</v>
      </c>
      <c r="V125" s="304">
        <f t="shared" ca="1" si="106"/>
        <v>1255352890410.0688</v>
      </c>
      <c r="W125" s="304">
        <f t="shared" ca="1" si="106"/>
        <v>1899664060578.7781</v>
      </c>
      <c r="X125" s="65"/>
      <c r="Y125" s="43"/>
      <c r="Z125" s="43"/>
      <c r="AA125" s="38" t="s">
        <v>313</v>
      </c>
      <c r="AB125" s="9"/>
    </row>
    <row r="126" spans="1:28">
      <c r="A126" s="160" t="s">
        <v>314</v>
      </c>
      <c r="B126" s="179"/>
      <c r="C126" s="179"/>
      <c r="D126" s="179"/>
      <c r="E126" s="179">
        <f t="shared" ref="E126:N126" ca="1" si="107">IF(E125&lt;0,E125*(1+$N$29),E125*$N$29)</f>
        <v>204435288.4944202</v>
      </c>
      <c r="F126" s="179">
        <f t="shared" ca="1" si="107"/>
        <v>809932861.70879662</v>
      </c>
      <c r="G126" s="179">
        <f t="shared" ca="1" si="107"/>
        <v>1873990144.5321851</v>
      </c>
      <c r="H126" s="476">
        <f t="shared" ca="1" si="107"/>
        <v>2698829746.0270333</v>
      </c>
      <c r="I126" s="110">
        <f t="shared" ca="1" si="107"/>
        <v>4132670762.6528029</v>
      </c>
      <c r="J126" s="110">
        <f t="shared" ca="1" si="107"/>
        <v>6328286420.3002701</v>
      </c>
      <c r="K126" s="110">
        <f t="shared" ca="1" si="107"/>
        <v>9690394255.275753</v>
      </c>
      <c r="L126" s="110">
        <f t="shared" ca="1" si="107"/>
        <v>14838731148.68049</v>
      </c>
      <c r="M126" s="110">
        <f t="shared" ca="1" si="107"/>
        <v>22722289341.627491</v>
      </c>
      <c r="N126" s="288">
        <f t="shared" ca="1" si="107"/>
        <v>34794244046.301071</v>
      </c>
      <c r="O126" s="304">
        <f t="shared" ref="O126:W126" ca="1" si="108">IF(O125&lt;0,O125*(1+$N$29),O125*$N$29)</f>
        <v>53279817035.673973</v>
      </c>
      <c r="P126" s="304">
        <f t="shared" ca="1" si="108"/>
        <v>81586451471.035095</v>
      </c>
      <c r="Q126" s="304">
        <f t="shared" ca="1" si="108"/>
        <v>105724489602.76427</v>
      </c>
      <c r="R126" s="304">
        <f t="shared" ca="1" si="108"/>
        <v>159987693305.74445</v>
      </c>
      <c r="S126" s="304">
        <f t="shared" ca="1" si="108"/>
        <v>242101542466.31345</v>
      </c>
      <c r="T126" s="304">
        <f t="shared" ca="1" si="108"/>
        <v>366360409688.2348</v>
      </c>
      <c r="U126" s="304">
        <f t="shared" ca="1" si="108"/>
        <v>554395269107.41125</v>
      </c>
      <c r="V126" s="304">
        <f t="shared" ca="1" si="108"/>
        <v>838939214720.91125</v>
      </c>
      <c r="W126" s="304">
        <f t="shared" ca="1" si="108"/>
        <v>1269525634895.304</v>
      </c>
      <c r="X126" s="65"/>
      <c r="Y126" s="55"/>
      <c r="Z126" s="55"/>
      <c r="AA126" s="38" t="s">
        <v>315</v>
      </c>
      <c r="AB126" s="9"/>
    </row>
    <row r="127" spans="1:28">
      <c r="A127" s="160" t="s">
        <v>261</v>
      </c>
      <c r="B127" s="179"/>
      <c r="C127" s="179"/>
      <c r="D127" s="179"/>
      <c r="E127" s="245">
        <f t="shared" ref="E127:W127" ca="1" si="109">IFERROR(E126/E123,0)</f>
        <v>5.2298615629168634E-2</v>
      </c>
      <c r="F127" s="245">
        <f t="shared" ca="1" si="109"/>
        <v>0.13420594228811875</v>
      </c>
      <c r="G127" s="245">
        <f t="shared" ca="1" si="109"/>
        <v>0.18580112478010957</v>
      </c>
      <c r="H127" s="478">
        <f t="shared" ca="1" si="109"/>
        <v>0.21132485678702007</v>
      </c>
      <c r="I127" s="230">
        <f t="shared" ca="1" si="109"/>
        <v>0.2041728014990776</v>
      </c>
      <c r="J127" s="230">
        <f t="shared" ca="1" si="109"/>
        <v>0.19726279958630125</v>
      </c>
      <c r="K127" s="230">
        <f t="shared" ca="1" si="109"/>
        <v>0.19058665902079538</v>
      </c>
      <c r="L127" s="230">
        <f t="shared" ca="1" si="109"/>
        <v>0.18413646502475861</v>
      </c>
      <c r="M127" s="230">
        <f t="shared" ca="1" si="109"/>
        <v>0.17790457068726181</v>
      </c>
      <c r="N127" s="289">
        <f t="shared" ca="1" si="109"/>
        <v>0.17188358789859101</v>
      </c>
      <c r="O127" s="308">
        <f t="shared" ca="1" si="109"/>
        <v>0.16606637859140766</v>
      </c>
      <c r="P127" s="308">
        <f t="shared" ca="1" si="109"/>
        <v>0.16044604627834166</v>
      </c>
      <c r="Q127" s="308">
        <f t="shared" ca="1" si="109"/>
        <v>0.19408939573940862</v>
      </c>
      <c r="R127" s="308">
        <f t="shared" ca="1" si="109"/>
        <v>0.1935563197638592</v>
      </c>
      <c r="S127" s="308">
        <f t="shared" ca="1" si="109"/>
        <v>0.19302470790743192</v>
      </c>
      <c r="T127" s="308">
        <f t="shared" ca="1" si="109"/>
        <v>0.19249455614885239</v>
      </c>
      <c r="U127" s="308">
        <f t="shared" ca="1" si="109"/>
        <v>0.19196586047789069</v>
      </c>
      <c r="V127" s="308">
        <f t="shared" ca="1" si="109"/>
        <v>0.19143861689533129</v>
      </c>
      <c r="W127" s="308">
        <f t="shared" ca="1" si="109"/>
        <v>0.19091282141294275</v>
      </c>
      <c r="X127" s="65"/>
      <c r="Y127" s="55"/>
      <c r="Z127" s="55"/>
      <c r="AA127" s="38" t="s">
        <v>261</v>
      </c>
      <c r="AB127" s="9"/>
    </row>
    <row r="128" spans="1:28">
      <c r="A128" s="160" t="s">
        <v>316</v>
      </c>
      <c r="B128" s="212">
        <v>7000</v>
      </c>
      <c r="C128" s="212">
        <v>7000</v>
      </c>
      <c r="D128" s="212">
        <v>7000</v>
      </c>
      <c r="E128" s="212">
        <v>7000</v>
      </c>
      <c r="F128" s="212">
        <v>7000</v>
      </c>
      <c r="G128" s="212">
        <v>7000</v>
      </c>
      <c r="H128" s="479">
        <v>7000</v>
      </c>
      <c r="I128" s="208">
        <f t="shared" ref="I128:W128" ca="1" si="110">MEDIAN($P$36,H128*(1+_xlfn.RRI(6,$H$128,$N$36)),$R$36)</f>
        <v>7154.79769255875</v>
      </c>
      <c r="J128" s="208">
        <f t="shared" ca="1" si="110"/>
        <v>7313.0185744920018</v>
      </c>
      <c r="K128" s="208">
        <f t="shared" ca="1" si="110"/>
        <v>7474.7383460592355</v>
      </c>
      <c r="L128" s="208">
        <f t="shared" ca="1" si="110"/>
        <v>7640.0343815521455</v>
      </c>
      <c r="M128" s="208">
        <f t="shared" ca="1" si="110"/>
        <v>7808.9857663141147</v>
      </c>
      <c r="N128" s="277">
        <f t="shared" ca="1" si="110"/>
        <v>7981.673334578335</v>
      </c>
      <c r="O128" s="307">
        <f t="shared" ca="1" si="110"/>
        <v>8158.1797081426812</v>
      </c>
      <c r="P128" s="307">
        <f t="shared" ca="1" si="110"/>
        <v>8338.5893358998383</v>
      </c>
      <c r="Q128" s="307">
        <f t="shared" ca="1" si="110"/>
        <v>8522.9885342415946</v>
      </c>
      <c r="R128" s="307">
        <f t="shared" ca="1" si="110"/>
        <v>8711.4655283566335</v>
      </c>
      <c r="S128" s="307">
        <f t="shared" ca="1" si="110"/>
        <v>8904.1104944415893</v>
      </c>
      <c r="T128" s="307">
        <f t="shared" ca="1" si="110"/>
        <v>9101.0156028455476</v>
      </c>
      <c r="U128" s="307">
        <f t="shared" ca="1" si="110"/>
        <v>9302.2750621686428</v>
      </c>
      <c r="V128" s="307">
        <f t="shared" ca="1" si="110"/>
        <v>9507.9851643358579</v>
      </c>
      <c r="W128" s="307">
        <f t="shared" ca="1" si="110"/>
        <v>9718.2443306675741</v>
      </c>
      <c r="X128" s="65"/>
      <c r="Y128" s="55"/>
      <c r="Z128" s="55"/>
      <c r="AA128" s="38" t="s">
        <v>317</v>
      </c>
      <c r="AB128" s="9"/>
    </row>
    <row r="129" spans="1:28">
      <c r="A129" s="100" t="s">
        <v>318</v>
      </c>
      <c r="B129" s="101">
        <v>2019</v>
      </c>
      <c r="C129" s="101">
        <f>B129+1</f>
        <v>2020</v>
      </c>
      <c r="D129" s="101">
        <f t="shared" ref="D129:N129" si="111">C129+1</f>
        <v>2021</v>
      </c>
      <c r="E129" s="101">
        <f t="shared" si="111"/>
        <v>2022</v>
      </c>
      <c r="F129" s="101">
        <f t="shared" si="111"/>
        <v>2023</v>
      </c>
      <c r="G129" s="101">
        <f t="shared" si="111"/>
        <v>2024</v>
      </c>
      <c r="H129" s="269">
        <f t="shared" si="111"/>
        <v>2025</v>
      </c>
      <c r="I129" s="101">
        <f t="shared" si="111"/>
        <v>2026</v>
      </c>
      <c r="J129" s="101">
        <f t="shared" si="111"/>
        <v>2027</v>
      </c>
      <c r="K129" s="101">
        <f t="shared" si="111"/>
        <v>2028</v>
      </c>
      <c r="L129" s="101">
        <f t="shared" si="111"/>
        <v>2029</v>
      </c>
      <c r="M129" s="101">
        <f t="shared" si="111"/>
        <v>2030</v>
      </c>
      <c r="N129" s="269">
        <f t="shared" si="111"/>
        <v>2031</v>
      </c>
      <c r="O129" s="314">
        <f>N129+1</f>
        <v>2032</v>
      </c>
      <c r="P129" s="314">
        <f t="shared" ref="P129:W129" si="112">O129+1</f>
        <v>2033</v>
      </c>
      <c r="Q129" s="314">
        <f t="shared" si="112"/>
        <v>2034</v>
      </c>
      <c r="R129" s="314">
        <f t="shared" si="112"/>
        <v>2035</v>
      </c>
      <c r="S129" s="314">
        <f t="shared" si="112"/>
        <v>2036</v>
      </c>
      <c r="T129" s="314">
        <f t="shared" si="112"/>
        <v>2037</v>
      </c>
      <c r="U129" s="314">
        <f t="shared" si="112"/>
        <v>2038</v>
      </c>
      <c r="V129" s="314">
        <f t="shared" si="112"/>
        <v>2039</v>
      </c>
      <c r="W129" s="314">
        <f t="shared" si="112"/>
        <v>2040</v>
      </c>
      <c r="X129" s="65"/>
      <c r="Y129" s="157"/>
      <c r="Z129" s="157"/>
      <c r="AA129" s="38"/>
      <c r="AB129" s="8"/>
    </row>
    <row r="130" spans="1:28">
      <c r="A130" s="160" t="s">
        <v>319</v>
      </c>
      <c r="B130" s="184"/>
      <c r="C130" s="184"/>
      <c r="D130" s="184"/>
      <c r="E130" s="196"/>
      <c r="F130" s="196"/>
      <c r="G130" s="196"/>
      <c r="H130" s="479">
        <v>0</v>
      </c>
      <c r="I130" s="212">
        <v>1000</v>
      </c>
      <c r="J130" s="112">
        <f t="shared" ref="J130:W130" ca="1" si="113">MIN(I130+IFERROR(I66/J132,0), I130*(1+$N$13))</f>
        <v>3654.8270651974717</v>
      </c>
      <c r="K130" s="112">
        <f ca="1">MIN(J130+IFERROR(J66/K132,0), J130*(1+$N$13))</f>
        <v>13357.760876499964</v>
      </c>
      <c r="L130" s="112">
        <f t="shared" ca="1" si="113"/>
        <v>48820.305981867976</v>
      </c>
      <c r="M130" s="112">
        <f t="shared" ca="1" si="113"/>
        <v>178429.7756337531</v>
      </c>
      <c r="N130" s="290">
        <f t="shared" ca="1" si="113"/>
        <v>652129.97322335327</v>
      </c>
      <c r="O130" s="307">
        <f t="shared" ca="1" si="113"/>
        <v>2383422.2761632139</v>
      </c>
      <c r="P130" s="307">
        <f t="shared" ca="1" si="113"/>
        <v>8710996.2427158765</v>
      </c>
      <c r="Q130" s="307">
        <f t="shared" ca="1" si="113"/>
        <v>25043753.11310026</v>
      </c>
      <c r="R130" s="307">
        <f t="shared" ca="1" si="113"/>
        <v>88825332.218384296</v>
      </c>
      <c r="S130" s="307">
        <f t="shared" ca="1" si="113"/>
        <v>315046215.64006519</v>
      </c>
      <c r="T130" s="307">
        <f t="shared" ca="1" si="113"/>
        <v>1117407787.9619088</v>
      </c>
      <c r="U130" s="307">
        <f t="shared" ca="1" si="113"/>
        <v>3963228576.0398726</v>
      </c>
      <c r="V130" s="307">
        <f t="shared" ca="1" si="113"/>
        <v>14056802641.932613</v>
      </c>
      <c r="W130" s="307">
        <f t="shared" ca="1" si="113"/>
        <v>49856751061.197372</v>
      </c>
      <c r="X130" s="65"/>
      <c r="Y130" s="157"/>
      <c r="Z130" s="157"/>
      <c r="AA130" s="38" t="s">
        <v>320</v>
      </c>
      <c r="AB130" s="8"/>
    </row>
    <row r="131" spans="1:28">
      <c r="A131" s="160" t="s">
        <v>321</v>
      </c>
      <c r="B131" s="184"/>
      <c r="C131" s="184"/>
      <c r="D131" s="184"/>
      <c r="E131" s="196"/>
      <c r="F131" s="196"/>
      <c r="G131" s="196"/>
      <c r="H131" s="479">
        <v>0</v>
      </c>
      <c r="I131" s="212">
        <f>I130</f>
        <v>1000</v>
      </c>
      <c r="J131" s="213">
        <f t="shared" ref="J131:W131" ca="1" si="114">I131+J130</f>
        <v>4654.8270651974717</v>
      </c>
      <c r="K131" s="213">
        <f t="shared" ca="1" si="114"/>
        <v>18012.587941697435</v>
      </c>
      <c r="L131" s="213">
        <f t="shared" ca="1" si="114"/>
        <v>66832.893923565411</v>
      </c>
      <c r="M131" s="213">
        <f t="shared" ca="1" si="114"/>
        <v>245262.6695573185</v>
      </c>
      <c r="N131" s="291">
        <f t="shared" ca="1" si="114"/>
        <v>897392.64278067183</v>
      </c>
      <c r="O131" s="307">
        <f ca="1">N131+O130</f>
        <v>3280814.9189438857</v>
      </c>
      <c r="P131" s="307">
        <f t="shared" ca="1" si="114"/>
        <v>11991811.161659762</v>
      </c>
      <c r="Q131" s="307">
        <f t="shared" ca="1" si="114"/>
        <v>34876757.172180504</v>
      </c>
      <c r="R131" s="307">
        <f t="shared" ca="1" si="114"/>
        <v>123702089.3905648</v>
      </c>
      <c r="S131" s="307">
        <f t="shared" ca="1" si="114"/>
        <v>438748305.03062999</v>
      </c>
      <c r="T131" s="307">
        <f t="shared" ca="1" si="114"/>
        <v>1556156092.9925389</v>
      </c>
      <c r="U131" s="307">
        <f t="shared" ca="1" si="114"/>
        <v>5519384669.0324116</v>
      </c>
      <c r="V131" s="307">
        <f t="shared" ca="1" si="114"/>
        <v>19576187310.965027</v>
      </c>
      <c r="W131" s="307">
        <f t="shared" ca="1" si="114"/>
        <v>69432938372.162399</v>
      </c>
      <c r="X131" s="65"/>
      <c r="Y131" s="157"/>
      <c r="Z131" s="157"/>
      <c r="AA131" s="38" t="s">
        <v>322</v>
      </c>
      <c r="AB131" s="8"/>
    </row>
    <row r="132" spans="1:28">
      <c r="A132" s="159" t="s">
        <v>323</v>
      </c>
      <c r="B132" s="184"/>
      <c r="C132" s="184"/>
      <c r="D132" s="184"/>
      <c r="E132" s="196"/>
      <c r="F132" s="196"/>
      <c r="G132" s="196"/>
      <c r="H132" s="479">
        <v>0</v>
      </c>
      <c r="I132" s="212">
        <v>25000</v>
      </c>
      <c r="J132" s="213">
        <f t="shared" ref="J132:W132" ca="1" si="115">MEDIAN($P$44,I132*(1+_xlfn.RRI(5,$I$132,$N$44)),$R$44)</f>
        <v>19216.459416894755</v>
      </c>
      <c r="K132" s="213">
        <f t="shared" ca="1" si="115"/>
        <v>14770.892500846525</v>
      </c>
      <c r="L132" s="213">
        <f t="shared" ca="1" si="115"/>
        <v>11353.770251753293</v>
      </c>
      <c r="M132" s="213">
        <f t="shared" ca="1" si="115"/>
        <v>8727.170610862564</v>
      </c>
      <c r="N132" s="291">
        <f t="shared" ca="1" si="115"/>
        <v>6708.2127947182826</v>
      </c>
      <c r="O132" s="307">
        <f t="shared" ca="1" si="115"/>
        <v>5156.3239571839204</v>
      </c>
      <c r="P132" s="307">
        <f t="shared" ca="1" si="115"/>
        <v>3963.4516025434787</v>
      </c>
      <c r="Q132" s="307">
        <f t="shared" ca="1" si="115"/>
        <v>3046.5402748441293</v>
      </c>
      <c r="R132" s="307">
        <f t="shared" ca="1" si="115"/>
        <v>2341.7487021391039</v>
      </c>
      <c r="S132" s="307">
        <f t="shared" ca="1" si="115"/>
        <v>1800.0047559688821</v>
      </c>
      <c r="T132" s="307">
        <f t="shared" ca="1" si="115"/>
        <v>1383.5887337317429</v>
      </c>
      <c r="U132" s="307">
        <f t="shared" ca="1" si="115"/>
        <v>1063.5070700571537</v>
      </c>
      <c r="V132" s="307">
        <f t="shared" ca="1" si="115"/>
        <v>817.47361805335765</v>
      </c>
      <c r="W132" s="307">
        <f t="shared" ca="1" si="115"/>
        <v>628.35794422817878</v>
      </c>
      <c r="X132" s="65"/>
      <c r="Y132" s="157"/>
      <c r="Z132" s="157"/>
      <c r="AA132" s="38" t="s">
        <v>324</v>
      </c>
      <c r="AB132" s="8"/>
    </row>
    <row r="133" spans="1:28">
      <c r="A133" s="199" t="s">
        <v>325</v>
      </c>
      <c r="B133" s="200"/>
      <c r="C133" s="200"/>
      <c r="D133" s="200"/>
      <c r="E133" s="210"/>
      <c r="F133" s="210"/>
      <c r="G133" s="211"/>
      <c r="H133" s="292"/>
      <c r="I133" s="211"/>
      <c r="J133" s="211"/>
      <c r="K133" s="211"/>
      <c r="L133" s="211"/>
      <c r="M133" s="211"/>
      <c r="N133" s="292"/>
      <c r="O133" s="307"/>
      <c r="P133" s="307"/>
      <c r="Q133" s="307"/>
      <c r="R133" s="307"/>
      <c r="S133" s="307"/>
      <c r="T133" s="307"/>
      <c r="U133" s="307"/>
      <c r="V133" s="307"/>
      <c r="W133" s="307"/>
      <c r="X133" s="65"/>
      <c r="Y133" s="157"/>
      <c r="Z133" s="157"/>
      <c r="AA133" s="38"/>
      <c r="AB133" s="8"/>
    </row>
    <row r="134" spans="1:28">
      <c r="A134" s="159" t="s">
        <v>326</v>
      </c>
      <c r="B134" s="184"/>
      <c r="C134" s="184"/>
      <c r="D134" s="184"/>
      <c r="E134" s="196"/>
      <c r="F134" s="196"/>
      <c r="G134" s="112"/>
      <c r="H134" s="480">
        <v>0</v>
      </c>
      <c r="I134" s="112">
        <f t="shared" ref="I134:W134" ca="1" si="116">MAX(0, MIN(IF(I47&lt;$N$41, I130, I130*$N$42), $N$43 - H135))</f>
        <v>1000</v>
      </c>
      <c r="J134" s="112">
        <f t="shared" ca="1" si="116"/>
        <v>3654.8270651974717</v>
      </c>
      <c r="K134" s="112">
        <f t="shared" ca="1" si="116"/>
        <v>13357.760876499964</v>
      </c>
      <c r="L134" s="112">
        <f t="shared" ca="1" si="116"/>
        <v>1674.6971301135202</v>
      </c>
      <c r="M134" s="112">
        <f t="shared" ca="1" si="116"/>
        <v>6120.7283971474253</v>
      </c>
      <c r="N134" s="290">
        <f t="shared" ca="1" si="116"/>
        <v>22370.203804617151</v>
      </c>
      <c r="O134" s="307">
        <f t="shared" ca="1" si="116"/>
        <v>27707.725820382519</v>
      </c>
      <c r="P134" s="307">
        <f t="shared" ca="1" si="116"/>
        <v>0</v>
      </c>
      <c r="Q134" s="307">
        <f t="shared" ca="1" si="116"/>
        <v>0</v>
      </c>
      <c r="R134" s="307">
        <f t="shared" ca="1" si="116"/>
        <v>0</v>
      </c>
      <c r="S134" s="307">
        <f t="shared" ca="1" si="116"/>
        <v>0</v>
      </c>
      <c r="T134" s="307">
        <f t="shared" ca="1" si="116"/>
        <v>0</v>
      </c>
      <c r="U134" s="307">
        <f t="shared" ca="1" si="116"/>
        <v>0</v>
      </c>
      <c r="V134" s="307">
        <f t="shared" ca="1" si="116"/>
        <v>0</v>
      </c>
      <c r="W134" s="307">
        <f t="shared" ca="1" si="116"/>
        <v>0</v>
      </c>
      <c r="X134" s="65"/>
      <c r="Y134" s="157"/>
      <c r="Z134" s="157"/>
      <c r="AA134" s="38" t="s">
        <v>327</v>
      </c>
      <c r="AB134" s="8"/>
    </row>
    <row r="135" spans="1:28">
      <c r="A135" s="159" t="s">
        <v>328</v>
      </c>
      <c r="B135" s="184"/>
      <c r="C135" s="184"/>
      <c r="D135" s="184"/>
      <c r="E135" s="196"/>
      <c r="F135" s="196"/>
      <c r="G135" s="212"/>
      <c r="H135" s="480">
        <v>0</v>
      </c>
      <c r="I135" s="112">
        <f t="shared" ref="I135:W135" ca="1" si="117">H135+I134</f>
        <v>1000</v>
      </c>
      <c r="J135" s="112">
        <f t="shared" ca="1" si="117"/>
        <v>4654.8270651974717</v>
      </c>
      <c r="K135" s="112">
        <f t="shared" ca="1" si="117"/>
        <v>18012.587941697435</v>
      </c>
      <c r="L135" s="112">
        <f t="shared" ca="1" si="117"/>
        <v>19687.285071810955</v>
      </c>
      <c r="M135" s="112">
        <f t="shared" ca="1" si="117"/>
        <v>25808.013468958379</v>
      </c>
      <c r="N135" s="290">
        <f t="shared" ca="1" si="117"/>
        <v>48178.21727357553</v>
      </c>
      <c r="O135" s="307">
        <f ca="1">N135+O134</f>
        <v>75885.943093958049</v>
      </c>
      <c r="P135" s="307">
        <f t="shared" ca="1" si="117"/>
        <v>110686.97837245421</v>
      </c>
      <c r="Q135" s="307">
        <f t="shared" ca="1" si="117"/>
        <v>110686.97837245421</v>
      </c>
      <c r="R135" s="307">
        <f t="shared" ca="1" si="117"/>
        <v>110686.97837245421</v>
      </c>
      <c r="S135" s="307">
        <f t="shared" ca="1" si="117"/>
        <v>110686.97837245421</v>
      </c>
      <c r="T135" s="307">
        <f t="shared" ca="1" si="117"/>
        <v>110686.97837245421</v>
      </c>
      <c r="U135" s="307">
        <f t="shared" ca="1" si="117"/>
        <v>110686.97837245421</v>
      </c>
      <c r="V135" s="307">
        <f t="shared" ca="1" si="117"/>
        <v>110686.97837245421</v>
      </c>
      <c r="W135" s="307">
        <f t="shared" ca="1" si="117"/>
        <v>110686.97837245421</v>
      </c>
      <c r="X135" s="65"/>
      <c r="Y135" s="157"/>
      <c r="Z135" s="157"/>
      <c r="AA135" s="38" t="s">
        <v>329</v>
      </c>
      <c r="AB135" s="8"/>
    </row>
    <row r="136" spans="1:28">
      <c r="A136" s="160" t="s">
        <v>330</v>
      </c>
      <c r="B136" s="184"/>
      <c r="C136" s="184"/>
      <c r="D136" s="184"/>
      <c r="E136" s="196"/>
      <c r="F136" s="196"/>
      <c r="G136" s="196"/>
      <c r="H136" s="480">
        <v>0</v>
      </c>
      <c r="I136" s="431">
        <v>0.6</v>
      </c>
      <c r="J136" s="422">
        <f t="shared" ref="J136:W136" ca="1" si="118">$I136*(J70/$H$70)^((LN(1+$N$40)/LN(2)))</f>
        <v>0.7142912479502409</v>
      </c>
      <c r="K136" s="422">
        <f t="shared" ca="1" si="118"/>
        <v>0.75837080963853809</v>
      </c>
      <c r="L136" s="422">
        <f t="shared" ca="1" si="118"/>
        <v>0.81046527868940932</v>
      </c>
      <c r="M136" s="422">
        <f t="shared" ca="1" si="118"/>
        <v>0.88116456570141755</v>
      </c>
      <c r="N136" s="423">
        <f t="shared" ca="1" si="118"/>
        <v>0.96790757464110644</v>
      </c>
      <c r="O136" s="424">
        <f t="shared" ca="1" si="118"/>
        <v>1.0649360225925415</v>
      </c>
      <c r="P136" s="424">
        <f t="shared" ca="1" si="118"/>
        <v>1.3873932668066968</v>
      </c>
      <c r="Q136" s="424">
        <f t="shared" ca="1" si="118"/>
        <v>1.5541198129130602</v>
      </c>
      <c r="R136" s="424">
        <f t="shared" ca="1" si="118"/>
        <v>1.7626886082698676</v>
      </c>
      <c r="S136" s="424">
        <f t="shared" ca="1" si="118"/>
        <v>2.0612443008648937</v>
      </c>
      <c r="T136" s="424">
        <f t="shared" ca="1" si="118"/>
        <v>2.5025067450910772</v>
      </c>
      <c r="U136" s="424">
        <f t="shared" ca="1" si="118"/>
        <v>3.1255175538618643</v>
      </c>
      <c r="V136" s="424">
        <f t="shared" ca="1" si="118"/>
        <v>3.9650772906460521</v>
      </c>
      <c r="W136" s="424">
        <f t="shared" ca="1" si="118"/>
        <v>5.0667470540492188</v>
      </c>
      <c r="X136" s="65"/>
      <c r="Y136" s="157"/>
      <c r="Z136" s="157"/>
      <c r="AA136" s="38" t="s">
        <v>331</v>
      </c>
      <c r="AB136" s="8"/>
    </row>
    <row r="137" spans="1:28">
      <c r="A137" s="160" t="s">
        <v>332</v>
      </c>
      <c r="B137" s="184"/>
      <c r="C137" s="184"/>
      <c r="D137" s="184"/>
      <c r="E137" s="207"/>
      <c r="F137" s="207"/>
      <c r="G137" s="196"/>
      <c r="H137" s="480">
        <v>0</v>
      </c>
      <c r="I137" s="432">
        <f t="shared" ref="I137:W137" ca="1" si="119">I136*I135*(90000)*2</f>
        <v>108000000</v>
      </c>
      <c r="J137" s="112">
        <f t="shared" ca="1" si="119"/>
        <v>598482402.01064277</v>
      </c>
      <c r="K137" s="112">
        <f t="shared" ca="1" si="119"/>
        <v>2458839762.1854815</v>
      </c>
      <c r="L137" s="112">
        <f t="shared" ca="1" si="119"/>
        <v>2872054976.8253603</v>
      </c>
      <c r="M137" s="112">
        <f t="shared" ca="1" si="119"/>
        <v>4093399256.3983879</v>
      </c>
      <c r="N137" s="433">
        <f t="shared" ca="1" si="119"/>
        <v>8393771057.7237749</v>
      </c>
      <c r="O137" s="434">
        <f t="shared" ca="1" si="119"/>
        <v>14546461393.649452</v>
      </c>
      <c r="P137" s="434">
        <f t="shared" ca="1" si="119"/>
        <v>27641946333.08186</v>
      </c>
      <c r="Q137" s="434">
        <f t="shared" ca="1" si="119"/>
        <v>30963748701.619884</v>
      </c>
      <c r="R137" s="434">
        <f t="shared" ca="1" si="119"/>
        <v>35119201654.96888</v>
      </c>
      <c r="S137" s="434">
        <f t="shared" ca="1" si="119"/>
        <v>41067522603.03186</v>
      </c>
      <c r="T137" s="434">
        <f t="shared" ca="1" si="119"/>
        <v>49859083794.747025</v>
      </c>
      <c r="U137" s="434">
        <f t="shared" ca="1" si="119"/>
        <v>62271736899.666153</v>
      </c>
      <c r="V137" s="434">
        <f t="shared" ca="1" si="119"/>
        <v>78998836376.672806</v>
      </c>
      <c r="W137" s="434">
        <f t="shared" ca="1" si="119"/>
        <v>100948125886.24355</v>
      </c>
      <c r="X137" s="65"/>
      <c r="Y137" s="157"/>
      <c r="Z137" s="157"/>
      <c r="AA137" s="38" t="s">
        <v>333</v>
      </c>
      <c r="AB137" s="8"/>
    </row>
    <row r="138" spans="1:28">
      <c r="A138" s="160" t="s">
        <v>334</v>
      </c>
      <c r="B138" s="209"/>
      <c r="C138" s="209"/>
      <c r="D138" s="209"/>
      <c r="E138" s="209"/>
      <c r="F138" s="209"/>
      <c r="G138" s="196"/>
      <c r="H138" s="479">
        <v>0</v>
      </c>
      <c r="I138" s="212">
        <v>100000</v>
      </c>
      <c r="J138" s="112">
        <f t="shared" ref="J138:W138" ca="1" si="120">$I138*(J131/$I$131)^((LN(1-$N$23)/LN(2)))</f>
        <v>66931.671670622323</v>
      </c>
      <c r="K138" s="112">
        <f t="shared" ca="1" si="120"/>
        <v>47012.040052008633</v>
      </c>
      <c r="L138" s="112">
        <f t="shared" ca="1" si="120"/>
        <v>33385.140786246979</v>
      </c>
      <c r="M138" s="112">
        <f t="shared" ca="1" si="120"/>
        <v>23776.252075575791</v>
      </c>
      <c r="N138" s="290">
        <f t="shared" ca="1" si="120"/>
        <v>16946.124506364526</v>
      </c>
      <c r="O138" s="307">
        <f t="shared" ca="1" si="120"/>
        <v>12080.62046056803</v>
      </c>
      <c r="P138" s="307">
        <f t="shared" ca="1" si="120"/>
        <v>8612.5785563717127</v>
      </c>
      <c r="Q138" s="307">
        <f t="shared" ca="1" si="120"/>
        <v>7862.8373129406609</v>
      </c>
      <c r="R138" s="307">
        <f t="shared" ca="1" si="120"/>
        <v>5779.592250760038</v>
      </c>
      <c r="S138" s="307">
        <f t="shared" ca="1" si="120"/>
        <v>4248.3053379239263</v>
      </c>
      <c r="T138" s="307">
        <f t="shared" ca="1" si="120"/>
        <v>3122.7298817312585</v>
      </c>
      <c r="U138" s="307">
        <f t="shared" ca="1" si="120"/>
        <v>2295.372444440512</v>
      </c>
      <c r="V138" s="307">
        <f t="shared" ca="1" si="120"/>
        <v>1687.2208051590144</v>
      </c>
      <c r="W138" s="307">
        <f t="shared" ca="1" si="120"/>
        <v>1240.1970223364997</v>
      </c>
      <c r="X138" s="65"/>
      <c r="Y138" s="157"/>
      <c r="Z138" s="157"/>
      <c r="AA138" s="38" t="s">
        <v>335</v>
      </c>
      <c r="AB138" s="8"/>
    </row>
    <row r="139" spans="1:28">
      <c r="A139" s="160" t="s">
        <v>336</v>
      </c>
      <c r="B139" s="209"/>
      <c r="C139" s="209"/>
      <c r="D139" s="209"/>
      <c r="E139" s="209"/>
      <c r="F139" s="209"/>
      <c r="G139" s="207"/>
      <c r="H139" s="462">
        <v>0</v>
      </c>
      <c r="I139" s="208">
        <f t="shared" ref="I139:W139" ca="1" si="121">I138*I134</f>
        <v>100000000</v>
      </c>
      <c r="J139" s="208">
        <f t="shared" ca="1" si="121"/>
        <v>244623685.14070135</v>
      </c>
      <c r="K139" s="208">
        <f t="shared" ca="1" si="121"/>
        <v>627975589.3311702</v>
      </c>
      <c r="L139" s="208">
        <f t="shared" ca="1" si="121"/>
        <v>55909999.463163644</v>
      </c>
      <c r="M139" s="208">
        <f t="shared" ca="1" si="121"/>
        <v>145527981.25671214</v>
      </c>
      <c r="N139" s="277">
        <f t="shared" ca="1" si="121"/>
        <v>379088258.90579164</v>
      </c>
      <c r="O139" s="307">
        <f t="shared" ca="1" si="121"/>
        <v>334726519.46152216</v>
      </c>
      <c r="P139" s="307">
        <f t="shared" ca="1" si="121"/>
        <v>0</v>
      </c>
      <c r="Q139" s="307">
        <f t="shared" ca="1" si="121"/>
        <v>0</v>
      </c>
      <c r="R139" s="307">
        <f t="shared" ca="1" si="121"/>
        <v>0</v>
      </c>
      <c r="S139" s="307">
        <f t="shared" ca="1" si="121"/>
        <v>0</v>
      </c>
      <c r="T139" s="307">
        <f t="shared" ca="1" si="121"/>
        <v>0</v>
      </c>
      <c r="U139" s="307">
        <f t="shared" ca="1" si="121"/>
        <v>0</v>
      </c>
      <c r="V139" s="307">
        <f t="shared" ca="1" si="121"/>
        <v>0</v>
      </c>
      <c r="W139" s="307">
        <f t="shared" ca="1" si="121"/>
        <v>0</v>
      </c>
      <c r="X139" s="65"/>
      <c r="Y139" s="52"/>
      <c r="Z139" s="52"/>
      <c r="AA139" s="38" t="s">
        <v>337</v>
      </c>
      <c r="AB139" s="8"/>
    </row>
    <row r="140" spans="1:28">
      <c r="A140" s="199" t="s">
        <v>338</v>
      </c>
      <c r="B140" s="200"/>
      <c r="C140" s="200"/>
      <c r="D140" s="200"/>
      <c r="E140" s="210"/>
      <c r="F140" s="210"/>
      <c r="G140" s="211"/>
      <c r="H140" s="292"/>
      <c r="I140" s="211"/>
      <c r="J140" s="211"/>
      <c r="K140" s="211"/>
      <c r="L140" s="211"/>
      <c r="M140" s="211"/>
      <c r="N140" s="292"/>
      <c r="O140" s="307"/>
      <c r="P140" s="307"/>
      <c r="Q140" s="307"/>
      <c r="R140" s="307"/>
      <c r="S140" s="307"/>
      <c r="T140" s="307"/>
      <c r="U140" s="307"/>
      <c r="V140" s="307"/>
      <c r="W140" s="307"/>
      <c r="X140" s="65"/>
      <c r="Y140" s="69"/>
      <c r="Z140" s="69"/>
      <c r="AA140" s="38"/>
      <c r="AB140" s="39"/>
    </row>
    <row r="141" spans="1:28">
      <c r="A141" s="159" t="s">
        <v>326</v>
      </c>
      <c r="B141" s="184"/>
      <c r="C141" s="184"/>
      <c r="D141" s="184"/>
      <c r="E141" s="207"/>
      <c r="F141" s="207"/>
      <c r="G141" s="207"/>
      <c r="H141" s="291">
        <f t="shared" ref="H141:W141" ca="1" si="122">IF(H47&lt;$N$41, 0, H130 - H134)</f>
        <v>0</v>
      </c>
      <c r="I141" s="213">
        <f t="shared" ca="1" si="122"/>
        <v>0</v>
      </c>
      <c r="J141" s="213">
        <f t="shared" ca="1" si="122"/>
        <v>0</v>
      </c>
      <c r="K141" s="213">
        <f t="shared" ca="1" si="122"/>
        <v>0</v>
      </c>
      <c r="L141" s="213">
        <f t="shared" ca="1" si="122"/>
        <v>47145.608851754456</v>
      </c>
      <c r="M141" s="213">
        <f t="shared" ca="1" si="122"/>
        <v>172309.04723660566</v>
      </c>
      <c r="N141" s="291">
        <f t="shared" ca="1" si="122"/>
        <v>629759.7694187361</v>
      </c>
      <c r="O141" s="307">
        <f t="shared" ca="1" si="122"/>
        <v>2355714.5503428313</v>
      </c>
      <c r="P141" s="307">
        <f t="shared" ca="1" si="122"/>
        <v>7060931.3168446412</v>
      </c>
      <c r="Q141" s="307">
        <f t="shared" ca="1" si="122"/>
        <v>25043753.11310026</v>
      </c>
      <c r="R141" s="307">
        <f t="shared" ca="1" si="122"/>
        <v>88825332.218384296</v>
      </c>
      <c r="S141" s="307">
        <f t="shared" ca="1" si="122"/>
        <v>315046215.64006519</v>
      </c>
      <c r="T141" s="307">
        <f t="shared" ca="1" si="122"/>
        <v>1117407787.9619088</v>
      </c>
      <c r="U141" s="307">
        <f t="shared" ca="1" si="122"/>
        <v>3963228576.0398726</v>
      </c>
      <c r="V141" s="307">
        <f t="shared" ca="1" si="122"/>
        <v>14056802641.932613</v>
      </c>
      <c r="W141" s="307">
        <f t="shared" ca="1" si="122"/>
        <v>49856751061.197372</v>
      </c>
      <c r="X141" s="65"/>
      <c r="Y141" s="69"/>
      <c r="Z141" s="69"/>
      <c r="AA141" s="38" t="s">
        <v>339</v>
      </c>
      <c r="AB141" s="39"/>
    </row>
    <row r="142" spans="1:28">
      <c r="A142" s="159" t="s">
        <v>340</v>
      </c>
      <c r="B142" s="184"/>
      <c r="C142" s="184"/>
      <c r="D142" s="184"/>
      <c r="E142" s="207"/>
      <c r="F142" s="207"/>
      <c r="G142" s="207"/>
      <c r="H142" s="479">
        <f t="shared" ref="H142:W142" ca="1" si="123">G142+H141</f>
        <v>0</v>
      </c>
      <c r="I142" s="213">
        <f t="shared" ca="1" si="123"/>
        <v>0</v>
      </c>
      <c r="J142" s="213">
        <f t="shared" ca="1" si="123"/>
        <v>0</v>
      </c>
      <c r="K142" s="213">
        <f t="shared" ca="1" si="123"/>
        <v>0</v>
      </c>
      <c r="L142" s="213">
        <f t="shared" ca="1" si="123"/>
        <v>47145.608851754456</v>
      </c>
      <c r="M142" s="213">
        <f t="shared" ca="1" si="123"/>
        <v>219454.65608836012</v>
      </c>
      <c r="N142" s="291">
        <f t="shared" ca="1" si="123"/>
        <v>849214.42550709622</v>
      </c>
      <c r="O142" s="307">
        <f ca="1">N142+O141</f>
        <v>3204928.9758499274</v>
      </c>
      <c r="P142" s="307">
        <f t="shared" ca="1" si="123"/>
        <v>9722317.0807077941</v>
      </c>
      <c r="Q142" s="307">
        <f t="shared" ca="1" si="123"/>
        <v>34766070.193808056</v>
      </c>
      <c r="R142" s="307">
        <f t="shared" ca="1" si="123"/>
        <v>123591402.41219234</v>
      </c>
      <c r="S142" s="307">
        <f t="shared" ca="1" si="123"/>
        <v>438637618.05225754</v>
      </c>
      <c r="T142" s="307">
        <f t="shared" ca="1" si="123"/>
        <v>1556045406.0141664</v>
      </c>
      <c r="U142" s="307">
        <f t="shared" ca="1" si="123"/>
        <v>5519273982.054039</v>
      </c>
      <c r="V142" s="307">
        <f t="shared" ca="1" si="123"/>
        <v>19576076623.986652</v>
      </c>
      <c r="W142" s="307">
        <f t="shared" ca="1" si="123"/>
        <v>69432827685.184021</v>
      </c>
      <c r="X142" s="65"/>
      <c r="Y142" s="69"/>
      <c r="Z142" s="69"/>
      <c r="AA142" s="38" t="s">
        <v>341</v>
      </c>
      <c r="AB142" s="39"/>
    </row>
    <row r="143" spans="1:28">
      <c r="A143" s="159" t="s">
        <v>249</v>
      </c>
      <c r="B143" s="184"/>
      <c r="C143" s="184"/>
      <c r="D143" s="184"/>
      <c r="E143" s="207"/>
      <c r="F143" s="207"/>
      <c r="G143" s="207"/>
      <c r="H143" s="479">
        <f t="shared" ref="H143:N143" ca="1" si="124">H138/(1-$N$45)</f>
        <v>0</v>
      </c>
      <c r="I143" s="208">
        <f t="shared" ca="1" si="124"/>
        <v>153553.24715914653</v>
      </c>
      <c r="J143" s="208">
        <f t="shared" ca="1" si="124"/>
        <v>102775.75522813915</v>
      </c>
      <c r="K143" s="208">
        <f t="shared" ca="1" si="124"/>
        <v>72188.514055617765</v>
      </c>
      <c r="L143" s="208">
        <f t="shared" ca="1" si="124"/>
        <v>51263.967745934853</v>
      </c>
      <c r="M143" s="208">
        <f t="shared" ca="1" si="124"/>
        <v>36509.207114790595</v>
      </c>
      <c r="N143" s="277">
        <f t="shared" ca="1" si="124"/>
        <v>26021.324447154617</v>
      </c>
      <c r="O143" s="307">
        <f t="shared" ref="O143:W143" ca="1" si="125">O138/(1-$N$45)</f>
        <v>18550.184994174451</v>
      </c>
      <c r="P143" s="307">
        <f t="shared" ca="1" si="125"/>
        <v>16221.732122514024</v>
      </c>
      <c r="Q143" s="307">
        <f t="shared" ca="1" si="125"/>
        <v>11923.752740426244</v>
      </c>
      <c r="R143" s="307">
        <f t="shared" ca="1" si="125"/>
        <v>8764.5752030411313</v>
      </c>
      <c r="S143" s="307">
        <f t="shared" ca="1" si="125"/>
        <v>6442.4253484004576</v>
      </c>
      <c r="T143" s="307">
        <f t="shared" ca="1" si="125"/>
        <v>4735.524531789968</v>
      </c>
      <c r="U143" s="307">
        <f t="shared" ca="1" si="125"/>
        <v>3480.8622365430074</v>
      </c>
      <c r="V143" s="307">
        <f t="shared" ca="1" si="125"/>
        <v>2558.6188418408137</v>
      </c>
      <c r="W143" s="307">
        <f t="shared" ca="1" si="125"/>
        <v>1880.7209223845359</v>
      </c>
      <c r="X143" s="65"/>
      <c r="Y143" s="69"/>
      <c r="Z143" s="69"/>
      <c r="AA143" s="38" t="s">
        <v>342</v>
      </c>
      <c r="AB143" s="39"/>
    </row>
    <row r="144" spans="1:28">
      <c r="A144" s="159" t="s">
        <v>343</v>
      </c>
      <c r="B144" s="184"/>
      <c r="C144" s="184"/>
      <c r="D144" s="184"/>
      <c r="E144" s="207"/>
      <c r="F144" s="207"/>
      <c r="G144" s="179"/>
      <c r="H144" s="476">
        <v>0</v>
      </c>
      <c r="I144" s="110">
        <f t="shared" ref="I144:W144" ca="1" si="126">I141*I143</f>
        <v>0</v>
      </c>
      <c r="J144" s="110">
        <f t="shared" ca="1" si="126"/>
        <v>0</v>
      </c>
      <c r="K144" s="110">
        <f t="shared" ca="1" si="126"/>
        <v>0</v>
      </c>
      <c r="L144" s="110">
        <f t="shared" ca="1" si="126"/>
        <v>2416870971.5388012</v>
      </c>
      <c r="M144" s="110">
        <f t="shared" ca="1" si="126"/>
        <v>6290866693.3134727</v>
      </c>
      <c r="N144" s="288">
        <f t="shared" ca="1" si="126"/>
        <v>16387183283.810213</v>
      </c>
      <c r="O144" s="304">
        <f t="shared" ca="1" si="126"/>
        <v>43698940702.328003</v>
      </c>
      <c r="P144" s="304">
        <f t="shared" ca="1" si="126"/>
        <v>114540536357.32396</v>
      </c>
      <c r="Q144" s="304">
        <f t="shared" ca="1" si="126"/>
        <v>298615519812.88751</v>
      </c>
      <c r="R144" s="304">
        <f t="shared" ca="1" si="126"/>
        <v>778516304163.14148</v>
      </c>
      <c r="S144" s="304">
        <f t="shared" ca="1" si="126"/>
        <v>2029661725557.1926</v>
      </c>
      <c r="T144" s="304">
        <f t="shared" ca="1" si="126"/>
        <v>5291511991906.7822</v>
      </c>
      <c r="U144" s="304">
        <f t="shared" ca="1" si="126"/>
        <v>13795452685125.309</v>
      </c>
      <c r="V144" s="304">
        <f t="shared" ca="1" si="126"/>
        <v>35966000095686.516</v>
      </c>
      <c r="W144" s="304">
        <f t="shared" ca="1" si="126"/>
        <v>93766634842911.313</v>
      </c>
      <c r="X144" s="65"/>
      <c r="Y144" s="69"/>
      <c r="Z144" s="69"/>
      <c r="AA144" s="38" t="s">
        <v>344</v>
      </c>
      <c r="AB144" s="39"/>
    </row>
    <row r="145" spans="1:28">
      <c r="A145" s="159" t="s">
        <v>345</v>
      </c>
      <c r="B145" s="184"/>
      <c r="C145" s="184"/>
      <c r="D145" s="184"/>
      <c r="E145" s="207"/>
      <c r="F145" s="207"/>
      <c r="G145" s="179"/>
      <c r="H145" s="476">
        <v>0</v>
      </c>
      <c r="I145" s="110">
        <f ca="1">I144-(I138*I141)</f>
        <v>0</v>
      </c>
      <c r="J145" s="110">
        <f t="shared" ref="J145:W145" ca="1" si="127">J144-(J138*J141)</f>
        <v>0</v>
      </c>
      <c r="K145" s="110">
        <f t="shared" ca="1" si="127"/>
        <v>0</v>
      </c>
      <c r="L145" s="110">
        <f t="shared" ca="1" si="127"/>
        <v>842908182.56964684</v>
      </c>
      <c r="M145" s="110">
        <f t="shared" ca="1" si="127"/>
        <v>2194003351.3136406</v>
      </c>
      <c r="N145" s="288">
        <f t="shared" ca="1" si="127"/>
        <v>5715195822.1408958</v>
      </c>
      <c r="O145" s="304">
        <f t="shared" ca="1" si="127"/>
        <v>15240447306.198578</v>
      </c>
      <c r="P145" s="304">
        <f t="shared" ca="1" si="127"/>
        <v>39009483112.55426</v>
      </c>
      <c r="Q145" s="304">
        <f t="shared" ca="1" si="127"/>
        <v>101700563379.12894</v>
      </c>
      <c r="R145" s="304">
        <f t="shared" ca="1" si="127"/>
        <v>265142102402.58167</v>
      </c>
      <c r="S145" s="304">
        <f t="shared" ca="1" si="127"/>
        <v>691249205960.77124</v>
      </c>
      <c r="T145" s="304">
        <f t="shared" ca="1" si="127"/>
        <v>1802149302358.9033</v>
      </c>
      <c r="U145" s="304">
        <f t="shared" ca="1" si="127"/>
        <v>4698367020664.1758</v>
      </c>
      <c r="V145" s="304">
        <f t="shared" ca="1" si="127"/>
        <v>12249070224203.609</v>
      </c>
      <c r="W145" s="304">
        <f t="shared" ca="1" si="127"/>
        <v>31934440633442.211</v>
      </c>
      <c r="X145" s="65"/>
      <c r="Y145" s="69"/>
      <c r="Z145" s="69"/>
      <c r="AA145" s="38" t="s">
        <v>346</v>
      </c>
      <c r="AB145" s="39"/>
    </row>
    <row r="146" spans="1:28">
      <c r="A146" s="159" t="s">
        <v>347</v>
      </c>
      <c r="B146" s="184"/>
      <c r="C146" s="184"/>
      <c r="D146" s="184"/>
      <c r="E146" s="207"/>
      <c r="F146" s="207"/>
      <c r="G146" s="179"/>
      <c r="H146" s="476">
        <v>0</v>
      </c>
      <c r="I146" s="110">
        <f t="shared" ref="I146:N146" ca="1" si="128">IF(I145&lt;0,I145*(1+$N$30),I145*$N$30)</f>
        <v>0</v>
      </c>
      <c r="J146" s="110">
        <f t="shared" ca="1" si="128"/>
        <v>0</v>
      </c>
      <c r="K146" s="110">
        <f t="shared" ca="1" si="128"/>
        <v>0</v>
      </c>
      <c r="L146" s="110">
        <f t="shared" ca="1" si="128"/>
        <v>674326546.05571747</v>
      </c>
      <c r="M146" s="110">
        <f t="shared" ca="1" si="128"/>
        <v>1755202681.0509126</v>
      </c>
      <c r="N146" s="288">
        <f t="shared" ca="1" si="128"/>
        <v>4572156657.7127171</v>
      </c>
      <c r="O146" s="304">
        <f t="shared" ref="O146:W146" ca="1" si="129">IF(O145&lt;0,O145*(1+$N$30),O145*$N$30)</f>
        <v>12192357844.958862</v>
      </c>
      <c r="P146" s="304">
        <f t="shared" ca="1" si="129"/>
        <v>28699591958.751038</v>
      </c>
      <c r="Q146" s="304">
        <f t="shared" ca="1" si="129"/>
        <v>74821926313.008881</v>
      </c>
      <c r="R146" s="304">
        <f t="shared" ca="1" si="129"/>
        <v>195067187331.9581</v>
      </c>
      <c r="S146" s="304">
        <f t="shared" ca="1" si="129"/>
        <v>508557626760.76642</v>
      </c>
      <c r="T146" s="304">
        <f t="shared" ca="1" si="129"/>
        <v>1325855804785.1506</v>
      </c>
      <c r="U146" s="304">
        <f t="shared" ca="1" si="129"/>
        <v>3456626584270.7173</v>
      </c>
      <c r="V146" s="304">
        <f t="shared" ca="1" si="129"/>
        <v>9011739947807.5879</v>
      </c>
      <c r="W146" s="304">
        <f t="shared" ca="1" si="129"/>
        <v>23494426033955.711</v>
      </c>
      <c r="X146" s="65"/>
      <c r="Y146" s="69"/>
      <c r="Z146" s="69"/>
      <c r="AA146" s="38" t="s">
        <v>348</v>
      </c>
      <c r="AB146" s="39"/>
    </row>
    <row r="147" spans="1:28">
      <c r="A147" s="159" t="s">
        <v>261</v>
      </c>
      <c r="B147" s="184"/>
      <c r="C147" s="184"/>
      <c r="D147" s="184"/>
      <c r="E147" s="207"/>
      <c r="F147" s="207"/>
      <c r="G147" s="249"/>
      <c r="H147" s="293">
        <v>0</v>
      </c>
      <c r="I147" s="249">
        <f t="shared" ref="I147:W147" ca="1" si="130">IFERROR(I146/I144,0)</f>
        <v>0</v>
      </c>
      <c r="J147" s="249">
        <f t="shared" ca="1" si="130"/>
        <v>0</v>
      </c>
      <c r="K147" s="249">
        <f t="shared" ca="1" si="130"/>
        <v>0</v>
      </c>
      <c r="L147" s="249">
        <f t="shared" ca="1" si="130"/>
        <v>0.27900808690104772</v>
      </c>
      <c r="M147" s="249">
        <f t="shared" ca="1" si="130"/>
        <v>0.27900808690104778</v>
      </c>
      <c r="N147" s="293">
        <f t="shared" ca="1" si="130"/>
        <v>0.27900808690104778</v>
      </c>
      <c r="O147" s="308">
        <f t="shared" ca="1" si="130"/>
        <v>0.27900808690104772</v>
      </c>
      <c r="P147" s="308">
        <f t="shared" ca="1" si="130"/>
        <v>0.25056275159406416</v>
      </c>
      <c r="Q147" s="308">
        <f t="shared" ca="1" si="130"/>
        <v>0.25056275159406416</v>
      </c>
      <c r="R147" s="308">
        <f t="shared" ca="1" si="130"/>
        <v>0.25056275159406416</v>
      </c>
      <c r="S147" s="308">
        <f t="shared" ca="1" si="130"/>
        <v>0.2505627515940641</v>
      </c>
      <c r="T147" s="308">
        <f t="shared" ca="1" si="130"/>
        <v>0.25056275159406416</v>
      </c>
      <c r="U147" s="308">
        <f t="shared" ca="1" si="130"/>
        <v>0.2505627515940641</v>
      </c>
      <c r="V147" s="308">
        <f t="shared" ca="1" si="130"/>
        <v>0.25056275159406416</v>
      </c>
      <c r="W147" s="308">
        <f t="shared" ca="1" si="130"/>
        <v>0.25056275159406416</v>
      </c>
      <c r="X147" s="65"/>
      <c r="Y147" s="69"/>
      <c r="Z147" s="69"/>
      <c r="AA147" s="38" t="s">
        <v>261</v>
      </c>
      <c r="AB147" s="39"/>
    </row>
    <row r="148" spans="1:28">
      <c r="A148" s="199" t="s">
        <v>349</v>
      </c>
      <c r="B148" s="200"/>
      <c r="C148" s="200"/>
      <c r="D148" s="200"/>
      <c r="E148" s="200"/>
      <c r="F148" s="200"/>
      <c r="G148" s="200"/>
      <c r="H148" s="481"/>
      <c r="I148" s="200"/>
      <c r="J148" s="200"/>
      <c r="K148" s="200"/>
      <c r="L148" s="200"/>
      <c r="M148" s="200"/>
      <c r="N148" s="292"/>
      <c r="O148" s="307"/>
      <c r="P148" s="307"/>
      <c r="Q148" s="307"/>
      <c r="R148" s="307"/>
      <c r="S148" s="307"/>
      <c r="T148" s="307"/>
      <c r="U148" s="307"/>
      <c r="V148" s="307"/>
      <c r="W148" s="307"/>
      <c r="X148" s="65"/>
      <c r="Y148" s="69"/>
      <c r="Z148" s="69"/>
      <c r="AA148" s="38"/>
      <c r="AB148" s="39"/>
    </row>
    <row r="149" spans="1:28">
      <c r="A149" s="219" t="s">
        <v>350</v>
      </c>
      <c r="B149" s="221"/>
      <c r="C149" s="221"/>
      <c r="D149" s="221"/>
      <c r="E149" s="222"/>
      <c r="F149" s="222"/>
      <c r="G149" s="221"/>
      <c r="H149" s="482">
        <v>0</v>
      </c>
      <c r="I149" s="224">
        <f t="shared" ref="I149:W149" ca="1" si="131">I142</f>
        <v>0</v>
      </c>
      <c r="J149" s="224">
        <f t="shared" ca="1" si="131"/>
        <v>0</v>
      </c>
      <c r="K149" s="224">
        <f t="shared" ca="1" si="131"/>
        <v>0</v>
      </c>
      <c r="L149" s="224">
        <f t="shared" ca="1" si="131"/>
        <v>47145.608851754456</v>
      </c>
      <c r="M149" s="224">
        <f t="shared" ca="1" si="131"/>
        <v>219454.65608836012</v>
      </c>
      <c r="N149" s="294">
        <f t="shared" ca="1" si="131"/>
        <v>849214.42550709622</v>
      </c>
      <c r="O149" s="324">
        <f t="shared" ca="1" si="131"/>
        <v>3204928.9758499274</v>
      </c>
      <c r="P149" s="324">
        <f t="shared" ca="1" si="131"/>
        <v>9722317.0807077941</v>
      </c>
      <c r="Q149" s="324">
        <f t="shared" ca="1" si="131"/>
        <v>34766070.193808056</v>
      </c>
      <c r="R149" s="324">
        <f t="shared" ca="1" si="131"/>
        <v>123591402.41219234</v>
      </c>
      <c r="S149" s="324">
        <f t="shared" ca="1" si="131"/>
        <v>438637618.05225754</v>
      </c>
      <c r="T149" s="324">
        <f t="shared" ca="1" si="131"/>
        <v>1556045406.0141664</v>
      </c>
      <c r="U149" s="324">
        <f t="shared" ca="1" si="131"/>
        <v>5519273982.054039</v>
      </c>
      <c r="V149" s="324">
        <f t="shared" ca="1" si="131"/>
        <v>19576076623.986652</v>
      </c>
      <c r="W149" s="324">
        <f t="shared" ca="1" si="131"/>
        <v>69432827685.184021</v>
      </c>
      <c r="X149" s="65"/>
      <c r="Y149" s="69"/>
      <c r="Z149" s="69"/>
      <c r="AA149" s="38" t="s">
        <v>351</v>
      </c>
      <c r="AB149" s="39"/>
    </row>
    <row r="150" spans="1:28">
      <c r="A150" s="219" t="s">
        <v>352</v>
      </c>
      <c r="B150" s="221"/>
      <c r="C150" s="221"/>
      <c r="D150" s="221"/>
      <c r="E150" s="222"/>
      <c r="F150" s="222"/>
      <c r="G150" s="221"/>
      <c r="H150" s="294">
        <v>0</v>
      </c>
      <c r="I150" s="224">
        <f t="shared" ref="I150:W150" si="132">I136*90000*2</f>
        <v>108000</v>
      </c>
      <c r="J150" s="224">
        <f t="shared" ca="1" si="132"/>
        <v>128572.42463104337</v>
      </c>
      <c r="K150" s="224">
        <f t="shared" ca="1" si="132"/>
        <v>136506.74573493685</v>
      </c>
      <c r="L150" s="224">
        <f t="shared" ca="1" si="132"/>
        <v>145883.75016409368</v>
      </c>
      <c r="M150" s="224">
        <f t="shared" ca="1" si="132"/>
        <v>158609.62182625517</v>
      </c>
      <c r="N150" s="435">
        <f t="shared" ca="1" si="132"/>
        <v>174223.36343539917</v>
      </c>
      <c r="O150" s="436">
        <f t="shared" ca="1" si="132"/>
        <v>191688.48406665746</v>
      </c>
      <c r="P150" s="436">
        <f t="shared" ca="1" si="132"/>
        <v>249730.78802520543</v>
      </c>
      <c r="Q150" s="436">
        <f t="shared" ca="1" si="132"/>
        <v>279741.56632435083</v>
      </c>
      <c r="R150" s="436">
        <f t="shared" ca="1" si="132"/>
        <v>317283.94948857615</v>
      </c>
      <c r="S150" s="436">
        <f t="shared" ca="1" si="132"/>
        <v>371023.97415568086</v>
      </c>
      <c r="T150" s="436">
        <f t="shared" ca="1" si="132"/>
        <v>450451.21411639388</v>
      </c>
      <c r="U150" s="436">
        <f t="shared" ca="1" si="132"/>
        <v>562593.15969513555</v>
      </c>
      <c r="V150" s="436">
        <f t="shared" ca="1" si="132"/>
        <v>713713.91231628938</v>
      </c>
      <c r="W150" s="436">
        <f t="shared" ca="1" si="132"/>
        <v>912014.46972885937</v>
      </c>
      <c r="X150" s="65"/>
      <c r="Y150" s="69"/>
      <c r="Z150" s="69"/>
      <c r="AA150" s="38" t="s">
        <v>353</v>
      </c>
      <c r="AB150" s="39"/>
    </row>
    <row r="151" spans="1:28">
      <c r="A151" s="219" t="s">
        <v>354</v>
      </c>
      <c r="B151" s="220"/>
      <c r="C151" s="220"/>
      <c r="D151" s="220"/>
      <c r="E151" s="225"/>
      <c r="F151" s="225"/>
      <c r="G151" s="220"/>
      <c r="H151" s="483">
        <v>0</v>
      </c>
      <c r="I151" s="223">
        <f t="shared" ref="I151:W151" ca="1" si="133">I149*I150</f>
        <v>0</v>
      </c>
      <c r="J151" s="223">
        <f t="shared" ca="1" si="133"/>
        <v>0</v>
      </c>
      <c r="K151" s="223">
        <f t="shared" ca="1" si="133"/>
        <v>0</v>
      </c>
      <c r="L151" s="223">
        <f t="shared" ca="1" si="133"/>
        <v>6877778223.0634308</v>
      </c>
      <c r="M151" s="223">
        <f t="shared" ca="1" si="133"/>
        <v>34807620010.185684</v>
      </c>
      <c r="N151" s="295">
        <f t="shared" ca="1" si="133"/>
        <v>147952993489.70654</v>
      </c>
      <c r="O151" s="304">
        <f t="shared" ca="1" si="133"/>
        <v>614347976921.97766</v>
      </c>
      <c r="P151" s="304">
        <f t="shared" ca="1" si="133"/>
        <v>2427961905996.0723</v>
      </c>
      <c r="Q151" s="304">
        <f t="shared" ca="1" si="133"/>
        <v>9725514930958.1934</v>
      </c>
      <c r="R151" s="304">
        <f t="shared" ca="1" si="133"/>
        <v>39213568280172.328</v>
      </c>
      <c r="S151" s="304">
        <f t="shared" ca="1" si="133"/>
        <v>162745072263930.22</v>
      </c>
      <c r="T151" s="304">
        <f t="shared" ca="1" si="133"/>
        <v>700922542359318.25</v>
      </c>
      <c r="U151" s="304">
        <f t="shared" ca="1" si="133"/>
        <v>3105105788786934.5</v>
      </c>
      <c r="V151" s="304">
        <f t="shared" ca="1" si="133"/>
        <v>1.3971718235108972E+16</v>
      </c>
      <c r="W151" s="304">
        <f t="shared" ca="1" si="133"/>
        <v>6.3323743523078368E+16</v>
      </c>
      <c r="X151" s="65"/>
      <c r="Y151" s="69"/>
      <c r="Z151" s="69"/>
      <c r="AA151" s="38" t="s">
        <v>355</v>
      </c>
      <c r="AB151" s="39"/>
    </row>
    <row r="152" spans="1:28">
      <c r="A152" s="219" t="s">
        <v>310</v>
      </c>
      <c r="B152" s="226"/>
      <c r="C152" s="226"/>
      <c r="D152" s="226"/>
      <c r="E152" s="227"/>
      <c r="F152" s="227"/>
      <c r="G152" s="226"/>
      <c r="H152" s="484">
        <v>0</v>
      </c>
      <c r="I152" s="228">
        <f t="shared" ref="I152:N152" ca="1" si="134">$N$46</f>
        <v>0.76046081347764138</v>
      </c>
      <c r="J152" s="228">
        <f t="shared" ca="1" si="134"/>
        <v>0.76046081347764138</v>
      </c>
      <c r="K152" s="229">
        <f t="shared" ca="1" si="134"/>
        <v>0.76046081347764138</v>
      </c>
      <c r="L152" s="230">
        <f t="shared" ca="1" si="134"/>
        <v>0.76046081347764138</v>
      </c>
      <c r="M152" s="230">
        <f t="shared" ca="1" si="134"/>
        <v>0.76046081347764138</v>
      </c>
      <c r="N152" s="289">
        <f t="shared" ca="1" si="134"/>
        <v>0.76046081347764138</v>
      </c>
      <c r="O152" s="308">
        <f t="shared" ref="O152:W152" ca="1" si="135">$N$46</f>
        <v>0.76046081347764138</v>
      </c>
      <c r="P152" s="308">
        <f t="shared" ca="1" si="135"/>
        <v>0.76046081347764138</v>
      </c>
      <c r="Q152" s="308">
        <f t="shared" ca="1" si="135"/>
        <v>0.76046081347764138</v>
      </c>
      <c r="R152" s="308">
        <f t="shared" ca="1" si="135"/>
        <v>0.76046081347764138</v>
      </c>
      <c r="S152" s="308">
        <f t="shared" ca="1" si="135"/>
        <v>0.76046081347764138</v>
      </c>
      <c r="T152" s="308">
        <f t="shared" ca="1" si="135"/>
        <v>0.76046081347764138</v>
      </c>
      <c r="U152" s="308">
        <f t="shared" ca="1" si="135"/>
        <v>0.76046081347764138</v>
      </c>
      <c r="V152" s="308">
        <f t="shared" ca="1" si="135"/>
        <v>0.76046081347764138</v>
      </c>
      <c r="W152" s="308">
        <f t="shared" ca="1" si="135"/>
        <v>0.76046081347764138</v>
      </c>
      <c r="X152" s="65"/>
      <c r="Y152" s="69"/>
      <c r="Z152" s="69"/>
      <c r="AA152" s="38" t="s">
        <v>356</v>
      </c>
      <c r="AB152" s="39"/>
    </row>
    <row r="153" spans="1:28">
      <c r="A153" s="219" t="s">
        <v>357</v>
      </c>
      <c r="B153" s="220"/>
      <c r="C153" s="220"/>
      <c r="D153" s="220"/>
      <c r="E153" s="225"/>
      <c r="F153" s="225"/>
      <c r="G153" s="220"/>
      <c r="H153" s="483">
        <v>0</v>
      </c>
      <c r="I153" s="223">
        <f t="shared" ref="I153:W153" ca="1" si="136">I151*I152</f>
        <v>0</v>
      </c>
      <c r="J153" s="110">
        <f t="shared" ca="1" si="136"/>
        <v>0</v>
      </c>
      <c r="K153" s="110">
        <f t="shared" ca="1" si="136"/>
        <v>0</v>
      </c>
      <c r="L153" s="110">
        <f t="shared" ca="1" si="136"/>
        <v>5230280822.4296236</v>
      </c>
      <c r="M153" s="110">
        <f t="shared" ca="1" si="136"/>
        <v>26469831028.166435</v>
      </c>
      <c r="N153" s="288">
        <f t="shared" ca="1" si="136"/>
        <v>112512453785.63441</v>
      </c>
      <c r="O153" s="304">
        <f t="shared" ca="1" si="136"/>
        <v>467187562288.43036</v>
      </c>
      <c r="P153" s="304">
        <f t="shared" ca="1" si="136"/>
        <v>1771599326566.7646</v>
      </c>
      <c r="Q153" s="304">
        <f t="shared" ca="1" si="136"/>
        <v>7096369864638.4043</v>
      </c>
      <c r="R153" s="304">
        <f t="shared" ca="1" si="136"/>
        <v>28612776413776.867</v>
      </c>
      <c r="S153" s="304">
        <f t="shared" ca="1" si="136"/>
        <v>118749416830967.63</v>
      </c>
      <c r="T153" s="304">
        <f t="shared" ca="1" si="136"/>
        <v>511438791915395.75</v>
      </c>
      <c r="U153" s="304">
        <f t="shared" ca="1" si="136"/>
        <v>2265687657927527</v>
      </c>
      <c r="V153" s="304">
        <f t="shared" ca="1" si="136"/>
        <v>1.0194676677245892E+16</v>
      </c>
      <c r="W153" s="304">
        <f t="shared" ca="1" si="136"/>
        <v>4.62051324216096E+16</v>
      </c>
      <c r="X153" s="65"/>
      <c r="Y153" s="69"/>
      <c r="Z153" s="69"/>
      <c r="AA153" s="38" t="s">
        <v>358</v>
      </c>
      <c r="AB153" s="39"/>
    </row>
    <row r="154" spans="1:28">
      <c r="A154" s="219" t="s">
        <v>359</v>
      </c>
      <c r="B154" s="220"/>
      <c r="C154" s="220"/>
      <c r="D154" s="220"/>
      <c r="E154" s="225"/>
      <c r="F154" s="225"/>
      <c r="G154" s="220"/>
      <c r="H154" s="483">
        <v>0</v>
      </c>
      <c r="I154" s="223">
        <f ca="1">IF(I153&lt;0,I153*(1+$N$31),I153*$N$31)</f>
        <v>0</v>
      </c>
      <c r="J154" s="110">
        <f t="shared" ref="J154:N154" ca="1" si="137">IF(J153&lt;0,J153*(1+$N$31),J153*$N$31)</f>
        <v>0</v>
      </c>
      <c r="K154" s="110">
        <f t="shared" ca="1" si="137"/>
        <v>0</v>
      </c>
      <c r="L154" s="110">
        <f t="shared" ca="1" si="137"/>
        <v>4181778487.6288199</v>
      </c>
      <c r="M154" s="110">
        <f t="shared" ca="1" si="137"/>
        <v>21163485044.639904</v>
      </c>
      <c r="N154" s="288">
        <f t="shared" ca="1" si="137"/>
        <v>89957341642.802124</v>
      </c>
      <c r="O154" s="304">
        <f t="shared" ref="O154:W154" ca="1" si="138">IF(O153&lt;0,O153*(1+$N$31),O153*$N$31)</f>
        <v>373531549068.51947</v>
      </c>
      <c r="P154" s="304">
        <f t="shared" ca="1" si="138"/>
        <v>1518707935362.2344</v>
      </c>
      <c r="Q154" s="304">
        <f t="shared" ca="1" si="138"/>
        <v>6083380741952.2158</v>
      </c>
      <c r="R154" s="304">
        <f t="shared" ca="1" si="138"/>
        <v>24528373848820.535</v>
      </c>
      <c r="S154" s="304">
        <f t="shared" ca="1" si="138"/>
        <v>101798233356932.64</v>
      </c>
      <c r="T154" s="304">
        <f t="shared" ca="1" si="138"/>
        <v>438432178250613.25</v>
      </c>
      <c r="U154" s="304">
        <f t="shared" ca="1" si="138"/>
        <v>1942266388086220.8</v>
      </c>
      <c r="V154" s="304">
        <f t="shared" ca="1" si="138"/>
        <v>8739411974258362</v>
      </c>
      <c r="W154" s="304">
        <f t="shared" ca="1" si="138"/>
        <v>3.9609464855210784E+16</v>
      </c>
      <c r="X154" s="65"/>
      <c r="Y154" s="69"/>
      <c r="Z154" s="69"/>
      <c r="AA154" s="38" t="s">
        <v>360</v>
      </c>
      <c r="AB154" s="39"/>
    </row>
    <row r="155" spans="1:28">
      <c r="A155" s="237" t="s">
        <v>261</v>
      </c>
      <c r="B155" s="220"/>
      <c r="C155" s="220"/>
      <c r="D155" s="220"/>
      <c r="E155" s="225"/>
      <c r="F155" s="225"/>
      <c r="G155" s="220"/>
      <c r="H155" s="483">
        <v>0</v>
      </c>
      <c r="I155" s="230">
        <f t="shared" ref="I155:W155" ca="1" si="139">IFERROR(I154/I151,0)</f>
        <v>0</v>
      </c>
      <c r="J155" s="230">
        <f t="shared" ca="1" si="139"/>
        <v>0</v>
      </c>
      <c r="K155" s="230">
        <f t="shared" ca="1" si="139"/>
        <v>0</v>
      </c>
      <c r="L155" s="230">
        <f t="shared" ca="1" si="139"/>
        <v>0.60801298791606195</v>
      </c>
      <c r="M155" s="230">
        <f t="shared" ca="1" si="139"/>
        <v>0.60801298791606195</v>
      </c>
      <c r="N155" s="289">
        <f t="shared" ca="1" si="139"/>
        <v>0.60801298791606184</v>
      </c>
      <c r="O155" s="308">
        <f t="shared" ca="1" si="139"/>
        <v>0.62550731607923804</v>
      </c>
      <c r="P155" s="308">
        <f t="shared" ca="1" si="139"/>
        <v>0.62550731607923804</v>
      </c>
      <c r="Q155" s="308">
        <f t="shared" ca="1" si="139"/>
        <v>0.62550731607923804</v>
      </c>
      <c r="R155" s="308">
        <f t="shared" ca="1" si="139"/>
        <v>0.62550731607923804</v>
      </c>
      <c r="S155" s="308">
        <f t="shared" ca="1" si="139"/>
        <v>0.62550731607923804</v>
      </c>
      <c r="T155" s="308">
        <f t="shared" ca="1" si="139"/>
        <v>0.62550731607923815</v>
      </c>
      <c r="U155" s="308">
        <f t="shared" ca="1" si="139"/>
        <v>0.62550731607923804</v>
      </c>
      <c r="V155" s="308">
        <f t="shared" ca="1" si="139"/>
        <v>0.62550731607923804</v>
      </c>
      <c r="W155" s="308">
        <f t="shared" ca="1" si="139"/>
        <v>0.62550731607923804</v>
      </c>
      <c r="X155" s="65"/>
      <c r="Y155" s="69"/>
      <c r="Z155" s="69"/>
      <c r="AA155" s="38" t="s">
        <v>261</v>
      </c>
      <c r="AB155" s="39"/>
    </row>
    <row r="156" spans="1:28">
      <c r="A156" s="100" t="s">
        <v>361</v>
      </c>
      <c r="B156" s="101">
        <v>2019</v>
      </c>
      <c r="C156" s="101">
        <f>B156+1</f>
        <v>2020</v>
      </c>
      <c r="D156" s="101">
        <f t="shared" ref="D156:N156" si="140">C156+1</f>
        <v>2021</v>
      </c>
      <c r="E156" s="101">
        <f t="shared" si="140"/>
        <v>2022</v>
      </c>
      <c r="F156" s="101">
        <f t="shared" si="140"/>
        <v>2023</v>
      </c>
      <c r="G156" s="101">
        <f t="shared" si="140"/>
        <v>2024</v>
      </c>
      <c r="H156" s="269">
        <f t="shared" si="140"/>
        <v>2025</v>
      </c>
      <c r="I156" s="101">
        <f t="shared" si="140"/>
        <v>2026</v>
      </c>
      <c r="J156" s="101">
        <f t="shared" si="140"/>
        <v>2027</v>
      </c>
      <c r="K156" s="101">
        <f t="shared" si="140"/>
        <v>2028</v>
      </c>
      <c r="L156" s="101">
        <f t="shared" si="140"/>
        <v>2029</v>
      </c>
      <c r="M156" s="101">
        <f t="shared" si="140"/>
        <v>2030</v>
      </c>
      <c r="N156" s="269">
        <f t="shared" si="140"/>
        <v>2031</v>
      </c>
      <c r="O156" s="314">
        <f>N156+1</f>
        <v>2032</v>
      </c>
      <c r="P156" s="314">
        <f t="shared" ref="P156:W156" si="141">O156+1</f>
        <v>2033</v>
      </c>
      <c r="Q156" s="314">
        <f t="shared" si="141"/>
        <v>2034</v>
      </c>
      <c r="R156" s="314">
        <f t="shared" si="141"/>
        <v>2035</v>
      </c>
      <c r="S156" s="314">
        <f t="shared" si="141"/>
        <v>2036</v>
      </c>
      <c r="T156" s="314">
        <f t="shared" si="141"/>
        <v>2037</v>
      </c>
      <c r="U156" s="314">
        <f t="shared" si="141"/>
        <v>2038</v>
      </c>
      <c r="V156" s="314">
        <f t="shared" si="141"/>
        <v>2039</v>
      </c>
      <c r="W156" s="314">
        <f t="shared" si="141"/>
        <v>2040</v>
      </c>
      <c r="X156" s="65"/>
      <c r="Y156" s="43"/>
      <c r="Z156" s="43"/>
      <c r="AA156" s="38"/>
      <c r="AB156" s="9"/>
    </row>
    <row r="157" spans="1:28">
      <c r="A157" s="160" t="s">
        <v>362</v>
      </c>
      <c r="B157" s="169">
        <f>24578*10^6</f>
        <v>24578000000</v>
      </c>
      <c r="C157" s="169">
        <f>31536*10^6</f>
        <v>31536000000</v>
      </c>
      <c r="D157" s="169">
        <f>53823*10^6</f>
        <v>53823000000</v>
      </c>
      <c r="E157" s="169">
        <f>81462*10^6</f>
        <v>81462000000</v>
      </c>
      <c r="F157" s="169">
        <f>96773*10^6</f>
        <v>96773000000</v>
      </c>
      <c r="G157" s="169">
        <f>97690*10^6</f>
        <v>97690000000</v>
      </c>
      <c r="H157" s="457">
        <f>94827*10^6</f>
        <v>94827000000</v>
      </c>
      <c r="I157" s="109">
        <f t="shared" ref="I157:W157" ca="1" si="142">I91+I116+I123+I144+I151</f>
        <v>103744669527.5387</v>
      </c>
      <c r="J157" s="109">
        <f t="shared" ca="1" si="142"/>
        <v>159783554855.35132</v>
      </c>
      <c r="K157" s="109">
        <f t="shared" ca="1" si="142"/>
        <v>249198664074.44678</v>
      </c>
      <c r="L157" s="109">
        <f t="shared" ca="1" si="142"/>
        <v>432968154949.31641</v>
      </c>
      <c r="M157" s="109">
        <f t="shared" ca="1" si="142"/>
        <v>755445636937.96655</v>
      </c>
      <c r="N157" s="270">
        <f t="shared" ca="1" si="142"/>
        <v>1317842373808.481</v>
      </c>
      <c r="O157" s="304">
        <f t="shared" ca="1" si="142"/>
        <v>2559991065437.2837</v>
      </c>
      <c r="P157" s="304">
        <f t="shared" ca="1" si="142"/>
        <v>5219958894049.6328</v>
      </c>
      <c r="Q157" s="304">
        <f t="shared" ca="1" si="142"/>
        <v>13400507094219.195</v>
      </c>
      <c r="R157" s="304">
        <f t="shared" ca="1" si="142"/>
        <v>44170861274783.797</v>
      </c>
      <c r="S157" s="304">
        <f t="shared" ca="1" si="142"/>
        <v>170051397716949.72</v>
      </c>
      <c r="T157" s="304">
        <f t="shared" ca="1" si="142"/>
        <v>713043267754083.88</v>
      </c>
      <c r="U157" s="304">
        <f t="shared" ca="1" si="142"/>
        <v>3127947474351783</v>
      </c>
      <c r="V157" s="304">
        <f t="shared" ca="1" si="142"/>
        <v>1.4019919021786074E+16</v>
      </c>
      <c r="W157" s="304">
        <f t="shared" ca="1" si="142"/>
        <v>6.3434352939792832E+16</v>
      </c>
      <c r="X157" s="65"/>
      <c r="Y157" s="48"/>
      <c r="Z157" s="48"/>
      <c r="AA157" s="38" t="s">
        <v>363</v>
      </c>
      <c r="AB157" s="9"/>
    </row>
    <row r="158" spans="1:28">
      <c r="A158" s="160" t="s">
        <v>364</v>
      </c>
      <c r="B158" s="416">
        <v>2985000000</v>
      </c>
      <c r="C158" s="416">
        <v>5817000000</v>
      </c>
      <c r="D158" s="416">
        <v>11621000000</v>
      </c>
      <c r="E158" s="416">
        <f>19186*10^6</f>
        <v>19186000000</v>
      </c>
      <c r="F158" s="416">
        <f>16631*10^6</f>
        <v>16631000000</v>
      </c>
      <c r="G158" s="416">
        <f>16056*10^6</f>
        <v>16056000000</v>
      </c>
      <c r="H158" s="485">
        <f>14596*10^6</f>
        <v>14596000000</v>
      </c>
      <c r="I158" s="415">
        <f t="shared" ref="I158:W158" ca="1" si="143">I95+I118+I126+I146+I154</f>
        <v>26036425937.699322</v>
      </c>
      <c r="J158" s="415">
        <f t="shared" ca="1" si="143"/>
        <v>47001544047.772278</v>
      </c>
      <c r="K158" s="415">
        <f t="shared" ca="1" si="143"/>
        <v>94411177573.885132</v>
      </c>
      <c r="L158" s="415">
        <f t="shared" ca="1" si="143"/>
        <v>218427856696.60715</v>
      </c>
      <c r="M158" s="415">
        <f t="shared" ca="1" si="143"/>
        <v>437396755356.13409</v>
      </c>
      <c r="N158" s="417">
        <f t="shared" ca="1" si="143"/>
        <v>816442908090.19153</v>
      </c>
      <c r="O158" s="418">
        <f t="shared" ca="1" si="143"/>
        <v>1653704882543.6206</v>
      </c>
      <c r="P158" s="418">
        <f t="shared" ca="1" si="143"/>
        <v>3362910741262.4385</v>
      </c>
      <c r="Q158" s="418">
        <f t="shared" ca="1" si="143"/>
        <v>8315426234255.0859</v>
      </c>
      <c r="R158" s="418">
        <f t="shared" ca="1" si="143"/>
        <v>27179019157928.57</v>
      </c>
      <c r="S158" s="418">
        <f t="shared" ca="1" si="143"/>
        <v>105159107140507.36</v>
      </c>
      <c r="T158" s="418">
        <f t="shared" ca="1" si="143"/>
        <v>443112066365479.94</v>
      </c>
      <c r="U158" s="418">
        <f t="shared" ca="1" si="143"/>
        <v>1949769448208051.3</v>
      </c>
      <c r="V158" s="418">
        <f t="shared" ca="1" si="143"/>
        <v>8753491935987740</v>
      </c>
      <c r="W158" s="418">
        <f t="shared" ca="1" si="143"/>
        <v>3.9639533872184392E+16</v>
      </c>
      <c r="X158" s="419"/>
      <c r="Y158" s="420"/>
      <c r="Z158" s="420"/>
      <c r="AA158" s="86" t="s">
        <v>365</v>
      </c>
      <c r="AB158" s="86"/>
    </row>
    <row r="159" spans="1:28">
      <c r="A159" s="160" t="s">
        <v>366</v>
      </c>
      <c r="B159" s="416">
        <f>80*10^6</f>
        <v>80000000</v>
      </c>
      <c r="C159" s="416">
        <f>1951*10^6</f>
        <v>1951000000</v>
      </c>
      <c r="D159" s="416">
        <f>6523*10^6</f>
        <v>6523000000</v>
      </c>
      <c r="E159" s="416">
        <f>13692*10^6</f>
        <v>13692000000</v>
      </c>
      <c r="F159" s="416">
        <f>8891*10^6</f>
        <v>8891000000</v>
      </c>
      <c r="G159" s="416">
        <f>7659*10^6</f>
        <v>7659000000</v>
      </c>
      <c r="H159" s="485">
        <f>4355*10^6</f>
        <v>4355000000</v>
      </c>
      <c r="I159" s="415">
        <f t="shared" ref="I159:W159" ca="1" si="144">I158-I79</f>
        <v>17829128566.197876</v>
      </c>
      <c r="J159" s="415">
        <f t="shared" ca="1" si="144"/>
        <v>36094765928.199669</v>
      </c>
      <c r="K159" s="415">
        <f t="shared" ca="1" si="144"/>
        <v>79833283586.089005</v>
      </c>
      <c r="L159" s="415">
        <f t="shared" ca="1" si="144"/>
        <v>198208886065.17651</v>
      </c>
      <c r="M159" s="415">
        <f t="shared" ca="1" si="144"/>
        <v>406687094285.55597</v>
      </c>
      <c r="N159" s="417">
        <f t="shared" ca="1" si="144"/>
        <v>765449810832.31763</v>
      </c>
      <c r="O159" s="418">
        <f t="shared" ca="1" si="144"/>
        <v>1539214644962.7395</v>
      </c>
      <c r="P159" s="418">
        <f t="shared" ca="1" si="144"/>
        <v>3148470597715.021</v>
      </c>
      <c r="Q159" s="418">
        <f t="shared" ca="1" si="144"/>
        <v>7897757699629.6328</v>
      </c>
      <c r="R159" s="418">
        <f t="shared" ca="1" si="144"/>
        <v>26292017470288.547</v>
      </c>
      <c r="S159" s="418">
        <f t="shared" ca="1" si="144"/>
        <v>102913988610073.78</v>
      </c>
      <c r="T159" s="418">
        <f t="shared" ca="1" si="144"/>
        <v>436084037862543.69</v>
      </c>
      <c r="U159" s="418">
        <f t="shared" ca="1" si="144"/>
        <v>1923705146901553.5</v>
      </c>
      <c r="V159" s="418">
        <f t="shared" ca="1" si="144"/>
        <v>8646387281472456</v>
      </c>
      <c r="W159" s="418">
        <f t="shared" ca="1" si="144"/>
        <v>3.9184601455576608E+16</v>
      </c>
      <c r="X159" s="419"/>
      <c r="Y159" s="420"/>
      <c r="Z159" s="420"/>
      <c r="AA159" s="86" t="s">
        <v>367</v>
      </c>
      <c r="AB159" s="86"/>
    </row>
    <row r="160" spans="1:28">
      <c r="A160" s="160" t="s">
        <v>368</v>
      </c>
      <c r="B160" s="169"/>
      <c r="C160" s="171">
        <f t="shared" ref="C160:W160" si="145">C83/C158</f>
        <v>1.6427711878975417</v>
      </c>
      <c r="D160" s="171">
        <f t="shared" si="145"/>
        <v>0.45133809482832804</v>
      </c>
      <c r="E160" s="172">
        <f t="shared" si="145"/>
        <v>8.3237777546127378E-2</v>
      </c>
      <c r="F160" s="172">
        <f t="shared" si="145"/>
        <v>0.17178762551860982</v>
      </c>
      <c r="G160" s="172">
        <f t="shared" si="145"/>
        <v>0.35855754857997013</v>
      </c>
      <c r="H160" s="486">
        <f t="shared" si="145"/>
        <v>0.46149630035626199</v>
      </c>
      <c r="I160" s="120">
        <f t="shared" ca="1" si="145"/>
        <v>0.37531455097153305</v>
      </c>
      <c r="J160" s="120">
        <f t="shared" ca="1" si="145"/>
        <v>0.28640858861465912</v>
      </c>
      <c r="K160" s="120">
        <f t="shared" ca="1" si="145"/>
        <v>0.19540958013689111</v>
      </c>
      <c r="L160" s="120">
        <f t="shared" ca="1" si="145"/>
        <v>0.11824960771571283</v>
      </c>
      <c r="M160" s="120">
        <f t="shared" ca="1" si="145"/>
        <v>8.880263646326185E-2</v>
      </c>
      <c r="N160" s="284">
        <f t="shared" ca="1" si="145"/>
        <v>7.730576713714947E-2</v>
      </c>
      <c r="O160" s="321">
        <f t="shared" ca="1" si="145"/>
        <v>7.2697803018174509E-2</v>
      </c>
      <c r="P160" s="321">
        <f t="shared" ca="1" si="145"/>
        <v>6.5802591399327898E-2</v>
      </c>
      <c r="Q160" s="321">
        <f t="shared" ca="1" si="145"/>
        <v>5.145615310300674E-2</v>
      </c>
      <c r="R160" s="321">
        <f t="shared" ca="1" si="145"/>
        <v>3.3327738316459493E-2</v>
      </c>
      <c r="S160" s="321">
        <f t="shared" ca="1" si="145"/>
        <v>2.1581434442481316E-2</v>
      </c>
      <c r="T160" s="321">
        <f t="shared" ca="1" si="145"/>
        <v>1.5704165588303079E-2</v>
      </c>
      <c r="U160" s="321">
        <f t="shared" ca="1" si="145"/>
        <v>1.2924725966113349E-2</v>
      </c>
      <c r="V160" s="321">
        <f t="shared" ca="1" si="145"/>
        <v>1.1598089745218542E-2</v>
      </c>
      <c r="W160" s="321">
        <f t="shared" ca="1" si="145"/>
        <v>1.0567662806288272E-2</v>
      </c>
      <c r="X160" s="65"/>
      <c r="Y160" s="73"/>
      <c r="Z160" s="73"/>
      <c r="AA160" s="40" t="s">
        <v>369</v>
      </c>
      <c r="AB160" s="9"/>
    </row>
    <row r="161" spans="1:28">
      <c r="A161" s="160" t="s">
        <v>370</v>
      </c>
      <c r="B161" s="169"/>
      <c r="C161" s="169">
        <v>748000000</v>
      </c>
      <c r="D161" s="169">
        <v>371000000</v>
      </c>
      <c r="E161" s="169">
        <f>152*10^6</f>
        <v>152000000</v>
      </c>
      <c r="F161" s="169">
        <f>126*10^6</f>
        <v>126000000</v>
      </c>
      <c r="G161" s="169">
        <f>277*10^6</f>
        <v>277000000</v>
      </c>
      <c r="H161" s="457">
        <f>292*10^6</f>
        <v>292000000</v>
      </c>
      <c r="I161" s="109">
        <f t="shared" ref="I161:W161" ca="1" si="146">AVERAGE(H83:I83)*$N27</f>
        <v>284654083.23505598</v>
      </c>
      <c r="J161" s="109">
        <f t="shared" ca="1" si="146"/>
        <v>400628157.5584445</v>
      </c>
      <c r="K161" s="109">
        <f t="shared" ca="1" si="146"/>
        <v>550250506.08231091</v>
      </c>
      <c r="L161" s="109">
        <f t="shared" ca="1" si="146"/>
        <v>763507855.27982497</v>
      </c>
      <c r="M161" s="109">
        <f t="shared" ca="1" si="146"/>
        <v>1115158115.1964743</v>
      </c>
      <c r="N161" s="270">
        <f t="shared" ca="1" si="146"/>
        <v>1758114178.0904443</v>
      </c>
      <c r="O161" s="304">
        <f t="shared" ca="1" si="146"/>
        <v>4900604824.6886616</v>
      </c>
      <c r="P161" s="304">
        <f t="shared" ca="1" si="146"/>
        <v>8864649152.3213863</v>
      </c>
      <c r="Q161" s="304">
        <f t="shared" ca="1" si="146"/>
        <v>16850648501.303549</v>
      </c>
      <c r="R161" s="304">
        <f t="shared" ca="1" si="146"/>
        <v>34619118711.113899</v>
      </c>
      <c r="S161" s="304">
        <f t="shared" ca="1" si="146"/>
        <v>82422193546.549988</v>
      </c>
      <c r="T161" s="304">
        <f t="shared" ca="1" si="146"/>
        <v>239538854570.03354</v>
      </c>
      <c r="U161" s="304">
        <f t="shared" ca="1" si="146"/>
        <v>834759168366.56934</v>
      </c>
      <c r="V161" s="304">
        <f t="shared" ca="1" si="146"/>
        <v>3289412982042.3271</v>
      </c>
      <c r="W161" s="304">
        <f t="shared" ca="1" si="146"/>
        <v>13508722528674.531</v>
      </c>
      <c r="X161" s="65"/>
      <c r="Y161" s="73"/>
      <c r="Z161" s="73"/>
      <c r="AA161" s="38" t="s">
        <v>371</v>
      </c>
      <c r="AB161" s="9"/>
    </row>
    <row r="162" spans="1:28">
      <c r="A162" s="160" t="s">
        <v>372</v>
      </c>
      <c r="B162" s="169"/>
      <c r="C162" s="173">
        <f t="shared" ref="C162:W162" si="147">C83/C81</f>
        <v>0.74966658821683529</v>
      </c>
      <c r="D162" s="173">
        <f t="shared" si="147"/>
        <v>0.27774835839864437</v>
      </c>
      <c r="E162" s="173">
        <f t="shared" si="147"/>
        <v>6.7818923050789875E-2</v>
      </c>
      <c r="F162" s="173">
        <f t="shared" si="147"/>
        <v>9.6114381833473511E-2</v>
      </c>
      <c r="G162" s="173">
        <f t="shared" si="147"/>
        <v>0.16064850987833462</v>
      </c>
      <c r="H162" s="487">
        <f t="shared" si="147"/>
        <v>0.16573579706222474</v>
      </c>
      <c r="I162" s="121">
        <f t="shared" ca="1" si="147"/>
        <v>0.18941716305115475</v>
      </c>
      <c r="J162" s="121">
        <f t="shared" ca="1" si="147"/>
        <v>0.21046520626533399</v>
      </c>
      <c r="K162" s="121">
        <f t="shared" ca="1" si="147"/>
        <v>0.22819172223910586</v>
      </c>
      <c r="L162" s="121">
        <f t="shared" ca="1" si="147"/>
        <v>0.24096276315385928</v>
      </c>
      <c r="M162" s="121">
        <f t="shared" ca="1" si="147"/>
        <v>0.24493501803922157</v>
      </c>
      <c r="N162" s="296">
        <f t="shared" ca="1" si="147"/>
        <v>0.24207122243403628</v>
      </c>
      <c r="O162" s="308">
        <f t="shared" ca="1" si="147"/>
        <v>0.22121062365835603</v>
      </c>
      <c r="P162" s="308">
        <f t="shared" ca="1" si="147"/>
        <v>0.2166704154754629</v>
      </c>
      <c r="Q162" s="308">
        <f t="shared" ca="1" si="147"/>
        <v>0.21195374894769575</v>
      </c>
      <c r="R162" s="308">
        <f t="shared" ca="1" si="147"/>
        <v>0.20561148824256351</v>
      </c>
      <c r="S162" s="308">
        <f t="shared" ca="1" si="147"/>
        <v>0.1973272208894892</v>
      </c>
      <c r="T162" s="308">
        <f t="shared" ca="1" si="147"/>
        <v>0.19016489450925431</v>
      </c>
      <c r="U162" s="308">
        <f t="shared" ca="1" si="147"/>
        <v>0.18600934934052638</v>
      </c>
      <c r="V162" s="308">
        <f t="shared" ca="1" si="147"/>
        <v>0.1841969804252879</v>
      </c>
      <c r="W162" s="308">
        <f t="shared" ca="1" si="147"/>
        <v>0.18452315704327396</v>
      </c>
      <c r="X162" s="65"/>
      <c r="Y162" s="12"/>
      <c r="Z162" s="12"/>
      <c r="AA162" s="38" t="s">
        <v>373</v>
      </c>
      <c r="AB162" s="9"/>
    </row>
    <row r="163" spans="1:28">
      <c r="A163" s="160" t="s">
        <v>374</v>
      </c>
      <c r="B163" s="169"/>
      <c r="C163" s="169">
        <f t="shared" ref="C163:W163" ca="1" si="148">(C159-C161)*(1-$N26)+C79</f>
        <v>2517264710.5345831</v>
      </c>
      <c r="D163" s="169">
        <f t="shared" ca="1" si="148"/>
        <v>6754199916.216754</v>
      </c>
      <c r="E163" s="169">
        <f t="shared" ca="1" si="148"/>
        <v>13081649360.464052</v>
      </c>
      <c r="F163" s="169">
        <f t="shared" ca="1" si="148"/>
        <v>10231725010.669678</v>
      </c>
      <c r="G163" s="169">
        <f t="shared" ca="1" si="148"/>
        <v>9932724931.9753056</v>
      </c>
      <c r="H163" s="457">
        <f t="shared" ca="1" si="148"/>
        <v>8229282226.8512144</v>
      </c>
      <c r="I163" s="109">
        <f t="shared" ca="1" si="148"/>
        <v>22022144871.572227</v>
      </c>
      <c r="J163" s="109">
        <f t="shared" ca="1" si="148"/>
        <v>39013010108.839439</v>
      </c>
      <c r="K163" s="109">
        <f t="shared" ca="1" si="148"/>
        <v>77006837779.015015</v>
      </c>
      <c r="L163" s="109">
        <f t="shared" ca="1" si="148"/>
        <v>175691156031.5878</v>
      </c>
      <c r="M163" s="109">
        <f t="shared" ca="1" si="148"/>
        <v>350064592672.71112</v>
      </c>
      <c r="N163" s="270">
        <f t="shared" ca="1" si="148"/>
        <v>652338229401.54065</v>
      </c>
      <c r="O163" s="304">
        <f t="shared" ca="1" si="148"/>
        <v>1304987799189.5215</v>
      </c>
      <c r="P163" s="304">
        <f t="shared" ca="1" si="148"/>
        <v>2650508072535.1333</v>
      </c>
      <c r="Q163" s="304">
        <f t="shared" ca="1" si="148"/>
        <v>6532583983609.0576</v>
      </c>
      <c r="R163" s="304">
        <f t="shared" ca="1" si="148"/>
        <v>21260515775360.352</v>
      </c>
      <c r="S163" s="304">
        <f t="shared" ca="1" si="148"/>
        <v>82033692363895.828</v>
      </c>
      <c r="T163" s="304">
        <f t="shared" ca="1" si="148"/>
        <v>345206393385034.5</v>
      </c>
      <c r="U163" s="304">
        <f t="shared" ca="1" si="148"/>
        <v>1518048633066800.5</v>
      </c>
      <c r="V163" s="304">
        <f t="shared" ca="1" si="148"/>
        <v>6813415532213349</v>
      </c>
      <c r="W163" s="304">
        <f t="shared" ca="1" si="148"/>
        <v>3.0848378063526112E+16</v>
      </c>
      <c r="X163" s="65"/>
      <c r="Y163" s="73"/>
      <c r="Z163" s="73"/>
      <c r="AA163" s="38" t="s">
        <v>375</v>
      </c>
      <c r="AB163" s="9"/>
    </row>
    <row r="164" spans="1:28">
      <c r="A164" s="53"/>
      <c r="B164" s="169"/>
      <c r="C164" s="169"/>
      <c r="D164" s="174"/>
      <c r="E164" s="169"/>
      <c r="F164" s="169"/>
      <c r="G164" s="109"/>
      <c r="H164" s="270"/>
      <c r="I164" s="109"/>
      <c r="J164" s="109"/>
      <c r="K164" s="109"/>
      <c r="L164" s="109"/>
      <c r="M164" s="109"/>
      <c r="N164" s="270"/>
      <c r="O164" s="304"/>
      <c r="P164" s="304"/>
      <c r="Q164" s="304"/>
      <c r="R164" s="304"/>
      <c r="S164" s="304"/>
      <c r="T164" s="304"/>
      <c r="U164" s="304"/>
      <c r="V164" s="304"/>
      <c r="W164" s="304"/>
      <c r="X164" s="65"/>
      <c r="Y164" s="43"/>
      <c r="Z164" s="43"/>
      <c r="AA164" s="38"/>
      <c r="AB164" s="9"/>
    </row>
    <row r="165" spans="1:28">
      <c r="A165" s="161" t="s">
        <v>376</v>
      </c>
      <c r="B165" s="176">
        <f t="shared" ref="B165:N165" si="149">(B117+B94+B125+B145+B153)/B157</f>
        <v>0.16352022133615429</v>
      </c>
      <c r="C165" s="176">
        <f t="shared" ca="1" si="149"/>
        <v>0.17170852359208524</v>
      </c>
      <c r="D165" s="176">
        <f t="shared" ca="1" si="149"/>
        <v>0.22750496999424039</v>
      </c>
      <c r="E165" s="176">
        <f t="shared" ca="1" si="149"/>
        <v>0.23159264442316663</v>
      </c>
      <c r="F165" s="175">
        <f t="shared" ca="1" si="149"/>
        <v>0.15893896024717638</v>
      </c>
      <c r="G165" s="175">
        <f t="shared" ca="1" si="149"/>
        <v>0.14406797010953015</v>
      </c>
      <c r="H165" s="466">
        <f t="shared" ca="1" si="149"/>
        <v>0.14943001465827244</v>
      </c>
      <c r="I165" s="122">
        <f t="shared" ca="1" si="149"/>
        <v>0.31710436293816519</v>
      </c>
      <c r="J165" s="122">
        <f t="shared" ca="1" si="149"/>
        <v>0.35832534525513066</v>
      </c>
      <c r="K165" s="122">
        <f t="shared" ca="1" si="149"/>
        <v>0.43992796427564607</v>
      </c>
      <c r="L165" s="122">
        <f t="shared" ca="1" si="149"/>
        <v>0.55845569041270238</v>
      </c>
      <c r="M165" s="122">
        <f t="shared" ca="1" si="149"/>
        <v>0.62818668948285106</v>
      </c>
      <c r="N165" s="297">
        <f t="shared" ca="1" si="149"/>
        <v>0.67680114546889247</v>
      </c>
      <c r="O165" s="325"/>
      <c r="P165" s="325"/>
      <c r="Q165" s="325"/>
      <c r="R165" s="325"/>
      <c r="S165" s="325"/>
      <c r="T165" s="325"/>
      <c r="U165" s="326"/>
      <c r="V165" s="326"/>
      <c r="W165" s="326"/>
      <c r="X165" s="65"/>
      <c r="Y165" s="56"/>
      <c r="Z165" s="56"/>
      <c r="AA165" s="38" t="s">
        <v>377</v>
      </c>
      <c r="AB165" s="9"/>
    </row>
    <row r="166" spans="1:28">
      <c r="A166" s="161" t="s">
        <v>378</v>
      </c>
      <c r="B166" s="176">
        <f t="shared" ref="B166:N166" si="150">B158/B157</f>
        <v>0.12145007730490683</v>
      </c>
      <c r="C166" s="176">
        <f t="shared" si="150"/>
        <v>0.1844558599695586</v>
      </c>
      <c r="D166" s="176">
        <f t="shared" si="150"/>
        <v>0.21591141333630604</v>
      </c>
      <c r="E166" s="176">
        <f t="shared" si="150"/>
        <v>0.23552085635020009</v>
      </c>
      <c r="F166" s="175">
        <f t="shared" si="150"/>
        <v>0.17185578622136341</v>
      </c>
      <c r="G166" s="175">
        <f t="shared" si="150"/>
        <v>0.1643566383457877</v>
      </c>
      <c r="H166" s="466">
        <f t="shared" si="150"/>
        <v>0.15392240606578295</v>
      </c>
      <c r="I166" s="122">
        <f t="shared" ca="1" si="150"/>
        <v>0.25096639717752472</v>
      </c>
      <c r="J166" s="122">
        <f t="shared" ca="1" si="150"/>
        <v>0.29415758142520854</v>
      </c>
      <c r="K166" s="122">
        <f t="shared" ca="1" si="150"/>
        <v>0.37885908387406242</v>
      </c>
      <c r="L166" s="122">
        <f t="shared" ca="1" si="150"/>
        <v>0.50448942768591487</v>
      </c>
      <c r="M166" s="122">
        <f t="shared" ca="1" si="150"/>
        <v>0.57899170234012609</v>
      </c>
      <c r="N166" s="297">
        <f t="shared" ca="1" si="150"/>
        <v>0.61953001687957809</v>
      </c>
      <c r="O166" s="325"/>
      <c r="P166" s="325"/>
      <c r="Q166" s="325"/>
      <c r="R166" s="325"/>
      <c r="S166" s="325"/>
      <c r="T166" s="325"/>
      <c r="U166" s="326"/>
      <c r="V166" s="326"/>
      <c r="W166" s="326"/>
      <c r="X166" s="65"/>
      <c r="Y166" s="56"/>
      <c r="Z166" s="56"/>
      <c r="AA166" s="38" t="s">
        <v>379</v>
      </c>
      <c r="AB166" s="9"/>
    </row>
    <row r="167" spans="1:28">
      <c r="A167" s="161" t="s">
        <v>380</v>
      </c>
      <c r="B167" s="178"/>
      <c r="C167" s="178"/>
      <c r="D167" s="178"/>
      <c r="E167" s="177"/>
      <c r="F167" s="177"/>
      <c r="G167" s="177"/>
      <c r="H167" s="488"/>
      <c r="I167" s="123"/>
      <c r="J167" s="214"/>
      <c r="K167" s="214"/>
      <c r="L167" s="151"/>
      <c r="M167" s="151"/>
      <c r="N167" s="298">
        <v>10</v>
      </c>
      <c r="O167" s="233">
        <v>10</v>
      </c>
      <c r="P167" s="233">
        <v>10</v>
      </c>
      <c r="Q167" s="233">
        <v>10</v>
      </c>
      <c r="R167" s="233">
        <v>10</v>
      </c>
      <c r="S167" s="233">
        <v>10</v>
      </c>
      <c r="T167" s="233">
        <v>10</v>
      </c>
      <c r="U167" s="233">
        <v>10</v>
      </c>
      <c r="V167" s="233">
        <v>10</v>
      </c>
      <c r="W167" s="233">
        <v>10</v>
      </c>
      <c r="X167" s="65"/>
      <c r="Y167" s="57"/>
      <c r="Z167" s="57"/>
      <c r="AA167" s="38" t="s">
        <v>381</v>
      </c>
      <c r="AB167" s="9"/>
    </row>
    <row r="168" spans="1:28">
      <c r="A168" s="161" t="s">
        <v>382</v>
      </c>
      <c r="B168" s="178"/>
      <c r="C168" s="178"/>
      <c r="D168" s="178"/>
      <c r="E168" s="177"/>
      <c r="F168" s="178"/>
      <c r="G168" s="124"/>
      <c r="H168" s="489"/>
      <c r="I168" s="123"/>
      <c r="J168" s="214"/>
      <c r="K168" s="214"/>
      <c r="L168" s="151"/>
      <c r="M168" s="151"/>
      <c r="N168" s="298">
        <v>19</v>
      </c>
      <c r="O168" s="233">
        <v>19</v>
      </c>
      <c r="P168" s="233">
        <v>19</v>
      </c>
      <c r="Q168" s="233">
        <v>19</v>
      </c>
      <c r="R168" s="233">
        <v>19</v>
      </c>
      <c r="S168" s="233">
        <v>19</v>
      </c>
      <c r="T168" s="233">
        <v>19</v>
      </c>
      <c r="U168" s="233">
        <v>19</v>
      </c>
      <c r="V168" s="233">
        <v>19</v>
      </c>
      <c r="W168" s="233">
        <v>19</v>
      </c>
      <c r="X168" s="126"/>
      <c r="Y168" s="58"/>
      <c r="Z168" s="58"/>
      <c r="AA168" s="38" t="s">
        <v>383</v>
      </c>
      <c r="AB168" s="9"/>
    </row>
    <row r="169" spans="1:28">
      <c r="A169" s="161" t="s">
        <v>384</v>
      </c>
      <c r="B169" s="178"/>
      <c r="C169" s="178"/>
      <c r="D169" s="178"/>
      <c r="E169" s="177"/>
      <c r="F169" s="178"/>
      <c r="G169" s="124"/>
      <c r="H169" s="489"/>
      <c r="I169" s="123"/>
      <c r="J169" s="214"/>
      <c r="K169" s="214"/>
      <c r="L169" s="151"/>
      <c r="M169" s="151"/>
      <c r="N169" s="298">
        <v>10</v>
      </c>
      <c r="O169" s="233">
        <v>10</v>
      </c>
      <c r="P169" s="233">
        <v>10</v>
      </c>
      <c r="Q169" s="233">
        <v>10</v>
      </c>
      <c r="R169" s="233">
        <v>10</v>
      </c>
      <c r="S169" s="233">
        <v>10</v>
      </c>
      <c r="T169" s="233">
        <v>10</v>
      </c>
      <c r="U169" s="233">
        <v>10</v>
      </c>
      <c r="V169" s="233">
        <v>10</v>
      </c>
      <c r="W169" s="233">
        <v>10</v>
      </c>
      <c r="X169" s="126"/>
      <c r="Y169" s="81"/>
      <c r="Z169" s="81"/>
      <c r="AA169" s="38" t="s">
        <v>385</v>
      </c>
      <c r="AB169" s="9"/>
    </row>
    <row r="170" spans="1:28">
      <c r="A170" s="161" t="s">
        <v>386</v>
      </c>
      <c r="B170" s="178"/>
      <c r="C170" s="178"/>
      <c r="D170" s="178"/>
      <c r="E170" s="177"/>
      <c r="F170" s="178"/>
      <c r="G170" s="124"/>
      <c r="H170" s="489"/>
      <c r="I170" s="123"/>
      <c r="J170" s="214"/>
      <c r="K170" s="214"/>
      <c r="L170" s="151"/>
      <c r="M170" s="151"/>
      <c r="N170" s="298">
        <v>19</v>
      </c>
      <c r="O170" s="233">
        <v>19</v>
      </c>
      <c r="P170" s="233">
        <v>19</v>
      </c>
      <c r="Q170" s="233">
        <v>19</v>
      </c>
      <c r="R170" s="233">
        <v>19</v>
      </c>
      <c r="S170" s="233">
        <v>19</v>
      </c>
      <c r="T170" s="233">
        <v>19</v>
      </c>
      <c r="U170" s="233">
        <v>19</v>
      </c>
      <c r="V170" s="233">
        <v>19</v>
      </c>
      <c r="W170" s="233">
        <v>19</v>
      </c>
      <c r="X170" s="126"/>
      <c r="Y170" s="81"/>
      <c r="Z170" s="81"/>
      <c r="AA170" s="38" t="s">
        <v>387</v>
      </c>
      <c r="AB170" s="9"/>
    </row>
    <row r="171" spans="1:28">
      <c r="A171" s="161" t="s">
        <v>388</v>
      </c>
      <c r="B171" s="178"/>
      <c r="C171" s="178"/>
      <c r="D171" s="178"/>
      <c r="E171" s="177"/>
      <c r="F171" s="178"/>
      <c r="G171" s="124"/>
      <c r="H171" s="489"/>
      <c r="I171" s="123"/>
      <c r="J171" s="214"/>
      <c r="K171" s="214"/>
      <c r="L171" s="151"/>
      <c r="M171" s="151"/>
      <c r="N171" s="298">
        <v>19</v>
      </c>
      <c r="O171" s="233">
        <v>19</v>
      </c>
      <c r="P171" s="233">
        <v>19</v>
      </c>
      <c r="Q171" s="233">
        <v>19</v>
      </c>
      <c r="R171" s="233">
        <v>19</v>
      </c>
      <c r="S171" s="233">
        <v>19</v>
      </c>
      <c r="T171" s="233">
        <v>19</v>
      </c>
      <c r="U171" s="233">
        <v>19</v>
      </c>
      <c r="V171" s="233">
        <v>19</v>
      </c>
      <c r="W171" s="233">
        <v>19</v>
      </c>
      <c r="X171" s="126"/>
      <c r="Y171" s="81"/>
      <c r="Z171" s="81"/>
      <c r="AA171" s="38" t="s">
        <v>389</v>
      </c>
      <c r="AB171" s="9"/>
    </row>
    <row r="172" spans="1:28">
      <c r="A172" s="161" t="s">
        <v>390</v>
      </c>
      <c r="B172" s="178"/>
      <c r="C172" s="178"/>
      <c r="D172" s="178"/>
      <c r="E172" s="177"/>
      <c r="F172" s="178"/>
      <c r="G172" s="124"/>
      <c r="H172" s="489"/>
      <c r="I172" s="123"/>
      <c r="J172" s="109"/>
      <c r="K172" s="109"/>
      <c r="L172" s="118"/>
      <c r="M172" s="118"/>
      <c r="N172" s="287">
        <f t="shared" ref="N172:W172" ca="1" si="151">N167*IF(N95&lt;0,0,N95)</f>
        <v>322557540096.45361</v>
      </c>
      <c r="O172" s="234">
        <f t="shared" ca="1" si="151"/>
        <v>265787917493.19095</v>
      </c>
      <c r="P172" s="234">
        <f t="shared" ca="1" si="151"/>
        <v>888859884818.22644</v>
      </c>
      <c r="Q172" s="234">
        <f t="shared" ca="1" si="151"/>
        <v>992578112764.77966</v>
      </c>
      <c r="R172" s="234">
        <f t="shared" ca="1" si="151"/>
        <v>697514318589.12988</v>
      </c>
      <c r="S172" s="234">
        <f t="shared" ca="1" si="151"/>
        <v>206092087634.6185</v>
      </c>
      <c r="T172" s="234">
        <f t="shared" ca="1" si="151"/>
        <v>0</v>
      </c>
      <c r="U172" s="234">
        <f t="shared" ca="1" si="151"/>
        <v>0</v>
      </c>
      <c r="V172" s="234">
        <f t="shared" ca="1" si="151"/>
        <v>0</v>
      </c>
      <c r="W172" s="234">
        <f t="shared" ca="1" si="151"/>
        <v>0</v>
      </c>
      <c r="X172" s="126"/>
      <c r="Y172" s="81"/>
      <c r="Z172" s="81"/>
      <c r="AA172" s="38" t="s">
        <v>391</v>
      </c>
      <c r="AB172" s="9"/>
    </row>
    <row r="173" spans="1:28">
      <c r="A173" s="161" t="s">
        <v>392</v>
      </c>
      <c r="B173" s="178"/>
      <c r="C173" s="178"/>
      <c r="D173" s="178"/>
      <c r="E173" s="177"/>
      <c r="F173" s="178"/>
      <c r="G173" s="124"/>
      <c r="H173" s="489"/>
      <c r="I173" s="123"/>
      <c r="J173" s="109"/>
      <c r="K173" s="109"/>
      <c r="L173" s="118"/>
      <c r="M173" s="118"/>
      <c r="N173" s="287">
        <f ca="1">N168*IF(N118&lt;0,0,N118)</f>
        <v>12442404822940.875</v>
      </c>
      <c r="O173" s="234">
        <f ca="1">O168*IF(O118&lt;0,0,O118)</f>
        <v>22402164333216.852</v>
      </c>
      <c r="P173" s="234">
        <f ca="1">P168*IF(P118&lt;0,0,P118)</f>
        <v>31478277140879.34</v>
      </c>
      <c r="Q173" s="234">
        <f ca="1">Q168*IF(Q118&lt;0,0,Q118)</f>
        <v>37092584037101.758</v>
      </c>
      <c r="R173" s="234">
        <f ca="1">R168*IF(R118&lt;0,0,R118)</f>
        <v>42290940935616.984</v>
      </c>
      <c r="S173" s="234">
        <f t="shared" ref="S173:W173" ca="1" si="152">S168*IF(S118&lt;0,0,S118)</f>
        <v>49202502706099.32</v>
      </c>
      <c r="T173" s="234">
        <f t="shared" ca="1" si="152"/>
        <v>58480513440284.852</v>
      </c>
      <c r="U173" s="234">
        <f t="shared" ca="1" si="152"/>
        <v>71099166605345.656</v>
      </c>
      <c r="V173" s="234">
        <f t="shared" ca="1" si="152"/>
        <v>88422779913214.906</v>
      </c>
      <c r="W173" s="234">
        <f t="shared" ca="1" si="152"/>
        <v>112335683297622.73</v>
      </c>
      <c r="X173" s="126"/>
      <c r="Y173" s="81"/>
      <c r="Z173" s="81"/>
      <c r="AA173" s="38" t="s">
        <v>393</v>
      </c>
      <c r="AB173" s="9"/>
    </row>
    <row r="174" spans="1:28">
      <c r="A174" s="161" t="s">
        <v>394</v>
      </c>
      <c r="B174" s="178"/>
      <c r="C174" s="178"/>
      <c r="D174" s="178"/>
      <c r="E174" s="177"/>
      <c r="F174" s="178"/>
      <c r="G174" s="124"/>
      <c r="H174" s="489"/>
      <c r="I174" s="123"/>
      <c r="J174" s="109"/>
      <c r="K174" s="109"/>
      <c r="L174" s="118"/>
      <c r="M174" s="118"/>
      <c r="N174" s="287">
        <f ca="1">N169*IF(N126&lt;0,0,N126)</f>
        <v>347942440463.01074</v>
      </c>
      <c r="O174" s="234">
        <f ca="1">O169*IF(O126&lt;0,0,O126)</f>
        <v>532798170356.73975</v>
      </c>
      <c r="P174" s="234">
        <f ca="1">P169*IF(P126&lt;0,0,P126)</f>
        <v>815864514710.35095</v>
      </c>
      <c r="Q174" s="234">
        <f ca="1">Q169*IF(Q126&lt;0,0,Q126)</f>
        <v>1057244896027.6427</v>
      </c>
      <c r="R174" s="234">
        <f ca="1">R169*IF(R126&lt;0,0,R126)</f>
        <v>1599876933057.4443</v>
      </c>
      <c r="S174" s="234">
        <f t="shared" ref="S174:W174" ca="1" si="153">S169*IF(S126&lt;0,0,S126)</f>
        <v>2421015424663.1343</v>
      </c>
      <c r="T174" s="234">
        <f t="shared" ca="1" si="153"/>
        <v>3663604096882.3481</v>
      </c>
      <c r="U174" s="234">
        <f t="shared" ca="1" si="153"/>
        <v>5543952691074.1123</v>
      </c>
      <c r="V174" s="234">
        <f t="shared" ca="1" si="153"/>
        <v>8389392147209.1123</v>
      </c>
      <c r="W174" s="234">
        <f t="shared" ca="1" si="153"/>
        <v>12695256348953.039</v>
      </c>
      <c r="X174" s="126"/>
      <c r="Y174" s="81"/>
      <c r="Z174" s="81"/>
      <c r="AA174" s="38" t="s">
        <v>395</v>
      </c>
      <c r="AB174" s="9"/>
    </row>
    <row r="175" spans="1:28">
      <c r="A175" s="261" t="s">
        <v>396</v>
      </c>
      <c r="B175" s="262"/>
      <c r="C175" s="262"/>
      <c r="D175" s="262"/>
      <c r="E175" s="263"/>
      <c r="F175" s="262"/>
      <c r="G175" s="264"/>
      <c r="H175" s="490"/>
      <c r="I175" s="265"/>
      <c r="J175" s="119"/>
      <c r="K175" s="119"/>
      <c r="L175" s="266"/>
      <c r="M175" s="266"/>
      <c r="N175" s="299">
        <f ca="1">N170*IF(N146&lt;0,0,N146)</f>
        <v>86870976496.541626</v>
      </c>
      <c r="O175" s="234">
        <f ca="1">O170*IF(O146&lt;0,0,O146)</f>
        <v>231654799054.21838</v>
      </c>
      <c r="P175" s="234">
        <f ca="1">P170*IF(P146&lt;0,0,P146)</f>
        <v>545292247216.26971</v>
      </c>
      <c r="Q175" s="234">
        <f ca="1">Q170*IF(Q146&lt;0,0,Q146)</f>
        <v>1421616599947.1687</v>
      </c>
      <c r="R175" s="234">
        <f ca="1">R170*IF(R146&lt;0,0,R146)</f>
        <v>3706276559307.2041</v>
      </c>
      <c r="S175" s="234">
        <f t="shared" ref="S175:W175" ca="1" si="154">S170*IF(S146&lt;0,0,S146)</f>
        <v>9662594908454.5625</v>
      </c>
      <c r="T175" s="234">
        <f t="shared" ca="1" si="154"/>
        <v>25191260290917.863</v>
      </c>
      <c r="U175" s="234">
        <f t="shared" ca="1" si="154"/>
        <v>65675905101143.625</v>
      </c>
      <c r="V175" s="234">
        <f t="shared" ca="1" si="154"/>
        <v>171223059008344.16</v>
      </c>
      <c r="W175" s="234">
        <f t="shared" ca="1" si="154"/>
        <v>446394094645158.5</v>
      </c>
      <c r="X175" s="126"/>
      <c r="Y175" s="81"/>
      <c r="Z175" s="81"/>
      <c r="AA175" s="38" t="s">
        <v>397</v>
      </c>
      <c r="AB175" s="9"/>
    </row>
    <row r="176" spans="1:28">
      <c r="A176" s="267" t="s">
        <v>398</v>
      </c>
      <c r="B176" s="262"/>
      <c r="C176" s="262"/>
      <c r="D176" s="262"/>
      <c r="E176" s="263"/>
      <c r="F176" s="262"/>
      <c r="G176" s="264"/>
      <c r="H176" s="490"/>
      <c r="I176" s="265"/>
      <c r="J176" s="119"/>
      <c r="K176" s="119"/>
      <c r="L176" s="266"/>
      <c r="M176" s="266"/>
      <c r="N176" s="300">
        <f ca="1">N171*IF(N154&lt;0,0,N154)</f>
        <v>1709189491213.2402</v>
      </c>
      <c r="O176" s="234">
        <f ca="1">O171*IF(O154&lt;0,0,O154)</f>
        <v>7066414743381.46</v>
      </c>
      <c r="P176" s="234">
        <f ca="1">P171*IF(P154&lt;0,0,P154)</f>
        <v>28855450771882.453</v>
      </c>
      <c r="Q176" s="234">
        <f ca="1">Q171*IF(Q154&lt;0,0,Q154)</f>
        <v>115584234097092.09</v>
      </c>
      <c r="R176" s="234">
        <f ca="1">R171*IF(R154&lt;0,0,R154)</f>
        <v>466039103127590.19</v>
      </c>
      <c r="S176" s="234">
        <f t="shared" ref="S176:W176" ca="1" si="155">S171*IF(S154&lt;0,0,S154)</f>
        <v>1934166433781720.3</v>
      </c>
      <c r="T176" s="234">
        <f t="shared" ca="1" si="155"/>
        <v>8330211386761652</v>
      </c>
      <c r="U176" s="234">
        <f t="shared" ca="1" si="155"/>
        <v>3.6903061373638192E+16</v>
      </c>
      <c r="V176" s="234">
        <f t="shared" ca="1" si="155"/>
        <v>1.6604882751090886E+17</v>
      </c>
      <c r="W176" s="234">
        <f t="shared" ca="1" si="155"/>
        <v>7.5257983224900493E+17</v>
      </c>
      <c r="X176" s="126"/>
      <c r="Y176" s="81"/>
      <c r="Z176" s="81"/>
      <c r="AA176" s="38" t="s">
        <v>399</v>
      </c>
      <c r="AB176" s="9"/>
    </row>
    <row r="177" spans="1:28">
      <c r="A177" s="161" t="s">
        <v>400</v>
      </c>
      <c r="B177" s="179"/>
      <c r="C177" s="179">
        <f>C178</f>
        <v>788200000000</v>
      </c>
      <c r="D177" s="179">
        <f>1001222*10^6</f>
        <v>1001222000000</v>
      </c>
      <c r="E177" s="180">
        <f>E178+(-22185+3099+1194)*10^6</f>
        <v>371085804000</v>
      </c>
      <c r="F177" s="180">
        <f>F178+(-29094+(2373+2857)+(242+733))*10^6</f>
        <v>843063800000</v>
      </c>
      <c r="G177" s="180">
        <f>G178+(-36563+(2456+5757)+(63+704))*10^6</f>
        <v>1385049320000</v>
      </c>
      <c r="H177" s="491">
        <f>H178+(-44059+(1640+6736)+(58+670))*10^6</f>
        <v>1788209880000</v>
      </c>
      <c r="I177" s="125"/>
      <c r="J177" s="214"/>
      <c r="K177" s="214"/>
      <c r="L177" s="118"/>
      <c r="M177" s="118"/>
      <c r="N177" s="287">
        <f t="shared" ref="N177:W177" ca="1" si="156">N167*(IF(N95&lt;0,0,N95))+N168*IF(N118&lt;0,0,N118)+IF(N126&lt;0,0,N126)*N169+IF(N146&lt;0,0,N146)*N170+IF(N154&lt;0,0,N154)*N171</f>
        <v>14908965271210.121</v>
      </c>
      <c r="O177" s="234">
        <f t="shared" ca="1" si="156"/>
        <v>30312355940904.172</v>
      </c>
      <c r="P177" s="234">
        <f t="shared" ca="1" si="156"/>
        <v>62466538014719.258</v>
      </c>
      <c r="Q177" s="234">
        <f t="shared" ca="1" si="156"/>
        <v>156148257742933.44</v>
      </c>
      <c r="R177" s="234">
        <f t="shared" ca="1" si="156"/>
        <v>514333711874160.94</v>
      </c>
      <c r="S177" s="234">
        <f t="shared" ca="1" si="156"/>
        <v>1995658638908572</v>
      </c>
      <c r="T177" s="234">
        <f t="shared" ca="1" si="156"/>
        <v>8417546764589737</v>
      </c>
      <c r="U177" s="234">
        <f t="shared" ca="1" si="156"/>
        <v>3.7045380398035752E+16</v>
      </c>
      <c r="V177" s="234">
        <f t="shared" ca="1" si="156"/>
        <v>1.6631686274197763E+17</v>
      </c>
      <c r="W177" s="234">
        <f t="shared" ca="1" si="156"/>
        <v>7.5315125728329664E+17</v>
      </c>
      <c r="X177" s="65"/>
      <c r="Y177" s="139"/>
      <c r="Z177" s="139"/>
      <c r="AA177" s="38" t="s">
        <v>401</v>
      </c>
      <c r="AB177" s="9"/>
    </row>
    <row r="178" spans="1:28">
      <c r="A178" s="161" t="s">
        <v>402</v>
      </c>
      <c r="B178" s="179"/>
      <c r="C178" s="179">
        <f>C179*C180</f>
        <v>788200000000</v>
      </c>
      <c r="D178" s="179">
        <f>D179*D180</f>
        <v>1134027400000</v>
      </c>
      <c r="E178" s="179">
        <f>E180*E179</f>
        <v>388977804000</v>
      </c>
      <c r="F178" s="179">
        <f>F180*F179</f>
        <v>865952800000</v>
      </c>
      <c r="G178" s="179">
        <f>G180*G179</f>
        <v>1412632320000</v>
      </c>
      <c r="H178" s="476">
        <f>H180*H179</f>
        <v>1823164880000</v>
      </c>
      <c r="I178" s="110"/>
      <c r="J178" s="214"/>
      <c r="K178" s="214"/>
      <c r="L178" s="109"/>
      <c r="M178" s="109"/>
      <c r="N178" s="270">
        <f ca="1">N177-N83+N49+N55</f>
        <v>15907165438357.465</v>
      </c>
      <c r="O178" s="325"/>
      <c r="P178" s="325"/>
      <c r="Q178" s="325"/>
      <c r="R178" s="325"/>
      <c r="S178" s="325"/>
      <c r="T178" s="325"/>
      <c r="U178" s="304"/>
      <c r="V178" s="304"/>
      <c r="W178" s="304"/>
      <c r="X178" s="65"/>
      <c r="Y178" s="81"/>
      <c r="Z178" s="81"/>
      <c r="AA178" s="38" t="s">
        <v>403</v>
      </c>
      <c r="AB178" s="9"/>
    </row>
    <row r="179" spans="1:28">
      <c r="A179" s="161" t="s">
        <v>404</v>
      </c>
      <c r="B179" s="169"/>
      <c r="C179" s="169">
        <f>(960+166)*10^6</f>
        <v>1126000000</v>
      </c>
      <c r="D179" s="169">
        <f>1136.3*10^6</f>
        <v>1136300000</v>
      </c>
      <c r="E179" s="169">
        <f>3157.8*10^6</f>
        <v>3157800000</v>
      </c>
      <c r="F179" s="169">
        <v>3485000000</v>
      </c>
      <c r="G179" s="169">
        <v>3498000000</v>
      </c>
      <c r="H179" s="457">
        <v>4054000000</v>
      </c>
      <c r="I179" s="109"/>
      <c r="J179" s="109"/>
      <c r="K179" s="109"/>
      <c r="L179" s="109"/>
      <c r="M179" s="109"/>
      <c r="N179" s="272">
        <f ca="1">($N20)/($N19/$H179)+$H179</f>
        <v>4054000000</v>
      </c>
      <c r="O179" s="325"/>
      <c r="P179" s="325"/>
      <c r="Q179" s="325"/>
      <c r="R179" s="325"/>
      <c r="S179" s="325"/>
      <c r="T179" s="325"/>
      <c r="U179" s="304"/>
      <c r="V179" s="304"/>
      <c r="W179" s="304"/>
      <c r="X179" s="65"/>
      <c r="Y179" s="81"/>
      <c r="Z179" s="81"/>
      <c r="AA179" s="38" t="s">
        <v>405</v>
      </c>
      <c r="AB179" s="9"/>
    </row>
    <row r="180" spans="1:28">
      <c r="A180" s="161" t="s">
        <v>406</v>
      </c>
      <c r="B180" s="215"/>
      <c r="C180" s="181">
        <v>700</v>
      </c>
      <c r="D180" s="181">
        <v>998</v>
      </c>
      <c r="E180" s="181">
        <v>123.18</v>
      </c>
      <c r="F180" s="182">
        <v>248.48</v>
      </c>
      <c r="G180" s="182">
        <v>403.84</v>
      </c>
      <c r="H180" s="492">
        <v>449.72</v>
      </c>
      <c r="I180" s="182">
        <f>'Tesla Valuation Inputs'!B3</f>
        <v>354.72</v>
      </c>
      <c r="J180" s="216"/>
      <c r="K180" s="216"/>
      <c r="L180" s="126"/>
      <c r="M180" s="126"/>
      <c r="N180" s="301">
        <f ca="1">N178/N179</f>
        <v>3923.8197923920734</v>
      </c>
      <c r="O180" s="325"/>
      <c r="P180" s="325"/>
      <c r="Q180" s="325"/>
      <c r="R180" s="325"/>
      <c r="S180" s="325"/>
      <c r="T180" s="325"/>
      <c r="U180" s="327"/>
      <c r="V180" s="327"/>
      <c r="W180" s="327"/>
      <c r="X180" s="65"/>
      <c r="Y180" s="51"/>
      <c r="Z180" s="51"/>
      <c r="AA180" s="38" t="s">
        <v>407</v>
      </c>
      <c r="AB180" s="9"/>
    </row>
    <row r="181" spans="1:28">
      <c r="A181" s="161" t="s">
        <v>408</v>
      </c>
      <c r="B181" s="181"/>
      <c r="C181" s="181"/>
      <c r="D181" s="183">
        <f ca="1">D163/D178</f>
        <v>5.9559406732295483E-3</v>
      </c>
      <c r="E181" s="183">
        <f ca="1">E163/E178</f>
        <v>3.3630837610631514E-2</v>
      </c>
      <c r="F181" s="183">
        <f ca="1">F163/F178</f>
        <v>1.1815568944022905E-2</v>
      </c>
      <c r="G181" s="183">
        <f ca="1">G163/G178</f>
        <v>7.031358968181689E-3</v>
      </c>
      <c r="H181" s="493">
        <f ca="1">H163/H178</f>
        <v>4.5137345048305308E-3</v>
      </c>
      <c r="I181" s="127"/>
      <c r="J181" s="126"/>
      <c r="K181" s="126"/>
      <c r="L181" s="127"/>
      <c r="M181" s="127"/>
      <c r="N181" s="302">
        <f ca="1">N163/N178</f>
        <v>4.1009080588835539E-2</v>
      </c>
      <c r="O181" s="325"/>
      <c r="P181" s="325"/>
      <c r="Q181" s="325"/>
      <c r="R181" s="325"/>
      <c r="S181" s="325"/>
      <c r="T181" s="325"/>
      <c r="U181" s="328"/>
      <c r="V181" s="328"/>
      <c r="W181" s="328"/>
      <c r="X181" s="65"/>
      <c r="Y181" s="51"/>
      <c r="Z181" s="51"/>
      <c r="AA181" s="38" t="s">
        <v>409</v>
      </c>
      <c r="AB181" s="9"/>
    </row>
    <row r="182" spans="1:28" ht="16.2" thickBot="1">
      <c r="A182" s="102" t="s">
        <v>31</v>
      </c>
      <c r="B182" s="103"/>
      <c r="C182" s="103"/>
      <c r="D182" s="103"/>
      <c r="E182" s="103"/>
      <c r="F182" s="103"/>
      <c r="G182" s="104"/>
      <c r="H182" s="303"/>
      <c r="I182" s="104"/>
      <c r="J182" s="104"/>
      <c r="K182" s="104"/>
      <c r="L182" s="104"/>
      <c r="M182" s="104"/>
      <c r="N182" s="303">
        <f ca="1">_xlfn.RRI(('Tesla Valuation Inputs'!D4-'Tesla Valuation Inputs'!C4)/365,I180,N180)</f>
        <v>0.58603624838794866</v>
      </c>
      <c r="O182" s="325"/>
      <c r="P182" s="325"/>
      <c r="Q182" s="309"/>
      <c r="R182" s="309"/>
      <c r="S182" s="309"/>
      <c r="T182" s="309"/>
      <c r="U182" s="309"/>
      <c r="V182" s="309"/>
      <c r="W182" s="309"/>
      <c r="X182" s="65"/>
      <c r="Y182" s="51"/>
      <c r="Z182" s="51"/>
      <c r="AA182" s="38" t="s">
        <v>410</v>
      </c>
      <c r="AB182" s="9"/>
    </row>
    <row r="183" spans="1:28">
      <c r="A183" s="166"/>
      <c r="B183" s="8"/>
      <c r="C183" s="8"/>
      <c r="D183" s="8"/>
      <c r="E183" s="8"/>
      <c r="F183" s="162"/>
      <c r="G183" s="162"/>
      <c r="H183" s="9"/>
      <c r="I183" s="9"/>
      <c r="J183" s="9"/>
      <c r="K183" s="9"/>
      <c r="L183" s="9"/>
      <c r="M183" s="9"/>
      <c r="N183" s="9"/>
      <c r="O183" s="143"/>
      <c r="P183" s="143"/>
      <c r="Q183" s="65"/>
      <c r="R183" s="65"/>
      <c r="S183" s="218"/>
      <c r="T183" s="218"/>
      <c r="U183" s="218"/>
      <c r="V183" s="218"/>
      <c r="W183" s="65"/>
      <c r="X183" s="65"/>
      <c r="Y183" s="29"/>
      <c r="Z183" s="29"/>
      <c r="AA183" s="330"/>
      <c r="AB183" s="9"/>
    </row>
    <row r="184" spans="1:28">
      <c r="A184" s="8"/>
      <c r="B184" s="8"/>
      <c r="C184" s="8"/>
      <c r="D184" s="8"/>
      <c r="E184" s="8"/>
      <c r="F184" s="8"/>
      <c r="G184" s="8"/>
      <c r="H184" s="9"/>
      <c r="I184" s="9"/>
      <c r="J184" s="9"/>
      <c r="K184" s="9"/>
      <c r="L184" s="9"/>
      <c r="M184" s="9"/>
      <c r="N184" s="9"/>
      <c r="O184" s="143"/>
      <c r="P184" s="143"/>
      <c r="Q184" s="65"/>
      <c r="R184" s="65"/>
      <c r="S184" s="218"/>
      <c r="T184" s="218"/>
      <c r="U184" s="218"/>
      <c r="V184" s="218"/>
      <c r="W184" s="65"/>
      <c r="X184" s="65"/>
      <c r="Y184" s="29"/>
      <c r="Z184" s="29"/>
      <c r="AA184" s="162"/>
      <c r="AB184" s="9"/>
    </row>
    <row r="185" spans="1:28" ht="18">
      <c r="A185" s="7"/>
      <c r="B185" s="11"/>
      <c r="C185" s="11"/>
      <c r="D185" s="11"/>
      <c r="E185" s="11"/>
      <c r="F185" s="11"/>
      <c r="G185" s="7"/>
      <c r="H185" s="9"/>
      <c r="I185" s="9"/>
      <c r="J185" s="9"/>
      <c r="K185" s="9"/>
      <c r="L185" s="9"/>
      <c r="M185" s="9"/>
      <c r="N185" s="9"/>
      <c r="O185" s="143"/>
      <c r="P185" s="143"/>
      <c r="Q185" s="65"/>
      <c r="R185" s="65"/>
      <c r="S185" s="218"/>
      <c r="T185" s="218"/>
      <c r="U185" s="218"/>
      <c r="V185" s="218"/>
      <c r="W185" s="65"/>
      <c r="X185" s="65"/>
      <c r="Y185" s="29"/>
      <c r="Z185" s="29"/>
      <c r="AA185" s="162"/>
      <c r="AB185" s="9"/>
    </row>
    <row r="186" spans="1:28">
      <c r="A186" s="7"/>
      <c r="B186" s="7"/>
      <c r="C186" s="7"/>
      <c r="D186" s="7"/>
      <c r="E186" s="7"/>
      <c r="F186" s="7"/>
      <c r="G186" s="7"/>
      <c r="H186" s="9"/>
      <c r="I186" s="9"/>
      <c r="J186" s="9"/>
      <c r="K186" s="9"/>
      <c r="L186" s="9"/>
      <c r="M186" s="9"/>
      <c r="N186" s="9"/>
      <c r="O186" s="143"/>
      <c r="P186" s="143"/>
      <c r="Q186" s="65"/>
      <c r="R186" s="65"/>
      <c r="S186" s="218"/>
      <c r="T186" s="218"/>
      <c r="U186" s="218"/>
      <c r="V186" s="218"/>
      <c r="W186" s="65"/>
      <c r="X186" s="65"/>
      <c r="Y186" s="29"/>
      <c r="Z186" s="29"/>
      <c r="AA186" s="9"/>
      <c r="AB186" s="9"/>
    </row>
    <row r="187" spans="1:28">
      <c r="A187" s="7"/>
      <c r="B187" s="7"/>
      <c r="C187" s="7"/>
      <c r="D187" s="7"/>
      <c r="E187" s="7"/>
      <c r="F187" s="7"/>
      <c r="G187" s="7"/>
      <c r="H187" s="9"/>
      <c r="I187" s="9"/>
      <c r="J187" s="9"/>
      <c r="K187" s="9"/>
      <c r="L187" s="9"/>
      <c r="M187" s="9"/>
      <c r="N187" s="9"/>
      <c r="O187" s="143"/>
      <c r="P187" s="143"/>
      <c r="Q187" s="65"/>
      <c r="R187" s="65"/>
      <c r="S187" s="218"/>
      <c r="T187" s="218"/>
      <c r="U187" s="218"/>
      <c r="V187" s="218"/>
      <c r="W187" s="65"/>
      <c r="X187" s="65"/>
      <c r="Y187" s="29"/>
      <c r="Z187" s="29"/>
      <c r="AA187" s="167"/>
      <c r="AB187" s="9"/>
    </row>
    <row r="188" spans="1:28">
      <c r="A188" s="7"/>
      <c r="B188" s="7"/>
      <c r="C188" s="7"/>
      <c r="D188" s="7"/>
      <c r="E188" s="7"/>
      <c r="F188" s="7"/>
      <c r="G188" s="7"/>
      <c r="H188" s="9"/>
      <c r="I188" s="9"/>
      <c r="J188" s="9"/>
      <c r="K188" s="439"/>
      <c r="L188" s="9"/>
      <c r="M188" s="9"/>
      <c r="N188" s="9"/>
      <c r="O188" s="143"/>
      <c r="P188" s="143"/>
      <c r="Q188" s="65"/>
      <c r="R188" s="65"/>
      <c r="S188" s="218"/>
      <c r="T188" s="218"/>
      <c r="U188" s="218"/>
      <c r="V188" s="218"/>
      <c r="W188" s="65"/>
      <c r="X188" s="65"/>
      <c r="Y188" s="29"/>
      <c r="Z188" s="29"/>
      <c r="AA188" s="9"/>
      <c r="AB188" s="9"/>
    </row>
    <row r="189" spans="1:28">
      <c r="A189" s="7"/>
      <c r="B189" s="7"/>
      <c r="C189" s="7"/>
      <c r="D189" s="7"/>
      <c r="E189" s="7"/>
      <c r="F189" s="7"/>
      <c r="G189" s="7"/>
      <c r="H189" s="9"/>
      <c r="I189" s="9"/>
      <c r="J189" s="9"/>
      <c r="K189" s="9"/>
      <c r="L189" s="9"/>
      <c r="M189" s="9"/>
      <c r="N189" s="9"/>
      <c r="O189" s="143"/>
      <c r="P189" s="143"/>
      <c r="Q189" s="65"/>
      <c r="R189" s="65"/>
      <c r="S189" s="218"/>
      <c r="T189" s="218"/>
      <c r="U189" s="218"/>
      <c r="V189" s="218"/>
      <c r="W189" s="65"/>
      <c r="X189" s="65"/>
      <c r="Y189" s="29"/>
      <c r="Z189" s="29"/>
      <c r="AA189" s="9"/>
      <c r="AB189" s="9"/>
    </row>
    <row r="190" spans="1:28">
      <c r="A190" s="7"/>
      <c r="B190" s="7"/>
      <c r="C190" s="7"/>
      <c r="D190" s="7"/>
      <c r="E190" s="7"/>
      <c r="F190" s="7"/>
      <c r="G190" s="7"/>
      <c r="H190" s="9"/>
      <c r="I190" s="9"/>
      <c r="J190" s="9"/>
      <c r="K190" s="9"/>
      <c r="L190" s="9"/>
      <c r="M190" s="9"/>
      <c r="N190" s="9"/>
      <c r="O190" s="143"/>
      <c r="P190" s="143"/>
      <c r="Q190" s="65"/>
      <c r="R190" s="65"/>
      <c r="S190" s="218"/>
      <c r="T190" s="218"/>
      <c r="U190" s="218"/>
      <c r="V190" s="218"/>
      <c r="W190" s="65"/>
      <c r="X190" s="65"/>
      <c r="Y190" s="29"/>
      <c r="Z190" s="29"/>
      <c r="AA190" s="9"/>
      <c r="AB190" s="9"/>
    </row>
    <row r="191" spans="1:28">
      <c r="A191" s="7"/>
      <c r="B191" s="7"/>
      <c r="C191" s="7"/>
      <c r="D191" s="7"/>
      <c r="E191" s="7"/>
      <c r="F191" s="7"/>
      <c r="G191" s="7"/>
      <c r="H191" s="9"/>
      <c r="I191" s="9"/>
      <c r="J191" s="9"/>
      <c r="K191" s="9"/>
      <c r="L191" s="9"/>
      <c r="M191" s="9"/>
      <c r="N191" s="9"/>
      <c r="O191" s="143"/>
      <c r="P191" s="143"/>
      <c r="Q191" s="65"/>
      <c r="R191" s="65"/>
      <c r="S191" s="218"/>
      <c r="T191" s="218"/>
      <c r="U191" s="218"/>
      <c r="V191" s="218"/>
      <c r="W191" s="65"/>
      <c r="X191" s="65"/>
      <c r="Y191" s="29"/>
      <c r="Z191" s="29"/>
      <c r="AA191" s="9"/>
      <c r="AB191" s="9"/>
    </row>
    <row r="192" spans="1:28">
      <c r="A192" s="7"/>
      <c r="B192" s="7"/>
      <c r="C192" s="7"/>
      <c r="D192" s="7"/>
      <c r="E192" s="7"/>
      <c r="F192" s="7"/>
      <c r="G192" s="7"/>
      <c r="H192" s="9"/>
      <c r="I192" s="9"/>
      <c r="J192" s="9"/>
      <c r="K192" s="9"/>
      <c r="L192" s="9"/>
      <c r="M192" s="9"/>
      <c r="N192" s="9"/>
      <c r="O192" s="143"/>
      <c r="P192" s="143"/>
      <c r="Q192" s="65"/>
      <c r="R192" s="65"/>
      <c r="S192" s="218"/>
      <c r="T192" s="218"/>
      <c r="U192" s="218"/>
      <c r="V192" s="218"/>
      <c r="W192" s="65"/>
      <c r="X192" s="65"/>
      <c r="Y192" s="29"/>
      <c r="Z192" s="29"/>
      <c r="AA192" s="9"/>
      <c r="AB192" s="9"/>
    </row>
    <row r="193" spans="1:28">
      <c r="A193" s="10"/>
      <c r="B193" s="7"/>
      <c r="C193" s="7"/>
      <c r="D193" s="7"/>
      <c r="E193" s="7"/>
      <c r="F193" s="7"/>
      <c r="G193" s="7"/>
      <c r="H193" s="9"/>
      <c r="I193" s="9"/>
      <c r="J193" s="9"/>
      <c r="K193" s="9"/>
      <c r="L193" s="9"/>
      <c r="M193" s="9"/>
      <c r="N193" s="9"/>
      <c r="O193" s="143"/>
      <c r="P193" s="143"/>
      <c r="Q193" s="65"/>
      <c r="R193" s="65"/>
      <c r="S193" s="218"/>
      <c r="T193" s="218"/>
      <c r="U193" s="218"/>
      <c r="V193" s="218"/>
      <c r="W193" s="65"/>
      <c r="X193" s="65"/>
      <c r="Y193" s="29"/>
      <c r="Z193" s="29"/>
      <c r="AA193" s="9"/>
      <c r="AB193" s="9"/>
    </row>
    <row r="194" spans="1:28">
      <c r="A194" s="10"/>
      <c r="B194" s="7"/>
      <c r="C194" s="7"/>
      <c r="D194" s="7"/>
      <c r="E194" s="7"/>
      <c r="F194" s="7"/>
      <c r="G194" s="7"/>
      <c r="H194" s="9"/>
      <c r="I194" s="9"/>
      <c r="J194" s="9"/>
      <c r="K194" s="9"/>
      <c r="L194" s="9"/>
      <c r="M194" s="9"/>
      <c r="N194" s="9"/>
      <c r="O194" s="143"/>
      <c r="P194" s="143"/>
      <c r="Q194" s="65"/>
      <c r="R194" s="65"/>
      <c r="S194" s="218"/>
      <c r="T194" s="218"/>
      <c r="U194" s="218"/>
      <c r="V194" s="218"/>
      <c r="W194" s="65"/>
      <c r="X194" s="65"/>
      <c r="Y194" s="29"/>
      <c r="Z194" s="29"/>
      <c r="AA194" s="9"/>
      <c r="AB194" s="9"/>
    </row>
    <row r="195" spans="1:28">
      <c r="A195" s="7"/>
      <c r="B195" s="7"/>
      <c r="C195" s="7"/>
      <c r="D195" s="7"/>
      <c r="E195" s="7"/>
      <c r="F195" s="7"/>
      <c r="G195" s="7"/>
      <c r="H195" s="9"/>
      <c r="I195" s="9"/>
      <c r="J195" s="9"/>
      <c r="K195" s="9"/>
      <c r="L195" s="9"/>
      <c r="M195" s="9"/>
      <c r="N195" s="9"/>
      <c r="O195" s="143"/>
      <c r="P195" s="143"/>
      <c r="Q195" s="65"/>
      <c r="R195" s="65"/>
      <c r="S195" s="218"/>
      <c r="T195" s="218"/>
      <c r="U195" s="218"/>
      <c r="V195" s="218"/>
      <c r="W195" s="65"/>
      <c r="X195" s="65"/>
      <c r="Y195" s="29"/>
      <c r="Z195" s="29"/>
      <c r="AA195" s="9"/>
      <c r="AB195" s="9"/>
    </row>
    <row r="196" spans="1:28">
      <c r="A196" s="7"/>
      <c r="B196" s="7"/>
      <c r="C196" s="7"/>
      <c r="D196" s="7"/>
      <c r="E196" s="7"/>
      <c r="F196" s="7"/>
      <c r="G196" s="7"/>
      <c r="H196" s="9"/>
      <c r="I196" s="9"/>
      <c r="J196" s="9"/>
      <c r="K196" s="9"/>
      <c r="L196" s="9"/>
      <c r="M196" s="9"/>
      <c r="N196" s="9"/>
      <c r="O196" s="143"/>
      <c r="P196" s="143"/>
      <c r="Q196" s="65"/>
      <c r="R196" s="65"/>
      <c r="S196" s="218"/>
      <c r="T196" s="218"/>
      <c r="U196" s="218"/>
      <c r="V196" s="218"/>
      <c r="W196" s="65"/>
      <c r="X196" s="65"/>
      <c r="Y196" s="29"/>
      <c r="Z196" s="29"/>
      <c r="AA196" s="9"/>
      <c r="AB196" s="9"/>
    </row>
    <row r="197" spans="1:28">
      <c r="A197" s="7"/>
      <c r="B197" s="7"/>
      <c r="C197" s="7"/>
      <c r="D197" s="7"/>
      <c r="E197" s="7"/>
      <c r="F197" s="7"/>
      <c r="G197" s="7"/>
      <c r="H197" s="9"/>
      <c r="I197" s="9"/>
      <c r="J197" s="9"/>
      <c r="K197" s="9"/>
      <c r="L197" s="9"/>
      <c r="M197" s="9"/>
      <c r="N197" s="9"/>
      <c r="O197" s="143"/>
      <c r="P197" s="143"/>
      <c r="Q197" s="65"/>
      <c r="R197" s="65"/>
      <c r="S197" s="218"/>
      <c r="T197" s="218"/>
      <c r="U197" s="218"/>
      <c r="V197" s="218"/>
      <c r="W197" s="65"/>
      <c r="X197" s="65"/>
      <c r="Y197" s="29"/>
      <c r="Z197" s="29"/>
      <c r="AA197" s="9"/>
      <c r="AB197" s="9"/>
    </row>
  </sheetData>
  <sheetProtection algorithmName="SHA-512" hashValue="8UbSeTVkb11vY2UnD1frQxeyClSBQS1/kRH71TcaowkXivhvPz63zvugSoAgSwUVCQngShQ8KPSt4C85wRZDqA==" saltValue="7GG24J26CQ6pWPlXMkf8PA==" spinCount="100000" sheet="1"/>
  <conditionalFormatting sqref="H58:H60">
    <cfRule type="colorScale" priority="1">
      <colorScale>
        <cfvo type="min"/>
        <cfvo type="percentile" val="50"/>
        <cfvo type="max"/>
        <color theme="6" tint="0.59999389629810485"/>
        <color theme="8" tint="0.59999389629810485"/>
        <color theme="5" tint="0.59999389629810485"/>
      </colorScale>
    </cfRule>
  </conditionalFormatting>
  <conditionalFormatting sqref="I58:I60">
    <cfRule type="colorScale" priority="18">
      <colorScale>
        <cfvo type="min"/>
        <cfvo type="percentile" val="50"/>
        <cfvo type="max"/>
        <color theme="6" tint="0.59999389629810485"/>
        <color theme="8" tint="0.59999389629810485"/>
        <color theme="5" tint="0.59999389629810485"/>
      </colorScale>
    </cfRule>
  </conditionalFormatting>
  <conditionalFormatting sqref="J58:J60">
    <cfRule type="colorScale" priority="17">
      <colorScale>
        <cfvo type="min"/>
        <cfvo type="percentile" val="50"/>
        <cfvo type="max"/>
        <color theme="6" tint="0.59999389629810485"/>
        <color theme="8" tint="0.59999389629810485"/>
        <color theme="5" tint="0.59999389629810485"/>
      </colorScale>
    </cfRule>
  </conditionalFormatting>
  <conditionalFormatting sqref="K58:K60">
    <cfRule type="colorScale" priority="16">
      <colorScale>
        <cfvo type="min"/>
        <cfvo type="percentile" val="50"/>
        <cfvo type="max"/>
        <color theme="6" tint="0.59999389629810485"/>
        <color theme="8" tint="0.59999389629810485"/>
        <color theme="5" tint="0.59999389629810485"/>
      </colorScale>
    </cfRule>
  </conditionalFormatting>
  <conditionalFormatting sqref="L58:L60">
    <cfRule type="colorScale" priority="15">
      <colorScale>
        <cfvo type="min"/>
        <cfvo type="percentile" val="50"/>
        <cfvo type="max"/>
        <color theme="6" tint="0.59999389629810485"/>
        <color theme="8" tint="0.59999389629810485"/>
        <color theme="5" tint="0.59999389629810485"/>
      </colorScale>
    </cfRule>
  </conditionalFormatting>
  <conditionalFormatting sqref="M58:M60">
    <cfRule type="colorScale" priority="14">
      <colorScale>
        <cfvo type="min"/>
        <cfvo type="percentile" val="50"/>
        <cfvo type="max"/>
        <color theme="6" tint="0.59999389629810485"/>
        <color theme="8" tint="0.59999389629810485"/>
        <color theme="5" tint="0.59999389629810485"/>
      </colorScale>
    </cfRule>
  </conditionalFormatting>
  <conditionalFormatting sqref="N58:N60">
    <cfRule type="colorScale" priority="13">
      <colorScale>
        <cfvo type="min"/>
        <cfvo type="percentile" val="50"/>
        <cfvo type="max"/>
        <color theme="6" tint="0.59999389629810485"/>
        <color theme="8" tint="0.59999389629810485"/>
        <color theme="5" tint="0.59999389629810485"/>
      </colorScale>
    </cfRule>
  </conditionalFormatting>
  <conditionalFormatting sqref="O58:O60">
    <cfRule type="colorScale" priority="12">
      <colorScale>
        <cfvo type="min"/>
        <cfvo type="percentile" val="50"/>
        <cfvo type="max"/>
        <color theme="6" tint="0.59999389629810485"/>
        <color theme="8" tint="0.59999389629810485"/>
        <color theme="5" tint="0.59999389629810485"/>
      </colorScale>
    </cfRule>
  </conditionalFormatting>
  <conditionalFormatting sqref="P58:P60">
    <cfRule type="colorScale" priority="11">
      <colorScale>
        <cfvo type="min"/>
        <cfvo type="percentile" val="50"/>
        <cfvo type="max"/>
        <color theme="6" tint="0.59999389629810485"/>
        <color theme="8" tint="0.59999389629810485"/>
        <color theme="5" tint="0.59999389629810485"/>
      </colorScale>
    </cfRule>
  </conditionalFormatting>
  <conditionalFormatting sqref="Q58:Q60">
    <cfRule type="colorScale" priority="10">
      <colorScale>
        <cfvo type="min"/>
        <cfvo type="percentile" val="50"/>
        <cfvo type="max"/>
        <color theme="6" tint="0.59999389629810485"/>
        <color theme="8" tint="0.59999389629810485"/>
        <color theme="5" tint="0.59999389629810485"/>
      </colorScale>
    </cfRule>
  </conditionalFormatting>
  <conditionalFormatting sqref="R58:R60">
    <cfRule type="colorScale" priority="9">
      <colorScale>
        <cfvo type="min"/>
        <cfvo type="percentile" val="50"/>
        <cfvo type="max"/>
        <color theme="6" tint="0.59999389629810485"/>
        <color theme="8" tint="0.59999389629810485"/>
        <color theme="5" tint="0.59999389629810485"/>
      </colorScale>
    </cfRule>
  </conditionalFormatting>
  <conditionalFormatting sqref="S58:S60">
    <cfRule type="colorScale" priority="8">
      <colorScale>
        <cfvo type="min"/>
        <cfvo type="percentile" val="50"/>
        <cfvo type="max"/>
        <color theme="6" tint="0.59999389629810485"/>
        <color theme="8" tint="0.59999389629810485"/>
        <color theme="5" tint="0.59999389629810485"/>
      </colorScale>
    </cfRule>
  </conditionalFormatting>
  <conditionalFormatting sqref="T58:T60">
    <cfRule type="colorScale" priority="7">
      <colorScale>
        <cfvo type="min"/>
        <cfvo type="percentile" val="50"/>
        <cfvo type="max"/>
        <color theme="6" tint="0.59999389629810485"/>
        <color theme="8" tint="0.59999389629810485"/>
        <color theme="5" tint="0.59999389629810485"/>
      </colorScale>
    </cfRule>
  </conditionalFormatting>
  <conditionalFormatting sqref="U58:U60">
    <cfRule type="colorScale" priority="6">
      <colorScale>
        <cfvo type="min"/>
        <cfvo type="percentile" val="50"/>
        <cfvo type="max"/>
        <color theme="6" tint="0.59999389629810485"/>
        <color theme="8" tint="0.59999389629810485"/>
        <color theme="5" tint="0.59999389629810485"/>
      </colorScale>
    </cfRule>
  </conditionalFormatting>
  <conditionalFormatting sqref="V58:V60">
    <cfRule type="colorScale" priority="5">
      <colorScale>
        <cfvo type="min"/>
        <cfvo type="percentile" val="50"/>
        <cfvo type="max"/>
        <color theme="6" tint="0.59999389629810485"/>
        <color theme="8" tint="0.59999389629810485"/>
        <color theme="5" tint="0.59999389629810485"/>
      </colorScale>
    </cfRule>
  </conditionalFormatting>
  <conditionalFormatting sqref="W58:W60">
    <cfRule type="colorScale" priority="4">
      <colorScale>
        <cfvo type="min"/>
        <cfvo type="percentile" val="50"/>
        <cfvo type="max"/>
        <color theme="6" tint="0.59999389629810485"/>
        <color theme="8" tint="0.59999389629810485"/>
        <color theme="5" tint="0.59999389629810485"/>
      </colorScale>
    </cfRule>
  </conditionalFormatting>
  <pageMargins left="0.7" right="0.7" top="0.75" bottom="0.75" header="0.3" footer="0.3"/>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3378-918D-4C46-8F98-C9F680975F00}">
  <sheetPr>
    <tabColor theme="5"/>
  </sheetPr>
  <dimension ref="A1:AU5005"/>
  <sheetViews>
    <sheetView showGridLines="0" zoomScale="70" zoomScaleNormal="70" workbookViewId="0"/>
  </sheetViews>
  <sheetFormatPr defaultColWidth="8.69921875" defaultRowHeight="15.6"/>
  <cols>
    <col min="1" max="1" width="9.19921875" customWidth="1"/>
    <col min="2" max="2" width="15.5" customWidth="1"/>
    <col min="3" max="3" width="12.69921875" customWidth="1"/>
    <col min="4" max="4" width="13.69921875" customWidth="1"/>
    <col min="5" max="5" width="11.69921875" bestFit="1" customWidth="1"/>
    <col min="6" max="6" width="17.5" bestFit="1" customWidth="1"/>
    <col min="7" max="7" width="18.19921875" customWidth="1"/>
    <col min="8" max="8" width="19.5" customWidth="1"/>
    <col min="9" max="9" width="20.69921875" customWidth="1"/>
    <col min="10" max="10" width="17.5" bestFit="1" customWidth="1"/>
    <col min="11" max="11" width="19.19921875" bestFit="1" customWidth="1"/>
    <col min="12" max="14" width="20.19921875" bestFit="1" customWidth="1"/>
    <col min="15" max="15" width="9.69921875" customWidth="1"/>
    <col min="16" max="16" width="8.69921875" customWidth="1"/>
    <col min="17" max="17" width="8" bestFit="1" customWidth="1"/>
    <col min="18" max="18" width="16.19921875" customWidth="1"/>
  </cols>
  <sheetData>
    <row r="1" spans="1:47" ht="18.600000000000001" thickBot="1">
      <c r="A1" s="20" t="s">
        <v>15</v>
      </c>
      <c r="B1" s="20"/>
      <c r="C1" s="20"/>
      <c r="D1" s="20"/>
      <c r="E1" s="20"/>
      <c r="F1" s="20"/>
      <c r="G1" s="20"/>
      <c r="H1" s="20"/>
      <c r="I1" s="20"/>
      <c r="J1" s="20"/>
      <c r="K1" s="20"/>
      <c r="L1" s="20"/>
      <c r="M1" s="20"/>
      <c r="N1" s="20"/>
      <c r="O1" s="20"/>
      <c r="P1" s="20"/>
      <c r="Q1" s="20"/>
      <c r="R1" s="20"/>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spans="1:47" ht="17.399999999999999">
      <c r="A2" s="349" t="s">
        <v>411</v>
      </c>
      <c r="B2" s="350"/>
      <c r="C2" s="350"/>
      <c r="D2" s="351"/>
      <c r="E2" s="352"/>
      <c r="F2" s="350"/>
      <c r="G2" s="411"/>
      <c r="H2" s="131"/>
      <c r="I2" s="22"/>
      <c r="J2" s="24"/>
      <c r="K2" s="155"/>
      <c r="L2" s="22"/>
      <c r="M2" s="22"/>
      <c r="N2" s="22"/>
      <c r="O2" s="22"/>
      <c r="P2" s="22"/>
      <c r="Q2" s="22"/>
      <c r="R2" s="22"/>
      <c r="S2" s="22"/>
      <c r="T2" s="22"/>
      <c r="U2" s="22"/>
      <c r="V2" s="22"/>
      <c r="W2" s="22"/>
      <c r="X2" s="131"/>
      <c r="Y2" s="168"/>
      <c r="Z2" s="22"/>
      <c r="AA2" s="22"/>
      <c r="AB2" s="30"/>
      <c r="AF2" s="410"/>
      <c r="AI2" s="22"/>
      <c r="AJ2" s="22"/>
      <c r="AP2" s="22"/>
      <c r="AQ2" s="22"/>
      <c r="AR2" s="22"/>
    </row>
    <row r="3" spans="1:47">
      <c r="A3" s="353" t="s">
        <v>35</v>
      </c>
      <c r="B3" s="354"/>
      <c r="C3" s="355"/>
      <c r="D3" s="354"/>
      <c r="E3" s="356"/>
      <c r="F3" s="412"/>
      <c r="G3" s="413"/>
      <c r="H3" s="131"/>
      <c r="I3" s="22"/>
      <c r="J3" s="24"/>
      <c r="K3" s="156"/>
      <c r="L3" s="22"/>
      <c r="M3" s="22"/>
      <c r="N3" s="22"/>
      <c r="O3" s="22"/>
      <c r="P3" s="22"/>
      <c r="Q3" s="22"/>
      <c r="R3" s="22"/>
      <c r="S3" s="22"/>
      <c r="T3" s="22"/>
      <c r="U3" s="22"/>
      <c r="V3" s="22"/>
      <c r="W3" s="22"/>
      <c r="X3" s="131"/>
      <c r="Y3" s="168"/>
      <c r="Z3" s="22"/>
      <c r="AA3" s="22"/>
      <c r="AB3" s="30"/>
      <c r="AC3" s="24"/>
      <c r="AD3" s="24"/>
      <c r="AE3" s="24"/>
      <c r="AF3" s="409"/>
      <c r="AI3" s="24"/>
      <c r="AJ3" s="22"/>
      <c r="AK3" s="24"/>
      <c r="AL3" s="24"/>
      <c r="AM3" s="24"/>
      <c r="AN3" s="24"/>
      <c r="AO3" s="24"/>
      <c r="AP3" s="22"/>
      <c r="AQ3" s="22"/>
      <c r="AR3" s="22"/>
    </row>
    <row r="4" spans="1:47" ht="16.2" thickBot="1">
      <c r="C4" s="22"/>
    </row>
    <row r="5" spans="1:47" ht="90">
      <c r="A5" s="154" t="s">
        <v>412</v>
      </c>
      <c r="B5" s="154" t="s">
        <v>413</v>
      </c>
      <c r="C5" s="154" t="s">
        <v>414</v>
      </c>
      <c r="D5" s="154" t="s">
        <v>415</v>
      </c>
      <c r="E5" s="154" t="s">
        <v>416</v>
      </c>
      <c r="F5" s="154" t="s">
        <v>417</v>
      </c>
      <c r="G5" s="154" t="s">
        <v>418</v>
      </c>
      <c r="H5" s="154" t="s">
        <v>419</v>
      </c>
      <c r="I5" s="154" t="s">
        <v>420</v>
      </c>
      <c r="J5" s="154" t="s">
        <v>421</v>
      </c>
      <c r="K5" s="154" t="s">
        <v>422</v>
      </c>
      <c r="L5" s="154" t="s">
        <v>423</v>
      </c>
      <c r="M5" s="154" t="s">
        <v>424</v>
      </c>
      <c r="N5" s="154" t="s">
        <v>425</v>
      </c>
      <c r="O5" s="154" t="s">
        <v>426</v>
      </c>
      <c r="P5" s="154" t="s">
        <v>427</v>
      </c>
      <c r="Q5" s="414" t="s">
        <v>428</v>
      </c>
      <c r="R5" s="414" t="s">
        <v>429</v>
      </c>
    </row>
    <row r="6" spans="1:47">
      <c r="A6" s="134">
        <v>1</v>
      </c>
      <c r="B6" s="131">
        <f ca="1">'Monte Carlo Single Simulation'!N86</f>
        <v>8912560.4311311059</v>
      </c>
      <c r="C6" s="131">
        <f ca="1">'Monte Carlo Single Simulation'!N101</f>
        <v>6343476.2358301757</v>
      </c>
      <c r="D6" s="131">
        <f ca="1">'Monte Carlo Single Simulation'!N142</f>
        <v>849214.42550709622</v>
      </c>
      <c r="E6" s="131">
        <f ca="1">SUM('Monte Carlo Single Simulation'!B121:N121)</f>
        <v>5715458.5965866838</v>
      </c>
      <c r="F6" s="133">
        <f ca="1">'Monte Carlo Single Simulation'!N70</f>
        <v>192948610525.77655</v>
      </c>
      <c r="G6" s="133">
        <f ca="1">'Monte Carlo Single Simulation'!N83</f>
        <v>63115745333.597473</v>
      </c>
      <c r="H6" s="133">
        <f ca="1">'Monte Carlo Single Simulation'!N172</f>
        <v>322557540096.45361</v>
      </c>
      <c r="I6" s="133">
        <f ca="1">'Monte Carlo Single Simulation'!N173</f>
        <v>12442404822940.875</v>
      </c>
      <c r="J6" s="133">
        <f ca="1">'Monte Carlo Single Simulation'!N174</f>
        <v>347942440463.01074</v>
      </c>
      <c r="K6" s="133">
        <f ca="1">'Monte Carlo Single Simulation'!N175</f>
        <v>86870976496.541626</v>
      </c>
      <c r="L6" s="133">
        <f ca="1">'Monte Carlo Single Simulation'!N176</f>
        <v>1709189491213.2402</v>
      </c>
      <c r="M6" s="133">
        <f ca="1">'Monte Carlo Single Simulation'!N177</f>
        <v>14908965271210.121</v>
      </c>
      <c r="N6" s="133">
        <f ca="1">'Monte Carlo Single Simulation'!N178</f>
        <v>15907165438357.465</v>
      </c>
      <c r="O6" s="132">
        <f ca="1">'Monte Carlo Single Simulation'!N166</f>
        <v>0.61953001687957809</v>
      </c>
      <c r="P6" s="132">
        <f ca="1">'Monte Carlo Single Simulation'!N165</f>
        <v>0.67680114546889247</v>
      </c>
      <c r="Q6" s="133">
        <f ca="1">'Monte Carlo Single Simulation'!N180</f>
        <v>3923.8197923920734</v>
      </c>
      <c r="R6" s="425">
        <f ca="1">'Monte Carlo Single Simulation'!N136</f>
        <v>0.96790757464110644</v>
      </c>
    </row>
    <row r="7" spans="1:47">
      <c r="A7" s="134">
        <f>A6+1</f>
        <v>2</v>
      </c>
      <c r="B7" s="131">
        <f t="dataTable" ref="B7:R5005" dt2D="0" dtr="0" r1="N2" ca="1"/>
        <v>12744347.13116101</v>
      </c>
      <c r="C7" s="131">
        <v>11036434.455582207</v>
      </c>
      <c r="D7" s="131">
        <v>841964.90431492124</v>
      </c>
      <c r="E7" s="131">
        <v>5788644.7804075181</v>
      </c>
      <c r="F7" s="133">
        <v>246863249252.54089</v>
      </c>
      <c r="G7" s="133">
        <v>59165016976.687088</v>
      </c>
      <c r="H7" s="133">
        <v>599827477878.02686</v>
      </c>
      <c r="I7" s="133">
        <v>15741046990532.012</v>
      </c>
      <c r="J7" s="133">
        <v>351643695168.33777</v>
      </c>
      <c r="K7" s="133">
        <v>89675434070.688065</v>
      </c>
      <c r="L7" s="133">
        <v>2749100890655.7686</v>
      </c>
      <c r="M7" s="133">
        <v>19531294488304.832</v>
      </c>
      <c r="N7" s="133">
        <v>20859193428190.656</v>
      </c>
      <c r="O7" s="132">
        <v>0.62322869097513134</v>
      </c>
      <c r="P7" s="132">
        <v>0.68095152536476911</v>
      </c>
      <c r="Q7" s="133">
        <v>5145.3363167712523</v>
      </c>
      <c r="R7" s="426">
        <v>1.4786875011612903</v>
      </c>
    </row>
    <row r="8" spans="1:47">
      <c r="A8" s="134">
        <f t="shared" ref="A8:A71" si="0">A7+1</f>
        <v>3</v>
      </c>
      <c r="B8" s="131">
        <v>12011878.715877408</v>
      </c>
      <c r="C8" s="131">
        <v>10873713.925699921</v>
      </c>
      <c r="D8" s="131">
        <v>1054542.4747258455</v>
      </c>
      <c r="E8" s="131">
        <v>4216357.1231568353</v>
      </c>
      <c r="F8" s="133">
        <v>196444530480.21472</v>
      </c>
      <c r="G8" s="133">
        <v>47199482510.001205</v>
      </c>
      <c r="H8" s="133">
        <v>744991715144.20801</v>
      </c>
      <c r="I8" s="133">
        <v>15674360068558.734</v>
      </c>
      <c r="J8" s="133">
        <v>179590545535.11102</v>
      </c>
      <c r="K8" s="133">
        <v>85303715752.612701</v>
      </c>
      <c r="L8" s="133">
        <v>2855119262972.5723</v>
      </c>
      <c r="M8" s="133">
        <v>19539365307963.238</v>
      </c>
      <c r="N8" s="133">
        <v>20793765782425.605</v>
      </c>
      <c r="O8" s="132">
        <v>0.64701592903268268</v>
      </c>
      <c r="P8" s="132">
        <v>0.70855545036504486</v>
      </c>
      <c r="Q8" s="133">
        <v>5129.1972822954131</v>
      </c>
      <c r="R8" s="426">
        <v>1.2521169708435467</v>
      </c>
    </row>
    <row r="9" spans="1:47">
      <c r="A9" s="134">
        <f t="shared" si="0"/>
        <v>4</v>
      </c>
      <c r="B9" s="131">
        <v>11824150.052036701</v>
      </c>
      <c r="C9" s="131">
        <v>7317596.8955814652</v>
      </c>
      <c r="D9" s="131">
        <v>1190277.5896416688</v>
      </c>
      <c r="E9" s="131">
        <v>4333535.0330934646</v>
      </c>
      <c r="F9" s="133">
        <v>185741096998.93958</v>
      </c>
      <c r="G9" s="133">
        <v>29840426913.184593</v>
      </c>
      <c r="H9" s="133">
        <v>612624823670.19177</v>
      </c>
      <c r="I9" s="133">
        <v>13710769277852.375</v>
      </c>
      <c r="J9" s="133">
        <v>266945196671.73523</v>
      </c>
      <c r="K9" s="133">
        <v>121390759601.68396</v>
      </c>
      <c r="L9" s="133">
        <v>2907742116800.4058</v>
      </c>
      <c r="M9" s="133">
        <v>17619472174596.391</v>
      </c>
      <c r="N9" s="133">
        <v>18898783847468.188</v>
      </c>
      <c r="O9" s="132">
        <v>0.63637686423355722</v>
      </c>
      <c r="P9" s="132">
        <v>0.69644665792867766</v>
      </c>
      <c r="Q9" s="133">
        <v>4661.7621725377867</v>
      </c>
      <c r="R9" s="426">
        <v>1.0428604140464015</v>
      </c>
    </row>
    <row r="10" spans="1:47">
      <c r="A10" s="134">
        <f t="shared" si="0"/>
        <v>5</v>
      </c>
      <c r="B10" s="131">
        <v>10747996.158706756</v>
      </c>
      <c r="C10" s="131">
        <v>9878268.55246781</v>
      </c>
      <c r="D10" s="131">
        <v>627462.5840584517</v>
      </c>
      <c r="E10" s="131">
        <v>4063812.3068347266</v>
      </c>
      <c r="F10" s="133">
        <v>226205510046.21579</v>
      </c>
      <c r="G10" s="133">
        <v>39989973545.604889</v>
      </c>
      <c r="H10" s="133">
        <v>669934970942.58862</v>
      </c>
      <c r="I10" s="133">
        <v>12996553249539.99</v>
      </c>
      <c r="J10" s="133">
        <v>191811728188.05859</v>
      </c>
      <c r="K10" s="133">
        <v>102584901115.42705</v>
      </c>
      <c r="L10" s="133">
        <v>1626521736954.7891</v>
      </c>
      <c r="M10" s="133">
        <v>15587406586740.854</v>
      </c>
      <c r="N10" s="133">
        <v>16717499170387.475</v>
      </c>
      <c r="O10" s="132">
        <v>0.62017356079295738</v>
      </c>
      <c r="P10" s="132">
        <v>0.68696751526373256</v>
      </c>
      <c r="Q10" s="133">
        <v>4123.7047780926187</v>
      </c>
      <c r="R10" s="426">
        <v>1.1115111653801066</v>
      </c>
    </row>
    <row r="11" spans="1:47">
      <c r="A11" s="134">
        <f t="shared" si="0"/>
        <v>6</v>
      </c>
      <c r="B11" s="131">
        <v>12907256.19606008</v>
      </c>
      <c r="C11" s="131">
        <v>11095405.97566418</v>
      </c>
      <c r="D11" s="131">
        <v>851043.63565502292</v>
      </c>
      <c r="E11" s="131">
        <v>7794969.2729779892</v>
      </c>
      <c r="F11" s="133">
        <v>285790785768.84912</v>
      </c>
      <c r="G11" s="133">
        <v>71723050194.689423</v>
      </c>
      <c r="H11" s="133">
        <v>697128654763.22327</v>
      </c>
      <c r="I11" s="133">
        <v>16779538208786.557</v>
      </c>
      <c r="J11" s="133">
        <v>725624162860.55835</v>
      </c>
      <c r="K11" s="133">
        <v>112052791246.70839</v>
      </c>
      <c r="L11" s="133">
        <v>2276574303968.9722</v>
      </c>
      <c r="M11" s="133">
        <v>20590918121626.016</v>
      </c>
      <c r="N11" s="133">
        <v>21882310869849.195</v>
      </c>
      <c r="O11" s="132">
        <v>0.60492864221234488</v>
      </c>
      <c r="P11" s="132">
        <v>0.66096072323244337</v>
      </c>
      <c r="Q11" s="133">
        <v>5397.7086506781443</v>
      </c>
      <c r="R11" s="426">
        <v>1.2740266685375718</v>
      </c>
    </row>
    <row r="12" spans="1:47">
      <c r="A12" s="134">
        <f t="shared" si="0"/>
        <v>7</v>
      </c>
      <c r="B12" s="131">
        <v>13295255.657794261</v>
      </c>
      <c r="C12" s="131">
        <v>20616061.919455267</v>
      </c>
      <c r="D12" s="131">
        <v>1265377.9136640064</v>
      </c>
      <c r="E12" s="131">
        <v>4754640.5922175795</v>
      </c>
      <c r="F12" s="133">
        <v>281069548835.30664</v>
      </c>
      <c r="G12" s="133">
        <v>74886902840.320984</v>
      </c>
      <c r="H12" s="133">
        <v>676501912929.86279</v>
      </c>
      <c r="I12" s="133">
        <v>22496691038861.922</v>
      </c>
      <c r="J12" s="133">
        <v>284250506663.54877</v>
      </c>
      <c r="K12" s="133">
        <v>75418972499.612671</v>
      </c>
      <c r="L12" s="133">
        <v>2508854651908.4463</v>
      </c>
      <c r="M12" s="133">
        <v>26041717082863.391</v>
      </c>
      <c r="N12" s="133">
        <v>27551140546339.598</v>
      </c>
      <c r="O12" s="132">
        <v>0.6786760171691405</v>
      </c>
      <c r="P12" s="132">
        <v>0.75038101123713419</v>
      </c>
      <c r="Q12" s="133">
        <v>6796.0386152786377</v>
      </c>
      <c r="R12" s="426">
        <v>1.0711723716795312</v>
      </c>
    </row>
    <row r="13" spans="1:47">
      <c r="A13" s="134">
        <f t="shared" si="0"/>
        <v>8</v>
      </c>
      <c r="B13" s="131">
        <v>7766040.0057792543</v>
      </c>
      <c r="C13" s="131">
        <v>3759831.6921189073</v>
      </c>
      <c r="D13" s="131">
        <v>1048886.8598044673</v>
      </c>
      <c r="E13" s="131">
        <v>5774413.4272328876</v>
      </c>
      <c r="F13" s="133">
        <v>223915311674.77515</v>
      </c>
      <c r="G13" s="133">
        <v>45069495503.014809</v>
      </c>
      <c r="H13" s="133">
        <v>529129750376.34467</v>
      </c>
      <c r="I13" s="133">
        <v>7732936236705.5303</v>
      </c>
      <c r="J13" s="133">
        <v>335504269775.23962</v>
      </c>
      <c r="K13" s="133">
        <v>85404481207.013733</v>
      </c>
      <c r="L13" s="133">
        <v>2163795789980.1892</v>
      </c>
      <c r="M13" s="133">
        <v>10846770528044.316</v>
      </c>
      <c r="N13" s="133">
        <v>11556377145127.248</v>
      </c>
      <c r="O13" s="132">
        <v>0.52801930876894687</v>
      </c>
      <c r="P13" s="132">
        <v>0.60001045311981938</v>
      </c>
      <c r="Q13" s="133">
        <v>2850.6110372785515</v>
      </c>
      <c r="R13" s="426">
        <v>1.0492075964919223</v>
      </c>
    </row>
    <row r="14" spans="1:47">
      <c r="A14" s="134">
        <f t="shared" si="0"/>
        <v>9</v>
      </c>
      <c r="B14" s="131">
        <v>11381256.89323022</v>
      </c>
      <c r="C14" s="131">
        <v>6399885.7265009861</v>
      </c>
      <c r="D14" s="131">
        <v>1055425.9451594634</v>
      </c>
      <c r="E14" s="131">
        <v>4281236.633616331</v>
      </c>
      <c r="F14" s="133">
        <v>254653640689.61581</v>
      </c>
      <c r="G14" s="133">
        <v>49168744796.109161</v>
      </c>
      <c r="H14" s="133">
        <v>574188923721.30493</v>
      </c>
      <c r="I14" s="133">
        <v>11254871165840.363</v>
      </c>
      <c r="J14" s="133">
        <v>262076955954.95682</v>
      </c>
      <c r="K14" s="133">
        <v>73524809125.784943</v>
      </c>
      <c r="L14" s="133">
        <v>2332904755271.3047</v>
      </c>
      <c r="M14" s="133">
        <v>14497566609913.715</v>
      </c>
      <c r="N14" s="133">
        <v>15455281785033.523</v>
      </c>
      <c r="O14" s="132">
        <v>0.61039054903745549</v>
      </c>
      <c r="P14" s="132">
        <v>0.67619493548501086</v>
      </c>
      <c r="Q14" s="133">
        <v>3812.3536716905583</v>
      </c>
      <c r="R14" s="426">
        <v>1.0015052911066429</v>
      </c>
    </row>
    <row r="15" spans="1:47">
      <c r="A15" s="134">
        <f t="shared" si="0"/>
        <v>10</v>
      </c>
      <c r="B15" s="131">
        <v>9470905.0922576282</v>
      </c>
      <c r="C15" s="131">
        <v>6255986.591469707</v>
      </c>
      <c r="D15" s="131">
        <v>1599074.4940287767</v>
      </c>
      <c r="E15" s="131">
        <v>7301098.8596662916</v>
      </c>
      <c r="F15" s="133">
        <v>208890271638.09161</v>
      </c>
      <c r="G15" s="133">
        <v>48358475779.18956</v>
      </c>
      <c r="H15" s="133">
        <v>450374295352.96686</v>
      </c>
      <c r="I15" s="133">
        <v>10770211694925.729</v>
      </c>
      <c r="J15" s="133">
        <v>583645700368.09058</v>
      </c>
      <c r="K15" s="133">
        <v>136642353438.06755</v>
      </c>
      <c r="L15" s="133">
        <v>2745254627606.7715</v>
      </c>
      <c r="M15" s="133">
        <v>14686128671691.625</v>
      </c>
      <c r="N15" s="133">
        <v>15624641258292.189</v>
      </c>
      <c r="O15" s="132">
        <v>0.56383899817662642</v>
      </c>
      <c r="P15" s="132">
        <v>0.63615049004397572</v>
      </c>
      <c r="Q15" s="133">
        <v>3854.1295654396126</v>
      </c>
      <c r="R15" s="426">
        <v>0.89339218885020055</v>
      </c>
    </row>
    <row r="16" spans="1:47">
      <c r="A16" s="134">
        <f t="shared" si="0"/>
        <v>11</v>
      </c>
      <c r="B16" s="131">
        <v>13892765.287103534</v>
      </c>
      <c r="C16" s="131">
        <v>7241459.7256387025</v>
      </c>
      <c r="D16" s="131">
        <v>1235083.284247308</v>
      </c>
      <c r="E16" s="131">
        <v>4372639.3089152602</v>
      </c>
      <c r="F16" s="133">
        <v>293945266964.87256</v>
      </c>
      <c r="G16" s="133">
        <v>79880138466.717438</v>
      </c>
      <c r="H16" s="133">
        <v>584004291790.1073</v>
      </c>
      <c r="I16" s="133">
        <v>13400633065534.383</v>
      </c>
      <c r="J16" s="133">
        <v>130502308224.46716</v>
      </c>
      <c r="K16" s="133">
        <v>110685073995.65524</v>
      </c>
      <c r="L16" s="133">
        <v>3823662318673.3027</v>
      </c>
      <c r="M16" s="133">
        <v>18049487058217.914</v>
      </c>
      <c r="N16" s="133">
        <v>19190990574683.34</v>
      </c>
      <c r="O16" s="132">
        <v>0.59536703745049524</v>
      </c>
      <c r="P16" s="132">
        <v>0.67928339331523824</v>
      </c>
      <c r="Q16" s="133">
        <v>4733.8407929657969</v>
      </c>
      <c r="R16" s="426">
        <v>1.4919546545803593</v>
      </c>
    </row>
    <row r="17" spans="1:18">
      <c r="A17" s="134">
        <f t="shared" si="0"/>
        <v>12</v>
      </c>
      <c r="B17" s="131">
        <v>8076797.8628056338</v>
      </c>
      <c r="C17" s="131">
        <v>10982373.880825168</v>
      </c>
      <c r="D17" s="131">
        <v>719113.48703926732</v>
      </c>
      <c r="E17" s="131">
        <v>2347167.0835541799</v>
      </c>
      <c r="F17" s="133">
        <v>200183523338.58899</v>
      </c>
      <c r="G17" s="133">
        <v>37654843372.361252</v>
      </c>
      <c r="H17" s="133">
        <v>459980981899.18512</v>
      </c>
      <c r="I17" s="133">
        <v>16851981514490.441</v>
      </c>
      <c r="J17" s="133">
        <v>48278577913.129974</v>
      </c>
      <c r="K17" s="133">
        <v>86545936312.442871</v>
      </c>
      <c r="L17" s="133">
        <v>1457861211152.7646</v>
      </c>
      <c r="M17" s="133">
        <v>18904648221767.965</v>
      </c>
      <c r="N17" s="133">
        <v>20040165404166.406</v>
      </c>
      <c r="O17" s="132">
        <v>0.68380623682645469</v>
      </c>
      <c r="P17" s="132">
        <v>0.74700342931421571</v>
      </c>
      <c r="Q17" s="133">
        <v>4943.3067104505199</v>
      </c>
      <c r="R17" s="426">
        <v>1.0693716602655527</v>
      </c>
    </row>
    <row r="18" spans="1:18">
      <c r="A18" s="134">
        <f t="shared" si="0"/>
        <v>13</v>
      </c>
      <c r="B18" s="131">
        <v>10381615.7347541</v>
      </c>
      <c r="C18" s="131">
        <v>13295518.222678486</v>
      </c>
      <c r="D18" s="131">
        <v>1245905.6132322797</v>
      </c>
      <c r="E18" s="131">
        <v>5302413.0157856662</v>
      </c>
      <c r="F18" s="133">
        <v>247692892866.0249</v>
      </c>
      <c r="G18" s="133">
        <v>46824445847.265884</v>
      </c>
      <c r="H18" s="133">
        <v>693799670848.54053</v>
      </c>
      <c r="I18" s="133">
        <v>20898792644778.324</v>
      </c>
      <c r="J18" s="133">
        <v>392721535650.05133</v>
      </c>
      <c r="K18" s="133">
        <v>96507411507.558121</v>
      </c>
      <c r="L18" s="133">
        <v>2793390504028.1504</v>
      </c>
      <c r="M18" s="133">
        <v>24875211766812.625</v>
      </c>
      <c r="N18" s="133">
        <v>26383972994589.078</v>
      </c>
      <c r="O18" s="132">
        <v>0.67556662883001095</v>
      </c>
      <c r="P18" s="132">
        <v>0.74106838591142254</v>
      </c>
      <c r="Q18" s="133">
        <v>6508.1334471112677</v>
      </c>
      <c r="R18" s="426">
        <v>1.0854725070560061</v>
      </c>
    </row>
    <row r="19" spans="1:18">
      <c r="A19" s="134">
        <f t="shared" si="0"/>
        <v>14</v>
      </c>
      <c r="B19" s="131">
        <v>13329246.051899077</v>
      </c>
      <c r="C19" s="131">
        <v>6428974.4775442379</v>
      </c>
      <c r="D19" s="131">
        <v>1983326.1703614858</v>
      </c>
      <c r="E19" s="131">
        <v>6310376.2812128961</v>
      </c>
      <c r="F19" s="133">
        <v>266721172308.64899</v>
      </c>
      <c r="G19" s="133">
        <v>70286989578.73056</v>
      </c>
      <c r="H19" s="133">
        <v>430267592758.56567</v>
      </c>
      <c r="I19" s="133">
        <v>9822653896291.457</v>
      </c>
      <c r="J19" s="133">
        <v>410215566088.76654</v>
      </c>
      <c r="K19" s="133">
        <v>165474604439.59091</v>
      </c>
      <c r="L19" s="133">
        <v>4302460821766.6162</v>
      </c>
      <c r="M19" s="133">
        <v>15131072481344.996</v>
      </c>
      <c r="N19" s="133">
        <v>16126124230215.969</v>
      </c>
      <c r="O19" s="132">
        <v>0.542604375246594</v>
      </c>
      <c r="P19" s="132">
        <v>0.61197054650469351</v>
      </c>
      <c r="Q19" s="133">
        <v>3977.8303478579105</v>
      </c>
      <c r="R19" s="426">
        <v>0.99624618287612776</v>
      </c>
    </row>
    <row r="20" spans="1:18">
      <c r="A20" s="134">
        <f t="shared" si="0"/>
        <v>15</v>
      </c>
      <c r="B20" s="131">
        <v>11386735.875664612</v>
      </c>
      <c r="C20" s="131">
        <v>18121113.996127792</v>
      </c>
      <c r="D20" s="131">
        <v>1080164.2163795363</v>
      </c>
      <c r="E20" s="131">
        <v>3390480.1201558267</v>
      </c>
      <c r="F20" s="133">
        <v>241759524413.64648</v>
      </c>
      <c r="G20" s="133">
        <v>75433385136.572327</v>
      </c>
      <c r="H20" s="133">
        <v>781379345471.53174</v>
      </c>
      <c r="I20" s="133">
        <v>25905318525226.168</v>
      </c>
      <c r="J20" s="133">
        <v>226230141183.41174</v>
      </c>
      <c r="K20" s="133">
        <v>80007205804.370026</v>
      </c>
      <c r="L20" s="133">
        <v>2837589165749.8755</v>
      </c>
      <c r="M20" s="133">
        <v>29830524383435.355</v>
      </c>
      <c r="N20" s="133">
        <v>31686432354451.848</v>
      </c>
      <c r="O20" s="132">
        <v>0.71830948840332109</v>
      </c>
      <c r="P20" s="132">
        <v>0.78544960655744067</v>
      </c>
      <c r="Q20" s="133">
        <v>7816.0908619762822</v>
      </c>
      <c r="R20" s="426">
        <v>1.2175816367224834</v>
      </c>
    </row>
    <row r="21" spans="1:18">
      <c r="A21" s="134">
        <f t="shared" si="0"/>
        <v>16</v>
      </c>
      <c r="B21" s="131">
        <v>6215167.9792540595</v>
      </c>
      <c r="C21" s="131">
        <v>10238979.650063168</v>
      </c>
      <c r="D21" s="131">
        <v>573001.05513442075</v>
      </c>
      <c r="E21" s="131">
        <v>4350579.7319780802</v>
      </c>
      <c r="F21" s="133">
        <v>211362482331.41238</v>
      </c>
      <c r="G21" s="133">
        <v>42034412893.070084</v>
      </c>
      <c r="H21" s="133">
        <v>236138962284.62814</v>
      </c>
      <c r="I21" s="133">
        <v>15522530569411.502</v>
      </c>
      <c r="J21" s="133">
        <v>248171085707.34204</v>
      </c>
      <c r="K21" s="133">
        <v>55288651537.372368</v>
      </c>
      <c r="L21" s="133">
        <v>1073250205210.8586</v>
      </c>
      <c r="M21" s="133">
        <v>17135379474151.705</v>
      </c>
      <c r="N21" s="133">
        <v>18232776741245.09</v>
      </c>
      <c r="O21" s="132">
        <v>0.70750899965788672</v>
      </c>
      <c r="P21" s="132">
        <v>0.76081294380348941</v>
      </c>
      <c r="Q21" s="133">
        <v>4497.4782292168447</v>
      </c>
      <c r="R21" s="426">
        <v>0.88297183085985964</v>
      </c>
    </row>
    <row r="22" spans="1:18">
      <c r="A22" s="134">
        <f t="shared" si="0"/>
        <v>17</v>
      </c>
      <c r="B22" s="131">
        <v>5598769.3878625594</v>
      </c>
      <c r="C22" s="131">
        <v>2006171.9262552562</v>
      </c>
      <c r="D22" s="131">
        <v>926375.96369552612</v>
      </c>
      <c r="E22" s="131">
        <v>3792859.3920994345</v>
      </c>
      <c r="F22" s="133">
        <v>211912547663.89703</v>
      </c>
      <c r="G22" s="133">
        <v>45627420070.191628</v>
      </c>
      <c r="H22" s="133">
        <v>382581002545.43427</v>
      </c>
      <c r="I22" s="133">
        <v>5629220080225.1611</v>
      </c>
      <c r="J22" s="133">
        <v>189245173256.58051</v>
      </c>
      <c r="K22" s="133">
        <v>91974911716.879242</v>
      </c>
      <c r="L22" s="133">
        <v>2011450292130.4275</v>
      </c>
      <c r="M22" s="133">
        <v>8304471459874.4824</v>
      </c>
      <c r="N22" s="133">
        <v>8935733858513.9883</v>
      </c>
      <c r="O22" s="132">
        <v>0.53386204835179796</v>
      </c>
      <c r="P22" s="132">
        <v>0.61742119133801465</v>
      </c>
      <c r="Q22" s="133">
        <v>2204.1770741277724</v>
      </c>
      <c r="R22" s="426">
        <v>1.1312738781297829</v>
      </c>
    </row>
    <row r="23" spans="1:18">
      <c r="A23" s="134">
        <f t="shared" si="0"/>
        <v>18</v>
      </c>
      <c r="B23" s="131">
        <v>10441471.976662774</v>
      </c>
      <c r="C23" s="131">
        <v>6325926.477345014</v>
      </c>
      <c r="D23" s="131">
        <v>1044304.4881900466</v>
      </c>
      <c r="E23" s="131">
        <v>9222824.9689085223</v>
      </c>
      <c r="F23" s="133">
        <v>263260515170.76428</v>
      </c>
      <c r="G23" s="133">
        <v>50504648166.661728</v>
      </c>
      <c r="H23" s="133">
        <v>913475249176.80811</v>
      </c>
      <c r="I23" s="133">
        <v>11913795714823.717</v>
      </c>
      <c r="J23" s="133">
        <v>849911714644.62427</v>
      </c>
      <c r="K23" s="133">
        <v>115435667840.6149</v>
      </c>
      <c r="L23" s="133">
        <v>2942340619700.0454</v>
      </c>
      <c r="M23" s="133">
        <v>16734958966185.811</v>
      </c>
      <c r="N23" s="133">
        <v>17850589419338.875</v>
      </c>
      <c r="O23" s="132">
        <v>0.58415089769523232</v>
      </c>
      <c r="P23" s="132">
        <v>0.65652697832351548</v>
      </c>
      <c r="Q23" s="133">
        <v>4403.2040994915824</v>
      </c>
      <c r="R23" s="426">
        <v>1.2883265587938786</v>
      </c>
    </row>
    <row r="24" spans="1:18">
      <c r="A24" s="134">
        <f t="shared" si="0"/>
        <v>19</v>
      </c>
      <c r="B24" s="131">
        <v>7865722.4691464258</v>
      </c>
      <c r="C24" s="131">
        <v>3749451.8027197439</v>
      </c>
      <c r="D24" s="131">
        <v>626067.3213234205</v>
      </c>
      <c r="E24" s="131">
        <v>7918292.5511789303</v>
      </c>
      <c r="F24" s="133">
        <v>226830964562.33044</v>
      </c>
      <c r="G24" s="133">
        <v>55046871423.161819</v>
      </c>
      <c r="H24" s="133">
        <v>466478983680.14319</v>
      </c>
      <c r="I24" s="133">
        <v>8371479972335.0518</v>
      </c>
      <c r="J24" s="133">
        <v>498943785286.22284</v>
      </c>
      <c r="K24" s="133">
        <v>48085924916.152451</v>
      </c>
      <c r="L24" s="133">
        <v>1320768476685.5095</v>
      </c>
      <c r="M24" s="133">
        <v>10705757142903.08</v>
      </c>
      <c r="N24" s="133">
        <v>11496469532090.924</v>
      </c>
      <c r="O24" s="132">
        <v>0.53349093644783951</v>
      </c>
      <c r="P24" s="132">
        <v>0.59078924229376217</v>
      </c>
      <c r="Q24" s="133">
        <v>2835.8336290308148</v>
      </c>
      <c r="R24" s="426">
        <v>1.0631765585801483</v>
      </c>
    </row>
    <row r="25" spans="1:18">
      <c r="A25" s="134">
        <f t="shared" si="0"/>
        <v>20</v>
      </c>
      <c r="B25" s="131">
        <v>13420336.873076044</v>
      </c>
      <c r="C25" s="131">
        <v>6377381.0617951555</v>
      </c>
      <c r="D25" s="131">
        <v>1472233.1913640248</v>
      </c>
      <c r="E25" s="131">
        <v>3901657.3905200367</v>
      </c>
      <c r="F25" s="133">
        <v>304315978337.72437</v>
      </c>
      <c r="G25" s="133">
        <v>73719699700.138947</v>
      </c>
      <c r="H25" s="133">
        <v>789598567876.81519</v>
      </c>
      <c r="I25" s="133">
        <v>12692211468982.461</v>
      </c>
      <c r="J25" s="133">
        <v>251961732751.51169</v>
      </c>
      <c r="K25" s="133">
        <v>132855010026.55305</v>
      </c>
      <c r="L25" s="133">
        <v>3554289254049.4526</v>
      </c>
      <c r="M25" s="133">
        <v>17420916033686.793</v>
      </c>
      <c r="N25" s="133">
        <v>18682152058097.16</v>
      </c>
      <c r="O25" s="132">
        <v>0.607141253834799</v>
      </c>
      <c r="P25" s="132">
        <v>0.68399823053053233</v>
      </c>
      <c r="Q25" s="133">
        <v>4608.3256186722156</v>
      </c>
      <c r="R25" s="426">
        <v>1.257583448520909</v>
      </c>
    </row>
    <row r="26" spans="1:18">
      <c r="A26" s="134">
        <f t="shared" si="0"/>
        <v>21</v>
      </c>
      <c r="B26" s="131">
        <v>12544646.392290235</v>
      </c>
      <c r="C26" s="131">
        <v>7004699.5510280607</v>
      </c>
      <c r="D26" s="131">
        <v>1571738.0070784667</v>
      </c>
      <c r="E26" s="131">
        <v>4979800.2357657142</v>
      </c>
      <c r="F26" s="133">
        <v>227208497664.61798</v>
      </c>
      <c r="G26" s="133">
        <v>71102768251.8405</v>
      </c>
      <c r="H26" s="133">
        <v>568102227714.34424</v>
      </c>
      <c r="I26" s="133">
        <v>13207203626853.998</v>
      </c>
      <c r="J26" s="133">
        <v>335826258245.05505</v>
      </c>
      <c r="K26" s="133">
        <v>197422258981.61896</v>
      </c>
      <c r="L26" s="133">
        <v>3784147176450.9731</v>
      </c>
      <c r="M26" s="133">
        <v>18092701548245.988</v>
      </c>
      <c r="N26" s="133">
        <v>19315638295626.738</v>
      </c>
      <c r="O26" s="132">
        <v>0.61858585726406945</v>
      </c>
      <c r="P26" s="132">
        <v>0.68811021785667148</v>
      </c>
      <c r="Q26" s="133">
        <v>4764.587640756472</v>
      </c>
      <c r="R26" s="426">
        <v>1.0652359361760602</v>
      </c>
    </row>
    <row r="27" spans="1:18">
      <c r="A27" s="134">
        <f t="shared" si="0"/>
        <v>22</v>
      </c>
      <c r="B27" s="131">
        <v>6571474.5198446233</v>
      </c>
      <c r="C27" s="131">
        <v>2971571.4752080231</v>
      </c>
      <c r="D27" s="131">
        <v>1317655.8212599903</v>
      </c>
      <c r="E27" s="131">
        <v>5206117.3915687203</v>
      </c>
      <c r="F27" s="133">
        <v>234444426291.32269</v>
      </c>
      <c r="G27" s="133">
        <v>65247497308.287437</v>
      </c>
      <c r="H27" s="133">
        <v>410479299046.15771</v>
      </c>
      <c r="I27" s="133">
        <v>7866147453156.293</v>
      </c>
      <c r="J27" s="133">
        <v>376454926272.30536</v>
      </c>
      <c r="K27" s="133">
        <v>140448732956.65289</v>
      </c>
      <c r="L27" s="133">
        <v>3502526631889.5146</v>
      </c>
      <c r="M27" s="133">
        <v>12296057043320.926</v>
      </c>
      <c r="N27" s="133">
        <v>13223827384293.986</v>
      </c>
      <c r="O27" s="132">
        <v>0.54993431142255944</v>
      </c>
      <c r="P27" s="132">
        <v>0.63122105112690097</v>
      </c>
      <c r="Q27" s="133">
        <v>3261.9209137380331</v>
      </c>
      <c r="R27" s="426">
        <v>1.3858747478051154</v>
      </c>
    </row>
    <row r="28" spans="1:18">
      <c r="A28" s="134">
        <f t="shared" si="0"/>
        <v>23</v>
      </c>
      <c r="B28" s="131">
        <v>9393716.9688969497</v>
      </c>
      <c r="C28" s="131">
        <v>6634882.1925732112</v>
      </c>
      <c r="D28" s="131">
        <v>1451139.1553998254</v>
      </c>
      <c r="E28" s="131">
        <v>5153893.371357305</v>
      </c>
      <c r="F28" s="133">
        <v>186560418061.58044</v>
      </c>
      <c r="G28" s="133">
        <v>43970211507.986427</v>
      </c>
      <c r="H28" s="133">
        <v>718561924692.93152</v>
      </c>
      <c r="I28" s="133">
        <v>11298816931887.41</v>
      </c>
      <c r="J28" s="133">
        <v>278944501550.07776</v>
      </c>
      <c r="K28" s="133">
        <v>115268035141.12585</v>
      </c>
      <c r="L28" s="133">
        <v>3356748791838.2354</v>
      </c>
      <c r="M28" s="133">
        <v>15768340185109.781</v>
      </c>
      <c r="N28" s="133">
        <v>16812978459096.076</v>
      </c>
      <c r="O28" s="132">
        <v>0.58026178589827815</v>
      </c>
      <c r="P28" s="132">
        <v>0.65159571061420796</v>
      </c>
      <c r="Q28" s="133">
        <v>4147.2566499990326</v>
      </c>
      <c r="R28" s="426">
        <v>1.1772969863899698</v>
      </c>
    </row>
    <row r="29" spans="1:18">
      <c r="A29" s="134">
        <f t="shared" si="0"/>
        <v>24</v>
      </c>
      <c r="B29" s="131">
        <v>11072430.89661791</v>
      </c>
      <c r="C29" s="131">
        <v>11787734.363250041</v>
      </c>
      <c r="D29" s="131">
        <v>792962.68632217415</v>
      </c>
      <c r="E29" s="131">
        <v>4315191.8500264399</v>
      </c>
      <c r="F29" s="133">
        <v>188918178736.45071</v>
      </c>
      <c r="G29" s="133">
        <v>53633122590.652428</v>
      </c>
      <c r="H29" s="133">
        <v>0</v>
      </c>
      <c r="I29" s="133">
        <v>15804529095896.74</v>
      </c>
      <c r="J29" s="133">
        <v>294810757253.16443</v>
      </c>
      <c r="K29" s="133">
        <v>88750787376.015167</v>
      </c>
      <c r="L29" s="133">
        <v>1616570906401.8953</v>
      </c>
      <c r="M29" s="133">
        <v>17804661546927.816</v>
      </c>
      <c r="N29" s="133">
        <v>18955242699461.488</v>
      </c>
      <c r="O29" s="132">
        <v>0.64118070554449069</v>
      </c>
      <c r="P29" s="132">
        <v>0.7004491379715122</v>
      </c>
      <c r="Q29" s="133">
        <v>4675.6888750521675</v>
      </c>
      <c r="R29" s="426">
        <v>1.0937266025438843</v>
      </c>
    </row>
    <row r="30" spans="1:18">
      <c r="A30" s="134">
        <f t="shared" si="0"/>
        <v>25</v>
      </c>
      <c r="B30" s="131">
        <v>11455668.688759815</v>
      </c>
      <c r="C30" s="131">
        <v>4664330.3773922054</v>
      </c>
      <c r="D30" s="131">
        <v>934157.62649400183</v>
      </c>
      <c r="E30" s="131">
        <v>4688034.9272441939</v>
      </c>
      <c r="F30" s="133">
        <v>210192095118.77948</v>
      </c>
      <c r="G30" s="133">
        <v>55512347205.669998</v>
      </c>
      <c r="H30" s="133">
        <v>631906817608.63184</v>
      </c>
      <c r="I30" s="133">
        <v>9679202880828.4199</v>
      </c>
      <c r="J30" s="133">
        <v>273077349082.40005</v>
      </c>
      <c r="K30" s="133">
        <v>98655623717.20929</v>
      </c>
      <c r="L30" s="133">
        <v>2218445178518.7612</v>
      </c>
      <c r="M30" s="133">
        <v>12901287849755.422</v>
      </c>
      <c r="N30" s="133">
        <v>13881479016230.34</v>
      </c>
      <c r="O30" s="132">
        <v>0.57025065967113331</v>
      </c>
      <c r="P30" s="132">
        <v>0.6373139930219095</v>
      </c>
      <c r="Q30" s="133">
        <v>3424.1438125876516</v>
      </c>
      <c r="R30" s="426">
        <v>1.1322917337249352</v>
      </c>
    </row>
    <row r="31" spans="1:18">
      <c r="A31" s="134">
        <f t="shared" si="0"/>
        <v>26</v>
      </c>
      <c r="B31" s="131">
        <v>7618899.0617489051</v>
      </c>
      <c r="C31" s="131">
        <v>4993468.5887684925</v>
      </c>
      <c r="D31" s="131">
        <v>1018913.5182092399</v>
      </c>
      <c r="E31" s="131">
        <v>4571604.9545944342</v>
      </c>
      <c r="F31" s="133">
        <v>183009133943.40256</v>
      </c>
      <c r="G31" s="133">
        <v>45566490660.887024</v>
      </c>
      <c r="H31" s="133">
        <v>593834987348.44995</v>
      </c>
      <c r="I31" s="133">
        <v>9218307537965.4043</v>
      </c>
      <c r="J31" s="133">
        <v>319653622811.8219</v>
      </c>
      <c r="K31" s="133">
        <v>83826151258.355057</v>
      </c>
      <c r="L31" s="133">
        <v>2152204273254.3955</v>
      </c>
      <c r="M31" s="133">
        <v>12367826572638.426</v>
      </c>
      <c r="N31" s="133">
        <v>13251502405066.379</v>
      </c>
      <c r="O31" s="132">
        <v>0.59059197512942463</v>
      </c>
      <c r="P31" s="132">
        <v>0.6797348825340237</v>
      </c>
      <c r="Q31" s="133">
        <v>3268.7475098831719</v>
      </c>
      <c r="R31" s="426">
        <v>1.1623262230338141</v>
      </c>
    </row>
    <row r="32" spans="1:18">
      <c r="A32" s="134">
        <f t="shared" si="0"/>
        <v>27</v>
      </c>
      <c r="B32" s="131">
        <v>10095206.383673923</v>
      </c>
      <c r="C32" s="131">
        <v>19743475.948173158</v>
      </c>
      <c r="D32" s="131">
        <v>255337.04785670177</v>
      </c>
      <c r="E32" s="131">
        <v>3865903.1169029204</v>
      </c>
      <c r="F32" s="133">
        <v>270525949317.27527</v>
      </c>
      <c r="G32" s="133">
        <v>55681227558.526733</v>
      </c>
      <c r="H32" s="133">
        <v>803515004086.0166</v>
      </c>
      <c r="I32" s="133">
        <v>26445445952450.629</v>
      </c>
      <c r="J32" s="133">
        <v>164125493845.67087</v>
      </c>
      <c r="K32" s="133">
        <v>36864140320.767258</v>
      </c>
      <c r="L32" s="133">
        <v>720293240052.70056</v>
      </c>
      <c r="M32" s="133">
        <v>28170243830755.781</v>
      </c>
      <c r="N32" s="133">
        <v>30050537549191.516</v>
      </c>
      <c r="O32" s="132">
        <v>0.7392756581534099</v>
      </c>
      <c r="P32" s="132">
        <v>0.797425091025738</v>
      </c>
      <c r="Q32" s="133">
        <v>7412.5647629974137</v>
      </c>
      <c r="R32" s="426">
        <v>1.2817120258306418</v>
      </c>
    </row>
    <row r="33" spans="1:18">
      <c r="A33" s="134">
        <f t="shared" si="0"/>
        <v>28</v>
      </c>
      <c r="B33" s="131">
        <v>12475449.998537762</v>
      </c>
      <c r="C33" s="131">
        <v>4882967.9164631348</v>
      </c>
      <c r="D33" s="131">
        <v>1368873.1758315638</v>
      </c>
      <c r="E33" s="131">
        <v>3519046.5292451158</v>
      </c>
      <c r="F33" s="133">
        <v>289917809781.94128</v>
      </c>
      <c r="G33" s="133">
        <v>43709448140.845551</v>
      </c>
      <c r="H33" s="133">
        <v>657703343692.3562</v>
      </c>
      <c r="I33" s="133">
        <v>10474427452140.176</v>
      </c>
      <c r="J33" s="133">
        <v>192601947066.08273</v>
      </c>
      <c r="K33" s="133">
        <v>152013822156.01642</v>
      </c>
      <c r="L33" s="133">
        <v>2870850121710.9219</v>
      </c>
      <c r="M33" s="133">
        <v>14347596686765.551</v>
      </c>
      <c r="N33" s="133">
        <v>15369342765902.738</v>
      </c>
      <c r="O33" s="132">
        <v>0.56054689766847476</v>
      </c>
      <c r="P33" s="132">
        <v>0.64423455065784752</v>
      </c>
      <c r="Q33" s="133">
        <v>3791.1550976573108</v>
      </c>
      <c r="R33" s="426">
        <v>1.0419383395174391</v>
      </c>
    </row>
    <row r="34" spans="1:18">
      <c r="A34" s="134">
        <f t="shared" si="0"/>
        <v>29</v>
      </c>
      <c r="B34" s="131">
        <v>11745045.123634009</v>
      </c>
      <c r="C34" s="131">
        <v>13387903.840760162</v>
      </c>
      <c r="D34" s="131">
        <v>1384210.259857276</v>
      </c>
      <c r="E34" s="131">
        <v>4255001.9840716338</v>
      </c>
      <c r="F34" s="133">
        <v>244490304002.07309</v>
      </c>
      <c r="G34" s="133">
        <v>46722942620.801392</v>
      </c>
      <c r="H34" s="133">
        <v>816144831273.73547</v>
      </c>
      <c r="I34" s="133">
        <v>18956049392662.563</v>
      </c>
      <c r="J34" s="133">
        <v>292002293659.38159</v>
      </c>
      <c r="K34" s="133">
        <v>175741216806.6333</v>
      </c>
      <c r="L34" s="133">
        <v>3819151710795.771</v>
      </c>
      <c r="M34" s="133">
        <v>24059089445198.082</v>
      </c>
      <c r="N34" s="133">
        <v>25515829043807.758</v>
      </c>
      <c r="O34" s="132">
        <v>0.66217136623099082</v>
      </c>
      <c r="P34" s="132">
        <v>0.729545084682927</v>
      </c>
      <c r="Q34" s="133">
        <v>6293.9884173181445</v>
      </c>
      <c r="R34" s="426">
        <v>1.2958682777130752</v>
      </c>
    </row>
    <row r="35" spans="1:18">
      <c r="A35" s="134">
        <f t="shared" si="0"/>
        <v>30</v>
      </c>
      <c r="B35" s="131">
        <v>10296889.528178336</v>
      </c>
      <c r="C35" s="131">
        <v>6694509.2482701018</v>
      </c>
      <c r="D35" s="131">
        <v>954123.47005195322</v>
      </c>
      <c r="E35" s="131">
        <v>5352058.0717289113</v>
      </c>
      <c r="F35" s="133">
        <v>211457941215.59576</v>
      </c>
      <c r="G35" s="133">
        <v>51058871641.350449</v>
      </c>
      <c r="H35" s="133">
        <v>593475421400.09009</v>
      </c>
      <c r="I35" s="133">
        <v>11577468088459.928</v>
      </c>
      <c r="J35" s="133">
        <v>260844831064.51569</v>
      </c>
      <c r="K35" s="133">
        <v>93826770376.89949</v>
      </c>
      <c r="L35" s="133">
        <v>1825447699874.9446</v>
      </c>
      <c r="M35" s="133">
        <v>14351062811176.379</v>
      </c>
      <c r="N35" s="133">
        <v>15335590747203.668</v>
      </c>
      <c r="O35" s="132">
        <v>0.58142321263388974</v>
      </c>
      <c r="P35" s="132">
        <v>0.63581421816341666</v>
      </c>
      <c r="Q35" s="133">
        <v>3782.8294887034208</v>
      </c>
      <c r="R35" s="426">
        <v>0.96056556020850581</v>
      </c>
    </row>
    <row r="36" spans="1:18">
      <c r="A36" s="134">
        <f t="shared" si="0"/>
        <v>31</v>
      </c>
      <c r="B36" s="131">
        <v>6928175.3537188116</v>
      </c>
      <c r="C36" s="131">
        <v>7360791.6451371256</v>
      </c>
      <c r="D36" s="131">
        <v>1687921.8759320094</v>
      </c>
      <c r="E36" s="131">
        <v>2590595.4139790209</v>
      </c>
      <c r="F36" s="133">
        <v>234307707102.93716</v>
      </c>
      <c r="G36" s="133">
        <v>59059127684.8619</v>
      </c>
      <c r="H36" s="133">
        <v>494765428967.61481</v>
      </c>
      <c r="I36" s="133">
        <v>12648715168858.355</v>
      </c>
      <c r="J36" s="133">
        <v>102300205287.29257</v>
      </c>
      <c r="K36" s="133">
        <v>111842100015.90814</v>
      </c>
      <c r="L36" s="133">
        <v>3602111543142.0947</v>
      </c>
      <c r="M36" s="133">
        <v>16959734446271.266</v>
      </c>
      <c r="N36" s="133">
        <v>18026396198973.254</v>
      </c>
      <c r="O36" s="132">
        <v>0.66762928802907273</v>
      </c>
      <c r="P36" s="132">
        <v>0.75325066948326713</v>
      </c>
      <c r="Q36" s="133">
        <v>4446.5703500180698</v>
      </c>
      <c r="R36" s="426">
        <v>1.0803408177324416</v>
      </c>
    </row>
    <row r="37" spans="1:18">
      <c r="A37" s="134">
        <f t="shared" si="0"/>
        <v>32</v>
      </c>
      <c r="B37" s="131">
        <v>10599792.516934535</v>
      </c>
      <c r="C37" s="131">
        <v>5138809.0421896335</v>
      </c>
      <c r="D37" s="131">
        <v>896392.72787199868</v>
      </c>
      <c r="E37" s="131">
        <v>3032233.1768612117</v>
      </c>
      <c r="F37" s="133">
        <v>142029462955.55646</v>
      </c>
      <c r="G37" s="133">
        <v>46399931507.742912</v>
      </c>
      <c r="H37" s="133">
        <v>462200159664.89417</v>
      </c>
      <c r="I37" s="133">
        <v>8911622018040.0684</v>
      </c>
      <c r="J37" s="133">
        <v>169581155517.66595</v>
      </c>
      <c r="K37" s="133">
        <v>92733399207.303101</v>
      </c>
      <c r="L37" s="133">
        <v>1776909312848.4028</v>
      </c>
      <c r="M37" s="133">
        <v>11413046045278.334</v>
      </c>
      <c r="N37" s="133">
        <v>12202793789678.867</v>
      </c>
      <c r="O37" s="132">
        <v>0.58574122866786782</v>
      </c>
      <c r="P37" s="132">
        <v>0.64431131251991181</v>
      </c>
      <c r="Q37" s="133">
        <v>3010.0626022888177</v>
      </c>
      <c r="R37" s="426">
        <v>1.0701519152265155</v>
      </c>
    </row>
    <row r="38" spans="1:18">
      <c r="A38" s="134">
        <f t="shared" si="0"/>
        <v>33</v>
      </c>
      <c r="B38" s="131">
        <v>11009874.110951681</v>
      </c>
      <c r="C38" s="131">
        <v>6871783.376688119</v>
      </c>
      <c r="D38" s="131">
        <v>586400.0938415078</v>
      </c>
      <c r="E38" s="131">
        <v>4554673.9127084948</v>
      </c>
      <c r="F38" s="133">
        <v>156206119451.59146</v>
      </c>
      <c r="G38" s="133">
        <v>46536653987.587532</v>
      </c>
      <c r="H38" s="133">
        <v>669279546976.41455</v>
      </c>
      <c r="I38" s="133">
        <v>10660769596613.48</v>
      </c>
      <c r="J38" s="133">
        <v>322481452423.72205</v>
      </c>
      <c r="K38" s="133">
        <v>65726581750.307304</v>
      </c>
      <c r="L38" s="133">
        <v>1193729691746.7632</v>
      </c>
      <c r="M38" s="133">
        <v>12911986869510.688</v>
      </c>
      <c r="N38" s="133">
        <v>13893493923527.537</v>
      </c>
      <c r="O38" s="132">
        <v>0.59104556811066933</v>
      </c>
      <c r="P38" s="132">
        <v>0.66467010369958635</v>
      </c>
      <c r="Q38" s="133">
        <v>3427.1075292371825</v>
      </c>
      <c r="R38" s="426">
        <v>1.0540636666167258</v>
      </c>
    </row>
    <row r="39" spans="1:18">
      <c r="A39" s="134">
        <f t="shared" si="0"/>
        <v>34</v>
      </c>
      <c r="B39" s="131">
        <v>10098400.177486682</v>
      </c>
      <c r="C39" s="131">
        <v>14181807.004254732</v>
      </c>
      <c r="D39" s="131">
        <v>1492489.9096241342</v>
      </c>
      <c r="E39" s="131">
        <v>4555180.0637973808</v>
      </c>
      <c r="F39" s="133">
        <v>234861705890.68134</v>
      </c>
      <c r="G39" s="133">
        <v>70608254666.902252</v>
      </c>
      <c r="H39" s="133">
        <v>1030081146003.0662</v>
      </c>
      <c r="I39" s="133">
        <v>22683712791224.84</v>
      </c>
      <c r="J39" s="133">
        <v>360452018077.05249</v>
      </c>
      <c r="K39" s="133">
        <v>159848637156.99612</v>
      </c>
      <c r="L39" s="133">
        <v>4666470717484.5342</v>
      </c>
      <c r="M39" s="133">
        <v>28900565309946.488</v>
      </c>
      <c r="N39" s="133">
        <v>30649169977594.723</v>
      </c>
      <c r="O39" s="132">
        <v>0.73371862333545956</v>
      </c>
      <c r="P39" s="132">
        <v>0.79712306675689037</v>
      </c>
      <c r="Q39" s="133">
        <v>7560.229397531999</v>
      </c>
      <c r="R39" s="426">
        <v>1.1926515961102648</v>
      </c>
    </row>
    <row r="40" spans="1:18">
      <c r="A40" s="134">
        <f t="shared" si="0"/>
        <v>35</v>
      </c>
      <c r="B40" s="131">
        <v>10031927.750118209</v>
      </c>
      <c r="C40" s="131">
        <v>5690482.7349820025</v>
      </c>
      <c r="D40" s="131">
        <v>586545.85028809356</v>
      </c>
      <c r="E40" s="131">
        <v>6786175.4951181207</v>
      </c>
      <c r="F40" s="133">
        <v>255440685071.08463</v>
      </c>
      <c r="G40" s="133">
        <v>67292199577.683945</v>
      </c>
      <c r="H40" s="133">
        <v>695015753673.13123</v>
      </c>
      <c r="I40" s="133">
        <v>12116115087221.164</v>
      </c>
      <c r="J40" s="133">
        <v>399047631714.39307</v>
      </c>
      <c r="K40" s="133">
        <v>51631151541.104034</v>
      </c>
      <c r="L40" s="133">
        <v>1606500635391.6985</v>
      </c>
      <c r="M40" s="133">
        <v>14868310259541.49</v>
      </c>
      <c r="N40" s="133">
        <v>16014647712198.709</v>
      </c>
      <c r="O40" s="132">
        <v>0.59145408837232827</v>
      </c>
      <c r="P40" s="132">
        <v>0.65877923848036568</v>
      </c>
      <c r="Q40" s="133">
        <v>3950.3324401082164</v>
      </c>
      <c r="R40" s="426">
        <v>1.3415906046990766</v>
      </c>
    </row>
    <row r="41" spans="1:18">
      <c r="A41" s="134">
        <f t="shared" si="0"/>
        <v>36</v>
      </c>
      <c r="B41" s="131">
        <v>9840585.5722479038</v>
      </c>
      <c r="C41" s="131">
        <v>9187225.489586981</v>
      </c>
      <c r="D41" s="131">
        <v>1057058.4494107962</v>
      </c>
      <c r="E41" s="131">
        <v>4834912.2301287297</v>
      </c>
      <c r="F41" s="133">
        <v>231030927601.23752</v>
      </c>
      <c r="G41" s="133">
        <v>33365121197.636452</v>
      </c>
      <c r="H41" s="133">
        <v>609749023460.11462</v>
      </c>
      <c r="I41" s="133">
        <v>16292028491525.777</v>
      </c>
      <c r="J41" s="133">
        <v>306072910370.05969</v>
      </c>
      <c r="K41" s="133">
        <v>125757085809.78091</v>
      </c>
      <c r="L41" s="133">
        <v>2542521114394.1987</v>
      </c>
      <c r="M41" s="133">
        <v>19876128625559.934</v>
      </c>
      <c r="N41" s="133">
        <v>21149956915014.609</v>
      </c>
      <c r="O41" s="132">
        <v>0.65835142529594171</v>
      </c>
      <c r="P41" s="132">
        <v>0.72633773359445997</v>
      </c>
      <c r="Q41" s="133">
        <v>5217.0589331560459</v>
      </c>
      <c r="R41" s="426">
        <v>1.1024456047801288</v>
      </c>
    </row>
    <row r="42" spans="1:18">
      <c r="A42" s="134">
        <f t="shared" si="0"/>
        <v>37</v>
      </c>
      <c r="B42" s="131">
        <v>12163443.792904494</v>
      </c>
      <c r="C42" s="131">
        <v>5357296.2417937024</v>
      </c>
      <c r="D42" s="131">
        <v>639289.30836176896</v>
      </c>
      <c r="E42" s="131">
        <v>4388923.8971305927</v>
      </c>
      <c r="F42" s="133">
        <v>211317733693.72858</v>
      </c>
      <c r="G42" s="133">
        <v>61606003905.178543</v>
      </c>
      <c r="H42" s="133">
        <v>679455821054.39697</v>
      </c>
      <c r="I42" s="133">
        <v>8696389286152.3125</v>
      </c>
      <c r="J42" s="133">
        <v>320652062238.71381</v>
      </c>
      <c r="K42" s="133">
        <v>65685312542.909676</v>
      </c>
      <c r="L42" s="133">
        <v>1211753437078.2117</v>
      </c>
      <c r="M42" s="133">
        <v>10973935919066.543</v>
      </c>
      <c r="N42" s="133">
        <v>11750227503021.643</v>
      </c>
      <c r="O42" s="132">
        <v>0.55365476278110504</v>
      </c>
      <c r="P42" s="132">
        <v>0.6180816665210207</v>
      </c>
      <c r="Q42" s="133">
        <v>2898.4280964532913</v>
      </c>
      <c r="R42" s="426">
        <v>1.0568711911653561</v>
      </c>
    </row>
    <row r="43" spans="1:18">
      <c r="A43" s="134">
        <f t="shared" si="0"/>
        <v>38</v>
      </c>
      <c r="B43" s="131">
        <v>8531611.2735667694</v>
      </c>
      <c r="C43" s="131">
        <v>15017435.867302537</v>
      </c>
      <c r="D43" s="131">
        <v>1427162.8625599993</v>
      </c>
      <c r="E43" s="131">
        <v>5816398.7222861536</v>
      </c>
      <c r="F43" s="133">
        <v>253612417430.85126</v>
      </c>
      <c r="G43" s="133">
        <v>70258702900.359955</v>
      </c>
      <c r="H43" s="133">
        <v>622435740434.08093</v>
      </c>
      <c r="I43" s="133">
        <v>22373091567147.742</v>
      </c>
      <c r="J43" s="133">
        <v>413408869719.66071</v>
      </c>
      <c r="K43" s="133">
        <v>160611220601.5231</v>
      </c>
      <c r="L43" s="133">
        <v>3313734647575.8154</v>
      </c>
      <c r="M43" s="133">
        <v>26883282045478.824</v>
      </c>
      <c r="N43" s="133">
        <v>28506032226243.355</v>
      </c>
      <c r="O43" s="132">
        <v>0.68501198252797835</v>
      </c>
      <c r="P43" s="132">
        <v>0.7535633773188527</v>
      </c>
      <c r="Q43" s="133">
        <v>7031.5817035627415</v>
      </c>
      <c r="R43" s="426">
        <v>1.2337265802413475</v>
      </c>
    </row>
    <row r="44" spans="1:18">
      <c r="A44" s="134">
        <f t="shared" si="0"/>
        <v>39</v>
      </c>
      <c r="B44" s="131">
        <v>9625253.2688347027</v>
      </c>
      <c r="C44" s="131">
        <v>13583951.825937532</v>
      </c>
      <c r="D44" s="131">
        <v>1324726.1773787572</v>
      </c>
      <c r="E44" s="131">
        <v>7978878.4266089015</v>
      </c>
      <c r="F44" s="133">
        <v>238087727765.00256</v>
      </c>
      <c r="G44" s="133">
        <v>70149265149.251648</v>
      </c>
      <c r="H44" s="133">
        <v>580172855426.36133</v>
      </c>
      <c r="I44" s="133">
        <v>21456718346502.945</v>
      </c>
      <c r="J44" s="133">
        <v>536588931270.5625</v>
      </c>
      <c r="K44" s="133">
        <v>88435703510.504242</v>
      </c>
      <c r="L44" s="133">
        <v>2604236314484.9526</v>
      </c>
      <c r="M44" s="133">
        <v>25266152151195.324</v>
      </c>
      <c r="N44" s="133">
        <v>26708609779168.418</v>
      </c>
      <c r="O44" s="132">
        <v>0.65400720943797463</v>
      </c>
      <c r="P44" s="132">
        <v>0.72314158486290891</v>
      </c>
      <c r="Q44" s="133">
        <v>6588.211588349388</v>
      </c>
      <c r="R44" s="426">
        <v>0.97940728044017689</v>
      </c>
    </row>
    <row r="45" spans="1:18">
      <c r="A45" s="134">
        <f t="shared" si="0"/>
        <v>40</v>
      </c>
      <c r="B45" s="131">
        <v>9510612.9208408948</v>
      </c>
      <c r="C45" s="131">
        <v>16407356.598025993</v>
      </c>
      <c r="D45" s="131">
        <v>905058.00845499616</v>
      </c>
      <c r="E45" s="131">
        <v>3908950.5232145214</v>
      </c>
      <c r="F45" s="133">
        <v>196932860179.80298</v>
      </c>
      <c r="G45" s="133">
        <v>26738785068.536377</v>
      </c>
      <c r="H45" s="133">
        <v>422030140325.96777</v>
      </c>
      <c r="I45" s="133">
        <v>24153742908804.023</v>
      </c>
      <c r="J45" s="133">
        <v>254201669799.50885</v>
      </c>
      <c r="K45" s="133">
        <v>99053135551.951401</v>
      </c>
      <c r="L45" s="133">
        <v>2158642096676.4915</v>
      </c>
      <c r="M45" s="133">
        <v>27087669951157.945</v>
      </c>
      <c r="N45" s="133">
        <v>28785560008711.625</v>
      </c>
      <c r="O45" s="132">
        <v>0.72126983718971549</v>
      </c>
      <c r="P45" s="132">
        <v>0.79457101493844351</v>
      </c>
      <c r="Q45" s="133">
        <v>7100.5328092529908</v>
      </c>
      <c r="R45" s="426">
        <v>1.1822965489660657</v>
      </c>
    </row>
    <row r="46" spans="1:18">
      <c r="A46" s="134">
        <f t="shared" si="0"/>
        <v>41</v>
      </c>
      <c r="B46" s="131">
        <v>12609272.448432848</v>
      </c>
      <c r="C46" s="131">
        <v>5919498.7203721218</v>
      </c>
      <c r="D46" s="131">
        <v>1178847.8063832796</v>
      </c>
      <c r="E46" s="131">
        <v>2740541.606089538</v>
      </c>
      <c r="F46" s="133">
        <v>232820365231.20587</v>
      </c>
      <c r="G46" s="133">
        <v>69725352437.237457</v>
      </c>
      <c r="H46" s="133">
        <v>726117528793.26904</v>
      </c>
      <c r="I46" s="133">
        <v>10583476577344.563</v>
      </c>
      <c r="J46" s="133">
        <v>161715022387.73669</v>
      </c>
      <c r="K46" s="133">
        <v>80590886859.265106</v>
      </c>
      <c r="L46" s="133">
        <v>3202980442305.4575</v>
      </c>
      <c r="M46" s="133">
        <v>14754880457690.291</v>
      </c>
      <c r="N46" s="133">
        <v>15857740914634.006</v>
      </c>
      <c r="O46" s="132">
        <v>0.64610992851871452</v>
      </c>
      <c r="P46" s="132">
        <v>0.70539667371362391</v>
      </c>
      <c r="Q46" s="133">
        <v>3911.6282473196857</v>
      </c>
      <c r="R46" s="426">
        <v>1.0417300068327928</v>
      </c>
    </row>
    <row r="47" spans="1:18">
      <c r="A47" s="134">
        <f t="shared" si="0"/>
        <v>42</v>
      </c>
      <c r="B47" s="131">
        <v>10518905.203140713</v>
      </c>
      <c r="C47" s="131">
        <v>5078664.1776961507</v>
      </c>
      <c r="D47" s="131">
        <v>1091704.0992018413</v>
      </c>
      <c r="E47" s="131">
        <v>3676220.7424717085</v>
      </c>
      <c r="F47" s="133">
        <v>178532865925.73462</v>
      </c>
      <c r="G47" s="133">
        <v>34753162817.635239</v>
      </c>
      <c r="H47" s="133">
        <v>557184531965.55164</v>
      </c>
      <c r="I47" s="133">
        <v>8657917177595.3809</v>
      </c>
      <c r="J47" s="133">
        <v>189076348454.2757</v>
      </c>
      <c r="K47" s="133">
        <v>113720277655.20685</v>
      </c>
      <c r="L47" s="133">
        <v>2173025488517.4058</v>
      </c>
      <c r="M47" s="133">
        <v>11690923824187.82</v>
      </c>
      <c r="N47" s="133">
        <v>12525229642873.213</v>
      </c>
      <c r="O47" s="132">
        <v>0.56050489968601525</v>
      </c>
      <c r="P47" s="132">
        <v>0.63228919692311236</v>
      </c>
      <c r="Q47" s="133">
        <v>3089.5978398799243</v>
      </c>
      <c r="R47" s="426">
        <v>0.98318306960227686</v>
      </c>
    </row>
    <row r="48" spans="1:18">
      <c r="A48" s="134">
        <f t="shared" si="0"/>
        <v>43</v>
      </c>
      <c r="B48" s="131">
        <v>12453104.516575901</v>
      </c>
      <c r="C48" s="131">
        <v>19963619.378097612</v>
      </c>
      <c r="D48" s="131">
        <v>1411935.7694193493</v>
      </c>
      <c r="E48" s="131">
        <v>7388055.6165192313</v>
      </c>
      <c r="F48" s="133">
        <v>269136971722.8692</v>
      </c>
      <c r="G48" s="133">
        <v>77489884257.516632</v>
      </c>
      <c r="H48" s="133">
        <v>907215762582.03687</v>
      </c>
      <c r="I48" s="133">
        <v>22324117107409.77</v>
      </c>
      <c r="J48" s="133">
        <v>534033512816.66187</v>
      </c>
      <c r="K48" s="133">
        <v>102324885085.54831</v>
      </c>
      <c r="L48" s="133">
        <v>4358611754494.3906</v>
      </c>
      <c r="M48" s="133">
        <v>28226303022388.402</v>
      </c>
      <c r="N48" s="133">
        <v>30049450017482.512</v>
      </c>
      <c r="O48" s="132">
        <v>0.65766349752007214</v>
      </c>
      <c r="P48" s="132">
        <v>0.74701571955517643</v>
      </c>
      <c r="Q48" s="133">
        <v>7412.2965015990412</v>
      </c>
      <c r="R48" s="426">
        <v>1.5152214155716535</v>
      </c>
    </row>
    <row r="49" spans="1:18">
      <c r="A49" s="134">
        <f t="shared" si="0"/>
        <v>44</v>
      </c>
      <c r="B49" s="131">
        <v>11060392.928536542</v>
      </c>
      <c r="C49" s="131">
        <v>4011652.6443184018</v>
      </c>
      <c r="D49" s="131">
        <v>613080.81285894744</v>
      </c>
      <c r="E49" s="131">
        <v>3374387.3362504472</v>
      </c>
      <c r="F49" s="133">
        <v>176194287075.25513</v>
      </c>
      <c r="G49" s="133">
        <v>39939840137.820801</v>
      </c>
      <c r="H49" s="133">
        <v>143225173062.64502</v>
      </c>
      <c r="I49" s="133">
        <v>7666553450408.7129</v>
      </c>
      <c r="J49" s="133">
        <v>161502474914.85214</v>
      </c>
      <c r="K49" s="133">
        <v>85039505016.488647</v>
      </c>
      <c r="L49" s="133">
        <v>1480882064240.5085</v>
      </c>
      <c r="M49" s="133">
        <v>9537202667643.207</v>
      </c>
      <c r="N49" s="133">
        <v>10223458632626.35</v>
      </c>
      <c r="O49" s="132">
        <v>0.54481615972570918</v>
      </c>
      <c r="P49" s="132">
        <v>0.59144475054850287</v>
      </c>
      <c r="Q49" s="133">
        <v>2521.8200869823258</v>
      </c>
      <c r="R49" s="426">
        <v>1.1118452834257175</v>
      </c>
    </row>
    <row r="50" spans="1:18">
      <c r="A50" s="134">
        <f t="shared" si="0"/>
        <v>45</v>
      </c>
      <c r="B50" s="131">
        <v>7498051.0805369439</v>
      </c>
      <c r="C50" s="131">
        <v>2967604.3498806669</v>
      </c>
      <c r="D50" s="131">
        <v>1263631.7080845195</v>
      </c>
      <c r="E50" s="131">
        <v>5862023.5154487491</v>
      </c>
      <c r="F50" s="133">
        <v>279079755068.36597</v>
      </c>
      <c r="G50" s="133">
        <v>50700874767.18721</v>
      </c>
      <c r="H50" s="133">
        <v>596982299155.78491</v>
      </c>
      <c r="I50" s="133">
        <v>8573591661889.4326</v>
      </c>
      <c r="J50" s="133">
        <v>309587172704.20483</v>
      </c>
      <c r="K50" s="133">
        <v>147574360891.70871</v>
      </c>
      <c r="L50" s="133">
        <v>3412412494583.8091</v>
      </c>
      <c r="M50" s="133">
        <v>13040147989224.939</v>
      </c>
      <c r="N50" s="133">
        <v>14108944043741.178</v>
      </c>
      <c r="O50" s="132">
        <v>0.57382219113012967</v>
      </c>
      <c r="P50" s="132">
        <v>0.64085688037460176</v>
      </c>
      <c r="Q50" s="133">
        <v>3480.252600824168</v>
      </c>
      <c r="R50" s="426">
        <v>1.1994486374223781</v>
      </c>
    </row>
    <row r="51" spans="1:18">
      <c r="A51" s="134">
        <f t="shared" si="0"/>
        <v>46</v>
      </c>
      <c r="B51" s="131">
        <v>8522336.377501905</v>
      </c>
      <c r="C51" s="131">
        <v>6044124.5141333397</v>
      </c>
      <c r="D51" s="131">
        <v>508119.4339604124</v>
      </c>
      <c r="E51" s="131">
        <v>5902436.0379993841</v>
      </c>
      <c r="F51" s="133">
        <v>286378099147.38452</v>
      </c>
      <c r="G51" s="133">
        <v>57129127317.998718</v>
      </c>
      <c r="H51" s="133">
        <v>700167478681.09631</v>
      </c>
      <c r="I51" s="133">
        <v>13484011215291.355</v>
      </c>
      <c r="J51" s="133">
        <v>452452870907.96399</v>
      </c>
      <c r="K51" s="133">
        <v>64644773336.167679</v>
      </c>
      <c r="L51" s="133">
        <v>1492655392257.3259</v>
      </c>
      <c r="M51" s="133">
        <v>16193931730473.91</v>
      </c>
      <c r="N51" s="133">
        <v>17425180082523.621</v>
      </c>
      <c r="O51" s="132">
        <v>0.62803571728368479</v>
      </c>
      <c r="P51" s="132">
        <v>0.6910224833506704</v>
      </c>
      <c r="Q51" s="133">
        <v>4298.2683972677905</v>
      </c>
      <c r="R51" s="426">
        <v>1.3938873113857868</v>
      </c>
    </row>
    <row r="52" spans="1:18">
      <c r="A52" s="134">
        <f t="shared" si="0"/>
        <v>47</v>
      </c>
      <c r="B52" s="131">
        <v>9134397.4904515445</v>
      </c>
      <c r="C52" s="131">
        <v>13356016.444946503</v>
      </c>
      <c r="D52" s="131">
        <v>1147635.8384528134</v>
      </c>
      <c r="E52" s="131">
        <v>3785044.8208403494</v>
      </c>
      <c r="F52" s="133">
        <v>202949763487.58801</v>
      </c>
      <c r="G52" s="133">
        <v>49627791386.59127</v>
      </c>
      <c r="H52" s="133">
        <v>599483470291.65283</v>
      </c>
      <c r="I52" s="133">
        <v>19816912220165.461</v>
      </c>
      <c r="J52" s="133">
        <v>171125193424.13165</v>
      </c>
      <c r="K52" s="133">
        <v>118737488418.70639</v>
      </c>
      <c r="L52" s="133">
        <v>2332361853097.0713</v>
      </c>
      <c r="M52" s="133">
        <v>23038620225397.023</v>
      </c>
      <c r="N52" s="133">
        <v>24516508892904.133</v>
      </c>
      <c r="O52" s="132">
        <v>0.70105085292471625</v>
      </c>
      <c r="P52" s="132">
        <v>0.76437297550701333</v>
      </c>
      <c r="Q52" s="133">
        <v>6047.4861600651539</v>
      </c>
      <c r="R52" s="426">
        <v>0.94561486943242623</v>
      </c>
    </row>
    <row r="53" spans="1:18">
      <c r="A53" s="134">
        <f t="shared" si="0"/>
        <v>48</v>
      </c>
      <c r="B53" s="131">
        <v>7712043.643832488</v>
      </c>
      <c r="C53" s="131">
        <v>4662803.8497921424</v>
      </c>
      <c r="D53" s="131">
        <v>1008190.5619853117</v>
      </c>
      <c r="E53" s="131">
        <v>5015792.0129274279</v>
      </c>
      <c r="F53" s="133">
        <v>224168386613.82129</v>
      </c>
      <c r="G53" s="133">
        <v>47446591760.788879</v>
      </c>
      <c r="H53" s="133">
        <v>792429829917.95508</v>
      </c>
      <c r="I53" s="133">
        <v>9637420827311.3809</v>
      </c>
      <c r="J53" s="133">
        <v>322444830956.87262</v>
      </c>
      <c r="K53" s="133">
        <v>67482087445.341179</v>
      </c>
      <c r="L53" s="133">
        <v>2663824752122.2002</v>
      </c>
      <c r="M53" s="133">
        <v>13483602327753.75</v>
      </c>
      <c r="N53" s="133">
        <v>14461354535306.232</v>
      </c>
      <c r="O53" s="132">
        <v>0.60998682314858099</v>
      </c>
      <c r="P53" s="132">
        <v>0.68693913932770723</v>
      </c>
      <c r="Q53" s="133">
        <v>3567.1816811312856</v>
      </c>
      <c r="R53" s="426">
        <v>1.2949960511806367</v>
      </c>
    </row>
    <row r="54" spans="1:18">
      <c r="A54" s="134">
        <f t="shared" si="0"/>
        <v>49</v>
      </c>
      <c r="B54" s="131">
        <v>9402212.2590096034</v>
      </c>
      <c r="C54" s="131">
        <v>9736071.2293985002</v>
      </c>
      <c r="D54" s="131">
        <v>1462689.0013272343</v>
      </c>
      <c r="E54" s="131">
        <v>4364371.2679367717</v>
      </c>
      <c r="F54" s="133">
        <v>208103013317.92078</v>
      </c>
      <c r="G54" s="133">
        <v>57131731664.686035</v>
      </c>
      <c r="H54" s="133">
        <v>669815783061.38843</v>
      </c>
      <c r="I54" s="133">
        <v>16770815666317.539</v>
      </c>
      <c r="J54" s="133">
        <v>203012590320.47009</v>
      </c>
      <c r="K54" s="133">
        <v>100376527731.42412</v>
      </c>
      <c r="L54" s="133">
        <v>4065639870346.0972</v>
      </c>
      <c r="M54" s="133">
        <v>21809660437776.922</v>
      </c>
      <c r="N54" s="133">
        <v>23237805156031.031</v>
      </c>
      <c r="O54" s="132">
        <v>0.66486207694232236</v>
      </c>
      <c r="P54" s="132">
        <v>0.73592418571171569</v>
      </c>
      <c r="Q54" s="133">
        <v>5732.0683660658688</v>
      </c>
      <c r="R54" s="426">
        <v>1.361685875088156</v>
      </c>
    </row>
    <row r="55" spans="1:18">
      <c r="A55" s="134">
        <f t="shared" si="0"/>
        <v>50</v>
      </c>
      <c r="B55" s="131">
        <v>10132086.917310631</v>
      </c>
      <c r="C55" s="131">
        <v>5398334.7510732245</v>
      </c>
      <c r="D55" s="131">
        <v>1326441.9960652988</v>
      </c>
      <c r="E55" s="131">
        <v>3127997.9096308406</v>
      </c>
      <c r="F55" s="133">
        <v>168807106564.85193</v>
      </c>
      <c r="G55" s="133">
        <v>47818233882.938484</v>
      </c>
      <c r="H55" s="133">
        <v>402383924526.86151</v>
      </c>
      <c r="I55" s="133">
        <v>9595208648582.3301</v>
      </c>
      <c r="J55" s="133">
        <v>212783736795.13535</v>
      </c>
      <c r="K55" s="133">
        <v>107145834561.37721</v>
      </c>
      <c r="L55" s="133">
        <v>2515586379357.2803</v>
      </c>
      <c r="M55" s="133">
        <v>12833108523822.984</v>
      </c>
      <c r="N55" s="133">
        <v>13693201124984.951</v>
      </c>
      <c r="O55" s="132">
        <v>0.59857801351840711</v>
      </c>
      <c r="P55" s="132">
        <v>0.66329999468897916</v>
      </c>
      <c r="Q55" s="133">
        <v>3377.7013135138013</v>
      </c>
      <c r="R55" s="426">
        <v>0.98611145095438946</v>
      </c>
    </row>
    <row r="56" spans="1:18">
      <c r="A56" s="134">
        <f t="shared" si="0"/>
        <v>51</v>
      </c>
      <c r="B56" s="131">
        <v>8477640.3235232234</v>
      </c>
      <c r="C56" s="131">
        <v>3978568.4459881037</v>
      </c>
      <c r="D56" s="131">
        <v>1218698.4287328862</v>
      </c>
      <c r="E56" s="131">
        <v>5344374.0779497605</v>
      </c>
      <c r="F56" s="133">
        <v>160183517016.789</v>
      </c>
      <c r="G56" s="133">
        <v>35332131959.663979</v>
      </c>
      <c r="H56" s="133">
        <v>410976107653.03638</v>
      </c>
      <c r="I56" s="133">
        <v>6765159640405.7871</v>
      </c>
      <c r="J56" s="133">
        <v>389646851352.75598</v>
      </c>
      <c r="K56" s="133">
        <v>82238414196.202454</v>
      </c>
      <c r="L56" s="133">
        <v>2661487836429.1929</v>
      </c>
      <c r="M56" s="133">
        <v>10309508850036.975</v>
      </c>
      <c r="N56" s="133">
        <v>11052944428096.492</v>
      </c>
      <c r="O56" s="132">
        <v>0.52308732449772288</v>
      </c>
      <c r="P56" s="132">
        <v>0.60788309619984104</v>
      </c>
      <c r="Q56" s="133">
        <v>2726.4293113212857</v>
      </c>
      <c r="R56" s="426">
        <v>1.1334546809053554</v>
      </c>
    </row>
    <row r="57" spans="1:18">
      <c r="A57" s="134">
        <f t="shared" si="0"/>
        <v>52</v>
      </c>
      <c r="B57" s="131">
        <v>13218805.097149443</v>
      </c>
      <c r="C57" s="131">
        <v>7246232.8001950206</v>
      </c>
      <c r="D57" s="131">
        <v>684897.81696344703</v>
      </c>
      <c r="E57" s="131">
        <v>4332614.096530864</v>
      </c>
      <c r="F57" s="133">
        <v>209467695897.02866</v>
      </c>
      <c r="G57" s="133">
        <v>54533522234.96431</v>
      </c>
      <c r="H57" s="133">
        <v>532418470800.70947</v>
      </c>
      <c r="I57" s="133">
        <v>11013067353855.471</v>
      </c>
      <c r="J57" s="133">
        <v>270925219428.86929</v>
      </c>
      <c r="K57" s="133">
        <v>89982985079.310867</v>
      </c>
      <c r="L57" s="133">
        <v>1577503618630.2754</v>
      </c>
      <c r="M57" s="133">
        <v>13483897647794.635</v>
      </c>
      <c r="N57" s="133">
        <v>14382009776585.84</v>
      </c>
      <c r="O57" s="132">
        <v>0.56556316814029595</v>
      </c>
      <c r="P57" s="132">
        <v>0.63153313647019116</v>
      </c>
      <c r="Q57" s="133">
        <v>3547.6097130206808</v>
      </c>
      <c r="R57" s="426">
        <v>1.2003096217219307</v>
      </c>
    </row>
    <row r="58" spans="1:18">
      <c r="A58" s="134">
        <f t="shared" si="0"/>
        <v>53</v>
      </c>
      <c r="B58" s="131">
        <v>13623904.174324168</v>
      </c>
      <c r="C58" s="131">
        <v>7521692.134232441</v>
      </c>
      <c r="D58" s="131">
        <v>524737.65795832779</v>
      </c>
      <c r="E58" s="131">
        <v>6214061.8044900252</v>
      </c>
      <c r="F58" s="133">
        <v>168716125917.84021</v>
      </c>
      <c r="G58" s="133">
        <v>58907999462.318581</v>
      </c>
      <c r="H58" s="133">
        <v>383024889955.95361</v>
      </c>
      <c r="I58" s="133">
        <v>11427972581059.141</v>
      </c>
      <c r="J58" s="133">
        <v>457156772988.60278</v>
      </c>
      <c r="K58" s="133">
        <v>58860568511.413223</v>
      </c>
      <c r="L58" s="133">
        <v>1193262134333.1985</v>
      </c>
      <c r="M58" s="133">
        <v>13520276946848.311</v>
      </c>
      <c r="N58" s="133">
        <v>14378239449068.191</v>
      </c>
      <c r="O58" s="132">
        <v>0.5532541258159509</v>
      </c>
      <c r="P58" s="132">
        <v>0.60970001639370885</v>
      </c>
      <c r="Q58" s="133">
        <v>3546.6796864993071</v>
      </c>
      <c r="R58" s="426">
        <v>1.1506397138158928</v>
      </c>
    </row>
    <row r="59" spans="1:18">
      <c r="A59" s="134">
        <f t="shared" si="0"/>
        <v>54</v>
      </c>
      <c r="B59" s="131">
        <v>11606693.822587477</v>
      </c>
      <c r="C59" s="131">
        <v>6246267.1688242741</v>
      </c>
      <c r="D59" s="131">
        <v>691564.22407904966</v>
      </c>
      <c r="E59" s="131">
        <v>3677939.967439821</v>
      </c>
      <c r="F59" s="133">
        <v>217053703616.15433</v>
      </c>
      <c r="G59" s="133">
        <v>45391713614.234909</v>
      </c>
      <c r="H59" s="133">
        <v>635876796778.7356</v>
      </c>
      <c r="I59" s="133">
        <v>11434871897373.113</v>
      </c>
      <c r="J59" s="133">
        <v>167593901734.08444</v>
      </c>
      <c r="K59" s="133">
        <v>68877417421.690643</v>
      </c>
      <c r="L59" s="133">
        <v>1579053885404.489</v>
      </c>
      <c r="M59" s="133">
        <v>13886273898712.113</v>
      </c>
      <c r="N59" s="133">
        <v>14955017484686.58</v>
      </c>
      <c r="O59" s="132">
        <v>0.59099592219755925</v>
      </c>
      <c r="P59" s="132">
        <v>0.65344369786623235</v>
      </c>
      <c r="Q59" s="133">
        <v>3688.9534989360091</v>
      </c>
      <c r="R59" s="426">
        <v>1.2378056038728444</v>
      </c>
    </row>
    <row r="60" spans="1:18">
      <c r="A60" s="134">
        <f t="shared" si="0"/>
        <v>55</v>
      </c>
      <c r="B60" s="131">
        <v>12982047.339547401</v>
      </c>
      <c r="C60" s="131">
        <v>5062541.9337297687</v>
      </c>
      <c r="D60" s="131">
        <v>648507.26958175201</v>
      </c>
      <c r="E60" s="131">
        <v>2825377.1462164717</v>
      </c>
      <c r="F60" s="133">
        <v>251563211072.55487</v>
      </c>
      <c r="G60" s="133">
        <v>50802182741.460526</v>
      </c>
      <c r="H60" s="133">
        <v>50268400992.425201</v>
      </c>
      <c r="I60" s="133">
        <v>10091364329133.58</v>
      </c>
      <c r="J60" s="133">
        <v>115189017493.16298</v>
      </c>
      <c r="K60" s="133">
        <v>68483148964.62088</v>
      </c>
      <c r="L60" s="133">
        <v>1307756387985.3877</v>
      </c>
      <c r="M60" s="133">
        <v>11633061284569.176</v>
      </c>
      <c r="N60" s="133">
        <v>12448382215491.504</v>
      </c>
      <c r="O60" s="132">
        <v>0.57688462940630447</v>
      </c>
      <c r="P60" s="132">
        <v>0.6178552318011401</v>
      </c>
      <c r="Q60" s="133">
        <v>3070.6418883797492</v>
      </c>
      <c r="R60" s="426">
        <v>0.99500816663340153</v>
      </c>
    </row>
    <row r="61" spans="1:18">
      <c r="A61" s="134">
        <f t="shared" si="0"/>
        <v>56</v>
      </c>
      <c r="B61" s="131">
        <v>14396705.998867009</v>
      </c>
      <c r="C61" s="131">
        <v>8920032.8311737552</v>
      </c>
      <c r="D61" s="131">
        <v>690213.95114699565</v>
      </c>
      <c r="E61" s="131">
        <v>3879882.7229633997</v>
      </c>
      <c r="F61" s="133">
        <v>216221184474.03522</v>
      </c>
      <c r="G61" s="133">
        <v>48428782987.635963</v>
      </c>
      <c r="H61" s="133">
        <v>236753157234.79871</v>
      </c>
      <c r="I61" s="133">
        <v>13054877766787.932</v>
      </c>
      <c r="J61" s="133">
        <v>258852333516.27618</v>
      </c>
      <c r="K61" s="133">
        <v>63240351525.744743</v>
      </c>
      <c r="L61" s="133">
        <v>1495389076213.6909</v>
      </c>
      <c r="M61" s="133">
        <v>15109112685278.441</v>
      </c>
      <c r="N61" s="133">
        <v>16142813808181.316</v>
      </c>
      <c r="O61" s="132">
        <v>0.60593906857399638</v>
      </c>
      <c r="P61" s="132">
        <v>0.65668497592836539</v>
      </c>
      <c r="Q61" s="133">
        <v>3981.9471653135956</v>
      </c>
      <c r="R61" s="426">
        <v>0.98943987645911635</v>
      </c>
    </row>
    <row r="62" spans="1:18">
      <c r="A62" s="134">
        <f t="shared" si="0"/>
        <v>57</v>
      </c>
      <c r="B62" s="131">
        <v>8458817.5735310502</v>
      </c>
      <c r="C62" s="131">
        <v>3455197.7034939947</v>
      </c>
      <c r="D62" s="131">
        <v>670296.31541352649</v>
      </c>
      <c r="E62" s="131">
        <v>3246153.3852808317</v>
      </c>
      <c r="F62" s="133">
        <v>140410135705.62204</v>
      </c>
      <c r="G62" s="133">
        <v>43100257100.741638</v>
      </c>
      <c r="H62" s="133">
        <v>426718718235.849</v>
      </c>
      <c r="I62" s="133">
        <v>6521878898092.293</v>
      </c>
      <c r="J62" s="133">
        <v>136080630766.59737</v>
      </c>
      <c r="K62" s="133">
        <v>56959072898.281433</v>
      </c>
      <c r="L62" s="133">
        <v>1599212878007.4634</v>
      </c>
      <c r="M62" s="133">
        <v>8740850198000.4844</v>
      </c>
      <c r="N62" s="133">
        <v>9372960230291.9883</v>
      </c>
      <c r="O62" s="132">
        <v>0.56612692977779921</v>
      </c>
      <c r="P62" s="132">
        <v>0.63177484386120331</v>
      </c>
      <c r="Q62" s="133">
        <v>2312.0276838411419</v>
      </c>
      <c r="R62" s="426">
        <v>1.0789323667590214</v>
      </c>
    </row>
    <row r="63" spans="1:18">
      <c r="A63" s="134">
        <f t="shared" si="0"/>
        <v>58</v>
      </c>
      <c r="B63" s="131">
        <v>9974947.4741365127</v>
      </c>
      <c r="C63" s="131">
        <v>4196443.5116381729</v>
      </c>
      <c r="D63" s="131">
        <v>1466163.3255270547</v>
      </c>
      <c r="E63" s="131">
        <v>3662919.999904505</v>
      </c>
      <c r="F63" s="133">
        <v>182462871946.09656</v>
      </c>
      <c r="G63" s="133">
        <v>59994825027.865082</v>
      </c>
      <c r="H63" s="133">
        <v>461677197011.05579</v>
      </c>
      <c r="I63" s="133">
        <v>7793230369819.5928</v>
      </c>
      <c r="J63" s="133">
        <v>191155320514.55267</v>
      </c>
      <c r="K63" s="133">
        <v>125922356826.02594</v>
      </c>
      <c r="L63" s="133">
        <v>2937466771743.106</v>
      </c>
      <c r="M63" s="133">
        <v>11509452015914.334</v>
      </c>
      <c r="N63" s="133">
        <v>12217849281687.244</v>
      </c>
      <c r="O63" s="132">
        <v>0.51625549787489411</v>
      </c>
      <c r="P63" s="132">
        <v>0.58268557682319466</v>
      </c>
      <c r="Q63" s="133">
        <v>3013.7763398340512</v>
      </c>
      <c r="R63" s="426">
        <v>1.0131225375907433</v>
      </c>
    </row>
    <row r="64" spans="1:18">
      <c r="A64" s="134">
        <f t="shared" si="0"/>
        <v>59</v>
      </c>
      <c r="B64" s="131">
        <v>10533341.37836308</v>
      </c>
      <c r="C64" s="131">
        <v>4259265.2634547623</v>
      </c>
      <c r="D64" s="131">
        <v>1045833.5424339082</v>
      </c>
      <c r="E64" s="131">
        <v>4191503.263289405</v>
      </c>
      <c r="F64" s="133">
        <v>179130207497.76385</v>
      </c>
      <c r="G64" s="133">
        <v>45048519485.260178</v>
      </c>
      <c r="H64" s="133">
        <v>777880308910.1936</v>
      </c>
      <c r="I64" s="133">
        <v>7911042824395.3584</v>
      </c>
      <c r="J64" s="133">
        <v>326551751002.88953</v>
      </c>
      <c r="K64" s="133">
        <v>78939761100.85994</v>
      </c>
      <c r="L64" s="133">
        <v>2337526010471.5991</v>
      </c>
      <c r="M64" s="133">
        <v>11431940655880.9</v>
      </c>
      <c r="N64" s="133">
        <v>12289412738552.879</v>
      </c>
      <c r="O64" s="132">
        <v>0.58101085059717195</v>
      </c>
      <c r="P64" s="132">
        <v>0.65178423016397136</v>
      </c>
      <c r="Q64" s="133">
        <v>3031.4288945616377</v>
      </c>
      <c r="R64" s="426">
        <v>1.0661346989474558</v>
      </c>
    </row>
    <row r="65" spans="1:18">
      <c r="A65" s="134">
        <f t="shared" si="0"/>
        <v>60</v>
      </c>
      <c r="B65" s="131">
        <v>8309670.6675637243</v>
      </c>
      <c r="C65" s="131">
        <v>10026886.517874585</v>
      </c>
      <c r="D65" s="131">
        <v>1231357.4526772825</v>
      </c>
      <c r="E65" s="131">
        <v>5186194.6991054695</v>
      </c>
      <c r="F65" s="133">
        <v>244155764630.25055</v>
      </c>
      <c r="G65" s="133">
        <v>47692806115.764633</v>
      </c>
      <c r="H65" s="133">
        <v>613037370994.50513</v>
      </c>
      <c r="I65" s="133">
        <v>17285371566048.264</v>
      </c>
      <c r="J65" s="133">
        <v>310973994942.49792</v>
      </c>
      <c r="K65" s="133">
        <v>159145821648.89404</v>
      </c>
      <c r="L65" s="133">
        <v>2791318078312.606</v>
      </c>
      <c r="M65" s="133">
        <v>21159846831946.766</v>
      </c>
      <c r="N65" s="133">
        <v>22515279205275.219</v>
      </c>
      <c r="O65" s="132">
        <v>0.66977013321431422</v>
      </c>
      <c r="P65" s="132">
        <v>0.74401452055724682</v>
      </c>
      <c r="Q65" s="133">
        <v>5553.8429218735118</v>
      </c>
      <c r="R65" s="426">
        <v>1.0174771525271831</v>
      </c>
    </row>
    <row r="66" spans="1:18">
      <c r="A66" s="134">
        <f t="shared" si="0"/>
        <v>61</v>
      </c>
      <c r="B66" s="131">
        <v>8688717.7028106432</v>
      </c>
      <c r="C66" s="131">
        <v>11493385.110989755</v>
      </c>
      <c r="D66" s="131">
        <v>683238.44488441176</v>
      </c>
      <c r="E66" s="131">
        <v>4106282.6858920446</v>
      </c>
      <c r="F66" s="133">
        <v>232446623484.74677</v>
      </c>
      <c r="G66" s="133">
        <v>47735596858.994843</v>
      </c>
      <c r="H66" s="133">
        <v>499210621179.24384</v>
      </c>
      <c r="I66" s="133">
        <v>18353693785477.992</v>
      </c>
      <c r="J66" s="133">
        <v>274296557165.55295</v>
      </c>
      <c r="K66" s="133">
        <v>61213770692.11171</v>
      </c>
      <c r="L66" s="133">
        <v>1664621806730.8608</v>
      </c>
      <c r="M66" s="133">
        <v>20853036541245.762</v>
      </c>
      <c r="N66" s="133">
        <v>22178456936303.387</v>
      </c>
      <c r="O66" s="132">
        <v>0.69085855038671551</v>
      </c>
      <c r="P66" s="132">
        <v>0.75273765858719788</v>
      </c>
      <c r="Q66" s="133">
        <v>5470.7589877413384</v>
      </c>
      <c r="R66" s="426">
        <v>1.1112531273705408</v>
      </c>
    </row>
    <row r="67" spans="1:18">
      <c r="A67" s="134">
        <f t="shared" si="0"/>
        <v>62</v>
      </c>
      <c r="B67" s="131">
        <v>11507233.283056498</v>
      </c>
      <c r="C67" s="131">
        <v>6462423.625067492</v>
      </c>
      <c r="D67" s="131">
        <v>710626.39204425074</v>
      </c>
      <c r="E67" s="131">
        <v>4001833.6319621392</v>
      </c>
      <c r="F67" s="133">
        <v>281482790977.55762</v>
      </c>
      <c r="G67" s="133">
        <v>61813500584.84697</v>
      </c>
      <c r="H67" s="133">
        <v>535868076687.91333</v>
      </c>
      <c r="I67" s="133">
        <v>11653345836636.371</v>
      </c>
      <c r="J67" s="133">
        <v>195380022123.07666</v>
      </c>
      <c r="K67" s="133">
        <v>71334364223.661972</v>
      </c>
      <c r="L67" s="133">
        <v>1361142941898.9106</v>
      </c>
      <c r="M67" s="133">
        <v>13817071241569.934</v>
      </c>
      <c r="N67" s="133">
        <v>14840353838460.15</v>
      </c>
      <c r="O67" s="132">
        <v>0.59901417057825868</v>
      </c>
      <c r="P67" s="132">
        <v>0.66137588810188597</v>
      </c>
      <c r="Q67" s="133">
        <v>3660.6694224124694</v>
      </c>
      <c r="R67" s="426">
        <v>0.98864653713323891</v>
      </c>
    </row>
    <row r="68" spans="1:18">
      <c r="A68" s="134">
        <f t="shared" si="0"/>
        <v>63</v>
      </c>
      <c r="B68" s="131">
        <v>7762832.4489817256</v>
      </c>
      <c r="C68" s="131">
        <v>15290323.531885648</v>
      </c>
      <c r="D68" s="131">
        <v>1060668.3112494063</v>
      </c>
      <c r="E68" s="131">
        <v>5756387.1104372218</v>
      </c>
      <c r="F68" s="133">
        <v>291136826617.65039</v>
      </c>
      <c r="G68" s="133">
        <v>67936715410.111084</v>
      </c>
      <c r="H68" s="133">
        <v>558568877785.17261</v>
      </c>
      <c r="I68" s="133">
        <v>24139501952440.156</v>
      </c>
      <c r="J68" s="133">
        <v>464092244193.2608</v>
      </c>
      <c r="K68" s="133">
        <v>147989731804.8768</v>
      </c>
      <c r="L68" s="133">
        <v>3493184297655.4043</v>
      </c>
      <c r="M68" s="133">
        <v>28803337103878.867</v>
      </c>
      <c r="N68" s="133">
        <v>30523545897121.063</v>
      </c>
      <c r="O68" s="132">
        <v>0.70588250508963479</v>
      </c>
      <c r="P68" s="132">
        <v>0.76984045845069238</v>
      </c>
      <c r="Q68" s="133">
        <v>7529.2417111793447</v>
      </c>
      <c r="R68" s="426">
        <v>1.394097190418407</v>
      </c>
    </row>
    <row r="69" spans="1:18">
      <c r="A69" s="134">
        <f t="shared" si="0"/>
        <v>64</v>
      </c>
      <c r="B69" s="131">
        <v>7692594.448852309</v>
      </c>
      <c r="C69" s="131">
        <v>4042159.3378650849</v>
      </c>
      <c r="D69" s="131">
        <v>692352.73415775399</v>
      </c>
      <c r="E69" s="131">
        <v>4835950.28653917</v>
      </c>
      <c r="F69" s="133">
        <v>274869807127.07996</v>
      </c>
      <c r="G69" s="133">
        <v>56097265770.351273</v>
      </c>
      <c r="H69" s="133">
        <v>536609048420.08496</v>
      </c>
      <c r="I69" s="133">
        <v>8792502375918.252</v>
      </c>
      <c r="J69" s="133">
        <v>395850999784.63141</v>
      </c>
      <c r="K69" s="133">
        <v>88011730628.010361</v>
      </c>
      <c r="L69" s="133">
        <v>1408871543280.9299</v>
      </c>
      <c r="M69" s="133">
        <v>11221845698031.906</v>
      </c>
      <c r="N69" s="133">
        <v>12102106262345.014</v>
      </c>
      <c r="O69" s="132">
        <v>0.57969446372717703</v>
      </c>
      <c r="P69" s="132">
        <v>0.66079046783045559</v>
      </c>
      <c r="Q69" s="133">
        <v>2985.2260143919621</v>
      </c>
      <c r="R69" s="426">
        <v>1.0940124154827482</v>
      </c>
    </row>
    <row r="70" spans="1:18">
      <c r="A70" s="134">
        <f t="shared" si="0"/>
        <v>65</v>
      </c>
      <c r="B70" s="131">
        <v>11201835.421596542</v>
      </c>
      <c r="C70" s="131">
        <v>4558176.5066077644</v>
      </c>
      <c r="D70" s="131">
        <v>1034391.4547265631</v>
      </c>
      <c r="E70" s="131">
        <v>2742449.6303447811</v>
      </c>
      <c r="F70" s="133">
        <v>229062020346.98816</v>
      </c>
      <c r="G70" s="133">
        <v>65779408915.959694</v>
      </c>
      <c r="H70" s="133">
        <v>547993918745.89758</v>
      </c>
      <c r="I70" s="133">
        <v>9306965936252.9805</v>
      </c>
      <c r="J70" s="133">
        <v>140671644855.16934</v>
      </c>
      <c r="K70" s="133">
        <v>119416668053.55208</v>
      </c>
      <c r="L70" s="133">
        <v>2865145970407.3848</v>
      </c>
      <c r="M70" s="133">
        <v>12980194138314.986</v>
      </c>
      <c r="N70" s="133">
        <v>13803155471473.441</v>
      </c>
      <c r="O70" s="132">
        <v>0.59457724510969756</v>
      </c>
      <c r="P70" s="132">
        <v>0.6667733818923911</v>
      </c>
      <c r="Q70" s="133">
        <v>3404.8237472800793</v>
      </c>
      <c r="R70" s="426">
        <v>1.2675084958337457</v>
      </c>
    </row>
    <row r="71" spans="1:18">
      <c r="A71" s="134">
        <f t="shared" si="0"/>
        <v>66</v>
      </c>
      <c r="B71" s="131">
        <v>12621624.746782338</v>
      </c>
      <c r="C71" s="131">
        <v>5739395.0051400689</v>
      </c>
      <c r="D71" s="131">
        <v>1006570.3704243178</v>
      </c>
      <c r="E71" s="131">
        <v>4000234.087782376</v>
      </c>
      <c r="F71" s="133">
        <v>208159570452.38129</v>
      </c>
      <c r="G71" s="133">
        <v>64327441674.096535</v>
      </c>
      <c r="H71" s="133">
        <v>0</v>
      </c>
      <c r="I71" s="133">
        <v>9391562029629.2148</v>
      </c>
      <c r="J71" s="133">
        <v>217801892688.72867</v>
      </c>
      <c r="K71" s="133">
        <v>91637847709.598709</v>
      </c>
      <c r="L71" s="133">
        <v>2052892744877.1865</v>
      </c>
      <c r="M71" s="133">
        <v>11753894514904.73</v>
      </c>
      <c r="N71" s="133">
        <v>12495873662332.115</v>
      </c>
      <c r="O71" s="132">
        <v>0.52921133736351833</v>
      </c>
      <c r="P71" s="132">
        <v>0.59466448924323445</v>
      </c>
      <c r="Q71" s="133">
        <v>3082.3566014632747</v>
      </c>
      <c r="R71" s="426">
        <v>0.95204731745058746</v>
      </c>
    </row>
    <row r="72" spans="1:18">
      <c r="A72" s="134">
        <f t="shared" ref="A72:A135" si="1">A71+1</f>
        <v>67</v>
      </c>
      <c r="B72" s="131">
        <v>8566295.9663898945</v>
      </c>
      <c r="C72" s="131">
        <v>18712478.484785754</v>
      </c>
      <c r="D72" s="131">
        <v>934002.21663266222</v>
      </c>
      <c r="E72" s="131">
        <v>2555125.0015970562</v>
      </c>
      <c r="F72" s="133">
        <v>268520851857.1908</v>
      </c>
      <c r="G72" s="133">
        <v>55436540556.562378</v>
      </c>
      <c r="H72" s="133">
        <v>984550599701.82935</v>
      </c>
      <c r="I72" s="133">
        <v>28489058333600.215</v>
      </c>
      <c r="J72" s="133">
        <v>141836886534.4306</v>
      </c>
      <c r="K72" s="133">
        <v>88068975811.540268</v>
      </c>
      <c r="L72" s="133">
        <v>2267395368191.647</v>
      </c>
      <c r="M72" s="133">
        <v>31970910163839.66</v>
      </c>
      <c r="N72" s="133">
        <v>34034396939136.246</v>
      </c>
      <c r="O72" s="132">
        <v>0.76717801546370912</v>
      </c>
      <c r="P72" s="132">
        <v>0.83152285614052535</v>
      </c>
      <c r="Q72" s="133">
        <v>8395.2631818293648</v>
      </c>
      <c r="R72" s="426">
        <v>0.99126494012211752</v>
      </c>
    </row>
    <row r="73" spans="1:18">
      <c r="A73" s="134">
        <f t="shared" si="1"/>
        <v>68</v>
      </c>
      <c r="B73" s="131">
        <v>10548298.109031694</v>
      </c>
      <c r="C73" s="131">
        <v>12731734.910137776</v>
      </c>
      <c r="D73" s="131">
        <v>732532.30140818993</v>
      </c>
      <c r="E73" s="131">
        <v>5522109.3592797145</v>
      </c>
      <c r="F73" s="133">
        <v>196994309034.44348</v>
      </c>
      <c r="G73" s="133">
        <v>47135364911.544922</v>
      </c>
      <c r="H73" s="133">
        <v>203798463858.50616</v>
      </c>
      <c r="I73" s="133">
        <v>16563410257139.174</v>
      </c>
      <c r="J73" s="133">
        <v>225740148301.33881</v>
      </c>
      <c r="K73" s="133">
        <v>83315047549.070068</v>
      </c>
      <c r="L73" s="133">
        <v>1819430847829.5154</v>
      </c>
      <c r="M73" s="133">
        <v>18895694764677.602</v>
      </c>
      <c r="N73" s="133">
        <v>20106804479665.332</v>
      </c>
      <c r="O73" s="132">
        <v>0.64290774245611759</v>
      </c>
      <c r="P73" s="132">
        <v>0.69026877999983371</v>
      </c>
      <c r="Q73" s="133">
        <v>4959.7445682450252</v>
      </c>
      <c r="R73" s="426">
        <v>1.1113936747817701</v>
      </c>
    </row>
    <row r="74" spans="1:18">
      <c r="A74" s="134">
        <f t="shared" si="1"/>
        <v>69</v>
      </c>
      <c r="B74" s="131">
        <v>7929909.0584767312</v>
      </c>
      <c r="C74" s="131">
        <v>4106162.7449628185</v>
      </c>
      <c r="D74" s="131">
        <v>1527005.2049435736</v>
      </c>
      <c r="E74" s="131">
        <v>6824087.6593424063</v>
      </c>
      <c r="F74" s="133">
        <v>224317116652.68497</v>
      </c>
      <c r="G74" s="133">
        <v>70760107883.359726</v>
      </c>
      <c r="H74" s="133">
        <v>531114723789.32532</v>
      </c>
      <c r="I74" s="133">
        <v>9249969167275.7871</v>
      </c>
      <c r="J74" s="133">
        <v>582585704281.104</v>
      </c>
      <c r="K74" s="133">
        <v>190415512141.62466</v>
      </c>
      <c r="L74" s="133">
        <v>2629131118354.1143</v>
      </c>
      <c r="M74" s="133">
        <v>13183216225841.957</v>
      </c>
      <c r="N74" s="133">
        <v>14110231609788.588</v>
      </c>
      <c r="O74" s="132">
        <v>0.55013121173980584</v>
      </c>
      <c r="P74" s="132">
        <v>0.64658119541394055</v>
      </c>
      <c r="Q74" s="133">
        <v>3480.5702046839142</v>
      </c>
      <c r="R74" s="426">
        <v>0.99858534197371551</v>
      </c>
    </row>
    <row r="75" spans="1:18">
      <c r="A75" s="134">
        <f t="shared" si="1"/>
        <v>70</v>
      </c>
      <c r="B75" s="131">
        <v>12671502.189613661</v>
      </c>
      <c r="C75" s="131">
        <v>6507379.6032210412</v>
      </c>
      <c r="D75" s="131">
        <v>666449.42259228253</v>
      </c>
      <c r="E75" s="131">
        <v>6293191.4478696892</v>
      </c>
      <c r="F75" s="133">
        <v>184215393722.6116</v>
      </c>
      <c r="G75" s="133">
        <v>39890716007.847305</v>
      </c>
      <c r="H75" s="133">
        <v>0</v>
      </c>
      <c r="I75" s="133">
        <v>11958127798075.172</v>
      </c>
      <c r="J75" s="133">
        <v>385732904367.60046</v>
      </c>
      <c r="K75" s="133">
        <v>64143159596.928535</v>
      </c>
      <c r="L75" s="133">
        <v>1444673726324.2629</v>
      </c>
      <c r="M75" s="133">
        <v>13852677588363.963</v>
      </c>
      <c r="N75" s="133">
        <v>14698050133856.08</v>
      </c>
      <c r="O75" s="132">
        <v>0.52504061851556538</v>
      </c>
      <c r="P75" s="132">
        <v>0.59423099381016042</v>
      </c>
      <c r="Q75" s="133">
        <v>3625.5673739161521</v>
      </c>
      <c r="R75" s="426">
        <v>1.1042275124548437</v>
      </c>
    </row>
    <row r="76" spans="1:18">
      <c r="A76" s="134">
        <f t="shared" si="1"/>
        <v>71</v>
      </c>
      <c r="B76" s="131">
        <v>6897578.1309195329</v>
      </c>
      <c r="C76" s="131">
        <v>2813527.0403212407</v>
      </c>
      <c r="D76" s="131">
        <v>1253117.9805981694</v>
      </c>
      <c r="E76" s="131">
        <v>5211686.5910031162</v>
      </c>
      <c r="F76" s="133">
        <v>239622744596.25311</v>
      </c>
      <c r="G76" s="133">
        <v>58652474079.840103</v>
      </c>
      <c r="H76" s="133">
        <v>185692624358.05359</v>
      </c>
      <c r="I76" s="133">
        <v>6553701034884.4697</v>
      </c>
      <c r="J76" s="133">
        <v>403414347714.6618</v>
      </c>
      <c r="K76" s="133">
        <v>172790416912.04971</v>
      </c>
      <c r="L76" s="133">
        <v>2562716156784.0918</v>
      </c>
      <c r="M76" s="133">
        <v>9878314580653.3281</v>
      </c>
      <c r="N76" s="133">
        <v>10622890481352.381</v>
      </c>
      <c r="O76" s="132">
        <v>0.54229592914145541</v>
      </c>
      <c r="P76" s="132">
        <v>0.6171918662698499</v>
      </c>
      <c r="Q76" s="133">
        <v>2620.3479233725657</v>
      </c>
      <c r="R76" s="426">
        <v>1.0440062574068212</v>
      </c>
    </row>
    <row r="77" spans="1:18">
      <c r="A77" s="134">
        <f t="shared" si="1"/>
        <v>72</v>
      </c>
      <c r="B77" s="131">
        <v>8749981.1761817429</v>
      </c>
      <c r="C77" s="131">
        <v>4647171.6300306013</v>
      </c>
      <c r="D77" s="131">
        <v>1488632.3166523846</v>
      </c>
      <c r="E77" s="131">
        <v>3721063.3218443217</v>
      </c>
      <c r="F77" s="133">
        <v>301183445280.56604</v>
      </c>
      <c r="G77" s="133">
        <v>64787113183.558174</v>
      </c>
      <c r="H77" s="133">
        <v>424704105332.35504</v>
      </c>
      <c r="I77" s="133">
        <v>10310660540167.527</v>
      </c>
      <c r="J77" s="133">
        <v>218694507193.78555</v>
      </c>
      <c r="K77" s="133">
        <v>152222726555.69342</v>
      </c>
      <c r="L77" s="133">
        <v>3972326683081.7002</v>
      </c>
      <c r="M77" s="133">
        <v>15078608562331.063</v>
      </c>
      <c r="N77" s="133">
        <v>16124659032115.885</v>
      </c>
      <c r="O77" s="132">
        <v>0.60415895075088655</v>
      </c>
      <c r="P77" s="132">
        <v>0.68376403698654076</v>
      </c>
      <c r="Q77" s="133">
        <v>3977.4689275076184</v>
      </c>
      <c r="R77" s="426">
        <v>1.3387415165109842</v>
      </c>
    </row>
    <row r="78" spans="1:18">
      <c r="A78" s="134">
        <f t="shared" si="1"/>
        <v>73</v>
      </c>
      <c r="B78" s="131">
        <v>7119169.1539364019</v>
      </c>
      <c r="C78" s="131">
        <v>3532160.1425249507</v>
      </c>
      <c r="D78" s="131">
        <v>1169065.3670315708</v>
      </c>
      <c r="E78" s="131">
        <v>5847599.6105130846</v>
      </c>
      <c r="F78" s="133">
        <v>156418725303.19101</v>
      </c>
      <c r="G78" s="133">
        <v>63993429572.132347</v>
      </c>
      <c r="H78" s="133">
        <v>594202351172.94519</v>
      </c>
      <c r="I78" s="133">
        <v>6314446914115.3086</v>
      </c>
      <c r="J78" s="133">
        <v>325145982178.70599</v>
      </c>
      <c r="K78" s="133">
        <v>139907172829.90598</v>
      </c>
      <c r="L78" s="133">
        <v>3425743815282.5933</v>
      </c>
      <c r="M78" s="133">
        <v>10799446235579.459</v>
      </c>
      <c r="N78" s="133">
        <v>11578950947369.754</v>
      </c>
      <c r="O78" s="132">
        <v>0.54661317102982476</v>
      </c>
      <c r="P78" s="132">
        <v>0.61916301006277386</v>
      </c>
      <c r="Q78" s="133">
        <v>2856.1793160754205</v>
      </c>
      <c r="R78" s="426">
        <v>1.1453591239703043</v>
      </c>
    </row>
    <row r="79" spans="1:18">
      <c r="A79" s="134">
        <f t="shared" si="1"/>
        <v>74</v>
      </c>
      <c r="B79" s="131">
        <v>14403217.434519108</v>
      </c>
      <c r="C79" s="131">
        <v>6089389.0983028039</v>
      </c>
      <c r="D79" s="131">
        <v>756741.56204033701</v>
      </c>
      <c r="E79" s="131">
        <v>3391411.4424570259</v>
      </c>
      <c r="F79" s="133">
        <v>201518418508.383</v>
      </c>
      <c r="G79" s="133">
        <v>40212358070.62368</v>
      </c>
      <c r="H79" s="133">
        <v>86462513145.017975</v>
      </c>
      <c r="I79" s="133">
        <v>11498477436284.613</v>
      </c>
      <c r="J79" s="133">
        <v>234986140717.64197</v>
      </c>
      <c r="K79" s="133">
        <v>94527125343.263107</v>
      </c>
      <c r="L79" s="133">
        <v>1516864701673.5051</v>
      </c>
      <c r="M79" s="133">
        <v>13431317917164.043</v>
      </c>
      <c r="N79" s="133">
        <v>14317505181536.422</v>
      </c>
      <c r="O79" s="132">
        <v>0.56453413108972594</v>
      </c>
      <c r="P79" s="132">
        <v>0.61244175363432107</v>
      </c>
      <c r="Q79" s="133">
        <v>3531.6983674238832</v>
      </c>
      <c r="R79" s="426">
        <v>1.0931369729870062</v>
      </c>
    </row>
    <row r="80" spans="1:18">
      <c r="A80" s="134">
        <f t="shared" si="1"/>
        <v>75</v>
      </c>
      <c r="B80" s="131">
        <v>9617821.3197667394</v>
      </c>
      <c r="C80" s="131">
        <v>13733434.966421159</v>
      </c>
      <c r="D80" s="131">
        <v>935551.38705973886</v>
      </c>
      <c r="E80" s="131">
        <v>4539100.0197050367</v>
      </c>
      <c r="F80" s="133">
        <v>243646014038.42371</v>
      </c>
      <c r="G80" s="133">
        <v>61141114654.890663</v>
      </c>
      <c r="H80" s="133">
        <v>788389141597.92456</v>
      </c>
      <c r="I80" s="133">
        <v>18667041645101.801</v>
      </c>
      <c r="J80" s="133">
        <v>300119116046.32129</v>
      </c>
      <c r="K80" s="133">
        <v>89070636975.933289</v>
      </c>
      <c r="L80" s="133">
        <v>1690722691893.6382</v>
      </c>
      <c r="M80" s="133">
        <v>21535343231615.617</v>
      </c>
      <c r="N80" s="133">
        <v>22871054904542.578</v>
      </c>
      <c r="O80" s="132">
        <v>0.68098009726457298</v>
      </c>
      <c r="P80" s="132">
        <v>0.75693917332273841</v>
      </c>
      <c r="Q80" s="133">
        <v>5641.60209781514</v>
      </c>
      <c r="R80" s="426">
        <v>0.98306059428500703</v>
      </c>
    </row>
    <row r="81" spans="1:18">
      <c r="A81" s="134">
        <f t="shared" si="1"/>
        <v>76</v>
      </c>
      <c r="B81" s="131">
        <v>7895460.1923230169</v>
      </c>
      <c r="C81" s="131">
        <v>9816789.2603446208</v>
      </c>
      <c r="D81" s="131">
        <v>1119913.9069245444</v>
      </c>
      <c r="E81" s="131">
        <v>4449351.6070659291</v>
      </c>
      <c r="F81" s="133">
        <v>202827647467.79266</v>
      </c>
      <c r="G81" s="133">
        <v>62091677355.279373</v>
      </c>
      <c r="H81" s="133">
        <v>312806778386.96521</v>
      </c>
      <c r="I81" s="133">
        <v>14434427809410.791</v>
      </c>
      <c r="J81" s="133">
        <v>337792392463.73785</v>
      </c>
      <c r="K81" s="133">
        <v>87241375516.095062</v>
      </c>
      <c r="L81" s="133">
        <v>2553649700905.0078</v>
      </c>
      <c r="M81" s="133">
        <v>17725918056682.598</v>
      </c>
      <c r="N81" s="133">
        <v>18769062522823.613</v>
      </c>
      <c r="O81" s="132">
        <v>0.66944624934477415</v>
      </c>
      <c r="P81" s="132">
        <v>0.73121216149580481</v>
      </c>
      <c r="Q81" s="133">
        <v>4629.7638191474134</v>
      </c>
      <c r="R81" s="426">
        <v>1.1677214868353796</v>
      </c>
    </row>
    <row r="82" spans="1:18">
      <c r="A82" s="134">
        <f t="shared" si="1"/>
        <v>77</v>
      </c>
      <c r="B82" s="131">
        <v>6210915.508655834</v>
      </c>
      <c r="C82" s="131">
        <v>4274933.4668161403</v>
      </c>
      <c r="D82" s="131">
        <v>584687.17710635834</v>
      </c>
      <c r="E82" s="131">
        <v>4103435.4210518249</v>
      </c>
      <c r="F82" s="133">
        <v>199875333220.33652</v>
      </c>
      <c r="G82" s="133">
        <v>44407121572.182991</v>
      </c>
      <c r="H82" s="133">
        <v>487221489570.42261</v>
      </c>
      <c r="I82" s="133">
        <v>9745649411356.7012</v>
      </c>
      <c r="J82" s="133">
        <v>346044569569.09949</v>
      </c>
      <c r="K82" s="133">
        <v>57935182396.136551</v>
      </c>
      <c r="L82" s="133">
        <v>1325334534157.873</v>
      </c>
      <c r="M82" s="133">
        <v>11962185187050.232</v>
      </c>
      <c r="N82" s="133">
        <v>12939154137409.049</v>
      </c>
      <c r="O82" s="132">
        <v>0.64922787538138482</v>
      </c>
      <c r="P82" s="132">
        <v>0.73161028387079274</v>
      </c>
      <c r="Q82" s="133">
        <v>3191.7005765685863</v>
      </c>
      <c r="R82" s="426">
        <v>1.0438490123315416</v>
      </c>
    </row>
    <row r="83" spans="1:18">
      <c r="A83" s="134">
        <f t="shared" si="1"/>
        <v>78</v>
      </c>
      <c r="B83" s="131">
        <v>6068716.4447246445</v>
      </c>
      <c r="C83" s="131">
        <v>2937901.6288122134</v>
      </c>
      <c r="D83" s="131">
        <v>1222584.5323694982</v>
      </c>
      <c r="E83" s="131">
        <v>3880220.6508956887</v>
      </c>
      <c r="F83" s="133">
        <v>202931121879.22864</v>
      </c>
      <c r="G83" s="133">
        <v>43377433193.938576</v>
      </c>
      <c r="H83" s="133">
        <v>475268400518.8205</v>
      </c>
      <c r="I83" s="133">
        <v>7255301821997.8438</v>
      </c>
      <c r="J83" s="133">
        <v>227735501485.71149</v>
      </c>
      <c r="K83" s="133">
        <v>131734257549.19649</v>
      </c>
      <c r="L83" s="133">
        <v>3167060377245.6172</v>
      </c>
      <c r="M83" s="133">
        <v>11257100358797.189</v>
      </c>
      <c r="N83" s="133">
        <v>12131059707648.555</v>
      </c>
      <c r="O83" s="132">
        <v>0.61392731327294803</v>
      </c>
      <c r="P83" s="132">
        <v>0.67531144594884485</v>
      </c>
      <c r="Q83" s="133">
        <v>2992.3679594594364</v>
      </c>
      <c r="R83" s="426">
        <v>1.055975796969288</v>
      </c>
    </row>
    <row r="84" spans="1:18">
      <c r="A84" s="134">
        <f t="shared" si="1"/>
        <v>79</v>
      </c>
      <c r="B84" s="131">
        <v>8135912.937849774</v>
      </c>
      <c r="C84" s="131">
        <v>15941599.449892888</v>
      </c>
      <c r="D84" s="131">
        <v>1222464.949668278</v>
      </c>
      <c r="E84" s="131">
        <v>4552922.7245768169</v>
      </c>
      <c r="F84" s="133">
        <v>228019836208.05414</v>
      </c>
      <c r="G84" s="133">
        <v>39404816113.503716</v>
      </c>
      <c r="H84" s="133">
        <v>476839812401.30396</v>
      </c>
      <c r="I84" s="133">
        <v>19953447282203.168</v>
      </c>
      <c r="J84" s="133">
        <v>249060775362.19836</v>
      </c>
      <c r="K84" s="133">
        <v>130101711010.31398</v>
      </c>
      <c r="L84" s="133">
        <v>1952532393318.2749</v>
      </c>
      <c r="M84" s="133">
        <v>22761981974295.258</v>
      </c>
      <c r="N84" s="133">
        <v>24246604300902.688</v>
      </c>
      <c r="O84" s="132">
        <v>0.69989988109419954</v>
      </c>
      <c r="P84" s="132">
        <v>0.77311356038238133</v>
      </c>
      <c r="Q84" s="133">
        <v>5980.9088063400804</v>
      </c>
      <c r="R84" s="426">
        <v>0.9014822793652455</v>
      </c>
    </row>
    <row r="85" spans="1:18">
      <c r="A85" s="134">
        <f t="shared" si="1"/>
        <v>80</v>
      </c>
      <c r="B85" s="131">
        <v>6452043.3778019417</v>
      </c>
      <c r="C85" s="131">
        <v>5439939.5692101941</v>
      </c>
      <c r="D85" s="131">
        <v>1314098.9241138035</v>
      </c>
      <c r="E85" s="131">
        <v>3230018.5649724463</v>
      </c>
      <c r="F85" s="133">
        <v>217060569925.71301</v>
      </c>
      <c r="G85" s="133">
        <v>54536585606.908775</v>
      </c>
      <c r="H85" s="133">
        <v>669872444459.74133</v>
      </c>
      <c r="I85" s="133">
        <v>10888764523378.232</v>
      </c>
      <c r="J85" s="133">
        <v>218749735611.71167</v>
      </c>
      <c r="K85" s="133">
        <v>143160069363.11026</v>
      </c>
      <c r="L85" s="133">
        <v>2858928634929.1904</v>
      </c>
      <c r="M85" s="133">
        <v>14779475407741.984</v>
      </c>
      <c r="N85" s="133">
        <v>15796527170662.139</v>
      </c>
      <c r="O85" s="132">
        <v>0.64864808344200953</v>
      </c>
      <c r="P85" s="132">
        <v>0.73149106229905569</v>
      </c>
      <c r="Q85" s="133">
        <v>3896.5286558120715</v>
      </c>
      <c r="R85" s="426">
        <v>1.1050614549739761</v>
      </c>
    </row>
    <row r="86" spans="1:18">
      <c r="A86" s="134">
        <f t="shared" si="1"/>
        <v>81</v>
      </c>
      <c r="B86" s="131">
        <v>14440272.926081223</v>
      </c>
      <c r="C86" s="131">
        <v>15417271.18292057</v>
      </c>
      <c r="D86" s="131">
        <v>1118359.7046484598</v>
      </c>
      <c r="E86" s="131">
        <v>3535756.9660138274</v>
      </c>
      <c r="F86" s="133">
        <v>210322271583.86371</v>
      </c>
      <c r="G86" s="133">
        <v>53037497606.999153</v>
      </c>
      <c r="H86" s="133">
        <v>674394583981.96741</v>
      </c>
      <c r="I86" s="133">
        <v>19245134298893.789</v>
      </c>
      <c r="J86" s="133">
        <v>122344891414.06467</v>
      </c>
      <c r="K86" s="133">
        <v>86177124813.632004</v>
      </c>
      <c r="L86" s="133">
        <v>2861850621255.6963</v>
      </c>
      <c r="M86" s="133">
        <v>22989901520359.152</v>
      </c>
      <c r="N86" s="133">
        <v>24343406749595.129</v>
      </c>
      <c r="O86" s="132">
        <v>0.67237724986225289</v>
      </c>
      <c r="P86" s="132">
        <v>0.73791292518255869</v>
      </c>
      <c r="Q86" s="133">
        <v>6004.7870620609592</v>
      </c>
      <c r="R86" s="426">
        <v>1.0865440876486869</v>
      </c>
    </row>
    <row r="87" spans="1:18">
      <c r="A87" s="134">
        <f t="shared" si="1"/>
        <v>82</v>
      </c>
      <c r="B87" s="131">
        <v>8227459.2239744151</v>
      </c>
      <c r="C87" s="131">
        <v>5447251.4115498476</v>
      </c>
      <c r="D87" s="131">
        <v>893622.5110333357</v>
      </c>
      <c r="E87" s="131">
        <v>3237763.0249140491</v>
      </c>
      <c r="F87" s="133">
        <v>177517279647.16275</v>
      </c>
      <c r="G87" s="133">
        <v>43581231029.923096</v>
      </c>
      <c r="H87" s="133">
        <v>433786088004.85724</v>
      </c>
      <c r="I87" s="133">
        <v>9101388110304.6777</v>
      </c>
      <c r="J87" s="133">
        <v>136343790476.36038</v>
      </c>
      <c r="K87" s="133">
        <v>118679741476.47922</v>
      </c>
      <c r="L87" s="133">
        <v>1505095071506.2573</v>
      </c>
      <c r="M87" s="133">
        <v>11295292801768.633</v>
      </c>
      <c r="N87" s="133">
        <v>12112066396078.217</v>
      </c>
      <c r="O87" s="132">
        <v>0.59447394782964791</v>
      </c>
      <c r="P87" s="132">
        <v>0.66241878019890343</v>
      </c>
      <c r="Q87" s="133">
        <v>2987.6828801376955</v>
      </c>
      <c r="R87" s="426">
        <v>0.90369505799456451</v>
      </c>
    </row>
    <row r="88" spans="1:18">
      <c r="A88" s="134">
        <f t="shared" si="1"/>
        <v>83</v>
      </c>
      <c r="B88" s="131">
        <v>11030682.708236421</v>
      </c>
      <c r="C88" s="131">
        <v>6923651.5556676527</v>
      </c>
      <c r="D88" s="131">
        <v>917643.91198500537</v>
      </c>
      <c r="E88" s="131">
        <v>5306979.8620808572</v>
      </c>
      <c r="F88" s="133">
        <v>262254939541.92963</v>
      </c>
      <c r="G88" s="133">
        <v>67120796718.915253</v>
      </c>
      <c r="H88" s="133">
        <v>201385098593.52478</v>
      </c>
      <c r="I88" s="133">
        <v>13483110331213.316</v>
      </c>
      <c r="J88" s="133">
        <v>192101467580.21674</v>
      </c>
      <c r="K88" s="133">
        <v>123925117218.63409</v>
      </c>
      <c r="L88" s="133">
        <v>1877340069412.4246</v>
      </c>
      <c r="M88" s="133">
        <v>15877862084018.117</v>
      </c>
      <c r="N88" s="133">
        <v>16983533565322.799</v>
      </c>
      <c r="O88" s="132">
        <v>0.58926589088299819</v>
      </c>
      <c r="P88" s="132">
        <v>0.64781136034152065</v>
      </c>
      <c r="Q88" s="133">
        <v>4189.3274704792302</v>
      </c>
      <c r="R88" s="426">
        <v>1.1359898780858193</v>
      </c>
    </row>
    <row r="89" spans="1:18">
      <c r="A89" s="134">
        <f t="shared" si="1"/>
        <v>84</v>
      </c>
      <c r="B89" s="131">
        <v>11362227.849838886</v>
      </c>
      <c r="C89" s="131">
        <v>6531761.5887513878</v>
      </c>
      <c r="D89" s="131">
        <v>904136.41772999091</v>
      </c>
      <c r="E89" s="131">
        <v>5112610.834346775</v>
      </c>
      <c r="F89" s="133">
        <v>160859804583.50183</v>
      </c>
      <c r="G89" s="133">
        <v>36494161893.630936</v>
      </c>
      <c r="H89" s="133">
        <v>537691914471.45923</v>
      </c>
      <c r="I89" s="133">
        <v>10852193999471.002</v>
      </c>
      <c r="J89" s="133">
        <v>289437893989.19849</v>
      </c>
      <c r="K89" s="133">
        <v>132303722502.75719</v>
      </c>
      <c r="L89" s="133">
        <v>2285550616006.6592</v>
      </c>
      <c r="M89" s="133">
        <v>14097178146441.078</v>
      </c>
      <c r="N89" s="133">
        <v>15081545252498.445</v>
      </c>
      <c r="O89" s="132">
        <v>0.57731894637465442</v>
      </c>
      <c r="P89" s="132">
        <v>0.63253998667238398</v>
      </c>
      <c r="Q89" s="133">
        <v>3720.1640978042537</v>
      </c>
      <c r="R89" s="426">
        <v>1.2143461953730414</v>
      </c>
    </row>
    <row r="90" spans="1:18">
      <c r="A90" s="134">
        <f t="shared" si="1"/>
        <v>85</v>
      </c>
      <c r="B90" s="131">
        <v>7753384.4914502623</v>
      </c>
      <c r="C90" s="131">
        <v>4533699.2862073956</v>
      </c>
      <c r="D90" s="131">
        <v>725428.41997521208</v>
      </c>
      <c r="E90" s="131">
        <v>5164549.2933986373</v>
      </c>
      <c r="F90" s="133">
        <v>191262620648.39041</v>
      </c>
      <c r="G90" s="133">
        <v>38838746310.515945</v>
      </c>
      <c r="H90" s="133">
        <v>600644528350.61206</v>
      </c>
      <c r="I90" s="133">
        <v>8237602306145.4668</v>
      </c>
      <c r="J90" s="133">
        <v>316806763027.45819</v>
      </c>
      <c r="K90" s="133">
        <v>76443368445.152466</v>
      </c>
      <c r="L90" s="133">
        <v>1335679474857.4954</v>
      </c>
      <c r="M90" s="133">
        <v>10567176440826.186</v>
      </c>
      <c r="N90" s="133">
        <v>11290501389359.494</v>
      </c>
      <c r="O90" s="132">
        <v>0.57671858310654667</v>
      </c>
      <c r="P90" s="132">
        <v>0.63522972466633998</v>
      </c>
      <c r="Q90" s="133">
        <v>2785.0274764083606</v>
      </c>
      <c r="R90" s="426">
        <v>0.95771966197332614</v>
      </c>
    </row>
    <row r="91" spans="1:18">
      <c r="A91" s="134">
        <f t="shared" si="1"/>
        <v>86</v>
      </c>
      <c r="B91" s="131">
        <v>11757493.847178712</v>
      </c>
      <c r="C91" s="131">
        <v>9505838.0189267211</v>
      </c>
      <c r="D91" s="131">
        <v>803583.31608747051</v>
      </c>
      <c r="E91" s="131">
        <v>3977687.3408178845</v>
      </c>
      <c r="F91" s="133">
        <v>242890582047.98074</v>
      </c>
      <c r="G91" s="133">
        <v>58083258155.658203</v>
      </c>
      <c r="H91" s="133">
        <v>363456573427.43353</v>
      </c>
      <c r="I91" s="133">
        <v>18584879452513.965</v>
      </c>
      <c r="J91" s="133">
        <v>206297961736.88397</v>
      </c>
      <c r="K91" s="133">
        <v>74592374004.935654</v>
      </c>
      <c r="L91" s="133">
        <v>1809131145162.5242</v>
      </c>
      <c r="M91" s="133">
        <v>21038357506845.742</v>
      </c>
      <c r="N91" s="133">
        <v>22288859137576.434</v>
      </c>
      <c r="O91" s="132">
        <v>0.67606339037877872</v>
      </c>
      <c r="P91" s="132">
        <v>0.73149520103968191</v>
      </c>
      <c r="Q91" s="133">
        <v>5497.9918938274377</v>
      </c>
      <c r="R91" s="426">
        <v>1.1388768251083068</v>
      </c>
    </row>
    <row r="92" spans="1:18">
      <c r="A92" s="134">
        <f t="shared" si="1"/>
        <v>87</v>
      </c>
      <c r="B92" s="131">
        <v>7768251.1301508443</v>
      </c>
      <c r="C92" s="131">
        <v>5456034.4991951697</v>
      </c>
      <c r="D92" s="131">
        <v>1026066.8827614703</v>
      </c>
      <c r="E92" s="131">
        <v>3895609.6398781035</v>
      </c>
      <c r="F92" s="133">
        <v>236956311511.01331</v>
      </c>
      <c r="G92" s="133">
        <v>53160051908.083588</v>
      </c>
      <c r="H92" s="133">
        <v>574159258658.16162</v>
      </c>
      <c r="I92" s="133">
        <v>10545044786887.564</v>
      </c>
      <c r="J92" s="133">
        <v>259803240628.60071</v>
      </c>
      <c r="K92" s="133">
        <v>79950836425.502396</v>
      </c>
      <c r="L92" s="133">
        <v>2586871738172.1724</v>
      </c>
      <c r="M92" s="133">
        <v>14045829860772.002</v>
      </c>
      <c r="N92" s="133">
        <v>15003760255140.561</v>
      </c>
      <c r="O92" s="132">
        <v>0.61246200132427231</v>
      </c>
      <c r="P92" s="132">
        <v>0.69043936406825746</v>
      </c>
      <c r="Q92" s="133">
        <v>3700.9768759596845</v>
      </c>
      <c r="R92" s="426">
        <v>1.3141219969170466</v>
      </c>
    </row>
    <row r="93" spans="1:18">
      <c r="A93" s="134">
        <f t="shared" si="1"/>
        <v>88</v>
      </c>
      <c r="B93" s="131">
        <v>11590913.346225275</v>
      </c>
      <c r="C93" s="131">
        <v>13568655.842980454</v>
      </c>
      <c r="D93" s="131">
        <v>2040409.7381828928</v>
      </c>
      <c r="E93" s="131">
        <v>2951967.1128036631</v>
      </c>
      <c r="F93" s="133">
        <v>252704664015.45813</v>
      </c>
      <c r="G93" s="133">
        <v>51261895210.586685</v>
      </c>
      <c r="H93" s="133">
        <v>310683697794.53302</v>
      </c>
      <c r="I93" s="133">
        <v>23173248106618.105</v>
      </c>
      <c r="J93" s="133">
        <v>134491611279.57953</v>
      </c>
      <c r="K93" s="133">
        <v>117057019401.57568</v>
      </c>
      <c r="L93" s="133">
        <v>4173543457691.6548</v>
      </c>
      <c r="M93" s="133">
        <v>27909023892785.445</v>
      </c>
      <c r="N93" s="133">
        <v>29444659266517.152</v>
      </c>
      <c r="O93" s="132">
        <v>0.69647761123021046</v>
      </c>
      <c r="P93" s="132">
        <v>0.76804213143196298</v>
      </c>
      <c r="Q93" s="133">
        <v>7263.1127939114831</v>
      </c>
      <c r="R93" s="426">
        <v>1.1057204109022991</v>
      </c>
    </row>
    <row r="94" spans="1:18">
      <c r="A94" s="134">
        <f t="shared" si="1"/>
        <v>89</v>
      </c>
      <c r="B94" s="131">
        <v>12724139.629348382</v>
      </c>
      <c r="C94" s="131">
        <v>8232261.8626802489</v>
      </c>
      <c r="D94" s="131">
        <v>1530309.2379478675</v>
      </c>
      <c r="E94" s="131">
        <v>5268727.8452611603</v>
      </c>
      <c r="F94" s="133">
        <v>223499896307.0495</v>
      </c>
      <c r="G94" s="133">
        <v>58097245199.942551</v>
      </c>
      <c r="H94" s="133">
        <v>573431761573.33325</v>
      </c>
      <c r="I94" s="133">
        <v>14804312619551.477</v>
      </c>
      <c r="J94" s="133">
        <v>349646119674.4292</v>
      </c>
      <c r="K94" s="133">
        <v>91689337066.700348</v>
      </c>
      <c r="L94" s="133">
        <v>3032709757430.5254</v>
      </c>
      <c r="M94" s="133">
        <v>18851789595296.469</v>
      </c>
      <c r="N94" s="133">
        <v>20090600903767.277</v>
      </c>
      <c r="O94" s="132">
        <v>0.63260334230423898</v>
      </c>
      <c r="P94" s="132">
        <v>0.70392896539675054</v>
      </c>
      <c r="Q94" s="133">
        <v>4955.7476328977</v>
      </c>
      <c r="R94" s="426">
        <v>0.95032690043686074</v>
      </c>
    </row>
    <row r="95" spans="1:18">
      <c r="A95" s="134">
        <f t="shared" si="1"/>
        <v>90</v>
      </c>
      <c r="B95" s="131">
        <v>7139460.5233040312</v>
      </c>
      <c r="C95" s="131">
        <v>4159118.7301385249</v>
      </c>
      <c r="D95" s="131">
        <v>297925.94150319544</v>
      </c>
      <c r="E95" s="131">
        <v>3422068.5955865234</v>
      </c>
      <c r="F95" s="133">
        <v>217426744212.23505</v>
      </c>
      <c r="G95" s="133">
        <v>38312114755.234543</v>
      </c>
      <c r="H95" s="133">
        <v>400720409242.08496</v>
      </c>
      <c r="I95" s="133">
        <v>7740728570123.3379</v>
      </c>
      <c r="J95" s="133">
        <v>209327110252.08829</v>
      </c>
      <c r="K95" s="133">
        <v>36861367106.319176</v>
      </c>
      <c r="L95" s="133">
        <v>634062882202.85974</v>
      </c>
      <c r="M95" s="133">
        <v>9021700338926.6895</v>
      </c>
      <c r="N95" s="133">
        <v>9655738548533.1738</v>
      </c>
      <c r="O95" s="132">
        <v>0.57494593841590369</v>
      </c>
      <c r="P95" s="132">
        <v>0.62957958022779792</v>
      </c>
      <c r="Q95" s="133">
        <v>2381.7805990461702</v>
      </c>
      <c r="R95" s="426">
        <v>0.9997615237121702</v>
      </c>
    </row>
    <row r="96" spans="1:18">
      <c r="A96" s="134">
        <f t="shared" si="1"/>
        <v>91</v>
      </c>
      <c r="B96" s="131">
        <v>11024898.628133578</v>
      </c>
      <c r="C96" s="131">
        <v>5645394.4844923802</v>
      </c>
      <c r="D96" s="131">
        <v>916175.368861472</v>
      </c>
      <c r="E96" s="131">
        <v>4656079.4253919572</v>
      </c>
      <c r="F96" s="133">
        <v>270291216802.96167</v>
      </c>
      <c r="G96" s="133">
        <v>91986644131.416245</v>
      </c>
      <c r="H96" s="133">
        <v>934338251917.84778</v>
      </c>
      <c r="I96" s="133">
        <v>10052195468606.428</v>
      </c>
      <c r="J96" s="133">
        <v>216234237106.87686</v>
      </c>
      <c r="K96" s="133">
        <v>85735980897.866089</v>
      </c>
      <c r="L96" s="133">
        <v>2099922168564.6606</v>
      </c>
      <c r="M96" s="133">
        <v>13388426107093.678</v>
      </c>
      <c r="N96" s="133">
        <v>14279673416605.467</v>
      </c>
      <c r="O96" s="132">
        <v>0.58958845814887095</v>
      </c>
      <c r="P96" s="132">
        <v>0.66794985567802134</v>
      </c>
      <c r="Q96" s="133">
        <v>3522.3664076481173</v>
      </c>
      <c r="R96" s="426">
        <v>1.1165055844195122</v>
      </c>
    </row>
    <row r="97" spans="1:18">
      <c r="A97" s="134">
        <f t="shared" si="1"/>
        <v>92</v>
      </c>
      <c r="B97" s="131">
        <v>5851718.010259076</v>
      </c>
      <c r="C97" s="131">
        <v>3845557.6643786402</v>
      </c>
      <c r="D97" s="131">
        <v>424899.18959342997</v>
      </c>
      <c r="E97" s="131">
        <v>5628569.7892061947</v>
      </c>
      <c r="F97" s="133">
        <v>202694330301.05896</v>
      </c>
      <c r="G97" s="133">
        <v>36933445317.81601</v>
      </c>
      <c r="H97" s="133">
        <v>471236248846.86951</v>
      </c>
      <c r="I97" s="133">
        <v>8749757295821.3379</v>
      </c>
      <c r="J97" s="133">
        <v>237203061599.4122</v>
      </c>
      <c r="K97" s="133">
        <v>52379412589.847878</v>
      </c>
      <c r="L97" s="133">
        <v>796272480740.81409</v>
      </c>
      <c r="M97" s="133">
        <v>10306848499598.281</v>
      </c>
      <c r="N97" s="133">
        <v>11100802586876.133</v>
      </c>
      <c r="O97" s="132">
        <v>0.58976505274131563</v>
      </c>
      <c r="P97" s="132">
        <v>0.64592925324733896</v>
      </c>
      <c r="Q97" s="133">
        <v>2738.2344812225292</v>
      </c>
      <c r="R97" s="426">
        <v>0.92836297213812879</v>
      </c>
    </row>
    <row r="98" spans="1:18">
      <c r="A98" s="134">
        <f t="shared" si="1"/>
        <v>93</v>
      </c>
      <c r="B98" s="131">
        <v>10102832.090158015</v>
      </c>
      <c r="C98" s="131">
        <v>9019541.0733961314</v>
      </c>
      <c r="D98" s="131">
        <v>1469232.3257373774</v>
      </c>
      <c r="E98" s="131">
        <v>4963790.1998557728</v>
      </c>
      <c r="F98" s="133">
        <v>225360515936.67358</v>
      </c>
      <c r="G98" s="133">
        <v>42293394305.553741</v>
      </c>
      <c r="H98" s="133">
        <v>674320271445.7749</v>
      </c>
      <c r="I98" s="133">
        <v>12204183121019.834</v>
      </c>
      <c r="J98" s="133">
        <v>406467202202.37244</v>
      </c>
      <c r="K98" s="133">
        <v>128430159818.89186</v>
      </c>
      <c r="L98" s="133">
        <v>4229312579287.5776</v>
      </c>
      <c r="M98" s="133">
        <v>17642713333774.453</v>
      </c>
      <c r="N98" s="133">
        <v>18740284098789.617</v>
      </c>
      <c r="O98" s="132">
        <v>0.63051422334846319</v>
      </c>
      <c r="P98" s="132">
        <v>0.71450984707021081</v>
      </c>
      <c r="Q98" s="133">
        <v>4622.6650465687262</v>
      </c>
      <c r="R98" s="426">
        <v>1.295152730046482</v>
      </c>
    </row>
    <row r="99" spans="1:18">
      <c r="A99" s="134">
        <f t="shared" si="1"/>
        <v>94</v>
      </c>
      <c r="B99" s="131">
        <v>14180484.07236756</v>
      </c>
      <c r="C99" s="131">
        <v>6552273.7247308195</v>
      </c>
      <c r="D99" s="131">
        <v>610594.33162174106</v>
      </c>
      <c r="E99" s="131">
        <v>4013887.1617190754</v>
      </c>
      <c r="F99" s="133">
        <v>263884134111.69135</v>
      </c>
      <c r="G99" s="133">
        <v>72144621214.996277</v>
      </c>
      <c r="H99" s="133">
        <v>511490606219.38904</v>
      </c>
      <c r="I99" s="133">
        <v>11357377806686.902</v>
      </c>
      <c r="J99" s="133">
        <v>90268787337.52063</v>
      </c>
      <c r="K99" s="133">
        <v>72953464477.074142</v>
      </c>
      <c r="L99" s="133">
        <v>1244673725241.8604</v>
      </c>
      <c r="M99" s="133">
        <v>13276764389962.746</v>
      </c>
      <c r="N99" s="133">
        <v>14126698635359.006</v>
      </c>
      <c r="O99" s="132">
        <v>0.55973112484901011</v>
      </c>
      <c r="P99" s="132">
        <v>0.6098818213510887</v>
      </c>
      <c r="Q99" s="133">
        <v>3484.6321251502236</v>
      </c>
      <c r="R99" s="426">
        <v>1.1071184066286404</v>
      </c>
    </row>
    <row r="100" spans="1:18">
      <c r="A100" s="134">
        <f t="shared" si="1"/>
        <v>95</v>
      </c>
      <c r="B100" s="131">
        <v>14670543.210941307</v>
      </c>
      <c r="C100" s="131">
        <v>8774016.4529213812</v>
      </c>
      <c r="D100" s="131">
        <v>1221966.532521979</v>
      </c>
      <c r="E100" s="131">
        <v>3351211.8175425013</v>
      </c>
      <c r="F100" s="133">
        <v>259412455761.11057</v>
      </c>
      <c r="G100" s="133">
        <v>58761259929.494637</v>
      </c>
      <c r="H100" s="133">
        <v>266233665009.71338</v>
      </c>
      <c r="I100" s="133">
        <v>14681517421678.727</v>
      </c>
      <c r="J100" s="133">
        <v>224316670639.1778</v>
      </c>
      <c r="K100" s="133">
        <v>91665910443.643585</v>
      </c>
      <c r="L100" s="133">
        <v>3449250003477.2593</v>
      </c>
      <c r="M100" s="133">
        <v>18712983671248.52</v>
      </c>
      <c r="N100" s="133">
        <v>19925172560962.902</v>
      </c>
      <c r="O100" s="132">
        <v>0.63236518121198904</v>
      </c>
      <c r="P100" s="132">
        <v>0.69636577025723123</v>
      </c>
      <c r="Q100" s="133">
        <v>4914.9414309232616</v>
      </c>
      <c r="R100" s="426">
        <v>1.3168366830840641</v>
      </c>
    </row>
    <row r="101" spans="1:18">
      <c r="A101" s="134">
        <f t="shared" si="1"/>
        <v>96</v>
      </c>
      <c r="B101" s="131">
        <v>8160708.0103146955</v>
      </c>
      <c r="C101" s="131">
        <v>3827554.1089162738</v>
      </c>
      <c r="D101" s="131">
        <v>676975.4288523799</v>
      </c>
      <c r="E101" s="131">
        <v>5049406.1065342352</v>
      </c>
      <c r="F101" s="133">
        <v>327862510055.20044</v>
      </c>
      <c r="G101" s="133">
        <v>60172588184.390778</v>
      </c>
      <c r="H101" s="133">
        <v>682287719611.75354</v>
      </c>
      <c r="I101" s="133">
        <v>8435918748243.2383</v>
      </c>
      <c r="J101" s="133">
        <v>313869294121.41925</v>
      </c>
      <c r="K101" s="133">
        <v>46707855728.083389</v>
      </c>
      <c r="L101" s="133">
        <v>1421842507409.8723</v>
      </c>
      <c r="M101" s="133">
        <v>10900626125114.369</v>
      </c>
      <c r="N101" s="133">
        <v>11719382876647.879</v>
      </c>
      <c r="O101" s="132">
        <v>0.56861472010316516</v>
      </c>
      <c r="P101" s="132">
        <v>0.63916990534376572</v>
      </c>
      <c r="Q101" s="133">
        <v>2890.8196538351945</v>
      </c>
      <c r="R101" s="426">
        <v>0.97762819769057563</v>
      </c>
    </row>
    <row r="102" spans="1:18">
      <c r="A102" s="134">
        <f t="shared" si="1"/>
        <v>97</v>
      </c>
      <c r="B102" s="131">
        <v>15614677.631290393</v>
      </c>
      <c r="C102" s="131">
        <v>5768814.0781901618</v>
      </c>
      <c r="D102" s="131">
        <v>1425126.9722384221</v>
      </c>
      <c r="E102" s="131">
        <v>4769302.8857719889</v>
      </c>
      <c r="F102" s="133">
        <v>316801459130.17664</v>
      </c>
      <c r="G102" s="133">
        <v>111194319809.1091</v>
      </c>
      <c r="H102" s="133">
        <v>964521197377.11108</v>
      </c>
      <c r="I102" s="133">
        <v>13107538632067.986</v>
      </c>
      <c r="J102" s="133">
        <v>282678666653.06696</v>
      </c>
      <c r="K102" s="133">
        <v>128620901066.30974</v>
      </c>
      <c r="L102" s="133">
        <v>4243901058415.0854</v>
      </c>
      <c r="M102" s="133">
        <v>18727260455579.559</v>
      </c>
      <c r="N102" s="133">
        <v>19993795127943.664</v>
      </c>
      <c r="O102" s="132">
        <v>0.59997895670751722</v>
      </c>
      <c r="P102" s="132">
        <v>0.67405247149307668</v>
      </c>
      <c r="Q102" s="133">
        <v>4931.8685564735233</v>
      </c>
      <c r="R102" s="426">
        <v>1.3409631508499691</v>
      </c>
    </row>
    <row r="103" spans="1:18">
      <c r="A103" s="134">
        <f t="shared" si="1"/>
        <v>98</v>
      </c>
      <c r="B103" s="131">
        <v>10907908.60429376</v>
      </c>
      <c r="C103" s="131">
        <v>8829966.3526923433</v>
      </c>
      <c r="D103" s="131">
        <v>461314.25683837535</v>
      </c>
      <c r="E103" s="131">
        <v>5363307.0696469545</v>
      </c>
      <c r="F103" s="133">
        <v>289832082412.39551</v>
      </c>
      <c r="G103" s="133">
        <v>78675372603.860428</v>
      </c>
      <c r="H103" s="133">
        <v>716781443188.12427</v>
      </c>
      <c r="I103" s="133">
        <v>13199830642377.953</v>
      </c>
      <c r="J103" s="133">
        <v>340639176864.07294</v>
      </c>
      <c r="K103" s="133">
        <v>39792865646.639923</v>
      </c>
      <c r="L103" s="133">
        <v>1117822555359.0801</v>
      </c>
      <c r="M103" s="133">
        <v>15414866683435.871</v>
      </c>
      <c r="N103" s="133">
        <v>16446757086241.744</v>
      </c>
      <c r="O103" s="132">
        <v>0.62529318070295559</v>
      </c>
      <c r="P103" s="132">
        <v>0.69220591269801579</v>
      </c>
      <c r="Q103" s="133">
        <v>4056.9208402175</v>
      </c>
      <c r="R103" s="426">
        <v>1.1281057837400172</v>
      </c>
    </row>
    <row r="104" spans="1:18">
      <c r="A104" s="134">
        <f t="shared" si="1"/>
        <v>99</v>
      </c>
      <c r="B104" s="131">
        <v>12585052.355582971</v>
      </c>
      <c r="C104" s="131">
        <v>5603419.3689752249</v>
      </c>
      <c r="D104" s="131">
        <v>1225896.8234730277</v>
      </c>
      <c r="E104" s="131">
        <v>6386178.2336883638</v>
      </c>
      <c r="F104" s="133">
        <v>208518024367.58087</v>
      </c>
      <c r="G104" s="133">
        <v>39481967283.643547</v>
      </c>
      <c r="H104" s="133">
        <v>595191506826.68018</v>
      </c>
      <c r="I104" s="133">
        <v>11312743323536.246</v>
      </c>
      <c r="J104" s="133">
        <v>439674365655.17975</v>
      </c>
      <c r="K104" s="133">
        <v>121438509732.16357</v>
      </c>
      <c r="L104" s="133">
        <v>3189395910676.4058</v>
      </c>
      <c r="M104" s="133">
        <v>15658443616426.676</v>
      </c>
      <c r="N104" s="133">
        <v>16745391984049.098</v>
      </c>
      <c r="O104" s="132">
        <v>0.57042603474730225</v>
      </c>
      <c r="P104" s="132">
        <v>0.63871665961354696</v>
      </c>
      <c r="Q104" s="133">
        <v>4130.5850972000735</v>
      </c>
      <c r="R104" s="426">
        <v>1.1665692699786574</v>
      </c>
    </row>
    <row r="105" spans="1:18">
      <c r="A105" s="134">
        <f t="shared" si="1"/>
        <v>100</v>
      </c>
      <c r="B105" s="131">
        <v>9831881.189774096</v>
      </c>
      <c r="C105" s="131">
        <v>14178542.470698955</v>
      </c>
      <c r="D105" s="131">
        <v>823103.24750219542</v>
      </c>
      <c r="E105" s="131">
        <v>3828503.0715455711</v>
      </c>
      <c r="F105" s="133">
        <v>255408828035.33115</v>
      </c>
      <c r="G105" s="133">
        <v>43868955989.382225</v>
      </c>
      <c r="H105" s="133">
        <v>557514568465.33777</v>
      </c>
      <c r="I105" s="133">
        <v>20691198507899.133</v>
      </c>
      <c r="J105" s="133">
        <v>253673761780.19565</v>
      </c>
      <c r="K105" s="133">
        <v>76203076720.394577</v>
      </c>
      <c r="L105" s="133">
        <v>2443503270402.4824</v>
      </c>
      <c r="M105" s="133">
        <v>24022093185267.539</v>
      </c>
      <c r="N105" s="133">
        <v>25533848745970.461</v>
      </c>
      <c r="O105" s="132">
        <v>0.71632102339225046</v>
      </c>
      <c r="P105" s="132">
        <v>0.78031446381858827</v>
      </c>
      <c r="Q105" s="133">
        <v>6298.4333364505328</v>
      </c>
      <c r="R105" s="426">
        <v>1.2639952658603117</v>
      </c>
    </row>
    <row r="106" spans="1:18">
      <c r="A106" s="134">
        <f t="shared" si="1"/>
        <v>101</v>
      </c>
      <c r="B106" s="131">
        <v>7889439.6619879128</v>
      </c>
      <c r="C106" s="131">
        <v>4095136.7666237317</v>
      </c>
      <c r="D106" s="131">
        <v>703145.79629177332</v>
      </c>
      <c r="E106" s="131">
        <v>4538613.6291148877</v>
      </c>
      <c r="F106" s="133">
        <v>248566934553.90485</v>
      </c>
      <c r="G106" s="133">
        <v>48883133750.461945</v>
      </c>
      <c r="H106" s="133">
        <v>223330140633.65637</v>
      </c>
      <c r="I106" s="133">
        <v>9180674534758.8281</v>
      </c>
      <c r="J106" s="133">
        <v>255471617582.71271</v>
      </c>
      <c r="K106" s="133">
        <v>98409734835.851761</v>
      </c>
      <c r="L106" s="133">
        <v>1500662564448.6499</v>
      </c>
      <c r="M106" s="133">
        <v>11258548592259.699</v>
      </c>
      <c r="N106" s="133">
        <v>12100238865586.381</v>
      </c>
      <c r="O106" s="132">
        <v>0.57754873861611855</v>
      </c>
      <c r="P106" s="132">
        <v>0.64449755162022737</v>
      </c>
      <c r="Q106" s="133">
        <v>2984.7653837164235</v>
      </c>
      <c r="R106" s="426">
        <v>1.2291004839456707</v>
      </c>
    </row>
    <row r="107" spans="1:18">
      <c r="A107" s="134">
        <f t="shared" si="1"/>
        <v>102</v>
      </c>
      <c r="B107" s="131">
        <v>9270905.0951030366</v>
      </c>
      <c r="C107" s="131">
        <v>11189122.222379601</v>
      </c>
      <c r="D107" s="131">
        <v>1013911.3946701675</v>
      </c>
      <c r="E107" s="131">
        <v>5180172.511717815</v>
      </c>
      <c r="F107" s="133">
        <v>150666575028.68414</v>
      </c>
      <c r="G107" s="133">
        <v>31070553785.846966</v>
      </c>
      <c r="H107" s="133">
        <v>698574323645.77368</v>
      </c>
      <c r="I107" s="133">
        <v>15167423165279.951</v>
      </c>
      <c r="J107" s="133">
        <v>360803224009.92426</v>
      </c>
      <c r="K107" s="133">
        <v>95744721712.639816</v>
      </c>
      <c r="L107" s="133">
        <v>1796021898777.0806</v>
      </c>
      <c r="M107" s="133">
        <v>18118567333425.371</v>
      </c>
      <c r="N107" s="133">
        <v>19367214292453.93</v>
      </c>
      <c r="O107" s="132">
        <v>0.63757652689289634</v>
      </c>
      <c r="P107" s="132">
        <v>0.70504099561122757</v>
      </c>
      <c r="Q107" s="133">
        <v>4777.3098896038309</v>
      </c>
      <c r="R107" s="426">
        <v>0.92720235601878287</v>
      </c>
    </row>
    <row r="108" spans="1:18">
      <c r="A108" s="134">
        <f t="shared" si="1"/>
        <v>103</v>
      </c>
      <c r="B108" s="131">
        <v>11643041.527757494</v>
      </c>
      <c r="C108" s="131">
        <v>4792631.937905632</v>
      </c>
      <c r="D108" s="131">
        <v>973886.9846647362</v>
      </c>
      <c r="E108" s="131">
        <v>3947834.9825280234</v>
      </c>
      <c r="F108" s="133">
        <v>231264396925.10208</v>
      </c>
      <c r="G108" s="133">
        <v>55600966157.671135</v>
      </c>
      <c r="H108" s="133">
        <v>644973583722.02368</v>
      </c>
      <c r="I108" s="133">
        <v>10461927725018.174</v>
      </c>
      <c r="J108" s="133">
        <v>267187776343.38223</v>
      </c>
      <c r="K108" s="133">
        <v>83961510287.566589</v>
      </c>
      <c r="L108" s="133">
        <v>1775711387573.7573</v>
      </c>
      <c r="M108" s="133">
        <v>13233761982944.904</v>
      </c>
      <c r="N108" s="133">
        <v>14219542654733.184</v>
      </c>
      <c r="O108" s="132">
        <v>0.58295048890870693</v>
      </c>
      <c r="P108" s="132">
        <v>0.66470000256037953</v>
      </c>
      <c r="Q108" s="133">
        <v>3507.5339552869223</v>
      </c>
      <c r="R108" s="426">
        <v>0.97459124410256459</v>
      </c>
    </row>
    <row r="109" spans="1:18">
      <c r="A109" s="134">
        <f t="shared" si="1"/>
        <v>104</v>
      </c>
      <c r="B109" s="131">
        <v>10536951.376633679</v>
      </c>
      <c r="C109" s="131">
        <v>8854013.9516284056</v>
      </c>
      <c r="D109" s="131">
        <v>1243613.3771889422</v>
      </c>
      <c r="E109" s="131">
        <v>3548999.1007284578</v>
      </c>
      <c r="F109" s="133">
        <v>225323921083.19989</v>
      </c>
      <c r="G109" s="133">
        <v>46990060216.575531</v>
      </c>
      <c r="H109" s="133">
        <v>492073311977.43219</v>
      </c>
      <c r="I109" s="133">
        <v>16102125669079.1</v>
      </c>
      <c r="J109" s="133">
        <v>227729987187.32822</v>
      </c>
      <c r="K109" s="133">
        <v>131710682435.19896</v>
      </c>
      <c r="L109" s="133">
        <v>2464472709194.5005</v>
      </c>
      <c r="M109" s="133">
        <v>19418112359873.559</v>
      </c>
      <c r="N109" s="133">
        <v>20697347789884.934</v>
      </c>
      <c r="O109" s="132">
        <v>0.6555310275398547</v>
      </c>
      <c r="P109" s="132">
        <v>0.72811870584729499</v>
      </c>
      <c r="Q109" s="133">
        <v>5105.4138603564215</v>
      </c>
      <c r="R109" s="426">
        <v>1.0280558669941933</v>
      </c>
    </row>
    <row r="110" spans="1:18">
      <c r="A110" s="134">
        <f t="shared" si="1"/>
        <v>105</v>
      </c>
      <c r="B110" s="131">
        <v>13991256.039110392</v>
      </c>
      <c r="C110" s="131">
        <v>6899817.8281820333</v>
      </c>
      <c r="D110" s="131">
        <v>684861.99899559864</v>
      </c>
      <c r="E110" s="131">
        <v>5643897.5578303188</v>
      </c>
      <c r="F110" s="133">
        <v>252163012559.15344</v>
      </c>
      <c r="G110" s="133">
        <v>49127647583.621284</v>
      </c>
      <c r="H110" s="133">
        <v>427789722043.01855</v>
      </c>
      <c r="I110" s="133">
        <v>12238166827000.012</v>
      </c>
      <c r="J110" s="133">
        <v>530188708040.60675</v>
      </c>
      <c r="K110" s="133">
        <v>57981154063.048637</v>
      </c>
      <c r="L110" s="133">
        <v>1473556100736.2607</v>
      </c>
      <c r="M110" s="133">
        <v>14727682511882.949</v>
      </c>
      <c r="N110" s="133">
        <v>15793212205651.166</v>
      </c>
      <c r="O110" s="132">
        <v>0.57993911338731152</v>
      </c>
      <c r="P110" s="132">
        <v>0.64242396530867851</v>
      </c>
      <c r="Q110" s="133">
        <v>3895.7109535400014</v>
      </c>
      <c r="R110" s="426">
        <v>1.121660919671372</v>
      </c>
    </row>
    <row r="111" spans="1:18">
      <c r="A111" s="134">
        <f t="shared" si="1"/>
        <v>106</v>
      </c>
      <c r="B111" s="131">
        <v>7935407.9700117214</v>
      </c>
      <c r="C111" s="131">
        <v>6166794.6445783321</v>
      </c>
      <c r="D111" s="131">
        <v>1038781.4264573347</v>
      </c>
      <c r="E111" s="131">
        <v>3149239.3588094437</v>
      </c>
      <c r="F111" s="133">
        <v>247423178936.75214</v>
      </c>
      <c r="G111" s="133">
        <v>57164109580.391083</v>
      </c>
      <c r="H111" s="133">
        <v>718630647478.15662</v>
      </c>
      <c r="I111" s="133">
        <v>10815497024307.857</v>
      </c>
      <c r="J111" s="133">
        <v>245621105189.89429</v>
      </c>
      <c r="K111" s="133">
        <v>60922622264.858307</v>
      </c>
      <c r="L111" s="133">
        <v>2045022489270.7561</v>
      </c>
      <c r="M111" s="133">
        <v>13885693888511.521</v>
      </c>
      <c r="N111" s="133">
        <v>14915161195084.861</v>
      </c>
      <c r="O111" s="132">
        <v>0.63083463746768309</v>
      </c>
      <c r="P111" s="132">
        <v>0.72825825826525281</v>
      </c>
      <c r="Q111" s="133">
        <v>3679.1221497495958</v>
      </c>
      <c r="R111" s="426">
        <v>1.0759499622499233</v>
      </c>
    </row>
    <row r="112" spans="1:18">
      <c r="A112" s="134">
        <f t="shared" si="1"/>
        <v>107</v>
      </c>
      <c r="B112" s="131">
        <v>10001764.928113161</v>
      </c>
      <c r="C112" s="131">
        <v>6216652.7687853063</v>
      </c>
      <c r="D112" s="131">
        <v>1849728.8512905785</v>
      </c>
      <c r="E112" s="131">
        <v>5355010.101916939</v>
      </c>
      <c r="F112" s="133">
        <v>265283314873.46594</v>
      </c>
      <c r="G112" s="133">
        <v>70463874667.347275</v>
      </c>
      <c r="H112" s="133">
        <v>599855561282.18494</v>
      </c>
      <c r="I112" s="133">
        <v>10289429304749.461</v>
      </c>
      <c r="J112" s="133">
        <v>346039656492.60101</v>
      </c>
      <c r="K112" s="133">
        <v>147258272423.49289</v>
      </c>
      <c r="L112" s="133">
        <v>4027731335257.5537</v>
      </c>
      <c r="M112" s="133">
        <v>15410314130205.293</v>
      </c>
      <c r="N112" s="133">
        <v>16377891672827.336</v>
      </c>
      <c r="O112" s="132">
        <v>0.58817598277113081</v>
      </c>
      <c r="P112" s="132">
        <v>0.65991595219362809</v>
      </c>
      <c r="Q112" s="133">
        <v>4039.933811748233</v>
      </c>
      <c r="R112" s="426">
        <v>1.0029463401007028</v>
      </c>
    </row>
    <row r="113" spans="1:18">
      <c r="A113" s="134">
        <f t="shared" si="1"/>
        <v>108</v>
      </c>
      <c r="B113" s="131">
        <v>9421575.2024652306</v>
      </c>
      <c r="C113" s="131">
        <v>6395654.7297188574</v>
      </c>
      <c r="D113" s="131">
        <v>832303.22668813623</v>
      </c>
      <c r="E113" s="131">
        <v>2730094.9260549149</v>
      </c>
      <c r="F113" s="133">
        <v>221162010059.02563</v>
      </c>
      <c r="G113" s="133">
        <v>41397248241.068298</v>
      </c>
      <c r="H113" s="133">
        <v>769365145707.85864</v>
      </c>
      <c r="I113" s="133">
        <v>11804355962522.131</v>
      </c>
      <c r="J113" s="133">
        <v>140371468645.95667</v>
      </c>
      <c r="K113" s="133">
        <v>98531196226.12648</v>
      </c>
      <c r="L113" s="133">
        <v>1861081316012.8279</v>
      </c>
      <c r="M113" s="133">
        <v>14673705089114.902</v>
      </c>
      <c r="N113" s="133">
        <v>15669713510681.48</v>
      </c>
      <c r="O113" s="132">
        <v>0.65404391923205796</v>
      </c>
      <c r="P113" s="132">
        <v>0.71552475567042262</v>
      </c>
      <c r="Q113" s="133">
        <v>3865.2475359352443</v>
      </c>
      <c r="R113" s="426">
        <v>1.0231455622800731</v>
      </c>
    </row>
    <row r="114" spans="1:18">
      <c r="A114" s="134">
        <f t="shared" si="1"/>
        <v>109</v>
      </c>
      <c r="B114" s="131">
        <v>8420955.4156664759</v>
      </c>
      <c r="C114" s="131">
        <v>11460265.391114613</v>
      </c>
      <c r="D114" s="131">
        <v>757817.45504214813</v>
      </c>
      <c r="E114" s="131">
        <v>4044508.7273120554</v>
      </c>
      <c r="F114" s="133">
        <v>211342284092.86227</v>
      </c>
      <c r="G114" s="133">
        <v>50102079245.726974</v>
      </c>
      <c r="H114" s="133">
        <v>633334343376.12549</v>
      </c>
      <c r="I114" s="133">
        <v>18978668230527.535</v>
      </c>
      <c r="J114" s="133">
        <v>145969806364.97552</v>
      </c>
      <c r="K114" s="133">
        <v>68419706862.929382</v>
      </c>
      <c r="L114" s="133">
        <v>1987861769207.5266</v>
      </c>
      <c r="M114" s="133">
        <v>21814253856339.094</v>
      </c>
      <c r="N114" s="133">
        <v>23216275265648.902</v>
      </c>
      <c r="O114" s="132">
        <v>0.69370309503988992</v>
      </c>
      <c r="P114" s="132">
        <v>0.7575738349079072</v>
      </c>
      <c r="Q114" s="133">
        <v>5726.757588961249</v>
      </c>
      <c r="R114" s="426">
        <v>1.1769934568760037</v>
      </c>
    </row>
    <row r="115" spans="1:18">
      <c r="A115" s="134">
        <f t="shared" si="1"/>
        <v>110</v>
      </c>
      <c r="B115" s="131">
        <v>10750635.22292494</v>
      </c>
      <c r="C115" s="131">
        <v>4829011.0132906456</v>
      </c>
      <c r="D115" s="131">
        <v>980011.4809096246</v>
      </c>
      <c r="E115" s="131">
        <v>5182956.3317992073</v>
      </c>
      <c r="F115" s="133">
        <v>203236517098.51401</v>
      </c>
      <c r="G115" s="133">
        <v>43879144490.72084</v>
      </c>
      <c r="H115" s="133">
        <v>539991979269.67786</v>
      </c>
      <c r="I115" s="133">
        <v>9871566395388.7461</v>
      </c>
      <c r="J115" s="133">
        <v>408129116200.01917</v>
      </c>
      <c r="K115" s="133">
        <v>136902572551.98843</v>
      </c>
      <c r="L115" s="133">
        <v>2388479375798.9136</v>
      </c>
      <c r="M115" s="133">
        <v>13345069439209.346</v>
      </c>
      <c r="N115" s="133">
        <v>14458795419057.99</v>
      </c>
      <c r="O115" s="132">
        <v>0.56247229922538933</v>
      </c>
      <c r="P115" s="132">
        <v>0.63433794046589875</v>
      </c>
      <c r="Q115" s="133">
        <v>3566.5504240399582</v>
      </c>
      <c r="R115" s="426">
        <v>1.197287278785357</v>
      </c>
    </row>
    <row r="116" spans="1:18">
      <c r="A116" s="134">
        <f t="shared" si="1"/>
        <v>111</v>
      </c>
      <c r="B116" s="131">
        <v>11432110.968884598</v>
      </c>
      <c r="C116" s="131">
        <v>5855872.4161863588</v>
      </c>
      <c r="D116" s="131">
        <v>1562916.5388782923</v>
      </c>
      <c r="E116" s="131">
        <v>3238015.4167627608</v>
      </c>
      <c r="F116" s="133">
        <v>249309017726.69788</v>
      </c>
      <c r="G116" s="133">
        <v>56342541219.03698</v>
      </c>
      <c r="H116" s="133">
        <v>187662232909.80219</v>
      </c>
      <c r="I116" s="133">
        <v>10790848353303.42</v>
      </c>
      <c r="J116" s="133">
        <v>200426749903.73187</v>
      </c>
      <c r="K116" s="133">
        <v>164815329861.6416</v>
      </c>
      <c r="L116" s="133">
        <v>4277650497579.3574</v>
      </c>
      <c r="M116" s="133">
        <v>15621403163557.955</v>
      </c>
      <c r="N116" s="133">
        <v>16565151189595.645</v>
      </c>
      <c r="O116" s="132">
        <v>0.59802346629446534</v>
      </c>
      <c r="P116" s="132">
        <v>0.65990057131567115</v>
      </c>
      <c r="Q116" s="133">
        <v>4086.1251084350383</v>
      </c>
      <c r="R116" s="426">
        <v>1.2858318222356149</v>
      </c>
    </row>
    <row r="117" spans="1:18">
      <c r="A117" s="134">
        <f t="shared" si="1"/>
        <v>112</v>
      </c>
      <c r="B117" s="131">
        <v>9958613.2286358755</v>
      </c>
      <c r="C117" s="131">
        <v>5486744.1942019444</v>
      </c>
      <c r="D117" s="131">
        <v>1023299.3055244409</v>
      </c>
      <c r="E117" s="131">
        <v>3010357.7671409575</v>
      </c>
      <c r="F117" s="133">
        <v>202539067901.69421</v>
      </c>
      <c r="G117" s="133">
        <v>37957344822.632553</v>
      </c>
      <c r="H117" s="133">
        <v>592014657148.01123</v>
      </c>
      <c r="I117" s="133">
        <v>9885634263976.1797</v>
      </c>
      <c r="J117" s="133">
        <v>180061895733.61652</v>
      </c>
      <c r="K117" s="133">
        <v>89404878828.468536</v>
      </c>
      <c r="L117" s="133">
        <v>2444732284497.5205</v>
      </c>
      <c r="M117" s="133">
        <v>13191847980183.797</v>
      </c>
      <c r="N117" s="133">
        <v>14078576544963.719</v>
      </c>
      <c r="O117" s="132">
        <v>0.59127412708030702</v>
      </c>
      <c r="P117" s="132">
        <v>0.65982036729347637</v>
      </c>
      <c r="Q117" s="133">
        <v>3472.7618512490671</v>
      </c>
      <c r="R117" s="426">
        <v>1.1691935847129182</v>
      </c>
    </row>
    <row r="118" spans="1:18">
      <c r="A118" s="134">
        <f t="shared" si="1"/>
        <v>113</v>
      </c>
      <c r="B118" s="131">
        <v>9935462.159653252</v>
      </c>
      <c r="C118" s="131">
        <v>11330347.271826949</v>
      </c>
      <c r="D118" s="131">
        <v>1140925.2517751954</v>
      </c>
      <c r="E118" s="131">
        <v>6485188.8627188997</v>
      </c>
      <c r="F118" s="133">
        <v>215231262451.2941</v>
      </c>
      <c r="G118" s="133">
        <v>64442032406.785431</v>
      </c>
      <c r="H118" s="133">
        <v>530251685358.37616</v>
      </c>
      <c r="I118" s="133">
        <v>17079095742943.254</v>
      </c>
      <c r="J118" s="133">
        <v>414707360983.91272</v>
      </c>
      <c r="K118" s="133">
        <v>105613241328.29161</v>
      </c>
      <c r="L118" s="133">
        <v>2443047972412.9941</v>
      </c>
      <c r="M118" s="133">
        <v>20572716003026.828</v>
      </c>
      <c r="N118" s="133">
        <v>21830267277996.258</v>
      </c>
      <c r="O118" s="132">
        <v>0.63615967162522513</v>
      </c>
      <c r="P118" s="132">
        <v>0.70349315491330122</v>
      </c>
      <c r="Q118" s="133">
        <v>5384.8710601865459</v>
      </c>
      <c r="R118" s="426">
        <v>1.1477060074210435</v>
      </c>
    </row>
    <row r="119" spans="1:18">
      <c r="A119" s="134">
        <f t="shared" si="1"/>
        <v>114</v>
      </c>
      <c r="B119" s="131">
        <v>9823968.9078841209</v>
      </c>
      <c r="C119" s="131">
        <v>5887966.9578727167</v>
      </c>
      <c r="D119" s="131">
        <v>608550.58709555375</v>
      </c>
      <c r="E119" s="131">
        <v>3297100.1039326736</v>
      </c>
      <c r="F119" s="133">
        <v>236136463717.16687</v>
      </c>
      <c r="G119" s="133">
        <v>53732289318.839523</v>
      </c>
      <c r="H119" s="133">
        <v>317726643109.44952</v>
      </c>
      <c r="I119" s="133">
        <v>9556370128617.1621</v>
      </c>
      <c r="J119" s="133">
        <v>272182402609.16492</v>
      </c>
      <c r="K119" s="133">
        <v>87697613691.877899</v>
      </c>
      <c r="L119" s="133">
        <v>1428689903293.2759</v>
      </c>
      <c r="M119" s="133">
        <v>11662666691320.928</v>
      </c>
      <c r="N119" s="133">
        <v>12464013143687.695</v>
      </c>
      <c r="O119" s="132">
        <v>0.59447928296647135</v>
      </c>
      <c r="P119" s="132">
        <v>0.65287074744254991</v>
      </c>
      <c r="Q119" s="133">
        <v>3074.4975687438814</v>
      </c>
      <c r="R119" s="426">
        <v>1.2030718801765519</v>
      </c>
    </row>
    <row r="120" spans="1:18">
      <c r="A120" s="134">
        <f t="shared" si="1"/>
        <v>115</v>
      </c>
      <c r="B120" s="131">
        <v>7381310.228206859</v>
      </c>
      <c r="C120" s="131">
        <v>3217689.3693179912</v>
      </c>
      <c r="D120" s="131">
        <v>727095.63575714198</v>
      </c>
      <c r="E120" s="131">
        <v>6214275.8795193341</v>
      </c>
      <c r="F120" s="133">
        <v>181773087052.86011</v>
      </c>
      <c r="G120" s="133">
        <v>61595117176.384583</v>
      </c>
      <c r="H120" s="133">
        <v>354214468505.69141</v>
      </c>
      <c r="I120" s="133">
        <v>6565962019629.543</v>
      </c>
      <c r="J120" s="133">
        <v>367165727786.19421</v>
      </c>
      <c r="K120" s="133">
        <v>59811567043.460808</v>
      </c>
      <c r="L120" s="133">
        <v>1568231268984.5132</v>
      </c>
      <c r="M120" s="133">
        <v>8915385051949.4023</v>
      </c>
      <c r="N120" s="133">
        <v>9577606226905.1992</v>
      </c>
      <c r="O120" s="132">
        <v>0.5181434485277624</v>
      </c>
      <c r="P120" s="132">
        <v>0.58373453274215725</v>
      </c>
      <c r="Q120" s="133">
        <v>2362.507702739319</v>
      </c>
      <c r="R120" s="426">
        <v>1.162380068033551</v>
      </c>
    </row>
    <row r="121" spans="1:18">
      <c r="A121" s="134">
        <f t="shared" si="1"/>
        <v>116</v>
      </c>
      <c r="B121" s="131">
        <v>9035710.6999135893</v>
      </c>
      <c r="C121" s="131">
        <v>12716261.253192268</v>
      </c>
      <c r="D121" s="131">
        <v>877660.62430594873</v>
      </c>
      <c r="E121" s="131">
        <v>3652187.4549830863</v>
      </c>
      <c r="F121" s="133">
        <v>211385730246.02618</v>
      </c>
      <c r="G121" s="133">
        <v>51320506580.042221</v>
      </c>
      <c r="H121" s="133">
        <v>587280507401.1604</v>
      </c>
      <c r="I121" s="133">
        <v>20822862273803.43</v>
      </c>
      <c r="J121" s="133">
        <v>142328757632.13315</v>
      </c>
      <c r="K121" s="133">
        <v>113186414276.32748</v>
      </c>
      <c r="L121" s="133">
        <v>2051361402475.8469</v>
      </c>
      <c r="M121" s="133">
        <v>23717019355588.898</v>
      </c>
      <c r="N121" s="133">
        <v>25195545113477.035</v>
      </c>
      <c r="O121" s="132">
        <v>0.69417130265783333</v>
      </c>
      <c r="P121" s="132">
        <v>0.75543995265431341</v>
      </c>
      <c r="Q121" s="133">
        <v>6214.983994444261</v>
      </c>
      <c r="R121" s="426">
        <v>1.2137043979604034</v>
      </c>
    </row>
    <row r="122" spans="1:18">
      <c r="A122" s="134">
        <f t="shared" si="1"/>
        <v>117</v>
      </c>
      <c r="B122" s="131">
        <v>4851279.5119657116</v>
      </c>
      <c r="C122" s="131">
        <v>3194292.9207391776</v>
      </c>
      <c r="D122" s="131">
        <v>726789.75615244685</v>
      </c>
      <c r="E122" s="131">
        <v>4098045.7987080468</v>
      </c>
      <c r="F122" s="133">
        <v>180829199877.20032</v>
      </c>
      <c r="G122" s="133">
        <v>33093308584.463734</v>
      </c>
      <c r="H122" s="133">
        <v>465730419927.07153</v>
      </c>
      <c r="I122" s="133">
        <v>6197297923609.8418</v>
      </c>
      <c r="J122" s="133">
        <v>374212185083.87018</v>
      </c>
      <c r="K122" s="133">
        <v>68380393000.89579</v>
      </c>
      <c r="L122" s="133">
        <v>1386215399506.6604</v>
      </c>
      <c r="M122" s="133">
        <v>8491836321128.3389</v>
      </c>
      <c r="N122" s="133">
        <v>9190231533175.9336</v>
      </c>
      <c r="O122" s="132">
        <v>0.58350009090161969</v>
      </c>
      <c r="P122" s="132">
        <v>0.66752920367637436</v>
      </c>
      <c r="Q122" s="133">
        <v>2266.9540042367867</v>
      </c>
      <c r="R122" s="426">
        <v>0.99710918134939452</v>
      </c>
    </row>
    <row r="123" spans="1:18">
      <c r="A123" s="134">
        <f t="shared" si="1"/>
        <v>118</v>
      </c>
      <c r="B123" s="131">
        <v>11947368.762655195</v>
      </c>
      <c r="C123" s="131">
        <v>4783968.4490333283</v>
      </c>
      <c r="D123" s="131">
        <v>785391.1742009006</v>
      </c>
      <c r="E123" s="131">
        <v>4634327.0100897877</v>
      </c>
      <c r="F123" s="133">
        <v>221808582264.67694</v>
      </c>
      <c r="G123" s="133">
        <v>48869660543.27597</v>
      </c>
      <c r="H123" s="133">
        <v>416780775674.26184</v>
      </c>
      <c r="I123" s="133">
        <v>9659032297933.8691</v>
      </c>
      <c r="J123" s="133">
        <v>199867958663.68762</v>
      </c>
      <c r="K123" s="133">
        <v>88213421507.455093</v>
      </c>
      <c r="L123" s="133">
        <v>1653069099852.4751</v>
      </c>
      <c r="M123" s="133">
        <v>12016963553631.748</v>
      </c>
      <c r="N123" s="133">
        <v>12885846355877.01</v>
      </c>
      <c r="O123" s="132">
        <v>0.54448307952839281</v>
      </c>
      <c r="P123" s="132">
        <v>0.60658627873668969</v>
      </c>
      <c r="Q123" s="133">
        <v>3178.5511484649751</v>
      </c>
      <c r="R123" s="426">
        <v>1.1331218053491086</v>
      </c>
    </row>
    <row r="124" spans="1:18">
      <c r="A124" s="134">
        <f t="shared" si="1"/>
        <v>119</v>
      </c>
      <c r="B124" s="131">
        <v>7620271.0240194574</v>
      </c>
      <c r="C124" s="131">
        <v>12614524.938106613</v>
      </c>
      <c r="D124" s="131">
        <v>1201394.4722320349</v>
      </c>
      <c r="E124" s="131">
        <v>3537343.1041882602</v>
      </c>
      <c r="F124" s="133">
        <v>182857873428.2084</v>
      </c>
      <c r="G124" s="133">
        <v>47708527065.687202</v>
      </c>
      <c r="H124" s="133">
        <v>457093732181.14746</v>
      </c>
      <c r="I124" s="133">
        <v>16380499969784.309</v>
      </c>
      <c r="J124" s="133">
        <v>203483401427.77713</v>
      </c>
      <c r="K124" s="133">
        <v>127215722562.01616</v>
      </c>
      <c r="L124" s="133">
        <v>2606286183703.7163</v>
      </c>
      <c r="M124" s="133">
        <v>19774579009658.965</v>
      </c>
      <c r="N124" s="133">
        <v>20980685538601.711</v>
      </c>
      <c r="O124" s="132">
        <v>0.68030475270527946</v>
      </c>
      <c r="P124" s="132">
        <v>0.75308428725691001</v>
      </c>
      <c r="Q124" s="133">
        <v>5175.3047702520253</v>
      </c>
      <c r="R124" s="426">
        <v>1.0484290967530598</v>
      </c>
    </row>
    <row r="125" spans="1:18">
      <c r="A125" s="134">
        <f t="shared" si="1"/>
        <v>120</v>
      </c>
      <c r="B125" s="131">
        <v>7028894.9133377559</v>
      </c>
      <c r="C125" s="131">
        <v>3724817.0941163632</v>
      </c>
      <c r="D125" s="131">
        <v>1406025.3113636691</v>
      </c>
      <c r="E125" s="131">
        <v>6228504.3694613175</v>
      </c>
      <c r="F125" s="133">
        <v>210683307301.38907</v>
      </c>
      <c r="G125" s="133">
        <v>40224620083.163071</v>
      </c>
      <c r="H125" s="133">
        <v>578465013054.00891</v>
      </c>
      <c r="I125" s="133">
        <v>8280073749569.3809</v>
      </c>
      <c r="J125" s="133">
        <v>660903449351.27917</v>
      </c>
      <c r="K125" s="133">
        <v>88339059362.489456</v>
      </c>
      <c r="L125" s="133">
        <v>4087872526721.4639</v>
      </c>
      <c r="M125" s="133">
        <v>13695653798058.625</v>
      </c>
      <c r="N125" s="133">
        <v>14597566712336.686</v>
      </c>
      <c r="O125" s="132">
        <v>0.59778487651582102</v>
      </c>
      <c r="P125" s="132">
        <v>0.66568519399598014</v>
      </c>
      <c r="Q125" s="133">
        <v>3600.7811327914865</v>
      </c>
      <c r="R125" s="426">
        <v>1.3166146564070986</v>
      </c>
    </row>
    <row r="126" spans="1:18">
      <c r="A126" s="134">
        <f t="shared" si="1"/>
        <v>121</v>
      </c>
      <c r="B126" s="131">
        <v>10144932.113281777</v>
      </c>
      <c r="C126" s="131">
        <v>8704604.4162481222</v>
      </c>
      <c r="D126" s="131">
        <v>1190416.2128119431</v>
      </c>
      <c r="E126" s="131">
        <v>4985429.7755919807</v>
      </c>
      <c r="F126" s="133">
        <v>161477355780.0589</v>
      </c>
      <c r="G126" s="133">
        <v>63075270029.609085</v>
      </c>
      <c r="H126" s="133">
        <v>674454593365.05103</v>
      </c>
      <c r="I126" s="133">
        <v>11682748299209.51</v>
      </c>
      <c r="J126" s="133">
        <v>247637960527.50885</v>
      </c>
      <c r="K126" s="133">
        <v>126043357285.64485</v>
      </c>
      <c r="L126" s="133">
        <v>2498666835405.6372</v>
      </c>
      <c r="M126" s="133">
        <v>15229551045793.352</v>
      </c>
      <c r="N126" s="133">
        <v>16161284910423.531</v>
      </c>
      <c r="O126" s="132">
        <v>0.58872221883979126</v>
      </c>
      <c r="P126" s="132">
        <v>0.65236742249673785</v>
      </c>
      <c r="Q126" s="133">
        <v>3986.5034312835546</v>
      </c>
      <c r="R126" s="426">
        <v>0.89465501452074447</v>
      </c>
    </row>
    <row r="127" spans="1:18">
      <c r="A127" s="134">
        <f t="shared" si="1"/>
        <v>122</v>
      </c>
      <c r="B127" s="131">
        <v>9449633.0332235359</v>
      </c>
      <c r="C127" s="131">
        <v>4065338.2378780013</v>
      </c>
      <c r="D127" s="131">
        <v>722737.05189277383</v>
      </c>
      <c r="E127" s="131">
        <v>5245155.1318757031</v>
      </c>
      <c r="F127" s="133">
        <v>220269991983.21143</v>
      </c>
      <c r="G127" s="133">
        <v>55318032771.738892</v>
      </c>
      <c r="H127" s="133">
        <v>364148636834.1145</v>
      </c>
      <c r="I127" s="133">
        <v>9680821942058.5625</v>
      </c>
      <c r="J127" s="133">
        <v>372825883340.36084</v>
      </c>
      <c r="K127" s="133">
        <v>62403141337.959305</v>
      </c>
      <c r="L127" s="133">
        <v>1496702746700.4043</v>
      </c>
      <c r="M127" s="133">
        <v>11976902350271.402</v>
      </c>
      <c r="N127" s="133">
        <v>12884179344538.201</v>
      </c>
      <c r="O127" s="132">
        <v>0.56580063381666001</v>
      </c>
      <c r="P127" s="132">
        <v>0.63357220562587924</v>
      </c>
      <c r="Q127" s="133">
        <v>3178.1399468520476</v>
      </c>
      <c r="R127" s="426">
        <v>1.1770708541224217</v>
      </c>
    </row>
    <row r="128" spans="1:18">
      <c r="A128" s="134">
        <f t="shared" si="1"/>
        <v>123</v>
      </c>
      <c r="B128" s="131">
        <v>9102687.4350370783</v>
      </c>
      <c r="C128" s="131">
        <v>13564329.272793638</v>
      </c>
      <c r="D128" s="131">
        <v>891889.07206528634</v>
      </c>
      <c r="E128" s="131">
        <v>3609057.2376877037</v>
      </c>
      <c r="F128" s="133">
        <v>265571670248.46393</v>
      </c>
      <c r="G128" s="133">
        <v>73247537952.65921</v>
      </c>
      <c r="H128" s="133">
        <v>402623373515.64624</v>
      </c>
      <c r="I128" s="133">
        <v>19279590915716.492</v>
      </c>
      <c r="J128" s="133">
        <v>177296790444.16736</v>
      </c>
      <c r="K128" s="133">
        <v>104001833514.06876</v>
      </c>
      <c r="L128" s="133">
        <v>1738026119047.4136</v>
      </c>
      <c r="M128" s="133">
        <v>21701539032237.789</v>
      </c>
      <c r="N128" s="133">
        <v>23040552119366.816</v>
      </c>
      <c r="O128" s="132">
        <v>0.68787737749659916</v>
      </c>
      <c r="P128" s="132">
        <v>0.75190147908984906</v>
      </c>
      <c r="Q128" s="133">
        <v>5683.4119682700584</v>
      </c>
      <c r="R128" s="426">
        <v>1.0662760363736359</v>
      </c>
    </row>
    <row r="129" spans="1:18">
      <c r="A129" s="134">
        <f t="shared" si="1"/>
        <v>124</v>
      </c>
      <c r="B129" s="131">
        <v>9623720.2107551303</v>
      </c>
      <c r="C129" s="131">
        <v>12122844.770089339</v>
      </c>
      <c r="D129" s="131">
        <v>1162895.8483009639</v>
      </c>
      <c r="E129" s="131">
        <v>6486057.6625059955</v>
      </c>
      <c r="F129" s="133">
        <v>134729069582.8911</v>
      </c>
      <c r="G129" s="133">
        <v>45367310428.693199</v>
      </c>
      <c r="H129" s="133">
        <v>525728861568.08594</v>
      </c>
      <c r="I129" s="133">
        <v>16944877277531.135</v>
      </c>
      <c r="J129" s="133">
        <v>408270080513.70959</v>
      </c>
      <c r="K129" s="133">
        <v>135972692464.42387</v>
      </c>
      <c r="L129" s="133">
        <v>2832078214154.2832</v>
      </c>
      <c r="M129" s="133">
        <v>20846927126231.641</v>
      </c>
      <c r="N129" s="133">
        <v>22192298870279.117</v>
      </c>
      <c r="O129" s="132">
        <v>0.64272399359403298</v>
      </c>
      <c r="P129" s="132">
        <v>0.7042623568826144</v>
      </c>
      <c r="Q129" s="133">
        <v>5474.1733769805423</v>
      </c>
      <c r="R129" s="426">
        <v>1.0652985232122436</v>
      </c>
    </row>
    <row r="130" spans="1:18">
      <c r="A130" s="134">
        <f t="shared" si="1"/>
        <v>125</v>
      </c>
      <c r="B130" s="131">
        <v>11413422.014327893</v>
      </c>
      <c r="C130" s="131">
        <v>4835492.0364243733</v>
      </c>
      <c r="D130" s="131">
        <v>801114.41586700722</v>
      </c>
      <c r="E130" s="131">
        <v>3872652.6119887736</v>
      </c>
      <c r="F130" s="133">
        <v>258311556528.23465</v>
      </c>
      <c r="G130" s="133">
        <v>58085472476.000626</v>
      </c>
      <c r="H130" s="133">
        <v>612333546154.59387</v>
      </c>
      <c r="I130" s="133">
        <v>9105830534292.918</v>
      </c>
      <c r="J130" s="133">
        <v>245299539856.26633</v>
      </c>
      <c r="K130" s="133">
        <v>60583905880.123795</v>
      </c>
      <c r="L130" s="133">
        <v>1879150206098.812</v>
      </c>
      <c r="M130" s="133">
        <v>11903197732282.713</v>
      </c>
      <c r="N130" s="133">
        <v>12763702379078.156</v>
      </c>
      <c r="O130" s="132">
        <v>0.57612042030271549</v>
      </c>
      <c r="P130" s="132">
        <v>0.63909821899739627</v>
      </c>
      <c r="Q130" s="133">
        <v>3148.4218991312669</v>
      </c>
      <c r="R130" s="426">
        <v>1.1031349841927913</v>
      </c>
    </row>
    <row r="131" spans="1:18">
      <c r="A131" s="134">
        <f t="shared" si="1"/>
        <v>126</v>
      </c>
      <c r="B131" s="131">
        <v>15036930.981885161</v>
      </c>
      <c r="C131" s="131">
        <v>6704933.2367270747</v>
      </c>
      <c r="D131" s="131">
        <v>1061681.9197613683</v>
      </c>
      <c r="E131" s="131">
        <v>6139151.6143727861</v>
      </c>
      <c r="F131" s="133">
        <v>208427016751.41324</v>
      </c>
      <c r="G131" s="133">
        <v>54425745585.475052</v>
      </c>
      <c r="H131" s="133">
        <v>371910801937.78021</v>
      </c>
      <c r="I131" s="133">
        <v>10236952937200.406</v>
      </c>
      <c r="J131" s="133">
        <v>408422027835.25269</v>
      </c>
      <c r="K131" s="133">
        <v>68252731656.628586</v>
      </c>
      <c r="L131" s="133">
        <v>2978509614785.627</v>
      </c>
      <c r="M131" s="133">
        <v>14064048113415.693</v>
      </c>
      <c r="N131" s="133">
        <v>14917896008061.105</v>
      </c>
      <c r="O131" s="132">
        <v>0.54213476759734136</v>
      </c>
      <c r="P131" s="132">
        <v>0.60777881581469706</v>
      </c>
      <c r="Q131" s="133">
        <v>3679.7967459450188</v>
      </c>
      <c r="R131" s="426">
        <v>1.3155065175286407</v>
      </c>
    </row>
    <row r="132" spans="1:18">
      <c r="A132" s="134">
        <f t="shared" si="1"/>
        <v>127</v>
      </c>
      <c r="B132" s="131">
        <v>9143660.1169798784</v>
      </c>
      <c r="C132" s="131">
        <v>5834061.6040192796</v>
      </c>
      <c r="D132" s="131">
        <v>688947.43624406599</v>
      </c>
      <c r="E132" s="131">
        <v>5362570.3138492825</v>
      </c>
      <c r="F132" s="133">
        <v>201673932229.625</v>
      </c>
      <c r="G132" s="133">
        <v>42176048569.022537</v>
      </c>
      <c r="H132" s="133">
        <v>400152583269.90594</v>
      </c>
      <c r="I132" s="133">
        <v>9864130107604.0254</v>
      </c>
      <c r="J132" s="133">
        <v>378941891512.42041</v>
      </c>
      <c r="K132" s="133">
        <v>60674375695.906494</v>
      </c>
      <c r="L132" s="133">
        <v>1654669132752.252</v>
      </c>
      <c r="M132" s="133">
        <v>12358568090834.51</v>
      </c>
      <c r="N132" s="133">
        <v>13258692484887.402</v>
      </c>
      <c r="O132" s="132">
        <v>0.60003167408759284</v>
      </c>
      <c r="P132" s="132">
        <v>0.65316118628973441</v>
      </c>
      <c r="Q132" s="133">
        <v>3270.52108655338</v>
      </c>
      <c r="R132" s="426">
        <v>1.1513225917223224</v>
      </c>
    </row>
    <row r="133" spans="1:18">
      <c r="A133" s="134">
        <f t="shared" si="1"/>
        <v>128</v>
      </c>
      <c r="B133" s="131">
        <v>8804990.0194574241</v>
      </c>
      <c r="C133" s="131">
        <v>5822134.8373778081</v>
      </c>
      <c r="D133" s="131">
        <v>848891.52104882803</v>
      </c>
      <c r="E133" s="131">
        <v>3682132.2663197545</v>
      </c>
      <c r="F133" s="133">
        <v>253089134834.29114</v>
      </c>
      <c r="G133" s="133">
        <v>53124804939.657532</v>
      </c>
      <c r="H133" s="133">
        <v>688770269750.20166</v>
      </c>
      <c r="I133" s="133">
        <v>10884418955972.809</v>
      </c>
      <c r="J133" s="133">
        <v>140493091841.0889</v>
      </c>
      <c r="K133" s="133">
        <v>69214998541.928131</v>
      </c>
      <c r="L133" s="133">
        <v>1632257873515.324</v>
      </c>
      <c r="M133" s="133">
        <v>13415155189621.352</v>
      </c>
      <c r="N133" s="133">
        <v>14356633853490.543</v>
      </c>
      <c r="O133" s="132">
        <v>0.60371298570104071</v>
      </c>
      <c r="P133" s="132">
        <v>0.67607263217858571</v>
      </c>
      <c r="Q133" s="133">
        <v>3541.3502351974698</v>
      </c>
      <c r="R133" s="426">
        <v>1.1132129198317648</v>
      </c>
    </row>
    <row r="134" spans="1:18">
      <c r="A134" s="134">
        <f t="shared" si="1"/>
        <v>129</v>
      </c>
      <c r="B134" s="131">
        <v>11736331.684962602</v>
      </c>
      <c r="C134" s="131">
        <v>19058279.965174265</v>
      </c>
      <c r="D134" s="131">
        <v>1024432.4648400554</v>
      </c>
      <c r="E134" s="131">
        <v>3488766.840522246</v>
      </c>
      <c r="F134" s="133">
        <v>234685925453.4238</v>
      </c>
      <c r="G134" s="133">
        <v>71958443904.987762</v>
      </c>
      <c r="H134" s="133">
        <v>0</v>
      </c>
      <c r="I134" s="133">
        <v>19604487080741.352</v>
      </c>
      <c r="J134" s="133">
        <v>203291125087.01752</v>
      </c>
      <c r="K134" s="133">
        <v>130466839474.06055</v>
      </c>
      <c r="L134" s="133">
        <v>2443331307333.6743</v>
      </c>
      <c r="M134" s="133">
        <v>22381576352636.105</v>
      </c>
      <c r="N134" s="133">
        <v>23723140872877.211</v>
      </c>
      <c r="O134" s="132">
        <v>0.66945586650367173</v>
      </c>
      <c r="P134" s="132">
        <v>0.7321161898623112</v>
      </c>
      <c r="Q134" s="133">
        <v>5851.7861057911223</v>
      </c>
      <c r="R134" s="426">
        <v>1.1850230183083474</v>
      </c>
    </row>
    <row r="135" spans="1:18">
      <c r="A135" s="134">
        <f t="shared" si="1"/>
        <v>130</v>
      </c>
      <c r="B135" s="131">
        <v>11260898.88027153</v>
      </c>
      <c r="C135" s="131">
        <v>3748243.9665049314</v>
      </c>
      <c r="D135" s="131">
        <v>839041.58433849248</v>
      </c>
      <c r="E135" s="131">
        <v>3848784.0921036946</v>
      </c>
      <c r="F135" s="133">
        <v>204289912761.65717</v>
      </c>
      <c r="G135" s="133">
        <v>61705451639.71611</v>
      </c>
      <c r="H135" s="133">
        <v>552707322897.41809</v>
      </c>
      <c r="I135" s="133">
        <v>8723952499461.4004</v>
      </c>
      <c r="J135" s="133">
        <v>208579663995.95471</v>
      </c>
      <c r="K135" s="133">
        <v>76510744214.172104</v>
      </c>
      <c r="L135" s="133">
        <v>1764566229504.2893</v>
      </c>
      <c r="M135" s="133">
        <v>11326316460073.234</v>
      </c>
      <c r="N135" s="133">
        <v>12213611929987.141</v>
      </c>
      <c r="O135" s="132">
        <v>0.56202960191266016</v>
      </c>
      <c r="P135" s="132">
        <v>0.62790476799483241</v>
      </c>
      <c r="Q135" s="133">
        <v>3012.7311124783278</v>
      </c>
      <c r="R135" s="426">
        <v>1.0181156068381048</v>
      </c>
    </row>
    <row r="136" spans="1:18">
      <c r="A136" s="134">
        <f t="shared" ref="A136:A199" si="2">A135+1</f>
        <v>131</v>
      </c>
      <c r="B136" s="131">
        <v>11918805.621366331</v>
      </c>
      <c r="C136" s="131">
        <v>4492278.2015098399</v>
      </c>
      <c r="D136" s="131">
        <v>930436.91918626963</v>
      </c>
      <c r="E136" s="131">
        <v>3454391.0388815487</v>
      </c>
      <c r="F136" s="133">
        <v>184351365086.83514</v>
      </c>
      <c r="G136" s="133">
        <v>47046255312.505371</v>
      </c>
      <c r="H136" s="133">
        <v>491489373738.19678</v>
      </c>
      <c r="I136" s="133">
        <v>8508437670739.6768</v>
      </c>
      <c r="J136" s="133">
        <v>215005288198.83331</v>
      </c>
      <c r="K136" s="133">
        <v>75131820295.10553</v>
      </c>
      <c r="L136" s="133">
        <v>2144883486374.7195</v>
      </c>
      <c r="M136" s="133">
        <v>11434947639346.531</v>
      </c>
      <c r="N136" s="133">
        <v>12230642861913.043</v>
      </c>
      <c r="O136" s="132">
        <v>0.56690730437999959</v>
      </c>
      <c r="P136" s="132">
        <v>0.63513494320421759</v>
      </c>
      <c r="Q136" s="133">
        <v>3016.9321317003064</v>
      </c>
      <c r="R136" s="426">
        <v>1.0271759316345315</v>
      </c>
    </row>
    <row r="137" spans="1:18">
      <c r="A137" s="134">
        <f t="shared" si="2"/>
        <v>132</v>
      </c>
      <c r="B137" s="131">
        <v>9123063.9407909177</v>
      </c>
      <c r="C137" s="131">
        <v>6221980.3885130817</v>
      </c>
      <c r="D137" s="131">
        <v>399671.4280798391</v>
      </c>
      <c r="E137" s="131">
        <v>4227643.4525391757</v>
      </c>
      <c r="F137" s="133">
        <v>155740793748.3631</v>
      </c>
      <c r="G137" s="133">
        <v>49557698857.998573</v>
      </c>
      <c r="H137" s="133">
        <v>383505229880.84161</v>
      </c>
      <c r="I137" s="133">
        <v>9911996001301.9121</v>
      </c>
      <c r="J137" s="133">
        <v>246079586035.1236</v>
      </c>
      <c r="K137" s="133">
        <v>36849296305.844307</v>
      </c>
      <c r="L137" s="133">
        <v>845394363810.21851</v>
      </c>
      <c r="M137" s="133">
        <v>11423824477333.939</v>
      </c>
      <c r="N137" s="133">
        <v>12168884317780.355</v>
      </c>
      <c r="O137" s="132">
        <v>0.60290888853878999</v>
      </c>
      <c r="P137" s="132">
        <v>0.65766144196816156</v>
      </c>
      <c r="Q137" s="133">
        <v>3001.6981543612123</v>
      </c>
      <c r="R137" s="426">
        <v>0.98298993244538246</v>
      </c>
    </row>
    <row r="138" spans="1:18">
      <c r="A138" s="134">
        <f t="shared" si="2"/>
        <v>133</v>
      </c>
      <c r="B138" s="131">
        <v>10723841.982035574</v>
      </c>
      <c r="C138" s="131">
        <v>6675421.8502420336</v>
      </c>
      <c r="D138" s="131">
        <v>1036006.7733554388</v>
      </c>
      <c r="E138" s="131">
        <v>3958396.3859936553</v>
      </c>
      <c r="F138" s="133">
        <v>232865595415.17072</v>
      </c>
      <c r="G138" s="133">
        <v>45455087264.424911</v>
      </c>
      <c r="H138" s="133">
        <v>747278791098.98364</v>
      </c>
      <c r="I138" s="133">
        <v>11527950258764.264</v>
      </c>
      <c r="J138" s="133">
        <v>155224301159.50616</v>
      </c>
      <c r="K138" s="133">
        <v>79639154969.795593</v>
      </c>
      <c r="L138" s="133">
        <v>2306872692657.624</v>
      </c>
      <c r="M138" s="133">
        <v>14816965198650.172</v>
      </c>
      <c r="N138" s="133">
        <v>15742263521966.068</v>
      </c>
      <c r="O138" s="132">
        <v>0.60971292992328707</v>
      </c>
      <c r="P138" s="132">
        <v>0.67320915843562801</v>
      </c>
      <c r="Q138" s="133">
        <v>3883.1434439975501</v>
      </c>
      <c r="R138" s="426">
        <v>1.1322685201168001</v>
      </c>
    </row>
    <row r="139" spans="1:18">
      <c r="A139" s="134">
        <f t="shared" si="2"/>
        <v>134</v>
      </c>
      <c r="B139" s="131">
        <v>7912851.8514851248</v>
      </c>
      <c r="C139" s="131">
        <v>4718684.7353652287</v>
      </c>
      <c r="D139" s="131">
        <v>769198.24055053329</v>
      </c>
      <c r="E139" s="131">
        <v>3399886.2145145703</v>
      </c>
      <c r="F139" s="133">
        <v>232212989652.75272</v>
      </c>
      <c r="G139" s="133">
        <v>50465420519.183685</v>
      </c>
      <c r="H139" s="133">
        <v>545068923449.11926</v>
      </c>
      <c r="I139" s="133">
        <v>10754318323447.605</v>
      </c>
      <c r="J139" s="133">
        <v>173149007350.93024</v>
      </c>
      <c r="K139" s="133">
        <v>84397185310.060043</v>
      </c>
      <c r="L139" s="133">
        <v>1771421489995.363</v>
      </c>
      <c r="M139" s="133">
        <v>13328354929553.078</v>
      </c>
      <c r="N139" s="133">
        <v>14446674216115.301</v>
      </c>
      <c r="O139" s="132">
        <v>0.64449341880941335</v>
      </c>
      <c r="P139" s="132">
        <v>0.70869619039063136</v>
      </c>
      <c r="Q139" s="133">
        <v>3563.5604874482733</v>
      </c>
      <c r="R139" s="426">
        <v>0.99484661858647561</v>
      </c>
    </row>
    <row r="140" spans="1:18">
      <c r="A140" s="134">
        <f t="shared" si="2"/>
        <v>135</v>
      </c>
      <c r="B140" s="131">
        <v>7638849.19320611</v>
      </c>
      <c r="C140" s="131">
        <v>5062956.6999833547</v>
      </c>
      <c r="D140" s="131">
        <v>947553.87960722111</v>
      </c>
      <c r="E140" s="131">
        <v>3609399.0344786011</v>
      </c>
      <c r="F140" s="133">
        <v>152254028412.17068</v>
      </c>
      <c r="G140" s="133">
        <v>42650637089.597336</v>
      </c>
      <c r="H140" s="133">
        <v>492910695591.28729</v>
      </c>
      <c r="I140" s="133">
        <v>8597966726268.4404</v>
      </c>
      <c r="J140" s="133">
        <v>211307532245.51971</v>
      </c>
      <c r="K140" s="133">
        <v>71840187163.073776</v>
      </c>
      <c r="L140" s="133">
        <v>2102198257024.9658</v>
      </c>
      <c r="M140" s="133">
        <v>11476223398293.289</v>
      </c>
      <c r="N140" s="133">
        <v>12327891097473.951</v>
      </c>
      <c r="O140" s="132">
        <v>0.59968425552522697</v>
      </c>
      <c r="P140" s="132">
        <v>0.67292408207573906</v>
      </c>
      <c r="Q140" s="133">
        <v>3040.9203496482364</v>
      </c>
      <c r="R140" s="426">
        <v>1.0117279084863715</v>
      </c>
    </row>
    <row r="141" spans="1:18">
      <c r="A141" s="134">
        <f t="shared" si="2"/>
        <v>136</v>
      </c>
      <c r="B141" s="131">
        <v>9262172.4824567959</v>
      </c>
      <c r="C141" s="131">
        <v>3502089.4690195159</v>
      </c>
      <c r="D141" s="131">
        <v>477685.27292665234</v>
      </c>
      <c r="E141" s="131">
        <v>5624454.1442782227</v>
      </c>
      <c r="F141" s="133">
        <v>251853827573.73703</v>
      </c>
      <c r="G141" s="133">
        <v>52818736134.291245</v>
      </c>
      <c r="H141" s="133">
        <v>760438133552.11194</v>
      </c>
      <c r="I141" s="133">
        <v>8137866201284.458</v>
      </c>
      <c r="J141" s="133">
        <v>240331843715.72778</v>
      </c>
      <c r="K141" s="133">
        <v>43640768353.623154</v>
      </c>
      <c r="L141" s="133">
        <v>1406947767982.6741</v>
      </c>
      <c r="M141" s="133">
        <v>10589224714888.596</v>
      </c>
      <c r="N141" s="133">
        <v>11407783565638.107</v>
      </c>
      <c r="O141" s="132">
        <v>0.55866875032948571</v>
      </c>
      <c r="P141" s="132">
        <v>0.63150350214558371</v>
      </c>
      <c r="Q141" s="133">
        <v>2813.9574656236082</v>
      </c>
      <c r="R141" s="426">
        <v>1.3327174541817521</v>
      </c>
    </row>
    <row r="142" spans="1:18">
      <c r="A142" s="134">
        <f t="shared" si="2"/>
        <v>137</v>
      </c>
      <c r="B142" s="131">
        <v>8062124.5710111689</v>
      </c>
      <c r="C142" s="131">
        <v>8102475.9380256208</v>
      </c>
      <c r="D142" s="131">
        <v>894467.74709506228</v>
      </c>
      <c r="E142" s="131">
        <v>5125228.6996710114</v>
      </c>
      <c r="F142" s="133">
        <v>231045796600.85947</v>
      </c>
      <c r="G142" s="133">
        <v>47484042875.1185</v>
      </c>
      <c r="H142" s="133">
        <v>597688996877.1731</v>
      </c>
      <c r="I142" s="133">
        <v>15403241645499.514</v>
      </c>
      <c r="J142" s="133">
        <v>240045557196.39725</v>
      </c>
      <c r="K142" s="133">
        <v>88763146471.853424</v>
      </c>
      <c r="L142" s="133">
        <v>1577694998944.2429</v>
      </c>
      <c r="M142" s="133">
        <v>17907434344989.18</v>
      </c>
      <c r="N142" s="133">
        <v>19099647604452.742</v>
      </c>
      <c r="O142" s="132">
        <v>0.64265461514288635</v>
      </c>
      <c r="P142" s="132">
        <v>0.70942157228553149</v>
      </c>
      <c r="Q142" s="133">
        <v>4711.3092265546975</v>
      </c>
      <c r="R142" s="426">
        <v>0.97822803839135242</v>
      </c>
    </row>
    <row r="143" spans="1:18">
      <c r="A143" s="134">
        <f t="shared" si="2"/>
        <v>138</v>
      </c>
      <c r="B143" s="131">
        <v>8619858.1592376512</v>
      </c>
      <c r="C143" s="131">
        <v>6794809.9783290103</v>
      </c>
      <c r="D143" s="131">
        <v>1240002.6284055635</v>
      </c>
      <c r="E143" s="131">
        <v>6294025.817123672</v>
      </c>
      <c r="F143" s="133">
        <v>243776005038.28815</v>
      </c>
      <c r="G143" s="133">
        <v>60548929275.643852</v>
      </c>
      <c r="H143" s="133">
        <v>642808419661.06104</v>
      </c>
      <c r="I143" s="133">
        <v>11133978758871.615</v>
      </c>
      <c r="J143" s="133">
        <v>258236160662.59271</v>
      </c>
      <c r="K143" s="133">
        <v>104474052348.97813</v>
      </c>
      <c r="L143" s="133">
        <v>3444747214311.3706</v>
      </c>
      <c r="M143" s="133">
        <v>15584244605855.617</v>
      </c>
      <c r="N143" s="133">
        <v>16603370726611.447</v>
      </c>
      <c r="O143" s="132">
        <v>0.57472762271882827</v>
      </c>
      <c r="P143" s="132">
        <v>0.67186456483629842</v>
      </c>
      <c r="Q143" s="133">
        <v>4095.5527199337562</v>
      </c>
      <c r="R143" s="426">
        <v>1.489036143673697</v>
      </c>
    </row>
    <row r="144" spans="1:18">
      <c r="A144" s="134">
        <f t="shared" si="2"/>
        <v>139</v>
      </c>
      <c r="B144" s="131">
        <v>14939289.614502979</v>
      </c>
      <c r="C144" s="131">
        <v>23893643.275083397</v>
      </c>
      <c r="D144" s="131">
        <v>911337.73478706554</v>
      </c>
      <c r="E144" s="131">
        <v>5186990.0775522767</v>
      </c>
      <c r="F144" s="133">
        <v>253370884769.64459</v>
      </c>
      <c r="G144" s="133">
        <v>57166435719.636116</v>
      </c>
      <c r="H144" s="133">
        <v>505033557185.24652</v>
      </c>
      <c r="I144" s="133">
        <v>27260952955356.191</v>
      </c>
      <c r="J144" s="133">
        <v>464351245565.26697</v>
      </c>
      <c r="K144" s="133">
        <v>75754106648.873108</v>
      </c>
      <c r="L144" s="133">
        <v>1628801982508.8782</v>
      </c>
      <c r="M144" s="133">
        <v>29934893847264.457</v>
      </c>
      <c r="N144" s="133">
        <v>31857806248973.023</v>
      </c>
      <c r="O144" s="132">
        <v>0.70337100347672032</v>
      </c>
      <c r="P144" s="132">
        <v>0.77219860154185771</v>
      </c>
      <c r="Q144" s="133">
        <v>7858.3636529287178</v>
      </c>
      <c r="R144" s="426">
        <v>0.96192788743354307</v>
      </c>
    </row>
    <row r="145" spans="1:18">
      <c r="A145" s="134">
        <f t="shared" si="2"/>
        <v>140</v>
      </c>
      <c r="B145" s="131">
        <v>12346712.796323251</v>
      </c>
      <c r="C145" s="131">
        <v>23614721.876226868</v>
      </c>
      <c r="D145" s="131">
        <v>776415.86149872537</v>
      </c>
      <c r="E145" s="131">
        <v>5981015.1132667484</v>
      </c>
      <c r="F145" s="133">
        <v>256100877407.97528</v>
      </c>
      <c r="G145" s="133">
        <v>65823025777.837036</v>
      </c>
      <c r="H145" s="133">
        <v>542327857201.41858</v>
      </c>
      <c r="I145" s="133">
        <v>28224993099431.84</v>
      </c>
      <c r="J145" s="133">
        <v>408615723444.67621</v>
      </c>
      <c r="K145" s="133">
        <v>90496114147.537018</v>
      </c>
      <c r="L145" s="133">
        <v>1792814086269.7908</v>
      </c>
      <c r="M145" s="133">
        <v>31059246880495.258</v>
      </c>
      <c r="N145" s="133">
        <v>32956938134395.895</v>
      </c>
      <c r="O145" s="132">
        <v>0.71090086635370642</v>
      </c>
      <c r="P145" s="132">
        <v>0.77388410062883228</v>
      </c>
      <c r="Q145" s="133">
        <v>8129.4864663038716</v>
      </c>
      <c r="R145" s="426">
        <v>0.96044258415033146</v>
      </c>
    </row>
    <row r="146" spans="1:18">
      <c r="A146" s="134">
        <f t="shared" si="2"/>
        <v>141</v>
      </c>
      <c r="B146" s="131">
        <v>12345629.570718635</v>
      </c>
      <c r="C146" s="131">
        <v>14449133.890448818</v>
      </c>
      <c r="D146" s="131">
        <v>812646.5437696653</v>
      </c>
      <c r="E146" s="131">
        <v>5730539.2793099619</v>
      </c>
      <c r="F146" s="133">
        <v>176837771238.56476</v>
      </c>
      <c r="G146" s="133">
        <v>50753307983.985451</v>
      </c>
      <c r="H146" s="133">
        <v>262688652115.84171</v>
      </c>
      <c r="I146" s="133">
        <v>19805245978082.195</v>
      </c>
      <c r="J146" s="133">
        <v>325770204890.46014</v>
      </c>
      <c r="K146" s="133">
        <v>90776675270.869476</v>
      </c>
      <c r="L146" s="133">
        <v>1473612884993.5315</v>
      </c>
      <c r="M146" s="133">
        <v>21958094395352.898</v>
      </c>
      <c r="N146" s="133">
        <v>23221695882317.828</v>
      </c>
      <c r="O146" s="132">
        <v>0.65037711217774385</v>
      </c>
      <c r="P146" s="132">
        <v>0.70356272797332087</v>
      </c>
      <c r="Q146" s="133">
        <v>5728.0946922342937</v>
      </c>
      <c r="R146" s="426">
        <v>0.92562662994217348</v>
      </c>
    </row>
    <row r="147" spans="1:18">
      <c r="A147" s="134">
        <f t="shared" si="2"/>
        <v>142</v>
      </c>
      <c r="B147" s="131">
        <v>6461338.2471355451</v>
      </c>
      <c r="C147" s="131">
        <v>8976023.3506252281</v>
      </c>
      <c r="D147" s="131">
        <v>412780.14447886223</v>
      </c>
      <c r="E147" s="131">
        <v>3947883.6218010522</v>
      </c>
      <c r="F147" s="133">
        <v>186456214785.90302</v>
      </c>
      <c r="G147" s="133">
        <v>39972839523.960228</v>
      </c>
      <c r="H147" s="133">
        <v>329809403307.83014</v>
      </c>
      <c r="I147" s="133">
        <v>10418942067733.701</v>
      </c>
      <c r="J147" s="133">
        <v>222017604703.22913</v>
      </c>
      <c r="K147" s="133">
        <v>44229754006.37735</v>
      </c>
      <c r="L147" s="133">
        <v>968257915489.12671</v>
      </c>
      <c r="M147" s="133">
        <v>11983256745240.264</v>
      </c>
      <c r="N147" s="133">
        <v>12763921104894.816</v>
      </c>
      <c r="O147" s="132">
        <v>0.65186257578023232</v>
      </c>
      <c r="P147" s="132">
        <v>0.7099121435112532</v>
      </c>
      <c r="Q147" s="133">
        <v>3148.4758522187508</v>
      </c>
      <c r="R147" s="426">
        <v>1.088079706198211</v>
      </c>
    </row>
    <row r="148" spans="1:18">
      <c r="A148" s="134">
        <f t="shared" si="2"/>
        <v>143</v>
      </c>
      <c r="B148" s="131">
        <v>9159416.4138295092</v>
      </c>
      <c r="C148" s="131">
        <v>3986317.5116549968</v>
      </c>
      <c r="D148" s="131">
        <v>1460915.7194544883</v>
      </c>
      <c r="E148" s="131">
        <v>4304963.243126112</v>
      </c>
      <c r="F148" s="133">
        <v>274349925738.13098</v>
      </c>
      <c r="G148" s="133">
        <v>54119246117.806992</v>
      </c>
      <c r="H148" s="133">
        <v>639940567145.54053</v>
      </c>
      <c r="I148" s="133">
        <v>8998772920911.0938</v>
      </c>
      <c r="J148" s="133">
        <v>325810124963.41681</v>
      </c>
      <c r="K148" s="133">
        <v>144409264619.44925</v>
      </c>
      <c r="L148" s="133">
        <v>3166285904385.8599</v>
      </c>
      <c r="M148" s="133">
        <v>13275218782025.359</v>
      </c>
      <c r="N148" s="133">
        <v>14245621120618.064</v>
      </c>
      <c r="O148" s="132">
        <v>0.56913618115266584</v>
      </c>
      <c r="P148" s="132">
        <v>0.65572709328794165</v>
      </c>
      <c r="Q148" s="133">
        <v>3513.9667293088469</v>
      </c>
      <c r="R148" s="426">
        <v>1.0712114221448372</v>
      </c>
    </row>
    <row r="149" spans="1:18">
      <c r="A149" s="134">
        <f t="shared" si="2"/>
        <v>144</v>
      </c>
      <c r="B149" s="131">
        <v>12352288.506645145</v>
      </c>
      <c r="C149" s="131">
        <v>4475616.8137363577</v>
      </c>
      <c r="D149" s="131">
        <v>622291.49514624022</v>
      </c>
      <c r="E149" s="131">
        <v>3530430.8722410547</v>
      </c>
      <c r="F149" s="133">
        <v>248288123509.06488</v>
      </c>
      <c r="G149" s="133">
        <v>45369492422.96524</v>
      </c>
      <c r="H149" s="133">
        <v>1111010493924.5984</v>
      </c>
      <c r="I149" s="133">
        <v>9709458343233.1406</v>
      </c>
      <c r="J149" s="133">
        <v>243279418631.39407</v>
      </c>
      <c r="K149" s="133">
        <v>58568770134.535019</v>
      </c>
      <c r="L149" s="133">
        <v>1598319665911.5095</v>
      </c>
      <c r="M149" s="133">
        <v>12720636691835.178</v>
      </c>
      <c r="N149" s="133">
        <v>13785603291796.762</v>
      </c>
      <c r="O149" s="132">
        <v>0.59669009835913667</v>
      </c>
      <c r="P149" s="132">
        <v>0.67256566859098665</v>
      </c>
      <c r="Q149" s="133">
        <v>3400.4941518985597</v>
      </c>
      <c r="R149" s="426">
        <v>1.203154057028323</v>
      </c>
    </row>
    <row r="150" spans="1:18">
      <c r="A150" s="134">
        <f t="shared" si="2"/>
        <v>145</v>
      </c>
      <c r="B150" s="131">
        <v>10164516.966217183</v>
      </c>
      <c r="C150" s="131">
        <v>5085745.7234771494</v>
      </c>
      <c r="D150" s="131">
        <v>1302229.9029112817</v>
      </c>
      <c r="E150" s="131">
        <v>5361563.3161875214</v>
      </c>
      <c r="F150" s="133">
        <v>286993643726.91846</v>
      </c>
      <c r="G150" s="133">
        <v>63665863243.468277</v>
      </c>
      <c r="H150" s="133">
        <v>863888377840.0365</v>
      </c>
      <c r="I150" s="133">
        <v>11590794926070.492</v>
      </c>
      <c r="J150" s="133">
        <v>379444465306.77686</v>
      </c>
      <c r="K150" s="133">
        <v>176698475472.81339</v>
      </c>
      <c r="L150" s="133">
        <v>3290730043838.0068</v>
      </c>
      <c r="M150" s="133">
        <v>16301556288528.125</v>
      </c>
      <c r="N150" s="133">
        <v>17536347824349.002</v>
      </c>
      <c r="O150" s="132">
        <v>0.59693898248229693</v>
      </c>
      <c r="P150" s="132">
        <v>0.67810865580519253</v>
      </c>
      <c r="Q150" s="133">
        <v>4325.6901392079435</v>
      </c>
      <c r="R150" s="426">
        <v>1.3071837256880412</v>
      </c>
    </row>
    <row r="151" spans="1:18">
      <c r="A151" s="134">
        <f t="shared" si="2"/>
        <v>146</v>
      </c>
      <c r="B151" s="131">
        <v>12885866.139999604</v>
      </c>
      <c r="C151" s="131">
        <v>12153123.090104073</v>
      </c>
      <c r="D151" s="131">
        <v>1306572.1858587619</v>
      </c>
      <c r="E151" s="131">
        <v>5220162.7460193103</v>
      </c>
      <c r="F151" s="133">
        <v>157818954236.78961</v>
      </c>
      <c r="G151" s="133">
        <v>33193327337.753647</v>
      </c>
      <c r="H151" s="133">
        <v>533485214623.51874</v>
      </c>
      <c r="I151" s="133">
        <v>11413422311011.25</v>
      </c>
      <c r="J151" s="133">
        <v>195696014622.31805</v>
      </c>
      <c r="K151" s="133">
        <v>133732501971.81732</v>
      </c>
      <c r="L151" s="133">
        <v>2632027451284.6514</v>
      </c>
      <c r="M151" s="133">
        <v>14908363493513.555</v>
      </c>
      <c r="N151" s="133">
        <v>15772247129609.627</v>
      </c>
      <c r="O151" s="132">
        <v>0.57901772392127637</v>
      </c>
      <c r="P151" s="132">
        <v>0.63427536108355032</v>
      </c>
      <c r="Q151" s="133">
        <v>3890.5394991636967</v>
      </c>
      <c r="R151" s="426">
        <v>0.83147287006366322</v>
      </c>
    </row>
    <row r="152" spans="1:18">
      <c r="A152" s="134">
        <f t="shared" si="2"/>
        <v>147</v>
      </c>
      <c r="B152" s="131">
        <v>9542655.1979103293</v>
      </c>
      <c r="C152" s="131">
        <v>9834253.5892605186</v>
      </c>
      <c r="D152" s="131">
        <v>722336.41411040118</v>
      </c>
      <c r="E152" s="131">
        <v>4571341.6013610968</v>
      </c>
      <c r="F152" s="133">
        <v>192764008181.39621</v>
      </c>
      <c r="G152" s="133">
        <v>48084834029.843765</v>
      </c>
      <c r="H152" s="133">
        <v>603034397025.42578</v>
      </c>
      <c r="I152" s="133">
        <v>16245980622931</v>
      </c>
      <c r="J152" s="133">
        <v>227456399664.26193</v>
      </c>
      <c r="K152" s="133">
        <v>74338343158.569519</v>
      </c>
      <c r="L152" s="133">
        <v>1506462456485.354</v>
      </c>
      <c r="M152" s="133">
        <v>18657272219264.613</v>
      </c>
      <c r="N152" s="133">
        <v>19912280376539.465</v>
      </c>
      <c r="O152" s="132">
        <v>0.65025013973305956</v>
      </c>
      <c r="P152" s="132">
        <v>0.70575724494404646</v>
      </c>
      <c r="Q152" s="133">
        <v>4911.7613163639526</v>
      </c>
      <c r="R152" s="426">
        <v>1.0647174958518697</v>
      </c>
    </row>
    <row r="153" spans="1:18">
      <c r="A153" s="134">
        <f t="shared" si="2"/>
        <v>148</v>
      </c>
      <c r="B153" s="131">
        <v>13084309.771808386</v>
      </c>
      <c r="C153" s="131">
        <v>9303982.5586378817</v>
      </c>
      <c r="D153" s="131">
        <v>548572.76954828377</v>
      </c>
      <c r="E153" s="131">
        <v>4877883.3056088593</v>
      </c>
      <c r="F153" s="133">
        <v>235800347549.83786</v>
      </c>
      <c r="G153" s="133">
        <v>53474212727.704941</v>
      </c>
      <c r="H153" s="133">
        <v>749820777565.89465</v>
      </c>
      <c r="I153" s="133">
        <v>17572864755570.668</v>
      </c>
      <c r="J153" s="133">
        <v>238590320240.22937</v>
      </c>
      <c r="K153" s="133">
        <v>58803141220.357643</v>
      </c>
      <c r="L153" s="133">
        <v>1235219792395.6653</v>
      </c>
      <c r="M153" s="133">
        <v>19855298786992.816</v>
      </c>
      <c r="N153" s="133">
        <v>21156902678234.688</v>
      </c>
      <c r="O153" s="132">
        <v>0.6345094489657217</v>
      </c>
      <c r="P153" s="132">
        <v>0.70280332228221321</v>
      </c>
      <c r="Q153" s="133">
        <v>5218.7722442611466</v>
      </c>
      <c r="R153" s="426">
        <v>1.1388584182477361</v>
      </c>
    </row>
    <row r="154" spans="1:18">
      <c r="A154" s="134">
        <f t="shared" si="2"/>
        <v>149</v>
      </c>
      <c r="B154" s="131">
        <v>11906481.867068335</v>
      </c>
      <c r="C154" s="131">
        <v>7280061.8163887942</v>
      </c>
      <c r="D154" s="131">
        <v>733553.33014700492</v>
      </c>
      <c r="E154" s="131">
        <v>4458097.443539219</v>
      </c>
      <c r="F154" s="133">
        <v>199315535478.19031</v>
      </c>
      <c r="G154" s="133">
        <v>44388435238.3293</v>
      </c>
      <c r="H154" s="133">
        <v>566689682123.31885</v>
      </c>
      <c r="I154" s="133">
        <v>12580419585936.326</v>
      </c>
      <c r="J154" s="133">
        <v>275295909008.16479</v>
      </c>
      <c r="K154" s="133">
        <v>49262771955.115456</v>
      </c>
      <c r="L154" s="133">
        <v>1529329766630.6733</v>
      </c>
      <c r="M154" s="133">
        <v>15000997715653.598</v>
      </c>
      <c r="N154" s="133">
        <v>15934102582928.682</v>
      </c>
      <c r="O154" s="132">
        <v>0.59138172107693332</v>
      </c>
      <c r="P154" s="132">
        <v>0.6480977067243614</v>
      </c>
      <c r="Q154" s="133">
        <v>3930.4643766474301</v>
      </c>
      <c r="R154" s="426">
        <v>0.98168447477342691</v>
      </c>
    </row>
    <row r="155" spans="1:18">
      <c r="A155" s="134">
        <f t="shared" si="2"/>
        <v>150</v>
      </c>
      <c r="B155" s="131">
        <v>8167961.6508257147</v>
      </c>
      <c r="C155" s="131">
        <v>8634895.9283368215</v>
      </c>
      <c r="D155" s="131">
        <v>873142.46271082433</v>
      </c>
      <c r="E155" s="131">
        <v>5085582.282301968</v>
      </c>
      <c r="F155" s="133">
        <v>238033071176.61902</v>
      </c>
      <c r="G155" s="133">
        <v>63720459568.784668</v>
      </c>
      <c r="H155" s="133">
        <v>764710010830.95227</v>
      </c>
      <c r="I155" s="133">
        <v>13702885750452.389</v>
      </c>
      <c r="J155" s="133">
        <v>275871640339.02368</v>
      </c>
      <c r="K155" s="133">
        <v>81751241681.639908</v>
      </c>
      <c r="L155" s="133">
        <v>1933609461018.6521</v>
      </c>
      <c r="M155" s="133">
        <v>16758828104322.658</v>
      </c>
      <c r="N155" s="133">
        <v>17846924579965.063</v>
      </c>
      <c r="O155" s="132">
        <v>0.65472305577253309</v>
      </c>
      <c r="P155" s="132">
        <v>0.71707863655339843</v>
      </c>
      <c r="Q155" s="133">
        <v>4402.3000937259649</v>
      </c>
      <c r="R155" s="426">
        <v>0.94020942542777031</v>
      </c>
    </row>
    <row r="156" spans="1:18">
      <c r="A156" s="134">
        <f t="shared" si="2"/>
        <v>151</v>
      </c>
      <c r="B156" s="131">
        <v>11294036.94153421</v>
      </c>
      <c r="C156" s="131">
        <v>6349948.529002917</v>
      </c>
      <c r="D156" s="131">
        <v>1193749.8178842673</v>
      </c>
      <c r="E156" s="131">
        <v>3292928.4553106269</v>
      </c>
      <c r="F156" s="133">
        <v>239800746843.33459</v>
      </c>
      <c r="G156" s="133">
        <v>59203354235.445976</v>
      </c>
      <c r="H156" s="133">
        <v>0</v>
      </c>
      <c r="I156" s="133">
        <v>12046170750815.008</v>
      </c>
      <c r="J156" s="133">
        <v>232434033115.44067</v>
      </c>
      <c r="K156" s="133">
        <v>133188390717.7502</v>
      </c>
      <c r="L156" s="133">
        <v>3247929777075.1216</v>
      </c>
      <c r="M156" s="133">
        <v>15659722951723.32</v>
      </c>
      <c r="N156" s="133">
        <v>16635908210458.457</v>
      </c>
      <c r="O156" s="132">
        <v>0.63213418588913239</v>
      </c>
      <c r="P156" s="132">
        <v>0.68548836663654222</v>
      </c>
      <c r="Q156" s="133">
        <v>4103.5787396296146</v>
      </c>
      <c r="R156" s="426">
        <v>1.1157633348189071</v>
      </c>
    </row>
    <row r="157" spans="1:18">
      <c r="A157" s="134">
        <f t="shared" si="2"/>
        <v>152</v>
      </c>
      <c r="B157" s="131">
        <v>11363368.591560239</v>
      </c>
      <c r="C157" s="131">
        <v>5300972.7788054831</v>
      </c>
      <c r="D157" s="131">
        <v>1004136.7940159461</v>
      </c>
      <c r="E157" s="131">
        <v>4695079.4896355458</v>
      </c>
      <c r="F157" s="133">
        <v>205226578701.45453</v>
      </c>
      <c r="G157" s="133">
        <v>38961525368.447739</v>
      </c>
      <c r="H157" s="133">
        <v>614619060008.93274</v>
      </c>
      <c r="I157" s="133">
        <v>9512567718383.1426</v>
      </c>
      <c r="J157" s="133">
        <v>314851419398.46844</v>
      </c>
      <c r="K157" s="133">
        <v>84097151678.575104</v>
      </c>
      <c r="L157" s="133">
        <v>2900004094565.1924</v>
      </c>
      <c r="M157" s="133">
        <v>13426139444034.313</v>
      </c>
      <c r="N157" s="133">
        <v>14383055397693.408</v>
      </c>
      <c r="O157" s="132">
        <v>0.58738697576278787</v>
      </c>
      <c r="P157" s="132">
        <v>0.64355492650709833</v>
      </c>
      <c r="Q157" s="133">
        <v>3547.8676363328586</v>
      </c>
      <c r="R157" s="426">
        <v>1.2349920900092111</v>
      </c>
    </row>
    <row r="158" spans="1:18">
      <c r="A158" s="134">
        <f t="shared" si="2"/>
        <v>153</v>
      </c>
      <c r="B158" s="131">
        <v>6968504.4006702714</v>
      </c>
      <c r="C158" s="131">
        <v>3914955.9556841948</v>
      </c>
      <c r="D158" s="131">
        <v>851527.99098816141</v>
      </c>
      <c r="E158" s="131">
        <v>3628103.4275991917</v>
      </c>
      <c r="F158" s="133">
        <v>221454972936.04767</v>
      </c>
      <c r="G158" s="133">
        <v>41254706538.161964</v>
      </c>
      <c r="H158" s="133">
        <v>694163966751.0542</v>
      </c>
      <c r="I158" s="133">
        <v>8369409325029.1592</v>
      </c>
      <c r="J158" s="133">
        <v>245544426329.55695</v>
      </c>
      <c r="K158" s="133">
        <v>70917740012.908478</v>
      </c>
      <c r="L158" s="133">
        <v>2149233217962.6433</v>
      </c>
      <c r="M158" s="133">
        <v>11529268676085.32</v>
      </c>
      <c r="N158" s="133">
        <v>12390794294519.875</v>
      </c>
      <c r="O158" s="132">
        <v>0.61089221812210259</v>
      </c>
      <c r="P158" s="132">
        <v>0.69751869052277615</v>
      </c>
      <c r="Q158" s="133">
        <v>3056.4366784706153</v>
      </c>
      <c r="R158" s="426">
        <v>1.2328203955284061</v>
      </c>
    </row>
    <row r="159" spans="1:18">
      <c r="A159" s="134">
        <f t="shared" si="2"/>
        <v>154</v>
      </c>
      <c r="B159" s="131">
        <v>9034553.9569388628</v>
      </c>
      <c r="C159" s="131">
        <v>3067601.4962049681</v>
      </c>
      <c r="D159" s="131">
        <v>1052009.8180703935</v>
      </c>
      <c r="E159" s="131">
        <v>3638079.1112906574</v>
      </c>
      <c r="F159" s="133">
        <v>213215641576.1015</v>
      </c>
      <c r="G159" s="133">
        <v>50997180240.524338</v>
      </c>
      <c r="H159" s="133">
        <v>60998165694.677444</v>
      </c>
      <c r="I159" s="133">
        <v>7768704150770.0244</v>
      </c>
      <c r="J159" s="133">
        <v>235898753234.41464</v>
      </c>
      <c r="K159" s="133">
        <v>81262529735.85083</v>
      </c>
      <c r="L159" s="133">
        <v>2560962125908.6494</v>
      </c>
      <c r="M159" s="133">
        <v>10707825725343.617</v>
      </c>
      <c r="N159" s="133">
        <v>11488175452082.373</v>
      </c>
      <c r="O159" s="132">
        <v>0.57297287221378002</v>
      </c>
      <c r="P159" s="132">
        <v>0.6331485276298594</v>
      </c>
      <c r="Q159" s="133">
        <v>2833.7877286833677</v>
      </c>
      <c r="R159" s="426">
        <v>1.178230395242849</v>
      </c>
    </row>
    <row r="160" spans="1:18">
      <c r="A160" s="134">
        <f t="shared" si="2"/>
        <v>155</v>
      </c>
      <c r="B160" s="131">
        <v>8425916.439156523</v>
      </c>
      <c r="C160" s="131">
        <v>6295258.4330756739</v>
      </c>
      <c r="D160" s="131">
        <v>903304.83657989965</v>
      </c>
      <c r="E160" s="131">
        <v>3664068.526437467</v>
      </c>
      <c r="F160" s="133">
        <v>157238338476.80725</v>
      </c>
      <c r="G160" s="133">
        <v>36858643025.547043</v>
      </c>
      <c r="H160" s="133">
        <v>252484338778.4917</v>
      </c>
      <c r="I160" s="133">
        <v>10212788785577.314</v>
      </c>
      <c r="J160" s="133">
        <v>169960408430.88464</v>
      </c>
      <c r="K160" s="133">
        <v>86120783517.588913</v>
      </c>
      <c r="L160" s="133">
        <v>1750911671320.7427</v>
      </c>
      <c r="M160" s="133">
        <v>12472265987625.023</v>
      </c>
      <c r="N160" s="133">
        <v>13263384675871.057</v>
      </c>
      <c r="O160" s="132">
        <v>0.61623602755214035</v>
      </c>
      <c r="P160" s="132">
        <v>0.67906331969234635</v>
      </c>
      <c r="Q160" s="133">
        <v>3271.678509094982</v>
      </c>
      <c r="R160" s="426">
        <v>1.0029650546263336</v>
      </c>
    </row>
    <row r="161" spans="1:18">
      <c r="A161" s="134">
        <f t="shared" si="2"/>
        <v>156</v>
      </c>
      <c r="B161" s="131">
        <v>14590671.99234625</v>
      </c>
      <c r="C161" s="131">
        <v>6049634.1697669476</v>
      </c>
      <c r="D161" s="131">
        <v>748520.8477803868</v>
      </c>
      <c r="E161" s="131">
        <v>3659766.1487426721</v>
      </c>
      <c r="F161" s="133">
        <v>173770449399.31201</v>
      </c>
      <c r="G161" s="133">
        <v>48272448098.794701</v>
      </c>
      <c r="H161" s="133">
        <v>335060966886.05511</v>
      </c>
      <c r="I161" s="133">
        <v>9769374902866.1504</v>
      </c>
      <c r="J161" s="133">
        <v>211635827599.06244</v>
      </c>
      <c r="K161" s="133">
        <v>84415543956.237701</v>
      </c>
      <c r="L161" s="133">
        <v>1427842163096.9927</v>
      </c>
      <c r="M161" s="133">
        <v>11828329404404.498</v>
      </c>
      <c r="N161" s="133">
        <v>12649832919710.811</v>
      </c>
      <c r="O161" s="132">
        <v>0.54116146999817172</v>
      </c>
      <c r="P161" s="132">
        <v>0.59837730545309087</v>
      </c>
      <c r="Q161" s="133">
        <v>3120.3337246449951</v>
      </c>
      <c r="R161" s="426">
        <v>1.0247073687535995</v>
      </c>
    </row>
    <row r="162" spans="1:18">
      <c r="A162" s="134">
        <f t="shared" si="2"/>
        <v>157</v>
      </c>
      <c r="B162" s="131">
        <v>8546836.6935778242</v>
      </c>
      <c r="C162" s="131">
        <v>5479163.8163724542</v>
      </c>
      <c r="D162" s="131">
        <v>1266866.6684610334</v>
      </c>
      <c r="E162" s="131">
        <v>4251830.6009262064</v>
      </c>
      <c r="F162" s="133">
        <v>254760416170.77536</v>
      </c>
      <c r="G162" s="133">
        <v>57694238911.812424</v>
      </c>
      <c r="H162" s="133">
        <v>615030452887.45056</v>
      </c>
      <c r="I162" s="133">
        <v>11203728431814.941</v>
      </c>
      <c r="J162" s="133">
        <v>267097203595.59628</v>
      </c>
      <c r="K162" s="133">
        <v>138554737524.3486</v>
      </c>
      <c r="L162" s="133">
        <v>2810940515189.5425</v>
      </c>
      <c r="M162" s="133">
        <v>15035351341011.879</v>
      </c>
      <c r="N162" s="133">
        <v>16112731747885.23</v>
      </c>
      <c r="O162" s="132">
        <v>0.61014885077788816</v>
      </c>
      <c r="P162" s="132">
        <v>0.69766390127703504</v>
      </c>
      <c r="Q162" s="133">
        <v>3974.5268248360212</v>
      </c>
      <c r="R162" s="426">
        <v>1.1814727482430389</v>
      </c>
    </row>
    <row r="163" spans="1:18">
      <c r="A163" s="134">
        <f t="shared" si="2"/>
        <v>158</v>
      </c>
      <c r="B163" s="131">
        <v>11019569.963899495</v>
      </c>
      <c r="C163" s="131">
        <v>6136776.4723119447</v>
      </c>
      <c r="D163" s="131">
        <v>1330643.2731916613</v>
      </c>
      <c r="E163" s="131">
        <v>5059096.5291085187</v>
      </c>
      <c r="F163" s="133">
        <v>238165501261.87732</v>
      </c>
      <c r="G163" s="133">
        <v>50899993970.695587</v>
      </c>
      <c r="H163" s="133">
        <v>553126297976.23828</v>
      </c>
      <c r="I163" s="133">
        <v>8954469010741.2031</v>
      </c>
      <c r="J163" s="133">
        <v>328029032411.24139</v>
      </c>
      <c r="K163" s="133">
        <v>101447968029.85869</v>
      </c>
      <c r="L163" s="133">
        <v>2563055901461.9795</v>
      </c>
      <c r="M163" s="133">
        <v>12500128210620.523</v>
      </c>
      <c r="N163" s="133">
        <v>13373929593398.18</v>
      </c>
      <c r="O163" s="132">
        <v>0.56266200075269523</v>
      </c>
      <c r="P163" s="132">
        <v>0.63872238907136869</v>
      </c>
      <c r="Q163" s="133">
        <v>3298.9466189931377</v>
      </c>
      <c r="R163" s="426">
        <v>0.93061895843219333</v>
      </c>
    </row>
    <row r="164" spans="1:18">
      <c r="A164" s="134">
        <f t="shared" si="2"/>
        <v>159</v>
      </c>
      <c r="B164" s="131">
        <v>11348046.993708845</v>
      </c>
      <c r="C164" s="131">
        <v>10108784.931587102</v>
      </c>
      <c r="D164" s="131">
        <v>1227026.903729747</v>
      </c>
      <c r="E164" s="131">
        <v>4984789.5605664048</v>
      </c>
      <c r="F164" s="133">
        <v>184719793015.2923</v>
      </c>
      <c r="G164" s="133">
        <v>58902377154.139206</v>
      </c>
      <c r="H164" s="133">
        <v>700914419346.20776</v>
      </c>
      <c r="I164" s="133">
        <v>18094425481228.703</v>
      </c>
      <c r="J164" s="133">
        <v>304695796371.49487</v>
      </c>
      <c r="K164" s="133">
        <v>129775544690.81496</v>
      </c>
      <c r="L164" s="133">
        <v>2665526923765.5537</v>
      </c>
      <c r="M164" s="133">
        <v>21895338165402.777</v>
      </c>
      <c r="N164" s="133">
        <v>23363977210018.871</v>
      </c>
      <c r="O164" s="132">
        <v>0.65203748304072962</v>
      </c>
      <c r="P164" s="132">
        <v>0.72084104825799644</v>
      </c>
      <c r="Q164" s="133">
        <v>5763.1912210209348</v>
      </c>
      <c r="R164" s="426">
        <v>1.0449368373359265</v>
      </c>
    </row>
    <row r="165" spans="1:18">
      <c r="A165" s="134">
        <f t="shared" si="2"/>
        <v>160</v>
      </c>
      <c r="B165" s="131">
        <v>11123744.659955963</v>
      </c>
      <c r="C165" s="131">
        <v>6148928.1314002005</v>
      </c>
      <c r="D165" s="131">
        <v>957184.42459395505</v>
      </c>
      <c r="E165" s="131">
        <v>4664371.7601101454</v>
      </c>
      <c r="F165" s="133">
        <v>258299103537.54718</v>
      </c>
      <c r="G165" s="133">
        <v>50896546042.962952</v>
      </c>
      <c r="H165" s="133">
        <v>579569202046.93237</v>
      </c>
      <c r="I165" s="133">
        <v>11702866344442.352</v>
      </c>
      <c r="J165" s="133">
        <v>315334827573.16681</v>
      </c>
      <c r="K165" s="133">
        <v>70032775948.0961</v>
      </c>
      <c r="L165" s="133">
        <v>2170158394306.2896</v>
      </c>
      <c r="M165" s="133">
        <v>14837961544316.834</v>
      </c>
      <c r="N165" s="133">
        <v>15860361136015.225</v>
      </c>
      <c r="O165" s="132">
        <v>0.60516749417728899</v>
      </c>
      <c r="P165" s="132">
        <v>0.67280815561154472</v>
      </c>
      <c r="Q165" s="133">
        <v>3912.2745772114517</v>
      </c>
      <c r="R165" s="426">
        <v>1.1451293112008858</v>
      </c>
    </row>
    <row r="166" spans="1:18">
      <c r="A166" s="134">
        <f t="shared" si="2"/>
        <v>161</v>
      </c>
      <c r="B166" s="131">
        <v>10775526.412709532</v>
      </c>
      <c r="C166" s="131">
        <v>9058847.4917869754</v>
      </c>
      <c r="D166" s="131">
        <v>1236859.0562416364</v>
      </c>
      <c r="E166" s="131">
        <v>4135045.4326869287</v>
      </c>
      <c r="F166" s="133">
        <v>226367821489.12158</v>
      </c>
      <c r="G166" s="133">
        <v>62124796606.900719</v>
      </c>
      <c r="H166" s="133">
        <v>521815433509.11145</v>
      </c>
      <c r="I166" s="133">
        <v>14050207510634.375</v>
      </c>
      <c r="J166" s="133">
        <v>256742183288.90643</v>
      </c>
      <c r="K166" s="133">
        <v>130596794390.75438</v>
      </c>
      <c r="L166" s="133">
        <v>2369014280521.3296</v>
      </c>
      <c r="M166" s="133">
        <v>17328376202344.477</v>
      </c>
      <c r="N166" s="133">
        <v>18380627665372.359</v>
      </c>
      <c r="O166" s="132">
        <v>0.62753973617687631</v>
      </c>
      <c r="P166" s="132">
        <v>0.69586817206148222</v>
      </c>
      <c r="Q166" s="133">
        <v>4533.9486101066504</v>
      </c>
      <c r="R166" s="426">
        <v>0.99630662494841471</v>
      </c>
    </row>
    <row r="167" spans="1:18">
      <c r="A167" s="134">
        <f t="shared" si="2"/>
        <v>162</v>
      </c>
      <c r="B167" s="131">
        <v>13084380.391015794</v>
      </c>
      <c r="C167" s="131">
        <v>8591734.6910843924</v>
      </c>
      <c r="D167" s="131">
        <v>909366.77191349468</v>
      </c>
      <c r="E167" s="131">
        <v>4429657.948557416</v>
      </c>
      <c r="F167" s="133">
        <v>279074872288.55957</v>
      </c>
      <c r="G167" s="133">
        <v>68178686963.210251</v>
      </c>
      <c r="H167" s="133">
        <v>406518303547.38165</v>
      </c>
      <c r="I167" s="133">
        <v>15034302615212.836</v>
      </c>
      <c r="J167" s="133">
        <v>302559627026.41571</v>
      </c>
      <c r="K167" s="133">
        <v>72770117602.508179</v>
      </c>
      <c r="L167" s="133">
        <v>2459488378614.3252</v>
      </c>
      <c r="M167" s="133">
        <v>18275639042003.465</v>
      </c>
      <c r="N167" s="133">
        <v>19524751626956.086</v>
      </c>
      <c r="O167" s="132">
        <v>0.64393714827334669</v>
      </c>
      <c r="P167" s="132">
        <v>0.71416948143165204</v>
      </c>
      <c r="Q167" s="133">
        <v>4816.1696169107263</v>
      </c>
      <c r="R167" s="426">
        <v>1.2019493997810982</v>
      </c>
    </row>
    <row r="168" spans="1:18">
      <c r="A168" s="134">
        <f t="shared" si="2"/>
        <v>163</v>
      </c>
      <c r="B168" s="131">
        <v>10773072.885123575</v>
      </c>
      <c r="C168" s="131">
        <v>5092837.839798877</v>
      </c>
      <c r="D168" s="131">
        <v>692961.6904188043</v>
      </c>
      <c r="E168" s="131">
        <v>2769195.435712182</v>
      </c>
      <c r="F168" s="133">
        <v>196670556235.008</v>
      </c>
      <c r="G168" s="133">
        <v>62469258740.753403</v>
      </c>
      <c r="H168" s="133">
        <v>967929591326.10486</v>
      </c>
      <c r="I168" s="133">
        <v>8691831217756.0195</v>
      </c>
      <c r="J168" s="133">
        <v>142867359237.12622</v>
      </c>
      <c r="K168" s="133">
        <v>84480899529.740173</v>
      </c>
      <c r="L168" s="133">
        <v>1792655295801.3823</v>
      </c>
      <c r="M168" s="133">
        <v>11679764363650.375</v>
      </c>
      <c r="N168" s="133">
        <v>12479086064816.02</v>
      </c>
      <c r="O168" s="132">
        <v>0.5881888496983344</v>
      </c>
      <c r="P168" s="132">
        <v>0.65497315027609848</v>
      </c>
      <c r="Q168" s="133">
        <v>3078.2156055293585</v>
      </c>
      <c r="R168" s="426">
        <v>1.1861819330546248</v>
      </c>
    </row>
    <row r="169" spans="1:18">
      <c r="A169" s="134">
        <f t="shared" si="2"/>
        <v>164</v>
      </c>
      <c r="B169" s="131">
        <v>9225064.918213198</v>
      </c>
      <c r="C169" s="131">
        <v>3802862.4885940198</v>
      </c>
      <c r="D169" s="131">
        <v>1087170.6330633119</v>
      </c>
      <c r="E169" s="131">
        <v>4312629.1954205018</v>
      </c>
      <c r="F169" s="133">
        <v>185258850753.75372</v>
      </c>
      <c r="G169" s="133">
        <v>36893466761.505493</v>
      </c>
      <c r="H169" s="133">
        <v>528474477171.70142</v>
      </c>
      <c r="I169" s="133">
        <v>7455492910434.6689</v>
      </c>
      <c r="J169" s="133">
        <v>189146176134.24628</v>
      </c>
      <c r="K169" s="133">
        <v>98518800211.647141</v>
      </c>
      <c r="L169" s="133">
        <v>2127127285723.9563</v>
      </c>
      <c r="M169" s="133">
        <v>10398759649676.221</v>
      </c>
      <c r="N169" s="133">
        <v>11203656120196.947</v>
      </c>
      <c r="O169" s="132">
        <v>0.54980354319952007</v>
      </c>
      <c r="P169" s="132">
        <v>0.62591523811218952</v>
      </c>
      <c r="Q169" s="133">
        <v>2763.6053577200164</v>
      </c>
      <c r="R169" s="426">
        <v>1.0500824905733295</v>
      </c>
    </row>
    <row r="170" spans="1:18">
      <c r="A170" s="134">
        <f t="shared" si="2"/>
        <v>165</v>
      </c>
      <c r="B170" s="131">
        <v>11313904.751767395</v>
      </c>
      <c r="C170" s="131">
        <v>17862101.63463176</v>
      </c>
      <c r="D170" s="131">
        <v>735590.76993138832</v>
      </c>
      <c r="E170" s="131">
        <v>3664246.1404926572</v>
      </c>
      <c r="F170" s="133">
        <v>285522303981.24792</v>
      </c>
      <c r="G170" s="133">
        <v>66574112462.090263</v>
      </c>
      <c r="H170" s="133">
        <v>608728219665.37195</v>
      </c>
      <c r="I170" s="133">
        <v>27000903710716.922</v>
      </c>
      <c r="J170" s="133">
        <v>287631312579.40594</v>
      </c>
      <c r="K170" s="133">
        <v>101150871453.32178</v>
      </c>
      <c r="L170" s="133">
        <v>1765987440456.1084</v>
      </c>
      <c r="M170" s="133">
        <v>29764401554871.129</v>
      </c>
      <c r="N170" s="133">
        <v>31567690690614.684</v>
      </c>
      <c r="O170" s="132">
        <v>0.7159963499091434</v>
      </c>
      <c r="P170" s="132">
        <v>0.78255134489125444</v>
      </c>
      <c r="Q170" s="133">
        <v>7786.8008610297693</v>
      </c>
      <c r="R170" s="426">
        <v>1.3095719937634331</v>
      </c>
    </row>
    <row r="171" spans="1:18">
      <c r="A171" s="134">
        <f t="shared" si="2"/>
        <v>166</v>
      </c>
      <c r="B171" s="131">
        <v>11932149.309252957</v>
      </c>
      <c r="C171" s="131">
        <v>5813729.8028023895</v>
      </c>
      <c r="D171" s="131">
        <v>864584.96924200561</v>
      </c>
      <c r="E171" s="131">
        <v>5661387.3828156125</v>
      </c>
      <c r="F171" s="133">
        <v>232535115964.96649</v>
      </c>
      <c r="G171" s="133">
        <v>38663432192.819817</v>
      </c>
      <c r="H171" s="133">
        <v>513102593506.52106</v>
      </c>
      <c r="I171" s="133">
        <v>12120227170422.918</v>
      </c>
      <c r="J171" s="133">
        <v>420099202836.94617</v>
      </c>
      <c r="K171" s="133">
        <v>71487158499.783707</v>
      </c>
      <c r="L171" s="133">
        <v>2015232532767.2651</v>
      </c>
      <c r="M171" s="133">
        <v>15140148658033.434</v>
      </c>
      <c r="N171" s="133">
        <v>16237109625122.047</v>
      </c>
      <c r="O171" s="132">
        <v>0.5898465032459701</v>
      </c>
      <c r="P171" s="132">
        <v>0.66497954637744561</v>
      </c>
      <c r="Q171" s="133">
        <v>4005.2071102915756</v>
      </c>
      <c r="R171" s="426">
        <v>1.2029094216544329</v>
      </c>
    </row>
    <row r="172" spans="1:18">
      <c r="A172" s="134">
        <f t="shared" si="2"/>
        <v>167</v>
      </c>
      <c r="B172" s="131">
        <v>15447919.448764797</v>
      </c>
      <c r="C172" s="131">
        <v>9259152.4158740249</v>
      </c>
      <c r="D172" s="131">
        <v>643785.12986359932</v>
      </c>
      <c r="E172" s="131">
        <v>5565908.642702885</v>
      </c>
      <c r="F172" s="133">
        <v>273319744991.65881</v>
      </c>
      <c r="G172" s="133">
        <v>46409313909.626083</v>
      </c>
      <c r="H172" s="133">
        <v>501793874317.7738</v>
      </c>
      <c r="I172" s="133">
        <v>14888311806883.445</v>
      </c>
      <c r="J172" s="133">
        <v>404394875282.59698</v>
      </c>
      <c r="K172" s="133">
        <v>55099343481.271027</v>
      </c>
      <c r="L172" s="133">
        <v>2072000845160.886</v>
      </c>
      <c r="M172" s="133">
        <v>17921600745125.973</v>
      </c>
      <c r="N172" s="133">
        <v>19124311877467.113</v>
      </c>
      <c r="O172" s="132">
        <v>0.60206469472956803</v>
      </c>
      <c r="P172" s="132">
        <v>0.66749019175505964</v>
      </c>
      <c r="Q172" s="133">
        <v>4717.3931616840437</v>
      </c>
      <c r="R172" s="426">
        <v>1.5686463173500118</v>
      </c>
    </row>
    <row r="173" spans="1:18">
      <c r="A173" s="134">
        <f t="shared" si="2"/>
        <v>168</v>
      </c>
      <c r="B173" s="131">
        <v>9005517.7720196582</v>
      </c>
      <c r="C173" s="131">
        <v>13385659.484122749</v>
      </c>
      <c r="D173" s="131">
        <v>1425404.7709396486</v>
      </c>
      <c r="E173" s="131">
        <v>6990427.2361587733</v>
      </c>
      <c r="F173" s="133">
        <v>198219130485.85645</v>
      </c>
      <c r="G173" s="133">
        <v>48032318337.28727</v>
      </c>
      <c r="H173" s="133">
        <v>264220982415.84793</v>
      </c>
      <c r="I173" s="133">
        <v>19963562049954.77</v>
      </c>
      <c r="J173" s="133">
        <v>360383942170.2439</v>
      </c>
      <c r="K173" s="133">
        <v>166413406182.45087</v>
      </c>
      <c r="L173" s="133">
        <v>2803951765401.082</v>
      </c>
      <c r="M173" s="133">
        <v>23558532146124.391</v>
      </c>
      <c r="N173" s="133">
        <v>24993684389408.414</v>
      </c>
      <c r="O173" s="132">
        <v>0.64604269841617412</v>
      </c>
      <c r="P173" s="132">
        <v>0.70900585952591355</v>
      </c>
      <c r="Q173" s="133">
        <v>6165.19101860099</v>
      </c>
      <c r="R173" s="426">
        <v>1.0415423887727668</v>
      </c>
    </row>
    <row r="174" spans="1:18">
      <c r="A174" s="134">
        <f t="shared" si="2"/>
        <v>169</v>
      </c>
      <c r="B174" s="131">
        <v>6682893.6665760819</v>
      </c>
      <c r="C174" s="131">
        <v>4364667.1075679604</v>
      </c>
      <c r="D174" s="131">
        <v>758106.76342587336</v>
      </c>
      <c r="E174" s="131">
        <v>3257364.5814242279</v>
      </c>
      <c r="F174" s="133">
        <v>190159344276.97476</v>
      </c>
      <c r="G174" s="133">
        <v>38739578758.560715</v>
      </c>
      <c r="H174" s="133">
        <v>797314756988.36865</v>
      </c>
      <c r="I174" s="133">
        <v>7374387106286.6084</v>
      </c>
      <c r="J174" s="133">
        <v>139094659659.83951</v>
      </c>
      <c r="K174" s="133">
        <v>79474540617.542542</v>
      </c>
      <c r="L174" s="133">
        <v>1614030192568.1025</v>
      </c>
      <c r="M174" s="133">
        <v>10004301256120.461</v>
      </c>
      <c r="N174" s="133">
        <v>10870425028933.477</v>
      </c>
      <c r="O174" s="132">
        <v>0.60131606315999264</v>
      </c>
      <c r="P174" s="132">
        <v>0.66838994522686868</v>
      </c>
      <c r="Q174" s="133">
        <v>2681.4072592337138</v>
      </c>
      <c r="R174" s="426">
        <v>1.0744551768975144</v>
      </c>
    </row>
    <row r="175" spans="1:18">
      <c r="A175" s="134">
        <f t="shared" si="2"/>
        <v>170</v>
      </c>
      <c r="B175" s="131">
        <v>15178608.937359085</v>
      </c>
      <c r="C175" s="131">
        <v>6042021.5575106144</v>
      </c>
      <c r="D175" s="131">
        <v>1097444.6527092943</v>
      </c>
      <c r="E175" s="131">
        <v>4225508.4378930274</v>
      </c>
      <c r="F175" s="133">
        <v>243291573032.33243</v>
      </c>
      <c r="G175" s="133">
        <v>62370381816.382568</v>
      </c>
      <c r="H175" s="133">
        <v>0</v>
      </c>
      <c r="I175" s="133">
        <v>11033586952854.002</v>
      </c>
      <c r="J175" s="133">
        <v>217323131496.64273</v>
      </c>
      <c r="K175" s="133">
        <v>113157875226.26813</v>
      </c>
      <c r="L175" s="133">
        <v>2335252985877.8687</v>
      </c>
      <c r="M175" s="133">
        <v>13699320945454.781</v>
      </c>
      <c r="N175" s="133">
        <v>14490699322862.031</v>
      </c>
      <c r="O175" s="132">
        <v>0.48319135092678789</v>
      </c>
      <c r="P175" s="132">
        <v>0.57611675397134898</v>
      </c>
      <c r="Q175" s="133">
        <v>3574.4201585747487</v>
      </c>
      <c r="R175" s="426">
        <v>1.0278657569440193</v>
      </c>
    </row>
    <row r="176" spans="1:18">
      <c r="A176" s="134">
        <f t="shared" si="2"/>
        <v>171</v>
      </c>
      <c r="B176" s="131">
        <v>11738713.922836063</v>
      </c>
      <c r="C176" s="131">
        <v>14589267.222973878</v>
      </c>
      <c r="D176" s="131">
        <v>953141.97792850458</v>
      </c>
      <c r="E176" s="131">
        <v>4130051.5921291867</v>
      </c>
      <c r="F176" s="133">
        <v>148391347288.2038</v>
      </c>
      <c r="G176" s="133">
        <v>34664291756.655251</v>
      </c>
      <c r="H176" s="133">
        <v>0</v>
      </c>
      <c r="I176" s="133">
        <v>19810678460280.52</v>
      </c>
      <c r="J176" s="133">
        <v>268943560441.79431</v>
      </c>
      <c r="K176" s="133">
        <v>69819412700.224915</v>
      </c>
      <c r="L176" s="133">
        <v>1797922585306.0862</v>
      </c>
      <c r="M176" s="133">
        <v>21947364018728.625</v>
      </c>
      <c r="N176" s="133">
        <v>23351273056945.367</v>
      </c>
      <c r="O176" s="132">
        <v>0.67972752801610437</v>
      </c>
      <c r="P176" s="132">
        <v>0.73476857479153079</v>
      </c>
      <c r="Q176" s="133">
        <v>5760.0574881463663</v>
      </c>
      <c r="R176" s="426">
        <v>0.90202011829374729</v>
      </c>
    </row>
    <row r="177" spans="1:18">
      <c r="A177" s="134">
        <f t="shared" si="2"/>
        <v>172</v>
      </c>
      <c r="B177" s="131">
        <v>12682145.746375533</v>
      </c>
      <c r="C177" s="131">
        <v>16719226.853649164</v>
      </c>
      <c r="D177" s="131">
        <v>791170.43563755485</v>
      </c>
      <c r="E177" s="131">
        <v>5639008.9856154965</v>
      </c>
      <c r="F177" s="133">
        <v>162221703142.23584</v>
      </c>
      <c r="G177" s="133">
        <v>43676406027.335419</v>
      </c>
      <c r="H177" s="133">
        <v>624357168588.59888</v>
      </c>
      <c r="I177" s="133">
        <v>26032589934839.113</v>
      </c>
      <c r="J177" s="133">
        <v>288632629648.57684</v>
      </c>
      <c r="K177" s="133">
        <v>64788404533.199677</v>
      </c>
      <c r="L177" s="133">
        <v>1588873205901.7727</v>
      </c>
      <c r="M177" s="133">
        <v>28599241343511.262</v>
      </c>
      <c r="N177" s="133">
        <v>30453415729871.672</v>
      </c>
      <c r="O177" s="132">
        <v>0.67999640342518819</v>
      </c>
      <c r="P177" s="132">
        <v>0.73894904365347247</v>
      </c>
      <c r="Q177" s="133">
        <v>7511.9427059377585</v>
      </c>
      <c r="R177" s="426">
        <v>1.0505669958154551</v>
      </c>
    </row>
    <row r="178" spans="1:18">
      <c r="A178" s="134">
        <f t="shared" si="2"/>
        <v>173</v>
      </c>
      <c r="B178" s="131">
        <v>8144181.0439081807</v>
      </c>
      <c r="C178" s="131">
        <v>17087768.554727122</v>
      </c>
      <c r="D178" s="131">
        <v>1030089.5878554323</v>
      </c>
      <c r="E178" s="131">
        <v>4853326.3635597955</v>
      </c>
      <c r="F178" s="133">
        <v>278245317066.26178</v>
      </c>
      <c r="G178" s="133">
        <v>51873048207.987206</v>
      </c>
      <c r="H178" s="133">
        <v>682303009682.28784</v>
      </c>
      <c r="I178" s="133">
        <v>23535765462144.281</v>
      </c>
      <c r="J178" s="133">
        <v>289479649865.13098</v>
      </c>
      <c r="K178" s="133">
        <v>73176284515.452866</v>
      </c>
      <c r="L178" s="133">
        <v>1909265244887.4941</v>
      </c>
      <c r="M178" s="133">
        <v>26489989651094.648</v>
      </c>
      <c r="N178" s="133">
        <v>28110551657444.066</v>
      </c>
      <c r="O178" s="132">
        <v>0.7091366012293866</v>
      </c>
      <c r="P178" s="132">
        <v>0.78382783106675247</v>
      </c>
      <c r="Q178" s="133">
        <v>6934.0285292165927</v>
      </c>
      <c r="R178" s="426">
        <v>1.0554364781717895</v>
      </c>
    </row>
    <row r="179" spans="1:18">
      <c r="A179" s="134">
        <f t="shared" si="2"/>
        <v>174</v>
      </c>
      <c r="B179" s="131">
        <v>11399771.095948139</v>
      </c>
      <c r="C179" s="131">
        <v>4952221.7385133989</v>
      </c>
      <c r="D179" s="131">
        <v>543259.35240788793</v>
      </c>
      <c r="E179" s="131">
        <v>5481142.3669520263</v>
      </c>
      <c r="F179" s="133">
        <v>208374138578.14981</v>
      </c>
      <c r="G179" s="133">
        <v>53645602159.276886</v>
      </c>
      <c r="H179" s="133">
        <v>735570063423.56421</v>
      </c>
      <c r="I179" s="133">
        <v>11173233451242.725</v>
      </c>
      <c r="J179" s="133">
        <v>400293088606.98669</v>
      </c>
      <c r="K179" s="133">
        <v>51033810944.609558</v>
      </c>
      <c r="L179" s="133">
        <v>1271030959321.9771</v>
      </c>
      <c r="M179" s="133">
        <v>13631161373539.861</v>
      </c>
      <c r="N179" s="133">
        <v>14819434439585.279</v>
      </c>
      <c r="O179" s="132">
        <v>0.56573193702392011</v>
      </c>
      <c r="P179" s="132">
        <v>0.63781925440954756</v>
      </c>
      <c r="Q179" s="133">
        <v>3655.5092352208385</v>
      </c>
      <c r="R179" s="426">
        <v>1.2689966278074365</v>
      </c>
    </row>
    <row r="180" spans="1:18">
      <c r="A180" s="134">
        <f t="shared" si="2"/>
        <v>175</v>
      </c>
      <c r="B180" s="131">
        <v>10608390.967964347</v>
      </c>
      <c r="C180" s="131">
        <v>5608667.4567928193</v>
      </c>
      <c r="D180" s="131">
        <v>843634.39203240012</v>
      </c>
      <c r="E180" s="131">
        <v>6415878.7720872629</v>
      </c>
      <c r="F180" s="133">
        <v>170608589168.45062</v>
      </c>
      <c r="G180" s="133">
        <v>51563352829.535263</v>
      </c>
      <c r="H180" s="133">
        <v>220597551098.70398</v>
      </c>
      <c r="I180" s="133">
        <v>9761070000635.5566</v>
      </c>
      <c r="J180" s="133">
        <v>358959449245.19202</v>
      </c>
      <c r="K180" s="133">
        <v>106105682228.82449</v>
      </c>
      <c r="L180" s="133">
        <v>1652145815117.7983</v>
      </c>
      <c r="M180" s="133">
        <v>12098878498326.074</v>
      </c>
      <c r="N180" s="133">
        <v>12942767791050.865</v>
      </c>
      <c r="O180" s="132">
        <v>0.51808281088129793</v>
      </c>
      <c r="P180" s="132">
        <v>0.58035883307095826</v>
      </c>
      <c r="Q180" s="133">
        <v>3192.5919563519647</v>
      </c>
      <c r="R180" s="426">
        <v>1.0963427908386822</v>
      </c>
    </row>
    <row r="181" spans="1:18">
      <c r="A181" s="134">
        <f t="shared" si="2"/>
        <v>176</v>
      </c>
      <c r="B181" s="131">
        <v>10241163.023718322</v>
      </c>
      <c r="C181" s="131">
        <v>4290740.1635838775</v>
      </c>
      <c r="D181" s="131">
        <v>618426.79349024524</v>
      </c>
      <c r="E181" s="131">
        <v>6583617.0202624314</v>
      </c>
      <c r="F181" s="133">
        <v>201054361105.42163</v>
      </c>
      <c r="G181" s="133">
        <v>42628047177.445694</v>
      </c>
      <c r="H181" s="133">
        <v>316220636397.66913</v>
      </c>
      <c r="I181" s="133">
        <v>7968751018804.5088</v>
      </c>
      <c r="J181" s="133">
        <v>463284582641.57111</v>
      </c>
      <c r="K181" s="133">
        <v>64403600398.772385</v>
      </c>
      <c r="L181" s="133">
        <v>1492181809308.1223</v>
      </c>
      <c r="M181" s="133">
        <v>10304841647550.645</v>
      </c>
      <c r="N181" s="133">
        <v>11024488417506.131</v>
      </c>
      <c r="O181" s="132">
        <v>0.51869807791641165</v>
      </c>
      <c r="P181" s="132">
        <v>0.58076459258551638</v>
      </c>
      <c r="Q181" s="133">
        <v>2719.4100684524251</v>
      </c>
      <c r="R181" s="426">
        <v>1.2525901480181505</v>
      </c>
    </row>
    <row r="182" spans="1:18">
      <c r="A182" s="134">
        <f t="shared" si="2"/>
        <v>177</v>
      </c>
      <c r="B182" s="131">
        <v>13263635.661368838</v>
      </c>
      <c r="C182" s="131">
        <v>5403078.5034344019</v>
      </c>
      <c r="D182" s="131">
        <v>1123725.1184861097</v>
      </c>
      <c r="E182" s="131">
        <v>4114897.4945563665</v>
      </c>
      <c r="F182" s="133">
        <v>293259145985.12128</v>
      </c>
      <c r="G182" s="133">
        <v>51109516557.123024</v>
      </c>
      <c r="H182" s="133">
        <v>807074246196.13354</v>
      </c>
      <c r="I182" s="133">
        <v>11946278044144.133</v>
      </c>
      <c r="J182" s="133">
        <v>248896712499.14069</v>
      </c>
      <c r="K182" s="133">
        <v>117575397475.7422</v>
      </c>
      <c r="L182" s="133">
        <v>3830681606512.3853</v>
      </c>
      <c r="M182" s="133">
        <v>16950506006827.533</v>
      </c>
      <c r="N182" s="133">
        <v>18185173540189.621</v>
      </c>
      <c r="O182" s="132">
        <v>0.600604549939183</v>
      </c>
      <c r="P182" s="132">
        <v>0.68835934867545179</v>
      </c>
      <c r="Q182" s="133">
        <v>4485.7359497261032</v>
      </c>
      <c r="R182" s="426">
        <v>1.4908792691429527</v>
      </c>
    </row>
    <row r="183" spans="1:18">
      <c r="A183" s="134">
        <f t="shared" si="2"/>
        <v>178</v>
      </c>
      <c r="B183" s="131">
        <v>8668922.8457338829</v>
      </c>
      <c r="C183" s="131">
        <v>9887167.6508375723</v>
      </c>
      <c r="D183" s="131">
        <v>989416.61834143393</v>
      </c>
      <c r="E183" s="131">
        <v>4690463.7270613704</v>
      </c>
      <c r="F183" s="133">
        <v>167992351812.92157</v>
      </c>
      <c r="G183" s="133">
        <v>41025917648.721039</v>
      </c>
      <c r="H183" s="133">
        <v>482036587731.48206</v>
      </c>
      <c r="I183" s="133">
        <v>15566749785916.58</v>
      </c>
      <c r="J183" s="133">
        <v>335954833113.60815</v>
      </c>
      <c r="K183" s="133">
        <v>98748569617.872864</v>
      </c>
      <c r="L183" s="133">
        <v>2206019823598.6543</v>
      </c>
      <c r="M183" s="133">
        <v>18689509599978.195</v>
      </c>
      <c r="N183" s="133">
        <v>19941655738700.141</v>
      </c>
      <c r="O183" s="132">
        <v>0.64654184308819362</v>
      </c>
      <c r="P183" s="132">
        <v>0.71303697887478479</v>
      </c>
      <c r="Q183" s="133">
        <v>4919.0073356438434</v>
      </c>
      <c r="R183" s="426">
        <v>1.0257620047636318</v>
      </c>
    </row>
    <row r="184" spans="1:18">
      <c r="A184" s="134">
        <f t="shared" si="2"/>
        <v>179</v>
      </c>
      <c r="B184" s="131">
        <v>9791847.7923984081</v>
      </c>
      <c r="C184" s="131">
        <v>10593997.942568669</v>
      </c>
      <c r="D184" s="131">
        <v>631231.20141471655</v>
      </c>
      <c r="E184" s="131">
        <v>6347235.4834494963</v>
      </c>
      <c r="F184" s="133">
        <v>212622459691.94012</v>
      </c>
      <c r="G184" s="133">
        <v>52538507881.264801</v>
      </c>
      <c r="H184" s="133">
        <v>0</v>
      </c>
      <c r="I184" s="133">
        <v>17254632222767.666</v>
      </c>
      <c r="J184" s="133">
        <v>462970253412.48132</v>
      </c>
      <c r="K184" s="133">
        <v>78816617592.816254</v>
      </c>
      <c r="L184" s="133">
        <v>1410274527068.6013</v>
      </c>
      <c r="M184" s="133">
        <v>19206693620841.566</v>
      </c>
      <c r="N184" s="133">
        <v>20375307375213.145</v>
      </c>
      <c r="O184" s="132">
        <v>0.63801212248514572</v>
      </c>
      <c r="P184" s="132">
        <v>0.6951004675557152</v>
      </c>
      <c r="Q184" s="133">
        <v>5025.9761655681168</v>
      </c>
      <c r="R184" s="426">
        <v>1.0688448255554341</v>
      </c>
    </row>
    <row r="185" spans="1:18">
      <c r="A185" s="134">
        <f t="shared" si="2"/>
        <v>180</v>
      </c>
      <c r="B185" s="131">
        <v>13523764.000184249</v>
      </c>
      <c r="C185" s="131">
        <v>6943099.5960301794</v>
      </c>
      <c r="D185" s="131">
        <v>818377.72270494292</v>
      </c>
      <c r="E185" s="131">
        <v>4204696.602311004</v>
      </c>
      <c r="F185" s="133">
        <v>210314131177.08209</v>
      </c>
      <c r="G185" s="133">
        <v>47419773966.553757</v>
      </c>
      <c r="H185" s="133">
        <v>0</v>
      </c>
      <c r="I185" s="133">
        <v>13044364183418.348</v>
      </c>
      <c r="J185" s="133">
        <v>205577589269.10413</v>
      </c>
      <c r="K185" s="133">
        <v>55103703758.458305</v>
      </c>
      <c r="L185" s="133">
        <v>2044167778030.887</v>
      </c>
      <c r="M185" s="133">
        <v>15349213254476.797</v>
      </c>
      <c r="N185" s="133">
        <v>16382706718648.629</v>
      </c>
      <c r="O185" s="132">
        <v>0.61621806994121942</v>
      </c>
      <c r="P185" s="132">
        <v>0.65799651749343557</v>
      </c>
      <c r="Q185" s="133">
        <v>4041.1215388871801</v>
      </c>
      <c r="R185" s="426">
        <v>1.181032249891772</v>
      </c>
    </row>
    <row r="186" spans="1:18">
      <c r="A186" s="134">
        <f t="shared" si="2"/>
        <v>181</v>
      </c>
      <c r="B186" s="131">
        <v>7083799.9146299846</v>
      </c>
      <c r="C186" s="131">
        <v>4272703.3770680306</v>
      </c>
      <c r="D186" s="131">
        <v>907310.69385359297</v>
      </c>
      <c r="E186" s="131">
        <v>3239944.3303397922</v>
      </c>
      <c r="F186" s="133">
        <v>226505404456.17053</v>
      </c>
      <c r="G186" s="133">
        <v>54143713783.90889</v>
      </c>
      <c r="H186" s="133">
        <v>514420718225.45569</v>
      </c>
      <c r="I186" s="133">
        <v>8857935250733.2109</v>
      </c>
      <c r="J186" s="133">
        <v>158412907835.35812</v>
      </c>
      <c r="K186" s="133">
        <v>90136969798.787109</v>
      </c>
      <c r="L186" s="133">
        <v>2090654218548.7244</v>
      </c>
      <c r="M186" s="133">
        <v>11711560065141.535</v>
      </c>
      <c r="N186" s="133">
        <v>12571678075073.99</v>
      </c>
      <c r="O186" s="132">
        <v>0.6339664024270818</v>
      </c>
      <c r="P186" s="132">
        <v>0.71042685874530576</v>
      </c>
      <c r="Q186" s="133">
        <v>3101.0552725885523</v>
      </c>
      <c r="R186" s="426">
        <v>1.087289247665844</v>
      </c>
    </row>
    <row r="187" spans="1:18">
      <c r="A187" s="134">
        <f t="shared" si="2"/>
        <v>182</v>
      </c>
      <c r="B187" s="131">
        <v>12084743.985222742</v>
      </c>
      <c r="C187" s="131">
        <v>15061666.667968301</v>
      </c>
      <c r="D187" s="131">
        <v>354616.37351511035</v>
      </c>
      <c r="E187" s="131">
        <v>3537869.8183879326</v>
      </c>
      <c r="F187" s="133">
        <v>187291215353.30292</v>
      </c>
      <c r="G187" s="133">
        <v>50599042700.788857</v>
      </c>
      <c r="H187" s="133">
        <v>273362625873.0936</v>
      </c>
      <c r="I187" s="133">
        <v>19318008718681.285</v>
      </c>
      <c r="J187" s="133">
        <v>99183906913.34668</v>
      </c>
      <c r="K187" s="133">
        <v>51634612989.546135</v>
      </c>
      <c r="L187" s="133">
        <v>717695868372.82092</v>
      </c>
      <c r="M187" s="133">
        <v>20459885732830.094</v>
      </c>
      <c r="N187" s="133">
        <v>21707967071148.258</v>
      </c>
      <c r="O187" s="132">
        <v>0.67369041767092563</v>
      </c>
      <c r="P187" s="132">
        <v>0.72150600971265</v>
      </c>
      <c r="Q187" s="133">
        <v>5354.7032735935518</v>
      </c>
      <c r="R187" s="426">
        <v>1.0097305191673251</v>
      </c>
    </row>
    <row r="188" spans="1:18">
      <c r="A188" s="134">
        <f t="shared" si="2"/>
        <v>183</v>
      </c>
      <c r="B188" s="131">
        <v>7044754.443880761</v>
      </c>
      <c r="C188" s="131">
        <v>4266500.2184091909</v>
      </c>
      <c r="D188" s="131">
        <v>1403786.4825976696</v>
      </c>
      <c r="E188" s="131">
        <v>4854908.2313014753</v>
      </c>
      <c r="F188" s="133">
        <v>203959186129.41852</v>
      </c>
      <c r="G188" s="133">
        <v>53478930648.310501</v>
      </c>
      <c r="H188" s="133">
        <v>414453032263.8999</v>
      </c>
      <c r="I188" s="133">
        <v>8408250459727.2227</v>
      </c>
      <c r="J188" s="133">
        <v>374282903528.37103</v>
      </c>
      <c r="K188" s="133">
        <v>115895186697.54842</v>
      </c>
      <c r="L188" s="133">
        <v>3677298707635.3066</v>
      </c>
      <c r="M188" s="133">
        <v>12990180289852.35</v>
      </c>
      <c r="N188" s="133">
        <v>13907301446215.066</v>
      </c>
      <c r="O188" s="132">
        <v>0.57516567979022526</v>
      </c>
      <c r="P188" s="132">
        <v>0.65474224989096974</v>
      </c>
      <c r="Q188" s="133">
        <v>3430.513430245453</v>
      </c>
      <c r="R188" s="426">
        <v>1.3077476447966541</v>
      </c>
    </row>
    <row r="189" spans="1:18">
      <c r="A189" s="134">
        <f t="shared" si="2"/>
        <v>184</v>
      </c>
      <c r="B189" s="131">
        <v>9027108.445180485</v>
      </c>
      <c r="C189" s="131">
        <v>5799479.6855330579</v>
      </c>
      <c r="D189" s="131">
        <v>733237.44248682423</v>
      </c>
      <c r="E189" s="131">
        <v>6159657.612725148</v>
      </c>
      <c r="F189" s="133">
        <v>226862907540.0957</v>
      </c>
      <c r="G189" s="133">
        <v>59908863164.906677</v>
      </c>
      <c r="H189" s="133">
        <v>929820016113.99756</v>
      </c>
      <c r="I189" s="133">
        <v>10181481081646.303</v>
      </c>
      <c r="J189" s="133">
        <v>434419214572.90961</v>
      </c>
      <c r="K189" s="133">
        <v>81218406400.322327</v>
      </c>
      <c r="L189" s="133">
        <v>2247552491129.9302</v>
      </c>
      <c r="M189" s="133">
        <v>13874491209863.463</v>
      </c>
      <c r="N189" s="133">
        <v>14793900863450.348</v>
      </c>
      <c r="O189" s="132">
        <v>0.60588318033159139</v>
      </c>
      <c r="P189" s="132">
        <v>0.66641235862243708</v>
      </c>
      <c r="Q189" s="133">
        <v>3649.2108691293406</v>
      </c>
      <c r="R189" s="426">
        <v>1.2314725664221891</v>
      </c>
    </row>
    <row r="190" spans="1:18">
      <c r="A190" s="134">
        <f t="shared" si="2"/>
        <v>185</v>
      </c>
      <c r="B190" s="131">
        <v>10098205.033458937</v>
      </c>
      <c r="C190" s="131">
        <v>12677478.451140432</v>
      </c>
      <c r="D190" s="131">
        <v>1384285.5285002897</v>
      </c>
      <c r="E190" s="131">
        <v>4050764.7795445304</v>
      </c>
      <c r="F190" s="133">
        <v>215329886488.02118</v>
      </c>
      <c r="G190" s="133">
        <v>62897185982.974953</v>
      </c>
      <c r="H190" s="133">
        <v>658412162047.5437</v>
      </c>
      <c r="I190" s="133">
        <v>16134166524787.201</v>
      </c>
      <c r="J190" s="133">
        <v>206628568216.24768</v>
      </c>
      <c r="K190" s="133">
        <v>105872601631.99139</v>
      </c>
      <c r="L190" s="133">
        <v>3298839463635.0854</v>
      </c>
      <c r="M190" s="133">
        <v>20403919320318.07</v>
      </c>
      <c r="N190" s="133">
        <v>21678295434955.613</v>
      </c>
      <c r="O190" s="132">
        <v>0.64329171173967947</v>
      </c>
      <c r="P190" s="132">
        <v>0.7133552257550172</v>
      </c>
      <c r="Q190" s="133">
        <v>5347.3841724113499</v>
      </c>
      <c r="R190" s="426">
        <v>1.0775927838556238</v>
      </c>
    </row>
    <row r="191" spans="1:18">
      <c r="A191" s="134">
        <f t="shared" si="2"/>
        <v>186</v>
      </c>
      <c r="B191" s="131">
        <v>11263991.580582686</v>
      </c>
      <c r="C191" s="131">
        <v>4966897.6479105894</v>
      </c>
      <c r="D191" s="131">
        <v>648839.26187975239</v>
      </c>
      <c r="E191" s="131">
        <v>5511511.1555528976</v>
      </c>
      <c r="F191" s="133">
        <v>163971246338.60583</v>
      </c>
      <c r="G191" s="133">
        <v>38590224961.380424</v>
      </c>
      <c r="H191" s="133">
        <v>614210171949.68457</v>
      </c>
      <c r="I191" s="133">
        <v>9614422537130.2148</v>
      </c>
      <c r="J191" s="133">
        <v>224092340980.29059</v>
      </c>
      <c r="K191" s="133">
        <v>58701096949.552299</v>
      </c>
      <c r="L191" s="133">
        <v>1174878612456.7568</v>
      </c>
      <c r="M191" s="133">
        <v>11686304759466.5</v>
      </c>
      <c r="N191" s="133">
        <v>12500145495073.572</v>
      </c>
      <c r="O191" s="132">
        <v>0.53421485660042656</v>
      </c>
      <c r="P191" s="132">
        <v>0.59620688627551466</v>
      </c>
      <c r="Q191" s="133">
        <v>3083.4103342559379</v>
      </c>
      <c r="R191" s="426">
        <v>0.97895508691268618</v>
      </c>
    </row>
    <row r="192" spans="1:18">
      <c r="A192" s="134">
        <f t="shared" si="2"/>
        <v>187</v>
      </c>
      <c r="B192" s="131">
        <v>9762653.4725786503</v>
      </c>
      <c r="C192" s="131">
        <v>18489114.290480491</v>
      </c>
      <c r="D192" s="131">
        <v>602269.53034469648</v>
      </c>
      <c r="E192" s="131">
        <v>6784243.2844314864</v>
      </c>
      <c r="F192" s="133">
        <v>240520617884.21423</v>
      </c>
      <c r="G192" s="133">
        <v>55720329238.182007</v>
      </c>
      <c r="H192" s="133">
        <v>728498768749.53296</v>
      </c>
      <c r="I192" s="133">
        <v>19382845122910.406</v>
      </c>
      <c r="J192" s="133">
        <v>603932184106.99451</v>
      </c>
      <c r="K192" s="133">
        <v>60759518694.513115</v>
      </c>
      <c r="L192" s="133">
        <v>1084649186725.2205</v>
      </c>
      <c r="M192" s="133">
        <v>21860684781186.664</v>
      </c>
      <c r="N192" s="133">
        <v>23300972457625.059</v>
      </c>
      <c r="O192" s="132">
        <v>0.66034735567906344</v>
      </c>
      <c r="P192" s="132">
        <v>0.73328222355452644</v>
      </c>
      <c r="Q192" s="133">
        <v>5747.6498415454016</v>
      </c>
      <c r="R192" s="426">
        <v>1.0091283212780484</v>
      </c>
    </row>
    <row r="193" spans="1:18">
      <c r="A193" s="134">
        <f t="shared" si="2"/>
        <v>188</v>
      </c>
      <c r="B193" s="131">
        <v>13177281.503346443</v>
      </c>
      <c r="C193" s="131">
        <v>22375378.379552629</v>
      </c>
      <c r="D193" s="131">
        <v>1348367.4739053226</v>
      </c>
      <c r="E193" s="131">
        <v>5009265.0146120889</v>
      </c>
      <c r="F193" s="133">
        <v>261204270046.54407</v>
      </c>
      <c r="G193" s="133">
        <v>60515434368.018013</v>
      </c>
      <c r="H193" s="133">
        <v>684157284584.09717</v>
      </c>
      <c r="I193" s="133">
        <v>28346544161352.277</v>
      </c>
      <c r="J193" s="133">
        <v>248264717832.73468</v>
      </c>
      <c r="K193" s="133">
        <v>181395592007.09589</v>
      </c>
      <c r="L193" s="133">
        <v>3041426499211.2549</v>
      </c>
      <c r="M193" s="133">
        <v>32501788254987.461</v>
      </c>
      <c r="N193" s="133">
        <v>34563069254498.785</v>
      </c>
      <c r="O193" s="132">
        <v>0.68717306681901824</v>
      </c>
      <c r="P193" s="132">
        <v>0.75335372001088241</v>
      </c>
      <c r="Q193" s="133">
        <v>8525.6707583864791</v>
      </c>
      <c r="R193" s="426">
        <v>1.1627073544977016</v>
      </c>
    </row>
    <row r="194" spans="1:18">
      <c r="A194" s="134">
        <f t="shared" si="2"/>
        <v>189</v>
      </c>
      <c r="B194" s="131">
        <v>13179519.881132754</v>
      </c>
      <c r="C194" s="131">
        <v>13027301.492074739</v>
      </c>
      <c r="D194" s="131">
        <v>851475.67285567627</v>
      </c>
      <c r="E194" s="131">
        <v>3831184.7958217496</v>
      </c>
      <c r="F194" s="133">
        <v>184713082031.63318</v>
      </c>
      <c r="G194" s="133">
        <v>49147966328.805359</v>
      </c>
      <c r="H194" s="133">
        <v>475455305595.05469</v>
      </c>
      <c r="I194" s="133">
        <v>19558976729449.641</v>
      </c>
      <c r="J194" s="133">
        <v>241981730606.5181</v>
      </c>
      <c r="K194" s="133">
        <v>102502666403.01369</v>
      </c>
      <c r="L194" s="133">
        <v>1936626723171.7014</v>
      </c>
      <c r="M194" s="133">
        <v>22315543155225.934</v>
      </c>
      <c r="N194" s="133">
        <v>23864706309634.277</v>
      </c>
      <c r="O194" s="132">
        <v>0.66854803032304089</v>
      </c>
      <c r="P194" s="132">
        <v>0.72721900272102535</v>
      </c>
      <c r="Q194" s="133">
        <v>5886.706045790399</v>
      </c>
      <c r="R194" s="426">
        <v>1.1424508628686614</v>
      </c>
    </row>
    <row r="195" spans="1:18">
      <c r="A195" s="134">
        <f t="shared" si="2"/>
        <v>190</v>
      </c>
      <c r="B195" s="131">
        <v>8255260.5394300213</v>
      </c>
      <c r="C195" s="131">
        <v>13542474.5617487</v>
      </c>
      <c r="D195" s="131">
        <v>716239.72548316186</v>
      </c>
      <c r="E195" s="131">
        <v>4602893.9622486327</v>
      </c>
      <c r="F195" s="133">
        <v>156861406968.36703</v>
      </c>
      <c r="G195" s="133">
        <v>47377910606.612274</v>
      </c>
      <c r="H195" s="133">
        <v>226229315799.27881</v>
      </c>
      <c r="I195" s="133">
        <v>18702394325076.066</v>
      </c>
      <c r="J195" s="133">
        <v>295885932125.83801</v>
      </c>
      <c r="K195" s="133">
        <v>75961412091.193024</v>
      </c>
      <c r="L195" s="133">
        <v>1677871056254.3948</v>
      </c>
      <c r="M195" s="133">
        <v>20978342041346.77</v>
      </c>
      <c r="N195" s="133">
        <v>22278823279857.309</v>
      </c>
      <c r="O195" s="132">
        <v>0.6933991651886886</v>
      </c>
      <c r="P195" s="132">
        <v>0.75726130824242266</v>
      </c>
      <c r="Q195" s="133">
        <v>5495.5163492494594</v>
      </c>
      <c r="R195" s="426">
        <v>1.2174496922685119</v>
      </c>
    </row>
    <row r="196" spans="1:18">
      <c r="A196" s="134">
        <f t="shared" si="2"/>
        <v>191</v>
      </c>
      <c r="B196" s="131">
        <v>13024408.171296012</v>
      </c>
      <c r="C196" s="131">
        <v>14792073.847896485</v>
      </c>
      <c r="D196" s="131">
        <v>1150742.666026959</v>
      </c>
      <c r="E196" s="131">
        <v>3744484.7979651997</v>
      </c>
      <c r="F196" s="133">
        <v>275173655670.92792</v>
      </c>
      <c r="G196" s="133">
        <v>82298280739.642761</v>
      </c>
      <c r="H196" s="133">
        <v>706027316232.90466</v>
      </c>
      <c r="I196" s="133">
        <v>20829221261895.094</v>
      </c>
      <c r="J196" s="133">
        <v>173104507337.76135</v>
      </c>
      <c r="K196" s="133">
        <v>70721730195.866699</v>
      </c>
      <c r="L196" s="133">
        <v>2598194843740.8965</v>
      </c>
      <c r="M196" s="133">
        <v>24377269659402.523</v>
      </c>
      <c r="N196" s="133">
        <v>25730664166120.215</v>
      </c>
      <c r="O196" s="132">
        <v>0.68423642540271523</v>
      </c>
      <c r="P196" s="132">
        <v>0.75221758960106688</v>
      </c>
      <c r="Q196" s="133">
        <v>6346.9817874001519</v>
      </c>
      <c r="R196" s="426">
        <v>1.1668585229549093</v>
      </c>
    </row>
    <row r="197" spans="1:18">
      <c r="A197" s="134">
        <f t="shared" si="2"/>
        <v>192</v>
      </c>
      <c r="B197" s="131">
        <v>9462764.2644420788</v>
      </c>
      <c r="C197" s="131">
        <v>4833041.7367019793</v>
      </c>
      <c r="D197" s="131">
        <v>748757.03163337184</v>
      </c>
      <c r="E197" s="131">
        <v>2616905.446696532</v>
      </c>
      <c r="F197" s="133">
        <v>207013496819.63718</v>
      </c>
      <c r="G197" s="133">
        <v>38104463613.381378</v>
      </c>
      <c r="H197" s="133">
        <v>465209532768.62549</v>
      </c>
      <c r="I197" s="133">
        <v>11242498530783.848</v>
      </c>
      <c r="J197" s="133">
        <v>112993965787.61816</v>
      </c>
      <c r="K197" s="133">
        <v>70098833270.746033</v>
      </c>
      <c r="L197" s="133">
        <v>2010770284725.9473</v>
      </c>
      <c r="M197" s="133">
        <v>13901571147336.783</v>
      </c>
      <c r="N197" s="133">
        <v>14858055245092.383</v>
      </c>
      <c r="O197" s="132">
        <v>0.65369060334683571</v>
      </c>
      <c r="P197" s="132">
        <v>0.72289395846512505</v>
      </c>
      <c r="Q197" s="133">
        <v>3665.035827600489</v>
      </c>
      <c r="R197" s="426">
        <v>1.2164371207742459</v>
      </c>
    </row>
    <row r="198" spans="1:18">
      <c r="A198" s="134">
        <f t="shared" si="2"/>
        <v>193</v>
      </c>
      <c r="B198" s="131">
        <v>11063993.914805137</v>
      </c>
      <c r="C198" s="131">
        <v>5982458.5197367119</v>
      </c>
      <c r="D198" s="131">
        <v>870781.90120048961</v>
      </c>
      <c r="E198" s="131">
        <v>4896858.4542580023</v>
      </c>
      <c r="F198" s="133">
        <v>247319937774.74078</v>
      </c>
      <c r="G198" s="133">
        <v>55227452130.302917</v>
      </c>
      <c r="H198" s="133">
        <v>623804303444.55005</v>
      </c>
      <c r="I198" s="133">
        <v>10809469549709.432</v>
      </c>
      <c r="J198" s="133">
        <v>362824764797.20947</v>
      </c>
      <c r="K198" s="133">
        <v>98589452717.732864</v>
      </c>
      <c r="L198" s="133">
        <v>2154859987120.053</v>
      </c>
      <c r="M198" s="133">
        <v>14049548057788.977</v>
      </c>
      <c r="N198" s="133">
        <v>15013853047007.926</v>
      </c>
      <c r="O198" s="132">
        <v>0.59463884468629502</v>
      </c>
      <c r="P198" s="132">
        <v>0.65755437271546546</v>
      </c>
      <c r="Q198" s="133">
        <v>3703.4664644814816</v>
      </c>
      <c r="R198" s="426">
        <v>1.1267692170130823</v>
      </c>
    </row>
    <row r="199" spans="1:18">
      <c r="A199" s="134">
        <f t="shared" si="2"/>
        <v>194</v>
      </c>
      <c r="B199" s="131">
        <v>13223329.208763227</v>
      </c>
      <c r="C199" s="131">
        <v>14324457.610965867</v>
      </c>
      <c r="D199" s="131">
        <v>612321.23371290695</v>
      </c>
      <c r="E199" s="131">
        <v>6620023.8994534928</v>
      </c>
      <c r="F199" s="133">
        <v>261691947519.89359</v>
      </c>
      <c r="G199" s="133">
        <v>70141374738.227905</v>
      </c>
      <c r="H199" s="133">
        <v>467795928766.66797</v>
      </c>
      <c r="I199" s="133">
        <v>19812090694179.883</v>
      </c>
      <c r="J199" s="133">
        <v>369534668533.74353</v>
      </c>
      <c r="K199" s="133">
        <v>74617994047.969452</v>
      </c>
      <c r="L199" s="133">
        <v>1471910800346.1738</v>
      </c>
      <c r="M199" s="133">
        <v>22195950085874.438</v>
      </c>
      <c r="N199" s="133">
        <v>23497253546416.281</v>
      </c>
      <c r="O199" s="132">
        <v>0.6437552210501295</v>
      </c>
      <c r="P199" s="132">
        <v>0.69329867781782217</v>
      </c>
      <c r="Q199" s="133">
        <v>5796.0664890025364</v>
      </c>
      <c r="R199" s="426">
        <v>0.97271293793383384</v>
      </c>
    </row>
    <row r="200" spans="1:18">
      <c r="A200" s="134">
        <f t="shared" ref="A200:A263" si="3">A199+1</f>
        <v>195</v>
      </c>
      <c r="B200" s="131">
        <v>7006108.7607088843</v>
      </c>
      <c r="C200" s="131">
        <v>5300183.6924056616</v>
      </c>
      <c r="D200" s="131">
        <v>861626.23848126805</v>
      </c>
      <c r="E200" s="131">
        <v>3910995.4986804063</v>
      </c>
      <c r="F200" s="133">
        <v>195846575419.74841</v>
      </c>
      <c r="G200" s="133">
        <v>36739668128.375214</v>
      </c>
      <c r="H200" s="133">
        <v>557582757360.354</v>
      </c>
      <c r="I200" s="133">
        <v>11738202118581.766</v>
      </c>
      <c r="J200" s="133">
        <v>202035294406.2457</v>
      </c>
      <c r="K200" s="133">
        <v>97370533931.142258</v>
      </c>
      <c r="L200" s="133">
        <v>1735442442105.9751</v>
      </c>
      <c r="M200" s="133">
        <v>14330633146385.482</v>
      </c>
      <c r="N200" s="133">
        <v>15401496150462.938</v>
      </c>
      <c r="O200" s="132">
        <v>0.64493310957705074</v>
      </c>
      <c r="P200" s="132">
        <v>0.70952115068764743</v>
      </c>
      <c r="Q200" s="133">
        <v>3799.0863715991459</v>
      </c>
      <c r="R200" s="426">
        <v>0.98233347996263765</v>
      </c>
    </row>
    <row r="201" spans="1:18">
      <c r="A201" s="134">
        <f t="shared" si="3"/>
        <v>196</v>
      </c>
      <c r="B201" s="131">
        <v>9606299.8508116324</v>
      </c>
      <c r="C201" s="131">
        <v>5183294.0563659715</v>
      </c>
      <c r="D201" s="131">
        <v>962963.14387317735</v>
      </c>
      <c r="E201" s="131">
        <v>4796254.9316555168</v>
      </c>
      <c r="F201" s="133">
        <v>234626549546.66608</v>
      </c>
      <c r="G201" s="133">
        <v>52571470580.628609</v>
      </c>
      <c r="H201" s="133">
        <v>694724636396.58582</v>
      </c>
      <c r="I201" s="133">
        <v>10292925992174.473</v>
      </c>
      <c r="J201" s="133">
        <v>286178126041.31091</v>
      </c>
      <c r="K201" s="133">
        <v>106893942573.7393</v>
      </c>
      <c r="L201" s="133">
        <v>2174174186471.4961</v>
      </c>
      <c r="M201" s="133">
        <v>13554896883657.605</v>
      </c>
      <c r="N201" s="133">
        <v>14481301545808.959</v>
      </c>
      <c r="O201" s="132">
        <v>0.60351888497599759</v>
      </c>
      <c r="P201" s="132">
        <v>0.66461353932273004</v>
      </c>
      <c r="Q201" s="133">
        <v>3572.1020093263342</v>
      </c>
      <c r="R201" s="426">
        <v>1.0857476391473597</v>
      </c>
    </row>
    <row r="202" spans="1:18">
      <c r="A202" s="134">
        <f t="shared" si="3"/>
        <v>197</v>
      </c>
      <c r="B202" s="131">
        <v>6089267.7589917704</v>
      </c>
      <c r="C202" s="131">
        <v>14098885.2512806</v>
      </c>
      <c r="D202" s="131">
        <v>1965475.210171503</v>
      </c>
      <c r="E202" s="131">
        <v>4669338.9578260994</v>
      </c>
      <c r="F202" s="133">
        <v>172176206185.42334</v>
      </c>
      <c r="G202" s="133">
        <v>33242970971.649609</v>
      </c>
      <c r="H202" s="133">
        <v>423454193118.38977</v>
      </c>
      <c r="I202" s="133">
        <v>19389908136533.367</v>
      </c>
      <c r="J202" s="133">
        <v>223101673991.0947</v>
      </c>
      <c r="K202" s="133">
        <v>162616389411.41595</v>
      </c>
      <c r="L202" s="133">
        <v>3702686199720.7197</v>
      </c>
      <c r="M202" s="133">
        <v>23901766592774.984</v>
      </c>
      <c r="N202" s="133">
        <v>25302188976391.938</v>
      </c>
      <c r="O202" s="132">
        <v>0.69538684058246347</v>
      </c>
      <c r="P202" s="132">
        <v>0.78610384013854218</v>
      </c>
      <c r="Q202" s="133">
        <v>6241.2898313744299</v>
      </c>
      <c r="R202" s="426">
        <v>0.96736404206775772</v>
      </c>
    </row>
    <row r="203" spans="1:18">
      <c r="A203" s="134">
        <f t="shared" si="3"/>
        <v>198</v>
      </c>
      <c r="B203" s="131">
        <v>8141748.744807587</v>
      </c>
      <c r="C203" s="131">
        <v>3789675.3223201986</v>
      </c>
      <c r="D203" s="131">
        <v>1596699.3042211393</v>
      </c>
      <c r="E203" s="131">
        <v>3295313.3626854657</v>
      </c>
      <c r="F203" s="133">
        <v>202095541307.75452</v>
      </c>
      <c r="G203" s="133">
        <v>41731726542.580505</v>
      </c>
      <c r="H203" s="133">
        <v>579469775670.96716</v>
      </c>
      <c r="I203" s="133">
        <v>8114715906569.6406</v>
      </c>
      <c r="J203" s="133">
        <v>210588691807.39841</v>
      </c>
      <c r="K203" s="133">
        <v>174007102494.38669</v>
      </c>
      <c r="L203" s="133">
        <v>3520162602820.167</v>
      </c>
      <c r="M203" s="133">
        <v>12598944079362.559</v>
      </c>
      <c r="N203" s="133">
        <v>13475933891049.182</v>
      </c>
      <c r="O203" s="132">
        <v>0.57893465768609853</v>
      </c>
      <c r="P203" s="132">
        <v>0.66957096610376066</v>
      </c>
      <c r="Q203" s="133">
        <v>3324.1080145656592</v>
      </c>
      <c r="R203" s="426">
        <v>1.0627353419364949</v>
      </c>
    </row>
    <row r="204" spans="1:18">
      <c r="A204" s="134">
        <f t="shared" si="3"/>
        <v>199</v>
      </c>
      <c r="B204" s="131">
        <v>7125620.071037</v>
      </c>
      <c r="C204" s="131">
        <v>16088345.059424531</v>
      </c>
      <c r="D204" s="131">
        <v>602387.44012179517</v>
      </c>
      <c r="E204" s="131">
        <v>3581519.3297341978</v>
      </c>
      <c r="F204" s="133">
        <v>226795737879.1676</v>
      </c>
      <c r="G204" s="133">
        <v>40194614422.369621</v>
      </c>
      <c r="H204" s="133">
        <v>578575062679.59814</v>
      </c>
      <c r="I204" s="133">
        <v>26228994535540.914</v>
      </c>
      <c r="J204" s="133">
        <v>264675119906.19052</v>
      </c>
      <c r="K204" s="133">
        <v>62308471920.974236</v>
      </c>
      <c r="L204" s="133">
        <v>1351624172907.3037</v>
      </c>
      <c r="M204" s="133">
        <v>28486177362954.98</v>
      </c>
      <c r="N204" s="133">
        <v>30327118267052.852</v>
      </c>
      <c r="O204" s="132">
        <v>0.76154224646767255</v>
      </c>
      <c r="P204" s="132">
        <v>0.82724739706199168</v>
      </c>
      <c r="Q204" s="133">
        <v>7480.7889163919217</v>
      </c>
      <c r="R204" s="426">
        <v>1.0526612722139406</v>
      </c>
    </row>
    <row r="205" spans="1:18">
      <c r="A205" s="134">
        <f t="shared" si="3"/>
        <v>200</v>
      </c>
      <c r="B205" s="131">
        <v>9083346.3847716376</v>
      </c>
      <c r="C205" s="131">
        <v>4296123.4414415369</v>
      </c>
      <c r="D205" s="131">
        <v>2818464.53991572</v>
      </c>
      <c r="E205" s="131">
        <v>5149300.8406131053</v>
      </c>
      <c r="F205" s="133">
        <v>177772295836.74707</v>
      </c>
      <c r="G205" s="133">
        <v>43920366428.36261</v>
      </c>
      <c r="H205" s="133">
        <v>557105551385.84058</v>
      </c>
      <c r="I205" s="133">
        <v>8232160388851.1484</v>
      </c>
      <c r="J205" s="133">
        <v>218927233536.81064</v>
      </c>
      <c r="K205" s="133">
        <v>205673083211.87866</v>
      </c>
      <c r="L205" s="133">
        <v>6309568130563.5645</v>
      </c>
      <c r="M205" s="133">
        <v>15523434387549.244</v>
      </c>
      <c r="N205" s="133">
        <v>16442313973730.594</v>
      </c>
      <c r="O205" s="132">
        <v>0.5524307195375584</v>
      </c>
      <c r="P205" s="132">
        <v>0.65113319936942082</v>
      </c>
      <c r="Q205" s="133">
        <v>4055.8248578516514</v>
      </c>
      <c r="R205" s="426">
        <v>1.0461714745697177</v>
      </c>
    </row>
    <row r="206" spans="1:18">
      <c r="A206" s="134">
        <f t="shared" si="3"/>
        <v>201</v>
      </c>
      <c r="B206" s="131">
        <v>10914051.456618538</v>
      </c>
      <c r="C206" s="131">
        <v>5046896.6839041961</v>
      </c>
      <c r="D206" s="131">
        <v>799260.38524699397</v>
      </c>
      <c r="E206" s="131">
        <v>3420932.8389079813</v>
      </c>
      <c r="F206" s="133">
        <v>233758873767.33466</v>
      </c>
      <c r="G206" s="133">
        <v>55428611863.27404</v>
      </c>
      <c r="H206" s="133">
        <v>670079922614.72827</v>
      </c>
      <c r="I206" s="133">
        <v>12159929402252.83</v>
      </c>
      <c r="J206" s="133">
        <v>275105712131.20905</v>
      </c>
      <c r="K206" s="133">
        <v>98181604412.119202</v>
      </c>
      <c r="L206" s="133">
        <v>1529456256932.051</v>
      </c>
      <c r="M206" s="133">
        <v>14732752898342.938</v>
      </c>
      <c r="N206" s="133">
        <v>15867246904893.357</v>
      </c>
      <c r="O206" s="132">
        <v>0.61291835667098304</v>
      </c>
      <c r="P206" s="132">
        <v>0.6784992302988202</v>
      </c>
      <c r="Q206" s="133">
        <v>3913.9730895148882</v>
      </c>
      <c r="R206" s="426">
        <v>1.0169640878500514</v>
      </c>
    </row>
    <row r="207" spans="1:18">
      <c r="A207" s="134">
        <f t="shared" si="3"/>
        <v>202</v>
      </c>
      <c r="B207" s="131">
        <v>11260706.631486986</v>
      </c>
      <c r="C207" s="131">
        <v>6949060.8266758826</v>
      </c>
      <c r="D207" s="131">
        <v>713704.56529393443</v>
      </c>
      <c r="E207" s="131">
        <v>3771395.9738127002</v>
      </c>
      <c r="F207" s="133">
        <v>300983408635.02747</v>
      </c>
      <c r="G207" s="133">
        <v>78781078541.059006</v>
      </c>
      <c r="H207" s="133">
        <v>692896664045.17944</v>
      </c>
      <c r="I207" s="133">
        <v>14211650060357.215</v>
      </c>
      <c r="J207" s="133">
        <v>251148663501.28314</v>
      </c>
      <c r="K207" s="133">
        <v>67324182846.226822</v>
      </c>
      <c r="L207" s="133">
        <v>1888651848811.4465</v>
      </c>
      <c r="M207" s="133">
        <v>17111671419561.352</v>
      </c>
      <c r="N207" s="133">
        <v>18369120581159.672</v>
      </c>
      <c r="O207" s="132">
        <v>0.65267806336163381</v>
      </c>
      <c r="P207" s="132">
        <v>0.71679928409077387</v>
      </c>
      <c r="Q207" s="133">
        <v>4531.1101581548282</v>
      </c>
      <c r="R207" s="426">
        <v>1.2358659293531224</v>
      </c>
    </row>
    <row r="208" spans="1:18">
      <c r="A208" s="134">
        <f t="shared" si="3"/>
        <v>203</v>
      </c>
      <c r="B208" s="131">
        <v>8651600.7407893054</v>
      </c>
      <c r="C208" s="131">
        <v>3667067.1808877462</v>
      </c>
      <c r="D208" s="131">
        <v>1001804.0388265508</v>
      </c>
      <c r="E208" s="131">
        <v>3970636.0362977283</v>
      </c>
      <c r="F208" s="133">
        <v>305699949497.57959</v>
      </c>
      <c r="G208" s="133">
        <v>75685242794.704865</v>
      </c>
      <c r="H208" s="133">
        <v>734314386145.37183</v>
      </c>
      <c r="I208" s="133">
        <v>8223065234006.2832</v>
      </c>
      <c r="J208" s="133">
        <v>258384641287.1843</v>
      </c>
      <c r="K208" s="133">
        <v>98369884838.173416</v>
      </c>
      <c r="L208" s="133">
        <v>2736700367194.1772</v>
      </c>
      <c r="M208" s="133">
        <v>12050834513471.189</v>
      </c>
      <c r="N208" s="133">
        <v>12863280602519.391</v>
      </c>
      <c r="O208" s="132">
        <v>0.58394541862591032</v>
      </c>
      <c r="P208" s="132">
        <v>0.6536568849991381</v>
      </c>
      <c r="Q208" s="133">
        <v>3172.9848550861843</v>
      </c>
      <c r="R208" s="426">
        <v>1.2371863806304224</v>
      </c>
    </row>
    <row r="209" spans="1:18">
      <c r="A209" s="134">
        <f t="shared" si="3"/>
        <v>204</v>
      </c>
      <c r="B209" s="131">
        <v>7956884.9427963309</v>
      </c>
      <c r="C209" s="131">
        <v>8195337.4308201596</v>
      </c>
      <c r="D209" s="131">
        <v>725442.80715139699</v>
      </c>
      <c r="E209" s="131">
        <v>5580014.7351863496</v>
      </c>
      <c r="F209" s="133">
        <v>167233442792.6922</v>
      </c>
      <c r="G209" s="133">
        <v>31316158935.696163</v>
      </c>
      <c r="H209" s="133">
        <v>693740521818.85071</v>
      </c>
      <c r="I209" s="133">
        <v>14931709081521.004</v>
      </c>
      <c r="J209" s="133">
        <v>308291926688.98126</v>
      </c>
      <c r="K209" s="133">
        <v>65247124087.959267</v>
      </c>
      <c r="L209" s="133">
        <v>1468668928768.9182</v>
      </c>
      <c r="M209" s="133">
        <v>17467657582885.713</v>
      </c>
      <c r="N209" s="133">
        <v>18635930432008.973</v>
      </c>
      <c r="O209" s="132">
        <v>0.66086788102281491</v>
      </c>
      <c r="P209" s="132">
        <v>0.72147088929992864</v>
      </c>
      <c r="Q209" s="133">
        <v>4596.9241322173093</v>
      </c>
      <c r="R209" s="426">
        <v>0.88162679641142516</v>
      </c>
    </row>
    <row r="210" spans="1:18">
      <c r="A210" s="134">
        <f t="shared" si="3"/>
        <v>205</v>
      </c>
      <c r="B210" s="131">
        <v>11387245.966294633</v>
      </c>
      <c r="C210" s="131">
        <v>7548104.6768847555</v>
      </c>
      <c r="D210" s="131">
        <v>1348759.0078066094</v>
      </c>
      <c r="E210" s="131">
        <v>4180323.613177062</v>
      </c>
      <c r="F210" s="133">
        <v>275393166824.09998</v>
      </c>
      <c r="G210" s="133">
        <v>88853306653.669952</v>
      </c>
      <c r="H210" s="133">
        <v>648899154256.78052</v>
      </c>
      <c r="I210" s="133">
        <v>14233030454080.652</v>
      </c>
      <c r="J210" s="133">
        <v>215353059958.80725</v>
      </c>
      <c r="K210" s="133">
        <v>143252941684.38434</v>
      </c>
      <c r="L210" s="133">
        <v>3476711626573.7275</v>
      </c>
      <c r="M210" s="133">
        <v>18717247236554.352</v>
      </c>
      <c r="N210" s="133">
        <v>19896323313497.938</v>
      </c>
      <c r="O210" s="132">
        <v>0.61511786277087122</v>
      </c>
      <c r="P210" s="132">
        <v>0.67589090329158485</v>
      </c>
      <c r="Q210" s="133">
        <v>4907.8251883320027</v>
      </c>
      <c r="R210" s="426">
        <v>1.2510387318675635</v>
      </c>
    </row>
    <row r="211" spans="1:18">
      <c r="A211" s="134">
        <f t="shared" si="3"/>
        <v>206</v>
      </c>
      <c r="B211" s="131">
        <v>6801822.7379124584</v>
      </c>
      <c r="C211" s="131">
        <v>4109536.9811159261</v>
      </c>
      <c r="D211" s="131">
        <v>544679.10922032956</v>
      </c>
      <c r="E211" s="131">
        <v>5691045.7841290925</v>
      </c>
      <c r="F211" s="133">
        <v>151409057945.76581</v>
      </c>
      <c r="G211" s="133">
        <v>36962946644.246964</v>
      </c>
      <c r="H211" s="133">
        <v>468285794029.37262</v>
      </c>
      <c r="I211" s="133">
        <v>8203542192741.1182</v>
      </c>
      <c r="J211" s="133">
        <v>298075777862.90393</v>
      </c>
      <c r="K211" s="133">
        <v>68941528755.571228</v>
      </c>
      <c r="L211" s="133">
        <v>1096680155469.7649</v>
      </c>
      <c r="M211" s="133">
        <v>10135525448858.73</v>
      </c>
      <c r="N211" s="133">
        <v>10942651098600.496</v>
      </c>
      <c r="O211" s="132">
        <v>0.54380217218840377</v>
      </c>
      <c r="P211" s="132">
        <v>0.61105873485427931</v>
      </c>
      <c r="Q211" s="133">
        <v>2699.2232606315974</v>
      </c>
      <c r="R211" s="426">
        <v>1.0025498850644428</v>
      </c>
    </row>
    <row r="212" spans="1:18">
      <c r="A212" s="134">
        <f t="shared" si="3"/>
        <v>207</v>
      </c>
      <c r="B212" s="131">
        <v>12706358.147861492</v>
      </c>
      <c r="C212" s="131">
        <v>12735859.648831112</v>
      </c>
      <c r="D212" s="131">
        <v>987831.39713071263</v>
      </c>
      <c r="E212" s="131">
        <v>4697045.9774992913</v>
      </c>
      <c r="F212" s="133">
        <v>204670032821.20551</v>
      </c>
      <c r="G212" s="133">
        <v>40109458503.510719</v>
      </c>
      <c r="H212" s="133">
        <v>391996508853.63489</v>
      </c>
      <c r="I212" s="133">
        <v>18987710725677.371</v>
      </c>
      <c r="J212" s="133">
        <v>229583610705.83813</v>
      </c>
      <c r="K212" s="133">
        <v>62979760130.50499</v>
      </c>
      <c r="L212" s="133">
        <v>1898608818456.0613</v>
      </c>
      <c r="M212" s="133">
        <v>21570879423823.414</v>
      </c>
      <c r="N212" s="133">
        <v>22915704658827.652</v>
      </c>
      <c r="O212" s="132">
        <v>0.66448783383766408</v>
      </c>
      <c r="P212" s="132">
        <v>0.72450252786835256</v>
      </c>
      <c r="Q212" s="133">
        <v>5652.6158507221635</v>
      </c>
      <c r="R212" s="426">
        <v>0.94204794013539606</v>
      </c>
    </row>
    <row r="213" spans="1:18">
      <c r="A213" s="134">
        <f t="shared" si="3"/>
        <v>208</v>
      </c>
      <c r="B213" s="131">
        <v>10423667.552396554</v>
      </c>
      <c r="C213" s="131">
        <v>14437544.208543533</v>
      </c>
      <c r="D213" s="131">
        <v>1275080.964666418</v>
      </c>
      <c r="E213" s="131">
        <v>4137931.2935256958</v>
      </c>
      <c r="F213" s="133">
        <v>320427876473.45996</v>
      </c>
      <c r="G213" s="133">
        <v>75079357882.911636</v>
      </c>
      <c r="H213" s="133">
        <v>709226534945.18933</v>
      </c>
      <c r="I213" s="133">
        <v>20435189241469.523</v>
      </c>
      <c r="J213" s="133">
        <v>285687248392.50012</v>
      </c>
      <c r="K213" s="133">
        <v>114179290261.41922</v>
      </c>
      <c r="L213" s="133">
        <v>3541273110698.1719</v>
      </c>
      <c r="M213" s="133">
        <v>25085555425766.801</v>
      </c>
      <c r="N213" s="133">
        <v>26538395707034.145</v>
      </c>
      <c r="O213" s="132">
        <v>0.70265228078433406</v>
      </c>
      <c r="P213" s="132">
        <v>0.76469476874947395</v>
      </c>
      <c r="Q213" s="133">
        <v>6546.2248907336325</v>
      </c>
      <c r="R213" s="426">
        <v>1.1418091249062072</v>
      </c>
    </row>
    <row r="214" spans="1:18">
      <c r="A214" s="134">
        <f t="shared" si="3"/>
        <v>209</v>
      </c>
      <c r="B214" s="131">
        <v>11463377.5262479</v>
      </c>
      <c r="C214" s="131">
        <v>14605128.965728365</v>
      </c>
      <c r="D214" s="131">
        <v>902745.36719283927</v>
      </c>
      <c r="E214" s="131">
        <v>4123710.4925543852</v>
      </c>
      <c r="F214" s="133">
        <v>205089091046.73218</v>
      </c>
      <c r="G214" s="133">
        <v>65236143771.29921</v>
      </c>
      <c r="H214" s="133">
        <v>94212485229.604477</v>
      </c>
      <c r="I214" s="133">
        <v>21835660843654</v>
      </c>
      <c r="J214" s="133">
        <v>248762806410.582</v>
      </c>
      <c r="K214" s="133">
        <v>107223517549.06834</v>
      </c>
      <c r="L214" s="133">
        <v>3245351641995.5806</v>
      </c>
      <c r="M214" s="133">
        <v>25531211294838.836</v>
      </c>
      <c r="N214" s="133">
        <v>26961905576559.254</v>
      </c>
      <c r="O214" s="132">
        <v>0.70510905591922779</v>
      </c>
      <c r="P214" s="132">
        <v>0.75637879975187061</v>
      </c>
      <c r="Q214" s="133">
        <v>6650.6920514453022</v>
      </c>
      <c r="R214" s="426">
        <v>1.4122406558755352</v>
      </c>
    </row>
    <row r="215" spans="1:18">
      <c r="A215" s="134">
        <f t="shared" si="3"/>
        <v>210</v>
      </c>
      <c r="B215" s="131">
        <v>9233828.5907959491</v>
      </c>
      <c r="C215" s="131">
        <v>6411152.7491516918</v>
      </c>
      <c r="D215" s="131">
        <v>575252.74549725838</v>
      </c>
      <c r="E215" s="131">
        <v>4544030.154371256</v>
      </c>
      <c r="F215" s="133">
        <v>199189605119.03308</v>
      </c>
      <c r="G215" s="133">
        <v>46724921402.34584</v>
      </c>
      <c r="H215" s="133">
        <v>583118938097.90088</v>
      </c>
      <c r="I215" s="133">
        <v>10107644331459.604</v>
      </c>
      <c r="J215" s="133">
        <v>186038063423.76569</v>
      </c>
      <c r="K215" s="133">
        <v>84252209300.604019</v>
      </c>
      <c r="L215" s="133">
        <v>1143237552179.8938</v>
      </c>
      <c r="M215" s="133">
        <v>12104291094461.768</v>
      </c>
      <c r="N215" s="133">
        <v>12884882082540.701</v>
      </c>
      <c r="O215" s="132">
        <v>0.5804618687831774</v>
      </c>
      <c r="P215" s="132">
        <v>0.63862181305509114</v>
      </c>
      <c r="Q215" s="133">
        <v>3178.3132912039223</v>
      </c>
      <c r="R215" s="426">
        <v>0.9793695873799465</v>
      </c>
    </row>
    <row r="216" spans="1:18">
      <c r="A216" s="134">
        <f t="shared" si="3"/>
        <v>211</v>
      </c>
      <c r="B216" s="131">
        <v>8454117.6094158813</v>
      </c>
      <c r="C216" s="131">
        <v>6512902.8154893983</v>
      </c>
      <c r="D216" s="131">
        <v>1911644.7276263935</v>
      </c>
      <c r="E216" s="131">
        <v>3748613.2196019581</v>
      </c>
      <c r="F216" s="133">
        <v>257084480592.45081</v>
      </c>
      <c r="G216" s="133">
        <v>60151585530.180992</v>
      </c>
      <c r="H216" s="133">
        <v>468805436255.72961</v>
      </c>
      <c r="I216" s="133">
        <v>12448480068819.93</v>
      </c>
      <c r="J216" s="133">
        <v>256535879269.62326</v>
      </c>
      <c r="K216" s="133">
        <v>115497915007.05382</v>
      </c>
      <c r="L216" s="133">
        <v>4689444230954.4492</v>
      </c>
      <c r="M216" s="133">
        <v>17978763530306.789</v>
      </c>
      <c r="N216" s="133">
        <v>19032095587553.051</v>
      </c>
      <c r="O216" s="132">
        <v>0.64146521410558377</v>
      </c>
      <c r="P216" s="132">
        <v>0.73331135290879856</v>
      </c>
      <c r="Q216" s="133">
        <v>4694.6461735453995</v>
      </c>
      <c r="R216" s="426">
        <v>1.2567085903429691</v>
      </c>
    </row>
    <row r="217" spans="1:18">
      <c r="A217" s="134">
        <f t="shared" si="3"/>
        <v>212</v>
      </c>
      <c r="B217" s="131">
        <v>11051634.928959919</v>
      </c>
      <c r="C217" s="131">
        <v>15266457.332499489</v>
      </c>
      <c r="D217" s="131">
        <v>638795.6849919922</v>
      </c>
      <c r="E217" s="131">
        <v>4308953.6489248592</v>
      </c>
      <c r="F217" s="133">
        <v>245748491354.42166</v>
      </c>
      <c r="G217" s="133">
        <v>63648752202.620026</v>
      </c>
      <c r="H217" s="133">
        <v>845964266002.38501</v>
      </c>
      <c r="I217" s="133">
        <v>20904990525477.738</v>
      </c>
      <c r="J217" s="133">
        <v>221303319710.50983</v>
      </c>
      <c r="K217" s="133">
        <v>69054992358.562775</v>
      </c>
      <c r="L217" s="133">
        <v>1264171139411.8362</v>
      </c>
      <c r="M217" s="133">
        <v>23305484242961.035</v>
      </c>
      <c r="N217" s="133">
        <v>24832766062698.352</v>
      </c>
      <c r="O217" s="132">
        <v>0.67676522866498678</v>
      </c>
      <c r="P217" s="132">
        <v>0.7445425687056394</v>
      </c>
      <c r="Q217" s="133">
        <v>6125.497302096288</v>
      </c>
      <c r="R217" s="426">
        <v>1.0971337820737532</v>
      </c>
    </row>
    <row r="218" spans="1:18">
      <c r="A218" s="134">
        <f t="shared" si="3"/>
        <v>213</v>
      </c>
      <c r="B218" s="131">
        <v>11284557.364424748</v>
      </c>
      <c r="C218" s="131">
        <v>8055983.9134618752</v>
      </c>
      <c r="D218" s="131">
        <v>1281600.3713729796</v>
      </c>
      <c r="E218" s="131">
        <v>4002894.6930945627</v>
      </c>
      <c r="F218" s="133">
        <v>170341846486.20163</v>
      </c>
      <c r="G218" s="133">
        <v>35854273106.711563</v>
      </c>
      <c r="H218" s="133">
        <v>465682778960.78339</v>
      </c>
      <c r="I218" s="133">
        <v>14182892568419.854</v>
      </c>
      <c r="J218" s="133">
        <v>285169474173.96332</v>
      </c>
      <c r="K218" s="133">
        <v>79108138792.432022</v>
      </c>
      <c r="L218" s="133">
        <v>2525675541290.2012</v>
      </c>
      <c r="M218" s="133">
        <v>17538528501637.232</v>
      </c>
      <c r="N218" s="133">
        <v>18717245928888.793</v>
      </c>
      <c r="O218" s="132">
        <v>0.63442820181454407</v>
      </c>
      <c r="P218" s="132">
        <v>0.70537088179680252</v>
      </c>
      <c r="Q218" s="133">
        <v>4616.9822222221983</v>
      </c>
      <c r="R218" s="426">
        <v>1.082959228794443</v>
      </c>
    </row>
    <row r="219" spans="1:18">
      <c r="A219" s="134">
        <f t="shared" si="3"/>
        <v>214</v>
      </c>
      <c r="B219" s="131">
        <v>10893082.479488058</v>
      </c>
      <c r="C219" s="131">
        <v>9374233.6919891927</v>
      </c>
      <c r="D219" s="131">
        <v>628895.71357563301</v>
      </c>
      <c r="E219" s="131">
        <v>3819137.4526960263</v>
      </c>
      <c r="F219" s="133">
        <v>213710130478.38904</v>
      </c>
      <c r="G219" s="133">
        <v>51290306474.384399</v>
      </c>
      <c r="H219" s="133">
        <v>525397648703.88733</v>
      </c>
      <c r="I219" s="133">
        <v>15353570624919.225</v>
      </c>
      <c r="J219" s="133">
        <v>130486651279.13547</v>
      </c>
      <c r="K219" s="133">
        <v>66038550322.391098</v>
      </c>
      <c r="L219" s="133">
        <v>1109251707503.7756</v>
      </c>
      <c r="M219" s="133">
        <v>17184745182728.412</v>
      </c>
      <c r="N219" s="133">
        <v>18362481697802.023</v>
      </c>
      <c r="O219" s="132">
        <v>0.65899533221657258</v>
      </c>
      <c r="P219" s="132">
        <v>0.71037114557149017</v>
      </c>
      <c r="Q219" s="133">
        <v>4529.4725450917667</v>
      </c>
      <c r="R219" s="426">
        <v>0.84997753226956008</v>
      </c>
    </row>
    <row r="220" spans="1:18">
      <c r="A220" s="134">
        <f t="shared" si="3"/>
        <v>215</v>
      </c>
      <c r="B220" s="131">
        <v>13871136.694723755</v>
      </c>
      <c r="C220" s="131">
        <v>12238824.66549742</v>
      </c>
      <c r="D220" s="131">
        <v>1317915.846615989</v>
      </c>
      <c r="E220" s="131">
        <v>4498164.1791258212</v>
      </c>
      <c r="F220" s="133">
        <v>241586820034.08182</v>
      </c>
      <c r="G220" s="133">
        <v>61458368364.14389</v>
      </c>
      <c r="H220" s="133">
        <v>361559279187.89197</v>
      </c>
      <c r="I220" s="133">
        <v>19803134995300.82</v>
      </c>
      <c r="J220" s="133">
        <v>348574838883.48822</v>
      </c>
      <c r="K220" s="133">
        <v>133019238643.78287</v>
      </c>
      <c r="L220" s="133">
        <v>3657165257192.833</v>
      </c>
      <c r="M220" s="133">
        <v>24303453609208.813</v>
      </c>
      <c r="N220" s="133">
        <v>25883874575909.957</v>
      </c>
      <c r="O220" s="132">
        <v>0.67419787458407143</v>
      </c>
      <c r="P220" s="132">
        <v>0.743631461752289</v>
      </c>
      <c r="Q220" s="133">
        <v>6384.7741923803542</v>
      </c>
      <c r="R220" s="426">
        <v>1.1192888984989049</v>
      </c>
    </row>
    <row r="221" spans="1:18">
      <c r="A221" s="134">
        <f t="shared" si="3"/>
        <v>216</v>
      </c>
      <c r="B221" s="131">
        <v>10490871.862736683</v>
      </c>
      <c r="C221" s="131">
        <v>6077983.7148157749</v>
      </c>
      <c r="D221" s="131">
        <v>734556.97356413456</v>
      </c>
      <c r="E221" s="131">
        <v>4218251.0983337061</v>
      </c>
      <c r="F221" s="133">
        <v>168792340863.82159</v>
      </c>
      <c r="G221" s="133">
        <v>36504730267.820839</v>
      </c>
      <c r="H221" s="133">
        <v>666619325124.44507</v>
      </c>
      <c r="I221" s="133">
        <v>10942814321472.48</v>
      </c>
      <c r="J221" s="133">
        <v>229786489850.39456</v>
      </c>
      <c r="K221" s="133">
        <v>76265211488.321747</v>
      </c>
      <c r="L221" s="133">
        <v>1768185357031.9863</v>
      </c>
      <c r="M221" s="133">
        <v>13683670704967.629</v>
      </c>
      <c r="N221" s="133">
        <v>14612088548622.926</v>
      </c>
      <c r="O221" s="132">
        <v>0.5900262059090825</v>
      </c>
      <c r="P221" s="132">
        <v>0.66485206074929415</v>
      </c>
      <c r="Q221" s="133">
        <v>3604.3632335034349</v>
      </c>
      <c r="R221" s="426">
        <v>1.2395846095179379</v>
      </c>
    </row>
    <row r="222" spans="1:18">
      <c r="A222" s="134">
        <f t="shared" si="3"/>
        <v>217</v>
      </c>
      <c r="B222" s="131">
        <v>9479775.4492497146</v>
      </c>
      <c r="C222" s="131">
        <v>6371122.5719060302</v>
      </c>
      <c r="D222" s="131">
        <v>617984.89789060387</v>
      </c>
      <c r="E222" s="131">
        <v>4921679.1090103071</v>
      </c>
      <c r="F222" s="133">
        <v>251856729212.42847</v>
      </c>
      <c r="G222" s="133">
        <v>62632087806.21524</v>
      </c>
      <c r="H222" s="133">
        <v>560458344056.2699</v>
      </c>
      <c r="I222" s="133">
        <v>12293071930937.842</v>
      </c>
      <c r="J222" s="133">
        <v>317171712109.34778</v>
      </c>
      <c r="K222" s="133">
        <v>56587804427.319611</v>
      </c>
      <c r="L222" s="133">
        <v>1710081815441.1145</v>
      </c>
      <c r="M222" s="133">
        <v>14937371606971.895</v>
      </c>
      <c r="N222" s="133">
        <v>15990653648223.043</v>
      </c>
      <c r="O222" s="132">
        <v>0.62860541616691512</v>
      </c>
      <c r="P222" s="132">
        <v>0.69671861283133185</v>
      </c>
      <c r="Q222" s="133">
        <v>3944.4138254126892</v>
      </c>
      <c r="R222" s="426">
        <v>1.2340156920395879</v>
      </c>
    </row>
    <row r="223" spans="1:18">
      <c r="A223" s="134">
        <f t="shared" si="3"/>
        <v>218</v>
      </c>
      <c r="B223" s="131">
        <v>8373538.9242218435</v>
      </c>
      <c r="C223" s="131">
        <v>4001502.3307145201</v>
      </c>
      <c r="D223" s="131">
        <v>445695.33469057741</v>
      </c>
      <c r="E223" s="131">
        <v>4080720.148205894</v>
      </c>
      <c r="F223" s="133">
        <v>224854322536.88635</v>
      </c>
      <c r="G223" s="133">
        <v>43413472429.544785</v>
      </c>
      <c r="H223" s="133">
        <v>398812609192.46643</v>
      </c>
      <c r="I223" s="133">
        <v>8724705041830.7598</v>
      </c>
      <c r="J223" s="133">
        <v>254987336233.68716</v>
      </c>
      <c r="K223" s="133">
        <v>41943012427.049919</v>
      </c>
      <c r="L223" s="133">
        <v>991401106993.34265</v>
      </c>
      <c r="M223" s="133">
        <v>10411849106677.307</v>
      </c>
      <c r="N223" s="133">
        <v>11197599754456.879</v>
      </c>
      <c r="O223" s="132">
        <v>0.59559137278642771</v>
      </c>
      <c r="P223" s="132">
        <v>0.66376291867372905</v>
      </c>
      <c r="Q223" s="133">
        <v>2762.1114342518204</v>
      </c>
      <c r="R223" s="426">
        <v>1.0977759792076547</v>
      </c>
    </row>
    <row r="224" spans="1:18">
      <c r="A224" s="134">
        <f t="shared" si="3"/>
        <v>219</v>
      </c>
      <c r="B224" s="131">
        <v>9067695.1288630757</v>
      </c>
      <c r="C224" s="131">
        <v>8032722.8043875331</v>
      </c>
      <c r="D224" s="131">
        <v>2173075.7703260663</v>
      </c>
      <c r="E224" s="131">
        <v>3801311.0504967198</v>
      </c>
      <c r="F224" s="133">
        <v>187300621284.94562</v>
      </c>
      <c r="G224" s="133">
        <v>37622721969.095627</v>
      </c>
      <c r="H224" s="133">
        <v>553304374630.07507</v>
      </c>
      <c r="I224" s="133">
        <v>12594408067216.064</v>
      </c>
      <c r="J224" s="133">
        <v>251600172620.39127</v>
      </c>
      <c r="K224" s="133">
        <v>182742111148.13904</v>
      </c>
      <c r="L224" s="133">
        <v>6346938825291.3262</v>
      </c>
      <c r="M224" s="133">
        <v>19928993550905.992</v>
      </c>
      <c r="N224" s="133">
        <v>21109501498441.102</v>
      </c>
      <c r="O224" s="132">
        <v>0.64715147969676834</v>
      </c>
      <c r="P224" s="132">
        <v>0.73590504578575788</v>
      </c>
      <c r="Q224" s="133">
        <v>5207.0797973461031</v>
      </c>
      <c r="R224" s="426">
        <v>1.2993497675025276</v>
      </c>
    </row>
    <row r="225" spans="1:18">
      <c r="A225" s="134">
        <f t="shared" si="3"/>
        <v>220</v>
      </c>
      <c r="B225" s="131">
        <v>10148613.914307013</v>
      </c>
      <c r="C225" s="131">
        <v>15104681.21420205</v>
      </c>
      <c r="D225" s="131">
        <v>706027.26481801434</v>
      </c>
      <c r="E225" s="131">
        <v>5006205.7031740341</v>
      </c>
      <c r="F225" s="133">
        <v>233890476638.81946</v>
      </c>
      <c r="G225" s="133">
        <v>50912768795.812378</v>
      </c>
      <c r="H225" s="133">
        <v>829251307812.64502</v>
      </c>
      <c r="I225" s="133">
        <v>17751047339023.539</v>
      </c>
      <c r="J225" s="133">
        <v>361685891323.21564</v>
      </c>
      <c r="K225" s="133">
        <v>65347324414.325714</v>
      </c>
      <c r="L225" s="133">
        <v>1607291170482.0168</v>
      </c>
      <c r="M225" s="133">
        <v>20614623033055.738</v>
      </c>
      <c r="N225" s="133">
        <v>21982571246883.758</v>
      </c>
      <c r="O225" s="132">
        <v>0.6795627833359299</v>
      </c>
      <c r="P225" s="132">
        <v>0.74281165074057953</v>
      </c>
      <c r="Q225" s="133">
        <v>5422.4398734296392</v>
      </c>
      <c r="R225" s="426">
        <v>1.1622333021624527</v>
      </c>
    </row>
    <row r="226" spans="1:18">
      <c r="A226" s="134">
        <f t="shared" si="3"/>
        <v>221</v>
      </c>
      <c r="B226" s="131">
        <v>9685791.7430778984</v>
      </c>
      <c r="C226" s="131">
        <v>5366532.6043433975</v>
      </c>
      <c r="D226" s="131">
        <v>875983.29824065976</v>
      </c>
      <c r="E226" s="131">
        <v>6558557.2199514564</v>
      </c>
      <c r="F226" s="133">
        <v>317018553677.0257</v>
      </c>
      <c r="G226" s="133">
        <v>61100869471.569519</v>
      </c>
      <c r="H226" s="133">
        <v>446819036117.22791</v>
      </c>
      <c r="I226" s="133">
        <v>11497073036712.482</v>
      </c>
      <c r="J226" s="133">
        <v>679273207376.90454</v>
      </c>
      <c r="K226" s="133">
        <v>62819999688.119667</v>
      </c>
      <c r="L226" s="133">
        <v>2211090664059.8223</v>
      </c>
      <c r="M226" s="133">
        <v>14897075943954.557</v>
      </c>
      <c r="N226" s="133">
        <v>15886526799251.922</v>
      </c>
      <c r="O226" s="132">
        <v>0.60315332034558533</v>
      </c>
      <c r="P226" s="132">
        <v>0.68084536968613507</v>
      </c>
      <c r="Q226" s="133">
        <v>3918.7288602002768</v>
      </c>
      <c r="R226" s="426">
        <v>1.3278364573558272</v>
      </c>
    </row>
    <row r="227" spans="1:18">
      <c r="A227" s="134">
        <f t="shared" si="3"/>
        <v>222</v>
      </c>
      <c r="B227" s="131">
        <v>10929119.945882738</v>
      </c>
      <c r="C227" s="131">
        <v>4470835.2792155845</v>
      </c>
      <c r="D227" s="131">
        <v>824896.06782576581</v>
      </c>
      <c r="E227" s="131">
        <v>5184783.3800113816</v>
      </c>
      <c r="F227" s="133">
        <v>213083021771.76465</v>
      </c>
      <c r="G227" s="133">
        <v>60196949716.323143</v>
      </c>
      <c r="H227" s="133">
        <v>485670824810.24603</v>
      </c>
      <c r="I227" s="133">
        <v>9431314194250.2305</v>
      </c>
      <c r="J227" s="133">
        <v>220644349095.31064</v>
      </c>
      <c r="K227" s="133">
        <v>73511798020.45134</v>
      </c>
      <c r="L227" s="133">
        <v>1442771020699.2781</v>
      </c>
      <c r="M227" s="133">
        <v>11653912186875.516</v>
      </c>
      <c r="N227" s="133">
        <v>12525786874761.561</v>
      </c>
      <c r="O227" s="132">
        <v>0.55046348688987856</v>
      </c>
      <c r="P227" s="132">
        <v>0.60823147336465366</v>
      </c>
      <c r="Q227" s="133">
        <v>3089.7352922450814</v>
      </c>
      <c r="R227" s="426">
        <v>0.9004528649195328</v>
      </c>
    </row>
    <row r="228" spans="1:18">
      <c r="A228" s="134">
        <f t="shared" si="3"/>
        <v>223</v>
      </c>
      <c r="B228" s="131">
        <v>17901456.973579824</v>
      </c>
      <c r="C228" s="131">
        <v>8047800.125213854</v>
      </c>
      <c r="D228" s="131">
        <v>812105.77348145121</v>
      </c>
      <c r="E228" s="131">
        <v>4588803.3859214159</v>
      </c>
      <c r="F228" s="133">
        <v>298249667046.12939</v>
      </c>
      <c r="G228" s="133">
        <v>76469866974.629761</v>
      </c>
      <c r="H228" s="133">
        <v>660378610719.31445</v>
      </c>
      <c r="I228" s="133">
        <v>15594310890443.533</v>
      </c>
      <c r="J228" s="133">
        <v>327076643677.05573</v>
      </c>
      <c r="K228" s="133">
        <v>74778148794.047241</v>
      </c>
      <c r="L228" s="133">
        <v>2226712080170.0254</v>
      </c>
      <c r="M228" s="133">
        <v>18883256373803.977</v>
      </c>
      <c r="N228" s="133">
        <v>20054838736499.238</v>
      </c>
      <c r="O228" s="132">
        <v>0.60402329613613004</v>
      </c>
      <c r="P228" s="132">
        <v>0.6686816336715542</v>
      </c>
      <c r="Q228" s="133">
        <v>4946.9261806855548</v>
      </c>
      <c r="R228" s="426">
        <v>1.4284165609145061</v>
      </c>
    </row>
    <row r="229" spans="1:18">
      <c r="A229" s="134">
        <f t="shared" si="3"/>
        <v>224</v>
      </c>
      <c r="B229" s="131">
        <v>14713866.48382281</v>
      </c>
      <c r="C229" s="131">
        <v>11952791.441232087</v>
      </c>
      <c r="D229" s="131">
        <v>918632.50818749587</v>
      </c>
      <c r="E229" s="131">
        <v>3752187.9040691555</v>
      </c>
      <c r="F229" s="133">
        <v>201998078353.15082</v>
      </c>
      <c r="G229" s="133">
        <v>63873301521.606232</v>
      </c>
      <c r="H229" s="133">
        <v>478892444163.51147</v>
      </c>
      <c r="I229" s="133">
        <v>15715015698433.746</v>
      </c>
      <c r="J229" s="133">
        <v>223186282934.3259</v>
      </c>
      <c r="K229" s="133">
        <v>75028238942.785431</v>
      </c>
      <c r="L229" s="133">
        <v>2519508940740.7568</v>
      </c>
      <c r="M229" s="133">
        <v>19011631605215.125</v>
      </c>
      <c r="N229" s="133">
        <v>20091579931317.137</v>
      </c>
      <c r="O229" s="132">
        <v>0.64286820464991068</v>
      </c>
      <c r="P229" s="132">
        <v>0.70181279245758543</v>
      </c>
      <c r="Q229" s="133">
        <v>4955.9891295799544</v>
      </c>
      <c r="R229" s="426">
        <v>1.1978545753879382</v>
      </c>
    </row>
    <row r="230" spans="1:18">
      <c r="A230" s="134">
        <f t="shared" si="3"/>
        <v>225</v>
      </c>
      <c r="B230" s="131">
        <v>10008041.713474378</v>
      </c>
      <c r="C230" s="131">
        <v>4248345.7121061357</v>
      </c>
      <c r="D230" s="131">
        <v>966712.27254739089</v>
      </c>
      <c r="E230" s="131">
        <v>6267868.4137953985</v>
      </c>
      <c r="F230" s="133">
        <v>229583258663.79703</v>
      </c>
      <c r="G230" s="133">
        <v>61368227615.041306</v>
      </c>
      <c r="H230" s="133">
        <v>635915472397.64258</v>
      </c>
      <c r="I230" s="133">
        <v>8414789738608.0039</v>
      </c>
      <c r="J230" s="133">
        <v>344867812350.99359</v>
      </c>
      <c r="K230" s="133">
        <v>73792005036.729736</v>
      </c>
      <c r="L230" s="133">
        <v>2069243905983.3003</v>
      </c>
      <c r="M230" s="133">
        <v>11538608934376.672</v>
      </c>
      <c r="N230" s="133">
        <v>12286037866857.961</v>
      </c>
      <c r="O230" s="132">
        <v>0.55677651537551043</v>
      </c>
      <c r="P230" s="132">
        <v>0.61172322104327215</v>
      </c>
      <c r="Q230" s="133">
        <v>3030.5964151104986</v>
      </c>
      <c r="R230" s="426">
        <v>0.9077759123874507</v>
      </c>
    </row>
    <row r="231" spans="1:18">
      <c r="A231" s="134">
        <f t="shared" si="3"/>
        <v>226</v>
      </c>
      <c r="B231" s="131">
        <v>10925940.351156792</v>
      </c>
      <c r="C231" s="131">
        <v>8773222.6156070568</v>
      </c>
      <c r="D231" s="131">
        <v>656436.28101602895</v>
      </c>
      <c r="E231" s="131">
        <v>3065702.87549234</v>
      </c>
      <c r="F231" s="133">
        <v>152798080973.78946</v>
      </c>
      <c r="G231" s="133">
        <v>42198457433.671555</v>
      </c>
      <c r="H231" s="133">
        <v>0</v>
      </c>
      <c r="I231" s="133">
        <v>10656869449865.313</v>
      </c>
      <c r="J231" s="133">
        <v>228714467404.54541</v>
      </c>
      <c r="K231" s="133">
        <v>61874699993.518402</v>
      </c>
      <c r="L231" s="133">
        <v>1687122004479.2688</v>
      </c>
      <c r="M231" s="133">
        <v>12634580621742.645</v>
      </c>
      <c r="N231" s="133">
        <v>13405943573425.025</v>
      </c>
      <c r="O231" s="132">
        <v>0.58767764711265547</v>
      </c>
      <c r="P231" s="132">
        <v>0.65025922303334927</v>
      </c>
      <c r="Q231" s="133">
        <v>3306.8435060249199</v>
      </c>
      <c r="R231" s="426">
        <v>1.1988927132197105</v>
      </c>
    </row>
    <row r="232" spans="1:18">
      <c r="A232" s="134">
        <f t="shared" si="3"/>
        <v>227</v>
      </c>
      <c r="B232" s="131">
        <v>7068642.2191825183</v>
      </c>
      <c r="C232" s="131">
        <v>3834207.1201132452</v>
      </c>
      <c r="D232" s="131">
        <v>1008499.4860021247</v>
      </c>
      <c r="E232" s="131">
        <v>4629142.5039179996</v>
      </c>
      <c r="F232" s="133">
        <v>220204280718.01086</v>
      </c>
      <c r="G232" s="133">
        <v>45720035858.428795</v>
      </c>
      <c r="H232" s="133">
        <v>579088298653.54614</v>
      </c>
      <c r="I232" s="133">
        <v>8631780454856.4932</v>
      </c>
      <c r="J232" s="133">
        <v>353146709018.70734</v>
      </c>
      <c r="K232" s="133">
        <v>98519181071.001038</v>
      </c>
      <c r="L232" s="133">
        <v>2767944614452.2651</v>
      </c>
      <c r="M232" s="133">
        <v>12430479258052.014</v>
      </c>
      <c r="N232" s="133">
        <v>13330674218536.916</v>
      </c>
      <c r="O232" s="132">
        <v>0.60904780312835494</v>
      </c>
      <c r="P232" s="132">
        <v>0.68194455214301641</v>
      </c>
      <c r="Q232" s="133">
        <v>3288.2768175966739</v>
      </c>
      <c r="R232" s="426">
        <v>1.1474956081394281</v>
      </c>
    </row>
    <row r="233" spans="1:18">
      <c r="A233" s="134">
        <f t="shared" si="3"/>
        <v>228</v>
      </c>
      <c r="B233" s="131">
        <v>10135057.92003615</v>
      </c>
      <c r="C233" s="131">
        <v>4669937.1687208861</v>
      </c>
      <c r="D233" s="131">
        <v>835827.31593941641</v>
      </c>
      <c r="E233" s="131">
        <v>5300468.0277395872</v>
      </c>
      <c r="F233" s="133">
        <v>247504804775.18188</v>
      </c>
      <c r="G233" s="133">
        <v>61706085046.713715</v>
      </c>
      <c r="H233" s="133">
        <v>604170003019.07019</v>
      </c>
      <c r="I233" s="133">
        <v>8169436602222.4258</v>
      </c>
      <c r="J233" s="133">
        <v>359120641476.22046</v>
      </c>
      <c r="K233" s="133">
        <v>68902342769.294907</v>
      </c>
      <c r="L233" s="133">
        <v>1626485732794.3752</v>
      </c>
      <c r="M233" s="133">
        <v>10828115322281.387</v>
      </c>
      <c r="N233" s="133">
        <v>11545915754147.455</v>
      </c>
      <c r="O233" s="132">
        <v>0.55128291063212898</v>
      </c>
      <c r="P233" s="132">
        <v>0.615035358048591</v>
      </c>
      <c r="Q233" s="133">
        <v>2848.0305264300578</v>
      </c>
      <c r="R233" s="426">
        <v>1.0066771224832323</v>
      </c>
    </row>
    <row r="234" spans="1:18">
      <c r="A234" s="134">
        <f t="shared" si="3"/>
        <v>229</v>
      </c>
      <c r="B234" s="131">
        <v>13736763.343795478</v>
      </c>
      <c r="C234" s="131">
        <v>8923461.6334172785</v>
      </c>
      <c r="D234" s="131">
        <v>1014961.5098876595</v>
      </c>
      <c r="E234" s="131">
        <v>4959886.8847657815</v>
      </c>
      <c r="F234" s="133">
        <v>314107954581.68506</v>
      </c>
      <c r="G234" s="133">
        <v>85224012126.102386</v>
      </c>
      <c r="H234" s="133">
        <v>279993649160.63562</v>
      </c>
      <c r="I234" s="133">
        <v>14958087282608.324</v>
      </c>
      <c r="J234" s="133">
        <v>334925992362.62347</v>
      </c>
      <c r="K234" s="133">
        <v>110632574182.11333</v>
      </c>
      <c r="L234" s="133">
        <v>2706664044126.6304</v>
      </c>
      <c r="M234" s="133">
        <v>18390303542440.324</v>
      </c>
      <c r="N234" s="133">
        <v>19692906405921.555</v>
      </c>
      <c r="O234" s="132">
        <v>0.62076242007360827</v>
      </c>
      <c r="P234" s="132">
        <v>0.67785554556981276</v>
      </c>
      <c r="Q234" s="133">
        <v>4857.648348771967</v>
      </c>
      <c r="R234" s="426">
        <v>1.1674557401414354</v>
      </c>
    </row>
    <row r="235" spans="1:18">
      <c r="A235" s="134">
        <f t="shared" si="3"/>
        <v>230</v>
      </c>
      <c r="B235" s="131">
        <v>7004383.9029673226</v>
      </c>
      <c r="C235" s="131">
        <v>5144939.8292446993</v>
      </c>
      <c r="D235" s="131">
        <v>691564.12500794278</v>
      </c>
      <c r="E235" s="131">
        <v>3047397.3360006334</v>
      </c>
      <c r="F235" s="133">
        <v>178641727466.52625</v>
      </c>
      <c r="G235" s="133">
        <v>44837999769.451309</v>
      </c>
      <c r="H235" s="133">
        <v>606711989227.01099</v>
      </c>
      <c r="I235" s="133">
        <v>9657089419261.8711</v>
      </c>
      <c r="J235" s="133">
        <v>84839186711.896454</v>
      </c>
      <c r="K235" s="133">
        <v>54987621525.944771</v>
      </c>
      <c r="L235" s="133">
        <v>1475057696495.5547</v>
      </c>
      <c r="M235" s="133">
        <v>11878685913222.279</v>
      </c>
      <c r="N235" s="133">
        <v>12740649263182.422</v>
      </c>
      <c r="O235" s="132">
        <v>0.60617067464205376</v>
      </c>
      <c r="P235" s="132">
        <v>0.66810549268401975</v>
      </c>
      <c r="Q235" s="133">
        <v>3142.735388056838</v>
      </c>
      <c r="R235" s="426">
        <v>0.99872220333359973</v>
      </c>
    </row>
    <row r="236" spans="1:18">
      <c r="A236" s="134">
        <f t="shared" si="3"/>
        <v>231</v>
      </c>
      <c r="B236" s="131">
        <v>6730282.673379858</v>
      </c>
      <c r="C236" s="131">
        <v>12070766.196046693</v>
      </c>
      <c r="D236" s="131">
        <v>1956659.9570671241</v>
      </c>
      <c r="E236" s="131">
        <v>4272525.8610071717</v>
      </c>
      <c r="F236" s="133">
        <v>211063444106.36023</v>
      </c>
      <c r="G236" s="133">
        <v>44790327264.185326</v>
      </c>
      <c r="H236" s="133">
        <v>726445623156.72498</v>
      </c>
      <c r="I236" s="133">
        <v>17163831792324.756</v>
      </c>
      <c r="J236" s="133">
        <v>266459952778.86469</v>
      </c>
      <c r="K236" s="133">
        <v>135985398408.47719</v>
      </c>
      <c r="L236" s="133">
        <v>4664659885944.7129</v>
      </c>
      <c r="M236" s="133">
        <v>22957382652613.531</v>
      </c>
      <c r="N236" s="133">
        <v>24367343320074.266</v>
      </c>
      <c r="O236" s="132">
        <v>0.6686397488994883</v>
      </c>
      <c r="P236" s="132">
        <v>0.74773486026257041</v>
      </c>
      <c r="Q236" s="133">
        <v>6010.69149483825</v>
      </c>
      <c r="R236" s="426">
        <v>1.243782784133143</v>
      </c>
    </row>
    <row r="237" spans="1:18">
      <c r="A237" s="134">
        <f t="shared" si="3"/>
        <v>232</v>
      </c>
      <c r="B237" s="131">
        <v>7665575.4955921536</v>
      </c>
      <c r="C237" s="131">
        <v>4004604.3381989677</v>
      </c>
      <c r="D237" s="131">
        <v>1038170.0852888471</v>
      </c>
      <c r="E237" s="131">
        <v>4930867.6277004173</v>
      </c>
      <c r="F237" s="133">
        <v>222346129737.43527</v>
      </c>
      <c r="G237" s="133">
        <v>63050095831.11335</v>
      </c>
      <c r="H237" s="133">
        <v>646165927740.05029</v>
      </c>
      <c r="I237" s="133">
        <v>9797426889717.1855</v>
      </c>
      <c r="J237" s="133">
        <v>207346883722.03333</v>
      </c>
      <c r="K237" s="133">
        <v>143619650723.33981</v>
      </c>
      <c r="L237" s="133">
        <v>1954554482925.5483</v>
      </c>
      <c r="M237" s="133">
        <v>12749113834828.158</v>
      </c>
      <c r="N237" s="133">
        <v>13715354168808.902</v>
      </c>
      <c r="O237" s="132">
        <v>0.58811586705734908</v>
      </c>
      <c r="P237" s="132">
        <v>0.66699514477547195</v>
      </c>
      <c r="Q237" s="133">
        <v>3383.1658038502474</v>
      </c>
      <c r="R237" s="426">
        <v>0.90534183888796183</v>
      </c>
    </row>
    <row r="238" spans="1:18">
      <c r="A238" s="134">
        <f t="shared" si="3"/>
        <v>233</v>
      </c>
      <c r="B238" s="131">
        <v>12591249.194377828</v>
      </c>
      <c r="C238" s="131">
        <v>8043723.7744802022</v>
      </c>
      <c r="D238" s="131">
        <v>1805397.5203318498</v>
      </c>
      <c r="E238" s="131">
        <v>5320710.5717617162</v>
      </c>
      <c r="F238" s="133">
        <v>226968663298.44699</v>
      </c>
      <c r="G238" s="133">
        <v>89490588304.023285</v>
      </c>
      <c r="H238" s="133">
        <v>851814947753.76904</v>
      </c>
      <c r="I238" s="133">
        <v>14321982545356.031</v>
      </c>
      <c r="J238" s="133">
        <v>348715300586.14551</v>
      </c>
      <c r="K238" s="133">
        <v>123493352425.18614</v>
      </c>
      <c r="L238" s="133">
        <v>3609014183845.3677</v>
      </c>
      <c r="M238" s="133">
        <v>19255020329966.5</v>
      </c>
      <c r="N238" s="133">
        <v>20578684873686.398</v>
      </c>
      <c r="O238" s="132">
        <v>0.61705635807471282</v>
      </c>
      <c r="P238" s="132">
        <v>0.69226097308286105</v>
      </c>
      <c r="Q238" s="133">
        <v>5076.1432840864327</v>
      </c>
      <c r="R238" s="426">
        <v>1.0391222496666945</v>
      </c>
    </row>
    <row r="239" spans="1:18">
      <c r="A239" s="134">
        <f t="shared" si="3"/>
        <v>234</v>
      </c>
      <c r="B239" s="131">
        <v>12789677.640093036</v>
      </c>
      <c r="C239" s="131">
        <v>8571747.1327426322</v>
      </c>
      <c r="D239" s="131">
        <v>547513.31462151918</v>
      </c>
      <c r="E239" s="131">
        <v>6374898.7490155799</v>
      </c>
      <c r="F239" s="133">
        <v>290127277235.65112</v>
      </c>
      <c r="G239" s="133">
        <v>64608624310.271004</v>
      </c>
      <c r="H239" s="133">
        <v>349531479444.19562</v>
      </c>
      <c r="I239" s="133">
        <v>14542955802393.076</v>
      </c>
      <c r="J239" s="133">
        <v>391454107899.95752</v>
      </c>
      <c r="K239" s="133">
        <v>44084070749.050018</v>
      </c>
      <c r="L239" s="133">
        <v>1671837746250.5134</v>
      </c>
      <c r="M239" s="133">
        <v>16999863206736.793</v>
      </c>
      <c r="N239" s="133">
        <v>18173625739539.746</v>
      </c>
      <c r="O239" s="132">
        <v>0.60361068359193704</v>
      </c>
      <c r="P239" s="132">
        <v>0.66469420920430111</v>
      </c>
      <c r="Q239" s="133">
        <v>4482.8874542525273</v>
      </c>
      <c r="R239" s="426">
        <v>1.4806769712118262</v>
      </c>
    </row>
    <row r="240" spans="1:18">
      <c r="A240" s="134">
        <f t="shared" si="3"/>
        <v>235</v>
      </c>
      <c r="B240" s="131">
        <v>7207261.4637305392</v>
      </c>
      <c r="C240" s="131">
        <v>3223935.4705177145</v>
      </c>
      <c r="D240" s="131">
        <v>932201.30215616315</v>
      </c>
      <c r="E240" s="131">
        <v>3807222.1717658225</v>
      </c>
      <c r="F240" s="133">
        <v>299100184485.12494</v>
      </c>
      <c r="G240" s="133">
        <v>59936803331.52211</v>
      </c>
      <c r="H240" s="133">
        <v>645483415123.18164</v>
      </c>
      <c r="I240" s="133">
        <v>8796213873203.8477</v>
      </c>
      <c r="J240" s="133">
        <v>217434742459.72528</v>
      </c>
      <c r="K240" s="133">
        <v>70901281875.13237</v>
      </c>
      <c r="L240" s="133">
        <v>2645918402861.6333</v>
      </c>
      <c r="M240" s="133">
        <v>12375951715523.52</v>
      </c>
      <c r="N240" s="133">
        <v>13264640845112.631</v>
      </c>
      <c r="O240" s="132">
        <v>0.61210942610772767</v>
      </c>
      <c r="P240" s="132">
        <v>0.67265891304082881</v>
      </c>
      <c r="Q240" s="133">
        <v>3271.9883683060261</v>
      </c>
      <c r="R240" s="426">
        <v>1.3477391806502952</v>
      </c>
    </row>
    <row r="241" spans="1:18">
      <c r="A241" s="134">
        <f t="shared" si="3"/>
        <v>236</v>
      </c>
      <c r="B241" s="131">
        <v>10327460.241771962</v>
      </c>
      <c r="C241" s="131">
        <v>16465187.164815409</v>
      </c>
      <c r="D241" s="131">
        <v>527579.86427593324</v>
      </c>
      <c r="E241" s="131">
        <v>5230331.789642591</v>
      </c>
      <c r="F241" s="133">
        <v>212431252056.24915</v>
      </c>
      <c r="G241" s="133">
        <v>48581840688.891045</v>
      </c>
      <c r="H241" s="133">
        <v>687728025689.40649</v>
      </c>
      <c r="I241" s="133">
        <v>23335633966924.238</v>
      </c>
      <c r="J241" s="133">
        <v>388969153846.45068</v>
      </c>
      <c r="K241" s="133">
        <v>37834623801.572601</v>
      </c>
      <c r="L241" s="133">
        <v>1057292685169.4918</v>
      </c>
      <c r="M241" s="133">
        <v>25507458455431.16</v>
      </c>
      <c r="N241" s="133">
        <v>27124413311271.938</v>
      </c>
      <c r="O241" s="132">
        <v>0.69345659668269688</v>
      </c>
      <c r="P241" s="132">
        <v>0.75490458510394798</v>
      </c>
      <c r="Q241" s="133">
        <v>6690.7778271514399</v>
      </c>
      <c r="R241" s="426">
        <v>1.0659291136419664</v>
      </c>
    </row>
    <row r="242" spans="1:18">
      <c r="A242" s="134">
        <f t="shared" si="3"/>
        <v>237</v>
      </c>
      <c r="B242" s="131">
        <v>12628438.819140624</v>
      </c>
      <c r="C242" s="131">
        <v>19969826.536970183</v>
      </c>
      <c r="D242" s="131">
        <v>978636.5790610346</v>
      </c>
      <c r="E242" s="131">
        <v>4617884.7437489191</v>
      </c>
      <c r="F242" s="133">
        <v>250663734088.83572</v>
      </c>
      <c r="G242" s="133">
        <v>50513084726.336655</v>
      </c>
      <c r="H242" s="133">
        <v>800988101829.69714</v>
      </c>
      <c r="I242" s="133">
        <v>24269560138690.695</v>
      </c>
      <c r="J242" s="133">
        <v>324564851133.46429</v>
      </c>
      <c r="K242" s="133">
        <v>63558960128.402596</v>
      </c>
      <c r="L242" s="133">
        <v>3268915933431.8467</v>
      </c>
      <c r="M242" s="133">
        <v>28727587985214.105</v>
      </c>
      <c r="N242" s="133">
        <v>30583985801451.582</v>
      </c>
      <c r="O242" s="132">
        <v>0.71020587481137176</v>
      </c>
      <c r="P242" s="132">
        <v>0.78066324152502553</v>
      </c>
      <c r="Q242" s="133">
        <v>7544.1504196969863</v>
      </c>
      <c r="R242" s="426">
        <v>1.366010903868194</v>
      </c>
    </row>
    <row r="243" spans="1:18">
      <c r="A243" s="134">
        <f t="shared" si="3"/>
        <v>238</v>
      </c>
      <c r="B243" s="131">
        <v>11676532.141817713</v>
      </c>
      <c r="C243" s="131">
        <v>5768417.3569882438</v>
      </c>
      <c r="D243" s="131">
        <v>1724332.2595129157</v>
      </c>
      <c r="E243" s="131">
        <v>7137212.6580668846</v>
      </c>
      <c r="F243" s="133">
        <v>181917622330.54849</v>
      </c>
      <c r="G243" s="133">
        <v>62240352294.688644</v>
      </c>
      <c r="H243" s="133">
        <v>287994364100.42834</v>
      </c>
      <c r="I243" s="133">
        <v>9625083212422.3535</v>
      </c>
      <c r="J243" s="133">
        <v>562644815586.5166</v>
      </c>
      <c r="K243" s="133">
        <v>211659309598.87323</v>
      </c>
      <c r="L243" s="133">
        <v>4266361372239.1211</v>
      </c>
      <c r="M243" s="133">
        <v>14953743073947.291</v>
      </c>
      <c r="N243" s="133">
        <v>15782842153199.813</v>
      </c>
      <c r="O243" s="132">
        <v>0.5505290635540061</v>
      </c>
      <c r="P243" s="132">
        <v>0.61327059285143237</v>
      </c>
      <c r="Q243" s="133">
        <v>3893.1529731622627</v>
      </c>
      <c r="R243" s="426">
        <v>1.0539215208278072</v>
      </c>
    </row>
    <row r="244" spans="1:18">
      <c r="A244" s="134">
        <f t="shared" si="3"/>
        <v>239</v>
      </c>
      <c r="B244" s="131">
        <v>13458021.608778976</v>
      </c>
      <c r="C244" s="131">
        <v>6699383.3294683956</v>
      </c>
      <c r="D244" s="131">
        <v>738296.6816938601</v>
      </c>
      <c r="E244" s="131">
        <v>4094598.7010649145</v>
      </c>
      <c r="F244" s="133">
        <v>239923267858.76187</v>
      </c>
      <c r="G244" s="133">
        <v>56141247938.362045</v>
      </c>
      <c r="H244" s="133">
        <v>143069429204.00543</v>
      </c>
      <c r="I244" s="133">
        <v>10548538054071.701</v>
      </c>
      <c r="J244" s="133">
        <v>236467997215.45178</v>
      </c>
      <c r="K244" s="133">
        <v>81447810755.265594</v>
      </c>
      <c r="L244" s="133">
        <v>1760980710076.3687</v>
      </c>
      <c r="M244" s="133">
        <v>12770504001322.793</v>
      </c>
      <c r="N244" s="133">
        <v>13636586484732.734</v>
      </c>
      <c r="O244" s="132">
        <v>0.56904341850374729</v>
      </c>
      <c r="P244" s="132">
        <v>0.60867188579878895</v>
      </c>
      <c r="Q244" s="133">
        <v>3363.7361827165105</v>
      </c>
      <c r="R244" s="426">
        <v>1.0188824254108397</v>
      </c>
    </row>
    <row r="245" spans="1:18">
      <c r="A245" s="134">
        <f t="shared" si="3"/>
        <v>240</v>
      </c>
      <c r="B245" s="131">
        <v>10593040.898316352</v>
      </c>
      <c r="C245" s="131">
        <v>4863426.9695069129</v>
      </c>
      <c r="D245" s="131">
        <v>808918.13088056387</v>
      </c>
      <c r="E245" s="131">
        <v>3325823.2895246851</v>
      </c>
      <c r="F245" s="133">
        <v>280336888816.81866</v>
      </c>
      <c r="G245" s="133">
        <v>52632956746.738182</v>
      </c>
      <c r="H245" s="133">
        <v>683541272094.16431</v>
      </c>
      <c r="I245" s="133">
        <v>10043580230296.805</v>
      </c>
      <c r="J245" s="133">
        <v>202421633839.30722</v>
      </c>
      <c r="K245" s="133">
        <v>78936967701.747665</v>
      </c>
      <c r="L245" s="133">
        <v>2044636463300.0718</v>
      </c>
      <c r="M245" s="133">
        <v>13053116567232.096</v>
      </c>
      <c r="N245" s="133">
        <v>13964688636624.168</v>
      </c>
      <c r="O245" s="132">
        <v>0.60008469357630523</v>
      </c>
      <c r="P245" s="132">
        <v>0.67868833318532451</v>
      </c>
      <c r="Q245" s="133">
        <v>3444.669125955641</v>
      </c>
      <c r="R245" s="426">
        <v>1.3840506015080432</v>
      </c>
    </row>
    <row r="246" spans="1:18">
      <c r="A246" s="134">
        <f t="shared" si="3"/>
        <v>241</v>
      </c>
      <c r="B246" s="131">
        <v>9306522.8783967756</v>
      </c>
      <c r="C246" s="131">
        <v>12369264.404582089</v>
      </c>
      <c r="D246" s="131">
        <v>826293.02447027084</v>
      </c>
      <c r="E246" s="131">
        <v>3936172.4939832706</v>
      </c>
      <c r="F246" s="133">
        <v>213847377169.79004</v>
      </c>
      <c r="G246" s="133">
        <v>47097151220.927017</v>
      </c>
      <c r="H246" s="133">
        <v>854266426753.2085</v>
      </c>
      <c r="I246" s="133">
        <v>14094872782451.666</v>
      </c>
      <c r="J246" s="133">
        <v>247611689198.49887</v>
      </c>
      <c r="K246" s="133">
        <v>71087025433.337723</v>
      </c>
      <c r="L246" s="133">
        <v>1680277300028.718</v>
      </c>
      <c r="M246" s="133">
        <v>16948115223865.43</v>
      </c>
      <c r="N246" s="133">
        <v>18056122148848.219</v>
      </c>
      <c r="O246" s="132">
        <v>0.66303424470322614</v>
      </c>
      <c r="P246" s="132">
        <v>0.73474289652755342</v>
      </c>
      <c r="Q246" s="133">
        <v>4453.9028487538772</v>
      </c>
      <c r="R246" s="426">
        <v>1.0379974488923631</v>
      </c>
    </row>
    <row r="247" spans="1:18">
      <c r="A247" s="134">
        <f t="shared" si="3"/>
        <v>242</v>
      </c>
      <c r="B247" s="131">
        <v>13535968.63226046</v>
      </c>
      <c r="C247" s="131">
        <v>23520620.266196817</v>
      </c>
      <c r="D247" s="131">
        <v>912735.69528529653</v>
      </c>
      <c r="E247" s="131">
        <v>5818758.4628953971</v>
      </c>
      <c r="F247" s="133">
        <v>245278558222.10233</v>
      </c>
      <c r="G247" s="133">
        <v>76959714416.549469</v>
      </c>
      <c r="H247" s="133">
        <v>364374431679.89899</v>
      </c>
      <c r="I247" s="133">
        <v>25742652047488.066</v>
      </c>
      <c r="J247" s="133">
        <v>295600276186.49146</v>
      </c>
      <c r="K247" s="133">
        <v>84600827960.027435</v>
      </c>
      <c r="L247" s="133">
        <v>2183759385097.8684</v>
      </c>
      <c r="M247" s="133">
        <v>28670986968412.352</v>
      </c>
      <c r="N247" s="133">
        <v>30440161019065.332</v>
      </c>
      <c r="O247" s="132">
        <v>0.68327335154108892</v>
      </c>
      <c r="P247" s="132">
        <v>0.7457688981740469</v>
      </c>
      <c r="Q247" s="133">
        <v>7508.6731670116751</v>
      </c>
      <c r="R247" s="426">
        <v>1.1932835450193642</v>
      </c>
    </row>
    <row r="248" spans="1:18">
      <c r="A248" s="134">
        <f t="shared" si="3"/>
        <v>243</v>
      </c>
      <c r="B248" s="131">
        <v>8798718.0582663864</v>
      </c>
      <c r="C248" s="131">
        <v>6076694.7927465113</v>
      </c>
      <c r="D248" s="131">
        <v>1356037.0272350204</v>
      </c>
      <c r="E248" s="131">
        <v>4242573.8789239954</v>
      </c>
      <c r="F248" s="133">
        <v>186099576605.23743</v>
      </c>
      <c r="G248" s="133">
        <v>58047436391.424377</v>
      </c>
      <c r="H248" s="133">
        <v>713740419678.04883</v>
      </c>
      <c r="I248" s="133">
        <v>9591139508460.375</v>
      </c>
      <c r="J248" s="133">
        <v>192514237885.80212</v>
      </c>
      <c r="K248" s="133">
        <v>108690256505.86891</v>
      </c>
      <c r="L248" s="133">
        <v>3673282264442.2866</v>
      </c>
      <c r="M248" s="133">
        <v>14279366686972.383</v>
      </c>
      <c r="N248" s="133">
        <v>15289775232827.121</v>
      </c>
      <c r="O248" s="132">
        <v>0.60158792619976897</v>
      </c>
      <c r="P248" s="132">
        <v>0.67787006130874117</v>
      </c>
      <c r="Q248" s="133">
        <v>3771.5281778063941</v>
      </c>
      <c r="R248" s="426">
        <v>1.2473395004966517</v>
      </c>
    </row>
    <row r="249" spans="1:18">
      <c r="A249" s="134">
        <f t="shared" si="3"/>
        <v>244</v>
      </c>
      <c r="B249" s="131">
        <v>10970902.200457342</v>
      </c>
      <c r="C249" s="131">
        <v>9729981.0144753326</v>
      </c>
      <c r="D249" s="131">
        <v>1652491.6478188201</v>
      </c>
      <c r="E249" s="131">
        <v>4740616.8640856203</v>
      </c>
      <c r="F249" s="133">
        <v>220841353039.86243</v>
      </c>
      <c r="G249" s="133">
        <v>69874500238.954391</v>
      </c>
      <c r="H249" s="133">
        <v>648815581448.65454</v>
      </c>
      <c r="I249" s="133">
        <v>14580188153537.678</v>
      </c>
      <c r="J249" s="133">
        <v>262080664619.83569</v>
      </c>
      <c r="K249" s="133">
        <v>133031386841.38509</v>
      </c>
      <c r="L249" s="133">
        <v>3962098876605.6084</v>
      </c>
      <c r="M249" s="133">
        <v>19586214663053.16</v>
      </c>
      <c r="N249" s="133">
        <v>20826058016469.898</v>
      </c>
      <c r="O249" s="132">
        <v>0.61590432373559001</v>
      </c>
      <c r="P249" s="132">
        <v>0.69777580800507932</v>
      </c>
      <c r="Q249" s="133">
        <v>5137.1628062333248</v>
      </c>
      <c r="R249" s="426">
        <v>1.2555119156197325</v>
      </c>
    </row>
    <row r="250" spans="1:18">
      <c r="A250" s="134">
        <f t="shared" si="3"/>
        <v>245</v>
      </c>
      <c r="B250" s="131">
        <v>10662959.329521222</v>
      </c>
      <c r="C250" s="131">
        <v>3833502.937766125</v>
      </c>
      <c r="D250" s="131">
        <v>1250508.5139676868</v>
      </c>
      <c r="E250" s="131">
        <v>5153113.7475437671</v>
      </c>
      <c r="F250" s="133">
        <v>259722959647.72437</v>
      </c>
      <c r="G250" s="133">
        <v>60137721668.117035</v>
      </c>
      <c r="H250" s="133">
        <v>679180953374.99536</v>
      </c>
      <c r="I250" s="133">
        <v>9598639397371.2578</v>
      </c>
      <c r="J250" s="133">
        <v>315039132325.7771</v>
      </c>
      <c r="K250" s="133">
        <v>139964386322.63495</v>
      </c>
      <c r="L250" s="133">
        <v>3010526976065.3604</v>
      </c>
      <c r="M250" s="133">
        <v>13743350845460.027</v>
      </c>
      <c r="N250" s="133">
        <v>14741256639017.471</v>
      </c>
      <c r="O250" s="132">
        <v>0.55071252930151948</v>
      </c>
      <c r="P250" s="132">
        <v>0.62925795173630539</v>
      </c>
      <c r="Q250" s="133">
        <v>3636.225120625918</v>
      </c>
      <c r="R250" s="426">
        <v>1.2934254437718686</v>
      </c>
    </row>
    <row r="251" spans="1:18">
      <c r="A251" s="134">
        <f t="shared" si="3"/>
        <v>246</v>
      </c>
      <c r="B251" s="131">
        <v>8708713.3477382734</v>
      </c>
      <c r="C251" s="131">
        <v>4090524.3213416277</v>
      </c>
      <c r="D251" s="131">
        <v>996397.10944917402</v>
      </c>
      <c r="E251" s="131">
        <v>4377601.5908317734</v>
      </c>
      <c r="F251" s="133">
        <v>256362782832.4574</v>
      </c>
      <c r="G251" s="133">
        <v>66475999249.867935</v>
      </c>
      <c r="H251" s="133">
        <v>580040106318.62085</v>
      </c>
      <c r="I251" s="133">
        <v>9267101143685.5137</v>
      </c>
      <c r="J251" s="133">
        <v>324230014959.23022</v>
      </c>
      <c r="K251" s="133">
        <v>126799344155.09961</v>
      </c>
      <c r="L251" s="133">
        <v>2213367987513.1631</v>
      </c>
      <c r="M251" s="133">
        <v>12511538596631.629</v>
      </c>
      <c r="N251" s="133">
        <v>13431310914283.455</v>
      </c>
      <c r="O251" s="132">
        <v>0.57923996612317907</v>
      </c>
      <c r="P251" s="132">
        <v>0.66182107828356285</v>
      </c>
      <c r="Q251" s="133">
        <v>3313.1008668681438</v>
      </c>
      <c r="R251" s="426">
        <v>1.0654307334165396</v>
      </c>
    </row>
    <row r="252" spans="1:18">
      <c r="A252" s="134">
        <f t="shared" si="3"/>
        <v>247</v>
      </c>
      <c r="B252" s="131">
        <v>10654563.520491565</v>
      </c>
      <c r="C252" s="131">
        <v>20739066.483693291</v>
      </c>
      <c r="D252" s="131">
        <v>616871.4510501544</v>
      </c>
      <c r="E252" s="131">
        <v>4137537.7611134979</v>
      </c>
      <c r="F252" s="133">
        <v>201531973123.06131</v>
      </c>
      <c r="G252" s="133">
        <v>71428590533.773575</v>
      </c>
      <c r="H252" s="133">
        <v>0</v>
      </c>
      <c r="I252" s="133">
        <v>24786737884696.777</v>
      </c>
      <c r="J252" s="133">
        <v>256055942905.41791</v>
      </c>
      <c r="K252" s="133">
        <v>64686493316.175575</v>
      </c>
      <c r="L252" s="133">
        <v>1351947669202.2883</v>
      </c>
      <c r="M252" s="133">
        <v>26459427990120.66</v>
      </c>
      <c r="N252" s="133">
        <v>27962608105561.012</v>
      </c>
      <c r="O252" s="132">
        <v>0.7234474418569683</v>
      </c>
      <c r="P252" s="132">
        <v>0.77744809043471541</v>
      </c>
      <c r="Q252" s="133">
        <v>6897.5352998423805</v>
      </c>
      <c r="R252" s="426">
        <v>1.0178650609898641</v>
      </c>
    </row>
    <row r="253" spans="1:18">
      <c r="A253" s="134">
        <f t="shared" si="3"/>
        <v>248</v>
      </c>
      <c r="B253" s="131">
        <v>8772697.1485356875</v>
      </c>
      <c r="C253" s="131">
        <v>7426046.0163611472</v>
      </c>
      <c r="D253" s="131">
        <v>750616.95846891683</v>
      </c>
      <c r="E253" s="131">
        <v>4779035.7620405303</v>
      </c>
      <c r="F253" s="133">
        <v>207243277492.82446</v>
      </c>
      <c r="G253" s="133">
        <v>53230342296.691452</v>
      </c>
      <c r="H253" s="133">
        <v>800114662128.85999</v>
      </c>
      <c r="I253" s="133">
        <v>11133832081496.467</v>
      </c>
      <c r="J253" s="133">
        <v>242949525224.9776</v>
      </c>
      <c r="K253" s="133">
        <v>85903082176.59729</v>
      </c>
      <c r="L253" s="133">
        <v>1455144635822.5403</v>
      </c>
      <c r="M253" s="133">
        <v>13717943986849.443</v>
      </c>
      <c r="N253" s="133">
        <v>14707305245888.328</v>
      </c>
      <c r="O253" s="132">
        <v>0.59587042770962639</v>
      </c>
      <c r="P253" s="132">
        <v>0.68183018485860158</v>
      </c>
      <c r="Q253" s="133">
        <v>3627.8503319902143</v>
      </c>
      <c r="R253" s="426">
        <v>1.0406939464031766</v>
      </c>
    </row>
    <row r="254" spans="1:18">
      <c r="A254" s="134">
        <f t="shared" si="3"/>
        <v>249</v>
      </c>
      <c r="B254" s="131">
        <v>9245653.6833507046</v>
      </c>
      <c r="C254" s="131">
        <v>8560380.3076498099</v>
      </c>
      <c r="D254" s="131">
        <v>826751.41427717754</v>
      </c>
      <c r="E254" s="131">
        <v>6835133.3613125943</v>
      </c>
      <c r="F254" s="133">
        <v>177974549422.10672</v>
      </c>
      <c r="G254" s="133">
        <v>37588940110.345535</v>
      </c>
      <c r="H254" s="133">
        <v>543798612098.68542</v>
      </c>
      <c r="I254" s="133">
        <v>14516223891218.578</v>
      </c>
      <c r="J254" s="133">
        <v>222080051480.35568</v>
      </c>
      <c r="K254" s="133">
        <v>54772506485.620705</v>
      </c>
      <c r="L254" s="133">
        <v>1549585161002.3933</v>
      </c>
      <c r="M254" s="133">
        <v>16886460222285.633</v>
      </c>
      <c r="N254" s="133">
        <v>18032692278281.063</v>
      </c>
      <c r="O254" s="132">
        <v>0.61091668620190454</v>
      </c>
      <c r="P254" s="132">
        <v>0.67171408243602093</v>
      </c>
      <c r="Q254" s="133">
        <v>4448.1234036213773</v>
      </c>
      <c r="R254" s="426">
        <v>0.95538528583758198</v>
      </c>
    </row>
    <row r="255" spans="1:18">
      <c r="A255" s="134">
        <f t="shared" si="3"/>
        <v>250</v>
      </c>
      <c r="B255" s="131">
        <v>9248554.7472271509</v>
      </c>
      <c r="C255" s="131">
        <v>19438556.793533694</v>
      </c>
      <c r="D255" s="131">
        <v>747754.6872231568</v>
      </c>
      <c r="E255" s="131">
        <v>7331886.9074273389</v>
      </c>
      <c r="F255" s="133">
        <v>310112424355.66528</v>
      </c>
      <c r="G255" s="133">
        <v>69824497737.444153</v>
      </c>
      <c r="H255" s="133">
        <v>639430225456.802</v>
      </c>
      <c r="I255" s="133">
        <v>29731565635105.352</v>
      </c>
      <c r="J255" s="133">
        <v>507965524630.03931</v>
      </c>
      <c r="K255" s="133">
        <v>77779560254.2798</v>
      </c>
      <c r="L255" s="133">
        <v>1576070091650.1675</v>
      </c>
      <c r="M255" s="133">
        <v>32532811037096.641</v>
      </c>
      <c r="N255" s="133">
        <v>34670141283241.906</v>
      </c>
      <c r="O255" s="132">
        <v>0.71676643522950789</v>
      </c>
      <c r="P255" s="132">
        <v>0.78546994164202144</v>
      </c>
      <c r="Q255" s="133">
        <v>8552.0822109624823</v>
      </c>
      <c r="R255" s="426">
        <v>1.1360713691256588</v>
      </c>
    </row>
    <row r="256" spans="1:18">
      <c r="A256" s="134">
        <f t="shared" si="3"/>
        <v>251</v>
      </c>
      <c r="B256" s="131">
        <v>9409070.0438774116</v>
      </c>
      <c r="C256" s="131">
        <v>6938315.1558783492</v>
      </c>
      <c r="D256" s="131">
        <v>1076018.8431022153</v>
      </c>
      <c r="E256" s="131">
        <v>5045348.3588361964</v>
      </c>
      <c r="F256" s="133">
        <v>288078002584.97644</v>
      </c>
      <c r="G256" s="133">
        <v>51494510197.439171</v>
      </c>
      <c r="H256" s="133">
        <v>587999131262.29626</v>
      </c>
      <c r="I256" s="133">
        <v>13797264350063.211</v>
      </c>
      <c r="J256" s="133">
        <v>443018174585.14136</v>
      </c>
      <c r="K256" s="133">
        <v>81314925574.039444</v>
      </c>
      <c r="L256" s="133">
        <v>2247670123358.8003</v>
      </c>
      <c r="M256" s="133">
        <v>17157266704843.488</v>
      </c>
      <c r="N256" s="133">
        <v>18379186026040.129</v>
      </c>
      <c r="O256" s="132">
        <v>0.62881457385376394</v>
      </c>
      <c r="P256" s="132">
        <v>0.69077755105618255</v>
      </c>
      <c r="Q256" s="133">
        <v>4533.5930009965787</v>
      </c>
      <c r="R256" s="426">
        <v>1.0009366904841688</v>
      </c>
    </row>
    <row r="257" spans="1:18">
      <c r="A257" s="134">
        <f t="shared" si="3"/>
        <v>252</v>
      </c>
      <c r="B257" s="131">
        <v>13503570.883799292</v>
      </c>
      <c r="C257" s="131">
        <v>19395565.323698778</v>
      </c>
      <c r="D257" s="131">
        <v>631758.09375471564</v>
      </c>
      <c r="E257" s="131">
        <v>3460461.3263759306</v>
      </c>
      <c r="F257" s="133">
        <v>265635572250.51093</v>
      </c>
      <c r="G257" s="133">
        <v>64185792587.916183</v>
      </c>
      <c r="H257" s="133">
        <v>404186161904.81268</v>
      </c>
      <c r="I257" s="133">
        <v>29715216281779.926</v>
      </c>
      <c r="J257" s="133">
        <v>177161138934.08322</v>
      </c>
      <c r="K257" s="133">
        <v>77107484822.532394</v>
      </c>
      <c r="L257" s="133">
        <v>1586010525132.2266</v>
      </c>
      <c r="M257" s="133">
        <v>31959681592573.578</v>
      </c>
      <c r="N257" s="133">
        <v>33917738950925.531</v>
      </c>
      <c r="O257" s="132">
        <v>0.72748123999417635</v>
      </c>
      <c r="P257" s="132">
        <v>0.78612581472552523</v>
      </c>
      <c r="Q257" s="133">
        <v>8366.4871610571117</v>
      </c>
      <c r="R257" s="426">
        <v>1.1447571309888473</v>
      </c>
    </row>
    <row r="258" spans="1:18">
      <c r="A258" s="134">
        <f t="shared" si="3"/>
        <v>253</v>
      </c>
      <c r="B258" s="131">
        <v>11952144.845993858</v>
      </c>
      <c r="C258" s="131">
        <v>7466543.7663468365</v>
      </c>
      <c r="D258" s="131">
        <v>1284760.5507863816</v>
      </c>
      <c r="E258" s="131">
        <v>4416067.7358203679</v>
      </c>
      <c r="F258" s="133">
        <v>203292681733.02444</v>
      </c>
      <c r="G258" s="133">
        <v>59284441634.001038</v>
      </c>
      <c r="H258" s="133">
        <v>172506318191.31696</v>
      </c>
      <c r="I258" s="133">
        <v>11064065595936.063</v>
      </c>
      <c r="J258" s="133">
        <v>265926122279.36157</v>
      </c>
      <c r="K258" s="133">
        <v>176089614843.26288</v>
      </c>
      <c r="L258" s="133">
        <v>2595476772731.1821</v>
      </c>
      <c r="M258" s="133">
        <v>14274064423981.186</v>
      </c>
      <c r="N258" s="133">
        <v>15091687976709.076</v>
      </c>
      <c r="O258" s="132">
        <v>0.56490004110745906</v>
      </c>
      <c r="P258" s="132">
        <v>0.62727078881604748</v>
      </c>
      <c r="Q258" s="133">
        <v>3722.6660031349475</v>
      </c>
      <c r="R258" s="426">
        <v>1.0774760859935524</v>
      </c>
    </row>
    <row r="259" spans="1:18">
      <c r="A259" s="134">
        <f t="shared" si="3"/>
        <v>254</v>
      </c>
      <c r="B259" s="131">
        <v>17033958.604657657</v>
      </c>
      <c r="C259" s="131">
        <v>23496754.446905196</v>
      </c>
      <c r="D259" s="131">
        <v>652130.49759174534</v>
      </c>
      <c r="E259" s="131">
        <v>3746406.6044520908</v>
      </c>
      <c r="F259" s="133">
        <v>245531917473.32416</v>
      </c>
      <c r="G259" s="133">
        <v>70687680646.628738</v>
      </c>
      <c r="H259" s="133">
        <v>560827776630.59619</v>
      </c>
      <c r="I259" s="133">
        <v>26397565798058.273</v>
      </c>
      <c r="J259" s="133">
        <v>241469471032.98444</v>
      </c>
      <c r="K259" s="133">
        <v>54768751817.457886</v>
      </c>
      <c r="L259" s="133">
        <v>1344794647741.8979</v>
      </c>
      <c r="M259" s="133">
        <v>28599426445281.211</v>
      </c>
      <c r="N259" s="133">
        <v>30337564660173.145</v>
      </c>
      <c r="O259" s="132">
        <v>0.69252568500418554</v>
      </c>
      <c r="P259" s="132">
        <v>0.75324026820422318</v>
      </c>
      <c r="Q259" s="133">
        <v>7483.3657277190787</v>
      </c>
      <c r="R259" s="426">
        <v>1.0875311056164312</v>
      </c>
    </row>
    <row r="260" spans="1:18">
      <c r="A260" s="134">
        <f t="shared" si="3"/>
        <v>255</v>
      </c>
      <c r="B260" s="131">
        <v>6707697.2604365982</v>
      </c>
      <c r="C260" s="131">
        <v>15509200.544928199</v>
      </c>
      <c r="D260" s="131">
        <v>771068.41690351453</v>
      </c>
      <c r="E260" s="131">
        <v>3571032.9216848519</v>
      </c>
      <c r="F260" s="133">
        <v>234267057998.41959</v>
      </c>
      <c r="G260" s="133">
        <v>35637800355.29525</v>
      </c>
      <c r="H260" s="133">
        <v>552166670686.03979</v>
      </c>
      <c r="I260" s="133">
        <v>23988755285288.023</v>
      </c>
      <c r="J260" s="133">
        <v>190861942283.27151</v>
      </c>
      <c r="K260" s="133">
        <v>78655755389.145065</v>
      </c>
      <c r="L260" s="133">
        <v>1770063572207.4771</v>
      </c>
      <c r="M260" s="133">
        <v>26580503225853.957</v>
      </c>
      <c r="N260" s="133">
        <v>28311648515807.063</v>
      </c>
      <c r="O260" s="132">
        <v>0.74200459595505208</v>
      </c>
      <c r="P260" s="132">
        <v>0.79948747269447096</v>
      </c>
      <c r="Q260" s="133">
        <v>6983.6330823401731</v>
      </c>
      <c r="R260" s="426">
        <v>1.0988966623216787</v>
      </c>
    </row>
    <row r="261" spans="1:18">
      <c r="A261" s="134">
        <f t="shared" si="3"/>
        <v>256</v>
      </c>
      <c r="B261" s="131">
        <v>14030032.001537699</v>
      </c>
      <c r="C261" s="131">
        <v>6235440.8018683074</v>
      </c>
      <c r="D261" s="131">
        <v>661448.96055154339</v>
      </c>
      <c r="E261" s="131">
        <v>2924860.1759393215</v>
      </c>
      <c r="F261" s="133">
        <v>187835326538.98709</v>
      </c>
      <c r="G261" s="133">
        <v>56309317702.888748</v>
      </c>
      <c r="H261" s="133">
        <v>0</v>
      </c>
      <c r="I261" s="133">
        <v>10867762770794.998</v>
      </c>
      <c r="J261" s="133">
        <v>126490880582.98761</v>
      </c>
      <c r="K261" s="133">
        <v>54255304207.274963</v>
      </c>
      <c r="L261" s="133">
        <v>1795235016212.6047</v>
      </c>
      <c r="M261" s="133">
        <v>12843743971797.867</v>
      </c>
      <c r="N261" s="133">
        <v>13590258524981.889</v>
      </c>
      <c r="O261" s="132">
        <v>0.56186697343419434</v>
      </c>
      <c r="P261" s="132">
        <v>0.62020272846499858</v>
      </c>
      <c r="Q261" s="133">
        <v>3352.3084669417585</v>
      </c>
      <c r="R261" s="426">
        <v>1.0503418814629297</v>
      </c>
    </row>
    <row r="262" spans="1:18">
      <c r="A262" s="134">
        <f t="shared" si="3"/>
        <v>257</v>
      </c>
      <c r="B262" s="131">
        <v>6462930.7015629932</v>
      </c>
      <c r="C262" s="131">
        <v>4042490.7936289371</v>
      </c>
      <c r="D262" s="131">
        <v>1458996.9934423901</v>
      </c>
      <c r="E262" s="131">
        <v>4911025.7347694095</v>
      </c>
      <c r="F262" s="133">
        <v>210342569358.39233</v>
      </c>
      <c r="G262" s="133">
        <v>47628695993.448639</v>
      </c>
      <c r="H262" s="133">
        <v>549066288734.31268</v>
      </c>
      <c r="I262" s="133">
        <v>8235540980908.416</v>
      </c>
      <c r="J262" s="133">
        <v>271572239633.34998</v>
      </c>
      <c r="K262" s="133">
        <v>147311351832.33636</v>
      </c>
      <c r="L262" s="133">
        <v>3281843662232.6284</v>
      </c>
      <c r="M262" s="133">
        <v>12485334523341.043</v>
      </c>
      <c r="N262" s="133">
        <v>13386541377567.199</v>
      </c>
      <c r="O262" s="132">
        <v>0.58565969981805865</v>
      </c>
      <c r="P262" s="132">
        <v>0.65358835755067357</v>
      </c>
      <c r="Q262" s="133">
        <v>3302.0575672341388</v>
      </c>
      <c r="R262" s="426">
        <v>1.0665044804077315</v>
      </c>
    </row>
    <row r="263" spans="1:18">
      <c r="A263" s="134">
        <f t="shared" si="3"/>
        <v>258</v>
      </c>
      <c r="B263" s="131">
        <v>12242804.295280419</v>
      </c>
      <c r="C263" s="131">
        <v>4568658.6974574802</v>
      </c>
      <c r="D263" s="131">
        <v>685350.08648607112</v>
      </c>
      <c r="E263" s="131">
        <v>7090379.084239806</v>
      </c>
      <c r="F263" s="133">
        <v>229886543255.95074</v>
      </c>
      <c r="G263" s="133">
        <v>53263224058.745407</v>
      </c>
      <c r="H263" s="133">
        <v>440862334156.73071</v>
      </c>
      <c r="I263" s="133">
        <v>8956955600948.3574</v>
      </c>
      <c r="J263" s="133">
        <v>607390151705.18872</v>
      </c>
      <c r="K263" s="133">
        <v>49998926044.255287</v>
      </c>
      <c r="L263" s="133">
        <v>1496961298219.1416</v>
      </c>
      <c r="M263" s="133">
        <v>11552168311073.676</v>
      </c>
      <c r="N263" s="133">
        <v>12410489569335.801</v>
      </c>
      <c r="O263" s="132">
        <v>0.54424067417590494</v>
      </c>
      <c r="P263" s="132">
        <v>0.5945525625785425</v>
      </c>
      <c r="Q263" s="133">
        <v>3061.2949110349782</v>
      </c>
      <c r="R263" s="426">
        <v>0.94990996389974003</v>
      </c>
    </row>
    <row r="264" spans="1:18">
      <c r="A264" s="134">
        <f t="shared" ref="A264:A327" si="4">A263+1</f>
        <v>259</v>
      </c>
      <c r="B264" s="131">
        <v>13624085.114772078</v>
      </c>
      <c r="C264" s="131">
        <v>7876383.6148548527</v>
      </c>
      <c r="D264" s="131">
        <v>891575.04320639046</v>
      </c>
      <c r="E264" s="131">
        <v>3901002.5222481056</v>
      </c>
      <c r="F264" s="133">
        <v>249048176032.94046</v>
      </c>
      <c r="G264" s="133">
        <v>42862366363.00206</v>
      </c>
      <c r="H264" s="133">
        <v>227146142278.11752</v>
      </c>
      <c r="I264" s="133">
        <v>14698376304840.783</v>
      </c>
      <c r="J264" s="133">
        <v>187570583349.35669</v>
      </c>
      <c r="K264" s="133">
        <v>84422921286.173996</v>
      </c>
      <c r="L264" s="133">
        <v>2831717243475.5288</v>
      </c>
      <c r="M264" s="133">
        <v>18029233195229.961</v>
      </c>
      <c r="N264" s="133">
        <v>19144222374484.359</v>
      </c>
      <c r="O264" s="132">
        <v>0.6336122406774638</v>
      </c>
      <c r="P264" s="132">
        <v>0.69025143330134997</v>
      </c>
      <c r="Q264" s="133">
        <v>4722.3044830992503</v>
      </c>
      <c r="R264" s="426">
        <v>1.389972158426154</v>
      </c>
    </row>
    <row r="265" spans="1:18">
      <c r="A265" s="134">
        <f t="shared" si="4"/>
        <v>260</v>
      </c>
      <c r="B265" s="131">
        <v>8934320.1131693721</v>
      </c>
      <c r="C265" s="131">
        <v>6320358.577822417</v>
      </c>
      <c r="D265" s="131">
        <v>1392687.2272928064</v>
      </c>
      <c r="E265" s="131">
        <v>3519520.1031449679</v>
      </c>
      <c r="F265" s="133">
        <v>178412188749.71228</v>
      </c>
      <c r="G265" s="133">
        <v>42185552363.490906</v>
      </c>
      <c r="H265" s="133">
        <v>516683247465.25568</v>
      </c>
      <c r="I265" s="133">
        <v>9654277666580.7227</v>
      </c>
      <c r="J265" s="133">
        <v>185809130534.71164</v>
      </c>
      <c r="K265" s="133">
        <v>138038635415.62997</v>
      </c>
      <c r="L265" s="133">
        <v>2385260416274.8911</v>
      </c>
      <c r="M265" s="133">
        <v>12880069096271.211</v>
      </c>
      <c r="N265" s="133">
        <v>13750987158217.387</v>
      </c>
      <c r="O265" s="132">
        <v>0.5866297378745734</v>
      </c>
      <c r="P265" s="132">
        <v>0.66492658708479269</v>
      </c>
      <c r="Q265" s="133">
        <v>3391.9553917655121</v>
      </c>
      <c r="R265" s="426">
        <v>0.94377336685615532</v>
      </c>
    </row>
    <row r="266" spans="1:18">
      <c r="A266" s="134">
        <f t="shared" si="4"/>
        <v>261</v>
      </c>
      <c r="B266" s="131">
        <v>14370773.669341095</v>
      </c>
      <c r="C266" s="131">
        <v>19403264.490429159</v>
      </c>
      <c r="D266" s="131">
        <v>1105022.6095311095</v>
      </c>
      <c r="E266" s="131">
        <v>3024648.7033281382</v>
      </c>
      <c r="F266" s="133">
        <v>270288620768.49887</v>
      </c>
      <c r="G266" s="133">
        <v>101430984823.59146</v>
      </c>
      <c r="H266" s="133">
        <v>0</v>
      </c>
      <c r="I266" s="133">
        <v>28298718180389.672</v>
      </c>
      <c r="J266" s="133">
        <v>149801617509.83203</v>
      </c>
      <c r="K266" s="133">
        <v>102474523501.38774</v>
      </c>
      <c r="L266" s="133">
        <v>2460300870014.9238</v>
      </c>
      <c r="M266" s="133">
        <v>31011295191415.813</v>
      </c>
      <c r="N266" s="133">
        <v>32811319192936.137</v>
      </c>
      <c r="O266" s="132">
        <v>0.70800746671303227</v>
      </c>
      <c r="P266" s="132">
        <v>0.76797572622533961</v>
      </c>
      <c r="Q266" s="133">
        <v>8093.5666484795602</v>
      </c>
      <c r="R266" s="426">
        <v>1.0212380065745967</v>
      </c>
    </row>
    <row r="267" spans="1:18">
      <c r="A267" s="134">
        <f t="shared" si="4"/>
        <v>262</v>
      </c>
      <c r="B267" s="131">
        <v>12788961.921071077</v>
      </c>
      <c r="C267" s="131">
        <v>6372784.1182478964</v>
      </c>
      <c r="D267" s="131">
        <v>772033.28266204335</v>
      </c>
      <c r="E267" s="131">
        <v>4669701.9879305474</v>
      </c>
      <c r="F267" s="133">
        <v>303905713528.66046</v>
      </c>
      <c r="G267" s="133">
        <v>65051459032.721603</v>
      </c>
      <c r="H267" s="133">
        <v>590756055590.76123</v>
      </c>
      <c r="I267" s="133">
        <v>11755669153049.256</v>
      </c>
      <c r="J267" s="133">
        <v>250487595321.52283</v>
      </c>
      <c r="K267" s="133">
        <v>66020770593.038704</v>
      </c>
      <c r="L267" s="133">
        <v>1854164913403.6621</v>
      </c>
      <c r="M267" s="133">
        <v>14517098487958.242</v>
      </c>
      <c r="N267" s="133">
        <v>15465491319801.295</v>
      </c>
      <c r="O267" s="132">
        <v>0.58412721892389985</v>
      </c>
      <c r="P267" s="132">
        <v>0.64988464657662481</v>
      </c>
      <c r="Q267" s="133">
        <v>3814.8720571784152</v>
      </c>
      <c r="R267" s="426">
        <v>1.1874542330173792</v>
      </c>
    </row>
    <row r="268" spans="1:18">
      <c r="A268" s="134">
        <f t="shared" si="4"/>
        <v>263</v>
      </c>
      <c r="B268" s="131">
        <v>12831788.431418903</v>
      </c>
      <c r="C268" s="131">
        <v>5394069.8358535124</v>
      </c>
      <c r="D268" s="131">
        <v>1236167.7696763147</v>
      </c>
      <c r="E268" s="131">
        <v>2797614.7843146478</v>
      </c>
      <c r="F268" s="133">
        <v>228138942256.90414</v>
      </c>
      <c r="G268" s="133">
        <v>73402287139.799606</v>
      </c>
      <c r="H268" s="133">
        <v>564524459659.52356</v>
      </c>
      <c r="I268" s="133">
        <v>10888242521977.418</v>
      </c>
      <c r="J268" s="133">
        <v>132653958420.50189</v>
      </c>
      <c r="K268" s="133">
        <v>103848663647.91144</v>
      </c>
      <c r="L268" s="133">
        <v>2457072900082.2314</v>
      </c>
      <c r="M268" s="133">
        <v>14146342503787.586</v>
      </c>
      <c r="N268" s="133">
        <v>15110108665276.723</v>
      </c>
      <c r="O268" s="132">
        <v>0.57434085934512069</v>
      </c>
      <c r="P268" s="132">
        <v>0.63563877166834604</v>
      </c>
      <c r="Q268" s="133">
        <v>3727.2098335660389</v>
      </c>
      <c r="R268" s="426">
        <v>0.98661591355737521</v>
      </c>
    </row>
    <row r="269" spans="1:18">
      <c r="A269" s="134">
        <f t="shared" si="4"/>
        <v>264</v>
      </c>
      <c r="B269" s="131">
        <v>6918445.3535713023</v>
      </c>
      <c r="C269" s="131">
        <v>4679112.5063905483</v>
      </c>
      <c r="D269" s="131">
        <v>1099639.0732374173</v>
      </c>
      <c r="E269" s="131">
        <v>3941981.9444081048</v>
      </c>
      <c r="F269" s="133">
        <v>172800129282.47253</v>
      </c>
      <c r="G269" s="133">
        <v>30922591616.806007</v>
      </c>
      <c r="H269" s="133">
        <v>402195337423.05383</v>
      </c>
      <c r="I269" s="133">
        <v>10954605689963.334</v>
      </c>
      <c r="J269" s="133">
        <v>294322281650.12708</v>
      </c>
      <c r="K269" s="133">
        <v>114018632615.7834</v>
      </c>
      <c r="L269" s="133">
        <v>2774668104443.1572</v>
      </c>
      <c r="M269" s="133">
        <v>14539810046095.457</v>
      </c>
      <c r="N269" s="133">
        <v>15629113649271.391</v>
      </c>
      <c r="O269" s="132">
        <v>0.64273914308609903</v>
      </c>
      <c r="P269" s="132">
        <v>0.71566442173884104</v>
      </c>
      <c r="Q269" s="133">
        <v>3855.2327699238754</v>
      </c>
      <c r="R269" s="426">
        <v>1.2136076958872075</v>
      </c>
    </row>
    <row r="270" spans="1:18">
      <c r="A270" s="134">
        <f t="shared" si="4"/>
        <v>265</v>
      </c>
      <c r="B270" s="131">
        <v>9028742.960992327</v>
      </c>
      <c r="C270" s="131">
        <v>13767560.784367969</v>
      </c>
      <c r="D270" s="131">
        <v>1228632.7979087653</v>
      </c>
      <c r="E270" s="131">
        <v>4531582.1436440311</v>
      </c>
      <c r="F270" s="133">
        <v>168117909938.81778</v>
      </c>
      <c r="G270" s="133">
        <v>47699727949.499779</v>
      </c>
      <c r="H270" s="133">
        <v>658104610335.00195</v>
      </c>
      <c r="I270" s="133">
        <v>14337889508350.572</v>
      </c>
      <c r="J270" s="133">
        <v>293559185333.12653</v>
      </c>
      <c r="K270" s="133">
        <v>114361982580.31065</v>
      </c>
      <c r="L270" s="133">
        <v>2850478234258.2397</v>
      </c>
      <c r="M270" s="133">
        <v>18254393520857.25</v>
      </c>
      <c r="N270" s="133">
        <v>19468136749434.93</v>
      </c>
      <c r="O270" s="132">
        <v>0.66290849497433746</v>
      </c>
      <c r="P270" s="132">
        <v>0.73726447775952864</v>
      </c>
      <c r="Q270" s="133">
        <v>4802.2044275863173</v>
      </c>
      <c r="R270" s="426">
        <v>0.97877341133948448</v>
      </c>
    </row>
    <row r="271" spans="1:18">
      <c r="A271" s="134">
        <f t="shared" si="4"/>
        <v>266</v>
      </c>
      <c r="B271" s="131">
        <v>9270563.1640427262</v>
      </c>
      <c r="C271" s="131">
        <v>4215148.8251223359</v>
      </c>
      <c r="D271" s="131">
        <v>885249.52462222113</v>
      </c>
      <c r="E271" s="131">
        <v>4164731.7887405083</v>
      </c>
      <c r="F271" s="133">
        <v>270978345821.3266</v>
      </c>
      <c r="G271" s="133">
        <v>56631554253.486267</v>
      </c>
      <c r="H271" s="133">
        <v>217305784943.21674</v>
      </c>
      <c r="I271" s="133">
        <v>10305972714351.547</v>
      </c>
      <c r="J271" s="133">
        <v>305002391339.61664</v>
      </c>
      <c r="K271" s="133">
        <v>129943887930.88126</v>
      </c>
      <c r="L271" s="133">
        <v>2331359693556.853</v>
      </c>
      <c r="M271" s="133">
        <v>13289584472122.115</v>
      </c>
      <c r="N271" s="133">
        <v>14235430034144.916</v>
      </c>
      <c r="O271" s="132">
        <v>0.60404276380429911</v>
      </c>
      <c r="P271" s="132">
        <v>0.67988074109197272</v>
      </c>
      <c r="Q271" s="133">
        <v>3511.4528944610056</v>
      </c>
      <c r="R271" s="426">
        <v>1.2400226862658257</v>
      </c>
    </row>
    <row r="272" spans="1:18">
      <c r="A272" s="134">
        <f t="shared" si="4"/>
        <v>267</v>
      </c>
      <c r="B272" s="131">
        <v>9009916.547640983</v>
      </c>
      <c r="C272" s="131">
        <v>3362003.299892846</v>
      </c>
      <c r="D272" s="131">
        <v>950810.1569613975</v>
      </c>
      <c r="E272" s="131">
        <v>5750906.7446403187</v>
      </c>
      <c r="F272" s="133">
        <v>220960017414.28876</v>
      </c>
      <c r="G272" s="133">
        <v>39700780597.503082</v>
      </c>
      <c r="H272" s="133">
        <v>742434731340.61145</v>
      </c>
      <c r="I272" s="133">
        <v>8292324857638.3438</v>
      </c>
      <c r="J272" s="133">
        <v>236121111953.54541</v>
      </c>
      <c r="K272" s="133">
        <v>97157113453.395142</v>
      </c>
      <c r="L272" s="133">
        <v>2461339423835.2207</v>
      </c>
      <c r="M272" s="133">
        <v>11829377238221.115</v>
      </c>
      <c r="N272" s="133">
        <v>12744928354312.984</v>
      </c>
      <c r="O272" s="132">
        <v>0.53794593476575703</v>
      </c>
      <c r="P272" s="132">
        <v>0.61392705393633273</v>
      </c>
      <c r="Q272" s="133">
        <v>3143.7909112760199</v>
      </c>
      <c r="R272" s="426">
        <v>1.2743201984598547</v>
      </c>
    </row>
    <row r="273" spans="1:18">
      <c r="A273" s="134">
        <f t="shared" si="4"/>
        <v>268</v>
      </c>
      <c r="B273" s="131">
        <v>15872559.2918591</v>
      </c>
      <c r="C273" s="131">
        <v>22581111.597602732</v>
      </c>
      <c r="D273" s="131">
        <v>963770.54899603059</v>
      </c>
      <c r="E273" s="131">
        <v>3576245.3040638668</v>
      </c>
      <c r="F273" s="133">
        <v>220327495105.957</v>
      </c>
      <c r="G273" s="133">
        <v>50569401395.099152</v>
      </c>
      <c r="H273" s="133">
        <v>0</v>
      </c>
      <c r="I273" s="133">
        <v>24338930546192.113</v>
      </c>
      <c r="J273" s="133">
        <v>197708417018.40909</v>
      </c>
      <c r="K273" s="133">
        <v>71037706216.455246</v>
      </c>
      <c r="L273" s="133">
        <v>2088409911738.4045</v>
      </c>
      <c r="M273" s="133">
        <v>26696086581165.387</v>
      </c>
      <c r="N273" s="133">
        <v>28222816560919.078</v>
      </c>
      <c r="O273" s="132">
        <v>0.67558731123552107</v>
      </c>
      <c r="P273" s="132">
        <v>0.73789434700538481</v>
      </c>
      <c r="Q273" s="133">
        <v>6961.7209079721451</v>
      </c>
      <c r="R273" s="426">
        <v>1.0359033636215609</v>
      </c>
    </row>
    <row r="274" spans="1:18">
      <c r="A274" s="134">
        <f t="shared" si="4"/>
        <v>269</v>
      </c>
      <c r="B274" s="131">
        <v>8368220.9771607751</v>
      </c>
      <c r="C274" s="131">
        <v>5221802.9227539795</v>
      </c>
      <c r="D274" s="131">
        <v>652084.59950089699</v>
      </c>
      <c r="E274" s="131">
        <v>3136721.1189614502</v>
      </c>
      <c r="F274" s="133">
        <v>238656867133.13727</v>
      </c>
      <c r="G274" s="133">
        <v>48337639362.484299</v>
      </c>
      <c r="H274" s="133">
        <v>916054228447.46875</v>
      </c>
      <c r="I274" s="133">
        <v>9173682140376.3633</v>
      </c>
      <c r="J274" s="133">
        <v>140130438869.92764</v>
      </c>
      <c r="K274" s="133">
        <v>51854280717.893547</v>
      </c>
      <c r="L274" s="133">
        <v>1391830434938.3633</v>
      </c>
      <c r="M274" s="133">
        <v>11673551523350.016</v>
      </c>
      <c r="N274" s="133">
        <v>12546236997362.117</v>
      </c>
      <c r="O274" s="132">
        <v>0.59416743541718708</v>
      </c>
      <c r="P274" s="132">
        <v>0.67141343627866001</v>
      </c>
      <c r="Q274" s="133">
        <v>3094.7797230789633</v>
      </c>
      <c r="R274" s="426">
        <v>1.2324658176633401</v>
      </c>
    </row>
    <row r="275" spans="1:18">
      <c r="A275" s="134">
        <f t="shared" si="4"/>
        <v>270</v>
      </c>
      <c r="B275" s="131">
        <v>6611433.6644924516</v>
      </c>
      <c r="C275" s="131">
        <v>2942607.0980546526</v>
      </c>
      <c r="D275" s="131">
        <v>527461.39281773299</v>
      </c>
      <c r="E275" s="131">
        <v>5033680.922622486</v>
      </c>
      <c r="F275" s="133">
        <v>191191549478.35269</v>
      </c>
      <c r="G275" s="133">
        <v>43913022524.436905</v>
      </c>
      <c r="H275" s="133">
        <v>574380007644.07397</v>
      </c>
      <c r="I275" s="133">
        <v>6930547075479.8496</v>
      </c>
      <c r="J275" s="133">
        <v>381107984922.72864</v>
      </c>
      <c r="K275" s="133">
        <v>60438491109.100517</v>
      </c>
      <c r="L275" s="133">
        <v>975804495619.69849</v>
      </c>
      <c r="M275" s="133">
        <v>8922278054775.4512</v>
      </c>
      <c r="N275" s="133">
        <v>9695729090537.0293</v>
      </c>
      <c r="O275" s="132">
        <v>0.55898000145692517</v>
      </c>
      <c r="P275" s="132">
        <v>0.62519221535269753</v>
      </c>
      <c r="Q275" s="133">
        <v>2391.6450642666573</v>
      </c>
      <c r="R275" s="426">
        <v>0.98407128677360667</v>
      </c>
    </row>
    <row r="276" spans="1:18">
      <c r="A276" s="134">
        <f t="shared" si="4"/>
        <v>271</v>
      </c>
      <c r="B276" s="131">
        <v>11751017.840409549</v>
      </c>
      <c r="C276" s="131">
        <v>6004370.0322657917</v>
      </c>
      <c r="D276" s="131">
        <v>1461722.517205507</v>
      </c>
      <c r="E276" s="131">
        <v>5616340.6871197205</v>
      </c>
      <c r="F276" s="133">
        <v>213503081854.79654</v>
      </c>
      <c r="G276" s="133">
        <v>58841906503.348389</v>
      </c>
      <c r="H276" s="133">
        <v>344473120998.13263</v>
      </c>
      <c r="I276" s="133">
        <v>9893426098748.8379</v>
      </c>
      <c r="J276" s="133">
        <v>292600811175.23822</v>
      </c>
      <c r="K276" s="133">
        <v>132274255066.27643</v>
      </c>
      <c r="L276" s="133">
        <v>3363526434662.2461</v>
      </c>
      <c r="M276" s="133">
        <v>14026300720650.732</v>
      </c>
      <c r="N276" s="133">
        <v>14917823579055.08</v>
      </c>
      <c r="O276" s="132">
        <v>0.55183001973171286</v>
      </c>
      <c r="P276" s="132">
        <v>0.60533774237587301</v>
      </c>
      <c r="Q276" s="133">
        <v>3679.778879885318</v>
      </c>
      <c r="R276" s="426">
        <v>1.0987520093857102</v>
      </c>
    </row>
    <row r="277" spans="1:18">
      <c r="A277" s="134">
        <f t="shared" si="4"/>
        <v>272</v>
      </c>
      <c r="B277" s="131">
        <v>13068985.897644853</v>
      </c>
      <c r="C277" s="131">
        <v>11497821.786337262</v>
      </c>
      <c r="D277" s="131">
        <v>1268462.7686949642</v>
      </c>
      <c r="E277" s="131">
        <v>6477181.0255978294</v>
      </c>
      <c r="F277" s="133">
        <v>224712203469.4111</v>
      </c>
      <c r="G277" s="133">
        <v>72704207799.028961</v>
      </c>
      <c r="H277" s="133">
        <v>430337846852.13348</v>
      </c>
      <c r="I277" s="133">
        <v>15062220710873.061</v>
      </c>
      <c r="J277" s="133">
        <v>366886753338.82025</v>
      </c>
      <c r="K277" s="133">
        <v>126865041505.89146</v>
      </c>
      <c r="L277" s="133">
        <v>2252431074522.9229</v>
      </c>
      <c r="M277" s="133">
        <v>18238741427092.828</v>
      </c>
      <c r="N277" s="133">
        <v>19363607258525.07</v>
      </c>
      <c r="O277" s="132">
        <v>0.5881586428664779</v>
      </c>
      <c r="P277" s="132">
        <v>0.64617347118205204</v>
      </c>
      <c r="Q277" s="133">
        <v>4776.4201427047537</v>
      </c>
      <c r="R277" s="426">
        <v>0.90077624424229008</v>
      </c>
    </row>
    <row r="278" spans="1:18">
      <c r="A278" s="134">
        <f t="shared" si="4"/>
        <v>273</v>
      </c>
      <c r="B278" s="131">
        <v>10200202.839057064</v>
      </c>
      <c r="C278" s="131">
        <v>7808496.8539185757</v>
      </c>
      <c r="D278" s="131">
        <v>591335.29448643641</v>
      </c>
      <c r="E278" s="131">
        <v>6428766.7873584293</v>
      </c>
      <c r="F278" s="133">
        <v>224204926345.51001</v>
      </c>
      <c r="G278" s="133">
        <v>43060234965.686752</v>
      </c>
      <c r="H278" s="133">
        <v>716293230601.04248</v>
      </c>
      <c r="I278" s="133">
        <v>12426513424979.918</v>
      </c>
      <c r="J278" s="133">
        <v>510115566778.573</v>
      </c>
      <c r="K278" s="133">
        <v>58499135999.651512</v>
      </c>
      <c r="L278" s="133">
        <v>1461309938396.6104</v>
      </c>
      <c r="M278" s="133">
        <v>15172731296755.797</v>
      </c>
      <c r="N278" s="133">
        <v>16233188176933.156</v>
      </c>
      <c r="O278" s="132">
        <v>0.6128701007996441</v>
      </c>
      <c r="P278" s="132">
        <v>0.67729396230598637</v>
      </c>
      <c r="Q278" s="133">
        <v>4004.2398068409366</v>
      </c>
      <c r="R278" s="426">
        <v>1.1407179486497445</v>
      </c>
    </row>
    <row r="279" spans="1:18">
      <c r="A279" s="134">
        <f t="shared" si="4"/>
        <v>274</v>
      </c>
      <c r="B279" s="131">
        <v>7950101.5052143903</v>
      </c>
      <c r="C279" s="131">
        <v>4250055.1323387884</v>
      </c>
      <c r="D279" s="131">
        <v>1226763.0219472703</v>
      </c>
      <c r="E279" s="131">
        <v>5647162.1739652921</v>
      </c>
      <c r="F279" s="133">
        <v>206855349470.70319</v>
      </c>
      <c r="G279" s="133">
        <v>33323928221.016151</v>
      </c>
      <c r="H279" s="133">
        <v>532533418307.0202</v>
      </c>
      <c r="I279" s="133">
        <v>8345775307715.71</v>
      </c>
      <c r="J279" s="133">
        <v>426326021033.69574</v>
      </c>
      <c r="K279" s="133">
        <v>120723454062.22836</v>
      </c>
      <c r="L279" s="133">
        <v>2223409573961.3286</v>
      </c>
      <c r="M279" s="133">
        <v>11648767775079.982</v>
      </c>
      <c r="N279" s="133">
        <v>12468503029027.861</v>
      </c>
      <c r="O279" s="132">
        <v>0.56432724799019252</v>
      </c>
      <c r="P279" s="132">
        <v>0.6307137478163366</v>
      </c>
      <c r="Q279" s="133">
        <v>3075.6050885613868</v>
      </c>
      <c r="R279" s="426">
        <v>0.85835806012845328</v>
      </c>
    </row>
    <row r="280" spans="1:18">
      <c r="A280" s="134">
        <f t="shared" si="4"/>
        <v>275</v>
      </c>
      <c r="B280" s="131">
        <v>11877952.530474549</v>
      </c>
      <c r="C280" s="131">
        <v>6063353.8297423795</v>
      </c>
      <c r="D280" s="131">
        <v>1065177.5581283132</v>
      </c>
      <c r="E280" s="131">
        <v>4845940.8123064879</v>
      </c>
      <c r="F280" s="133">
        <v>276133642878.15674</v>
      </c>
      <c r="G280" s="133">
        <v>62096576825.597504</v>
      </c>
      <c r="H280" s="133">
        <v>156319986924.95016</v>
      </c>
      <c r="I280" s="133">
        <v>13593589636829.895</v>
      </c>
      <c r="J280" s="133">
        <v>269777173743.2514</v>
      </c>
      <c r="K280" s="133">
        <v>107753630418.65755</v>
      </c>
      <c r="L280" s="133">
        <v>2226908307173.0503</v>
      </c>
      <c r="M280" s="133">
        <v>16354348735089.805</v>
      </c>
      <c r="N280" s="133">
        <v>17466883212567.795</v>
      </c>
      <c r="O280" s="132">
        <v>0.6029853339707284</v>
      </c>
      <c r="P280" s="132">
        <v>0.67590243529819594</v>
      </c>
      <c r="Q280" s="133">
        <v>4308.5553065041431</v>
      </c>
      <c r="R280" s="426">
        <v>1.0565798483655624</v>
      </c>
    </row>
    <row r="281" spans="1:18">
      <c r="A281" s="134">
        <f t="shared" si="4"/>
        <v>276</v>
      </c>
      <c r="B281" s="131">
        <v>9150613.6305104513</v>
      </c>
      <c r="C281" s="131">
        <v>6873025.4558172179</v>
      </c>
      <c r="D281" s="131">
        <v>1000284.7246247601</v>
      </c>
      <c r="E281" s="131">
        <v>4134894.5009634327</v>
      </c>
      <c r="F281" s="133">
        <v>177022077467.5379</v>
      </c>
      <c r="G281" s="133">
        <v>42036950592.046509</v>
      </c>
      <c r="H281" s="133">
        <v>640851955762.01099</v>
      </c>
      <c r="I281" s="133">
        <v>11296017456014.6</v>
      </c>
      <c r="J281" s="133">
        <v>217564472392.59506</v>
      </c>
      <c r="K281" s="133">
        <v>84862695180.220474</v>
      </c>
      <c r="L281" s="133">
        <v>2091355591983.1487</v>
      </c>
      <c r="M281" s="133">
        <v>14330652171332.576</v>
      </c>
      <c r="N281" s="133">
        <v>15355896562789.75</v>
      </c>
      <c r="O281" s="132">
        <v>0.62689335073957397</v>
      </c>
      <c r="P281" s="132">
        <v>0.6968327353824777</v>
      </c>
      <c r="Q281" s="133">
        <v>3787.8383233324494</v>
      </c>
      <c r="R281" s="426">
        <v>1.0974797898223807</v>
      </c>
    </row>
    <row r="282" spans="1:18">
      <c r="A282" s="134">
        <f t="shared" si="4"/>
        <v>277</v>
      </c>
      <c r="B282" s="131">
        <v>8984330.9066269677</v>
      </c>
      <c r="C282" s="131">
        <v>8571561.7963275239</v>
      </c>
      <c r="D282" s="131">
        <v>594651.92931731115</v>
      </c>
      <c r="E282" s="131">
        <v>7295626.6687023612</v>
      </c>
      <c r="F282" s="133">
        <v>226511466234.24359</v>
      </c>
      <c r="G282" s="133">
        <v>66811952005.593735</v>
      </c>
      <c r="H282" s="133">
        <v>400193873735.03735</v>
      </c>
      <c r="I282" s="133">
        <v>17262415240942.779</v>
      </c>
      <c r="J282" s="133">
        <v>570259801070.19275</v>
      </c>
      <c r="K282" s="133">
        <v>52955561429.465393</v>
      </c>
      <c r="L282" s="133">
        <v>1157596910363.2244</v>
      </c>
      <c r="M282" s="133">
        <v>19443421387540.695</v>
      </c>
      <c r="N282" s="133">
        <v>20695420100674.707</v>
      </c>
      <c r="O282" s="132">
        <v>0.64026000322593379</v>
      </c>
      <c r="P282" s="132">
        <v>0.70039559516590688</v>
      </c>
      <c r="Q282" s="133">
        <v>5104.9383573445257</v>
      </c>
      <c r="R282" s="426">
        <v>1.014861484274497</v>
      </c>
    </row>
    <row r="283" spans="1:18">
      <c r="A283" s="134">
        <f t="shared" si="4"/>
        <v>278</v>
      </c>
      <c r="B283" s="131">
        <v>8081136.7535404824</v>
      </c>
      <c r="C283" s="131">
        <v>14223709.32738265</v>
      </c>
      <c r="D283" s="131">
        <v>650744.84132153215</v>
      </c>
      <c r="E283" s="131">
        <v>2710779.8760837577</v>
      </c>
      <c r="F283" s="133">
        <v>201009850218.36118</v>
      </c>
      <c r="G283" s="133">
        <v>44351279255.832657</v>
      </c>
      <c r="H283" s="133">
        <v>358060303968.64917</v>
      </c>
      <c r="I283" s="133">
        <v>21728255709293.559</v>
      </c>
      <c r="J283" s="133">
        <v>116406726643.89604</v>
      </c>
      <c r="K283" s="133">
        <v>74094889422.02478</v>
      </c>
      <c r="L283" s="133">
        <v>1248833961919.1436</v>
      </c>
      <c r="M283" s="133">
        <v>23525651591247.27</v>
      </c>
      <c r="N283" s="133">
        <v>25080154956945.223</v>
      </c>
      <c r="O283" s="132">
        <v>0.73630174709818352</v>
      </c>
      <c r="P283" s="132">
        <v>0.79592570407496854</v>
      </c>
      <c r="Q283" s="133">
        <v>6186.5207096559507</v>
      </c>
      <c r="R283" s="426">
        <v>1.1010716981338704</v>
      </c>
    </row>
    <row r="284" spans="1:18">
      <c r="A284" s="134">
        <f t="shared" si="4"/>
        <v>279</v>
      </c>
      <c r="B284" s="131">
        <v>13736665.328628525</v>
      </c>
      <c r="C284" s="131">
        <v>7703838.246540782</v>
      </c>
      <c r="D284" s="131">
        <v>990143.79220158258</v>
      </c>
      <c r="E284" s="131">
        <v>7074441.2078464702</v>
      </c>
      <c r="F284" s="133">
        <v>259851585283.48291</v>
      </c>
      <c r="G284" s="133">
        <v>68749767342.122589</v>
      </c>
      <c r="H284" s="133">
        <v>756541152883.97961</v>
      </c>
      <c r="I284" s="133">
        <v>13269041597702.162</v>
      </c>
      <c r="J284" s="133">
        <v>546250267105.50482</v>
      </c>
      <c r="K284" s="133">
        <v>126111835271.49271</v>
      </c>
      <c r="L284" s="133">
        <v>1806810543885.3281</v>
      </c>
      <c r="M284" s="133">
        <v>16504755396848.467</v>
      </c>
      <c r="N284" s="133">
        <v>17546577341344.563</v>
      </c>
      <c r="O284" s="132">
        <v>0.57645271915311325</v>
      </c>
      <c r="P284" s="132">
        <v>0.64878493389510583</v>
      </c>
      <c r="Q284" s="133">
        <v>4328.2134537110414</v>
      </c>
      <c r="R284" s="426">
        <v>0.96853305218419494</v>
      </c>
    </row>
    <row r="285" spans="1:18">
      <c r="A285" s="134">
        <f t="shared" si="4"/>
        <v>280</v>
      </c>
      <c r="B285" s="131">
        <v>7581570.6999943247</v>
      </c>
      <c r="C285" s="131">
        <v>3763629.3424088075</v>
      </c>
      <c r="D285" s="131">
        <v>807577.57997925091</v>
      </c>
      <c r="E285" s="131">
        <v>8169199.9387174658</v>
      </c>
      <c r="F285" s="133">
        <v>258138708760.59415</v>
      </c>
      <c r="G285" s="133">
        <v>45112647963.286461</v>
      </c>
      <c r="H285" s="133">
        <v>486966022229.47607</v>
      </c>
      <c r="I285" s="133">
        <v>8911935428751.9844</v>
      </c>
      <c r="J285" s="133">
        <v>746431528479.94312</v>
      </c>
      <c r="K285" s="133">
        <v>127569262832.15569</v>
      </c>
      <c r="L285" s="133">
        <v>1677892938670.3916</v>
      </c>
      <c r="M285" s="133">
        <v>11950795180963.953</v>
      </c>
      <c r="N285" s="133">
        <v>12875723219106.002</v>
      </c>
      <c r="O285" s="132">
        <v>0.54745543575555045</v>
      </c>
      <c r="P285" s="132">
        <v>0.61084180777221175</v>
      </c>
      <c r="Q285" s="133">
        <v>3176.0540747671439</v>
      </c>
      <c r="R285" s="426">
        <v>0.98699609591943982</v>
      </c>
    </row>
    <row r="286" spans="1:18">
      <c r="A286" s="134">
        <f t="shared" si="4"/>
        <v>281</v>
      </c>
      <c r="B286" s="131">
        <v>7096859.2723158747</v>
      </c>
      <c r="C286" s="131">
        <v>7962188.7267969241</v>
      </c>
      <c r="D286" s="131">
        <v>833891.45565615967</v>
      </c>
      <c r="E286" s="131">
        <v>5594292.2801351715</v>
      </c>
      <c r="F286" s="133">
        <v>151698012263.99109</v>
      </c>
      <c r="G286" s="133">
        <v>46117100025.04068</v>
      </c>
      <c r="H286" s="133">
        <v>459821985524.6355</v>
      </c>
      <c r="I286" s="133">
        <v>11614316109984.17</v>
      </c>
      <c r="J286" s="133">
        <v>404616067638.87048</v>
      </c>
      <c r="K286" s="133">
        <v>109226668567.81758</v>
      </c>
      <c r="L286" s="133">
        <v>1628788814234.6702</v>
      </c>
      <c r="M286" s="133">
        <v>14216769645950.164</v>
      </c>
      <c r="N286" s="133">
        <v>15228258775647.717</v>
      </c>
      <c r="O286" s="132">
        <v>0.62613399770858769</v>
      </c>
      <c r="P286" s="132">
        <v>0.68424310596339111</v>
      </c>
      <c r="Q286" s="133">
        <v>3756.3539160453174</v>
      </c>
      <c r="R286" s="426">
        <v>0.86614102550848215</v>
      </c>
    </row>
    <row r="287" spans="1:18">
      <c r="A287" s="134">
        <f t="shared" si="4"/>
        <v>282</v>
      </c>
      <c r="B287" s="131">
        <v>10485723.216161687</v>
      </c>
      <c r="C287" s="131">
        <v>6447143.8610909283</v>
      </c>
      <c r="D287" s="131">
        <v>1174800.6579217052</v>
      </c>
      <c r="E287" s="131">
        <v>4527005.6477103289</v>
      </c>
      <c r="F287" s="133">
        <v>158278570944.41766</v>
      </c>
      <c r="G287" s="133">
        <v>41901798114.586441</v>
      </c>
      <c r="H287" s="133">
        <v>288013824510.36426</v>
      </c>
      <c r="I287" s="133">
        <v>11220582274921.18</v>
      </c>
      <c r="J287" s="133">
        <v>226229409377.45129</v>
      </c>
      <c r="K287" s="133">
        <v>100243012783.77348</v>
      </c>
      <c r="L287" s="133">
        <v>2094620363617.2871</v>
      </c>
      <c r="M287" s="133">
        <v>13929688885210.055</v>
      </c>
      <c r="N287" s="133">
        <v>14905441731350.979</v>
      </c>
      <c r="O287" s="132">
        <v>0.59269928242913861</v>
      </c>
      <c r="P287" s="132">
        <v>0.64896443721162889</v>
      </c>
      <c r="Q287" s="133">
        <v>3676.724650061909</v>
      </c>
      <c r="R287" s="426">
        <v>0.89790235393106854</v>
      </c>
    </row>
    <row r="288" spans="1:18">
      <c r="A288" s="134">
        <f t="shared" si="4"/>
        <v>283</v>
      </c>
      <c r="B288" s="131">
        <v>8080722.3761908747</v>
      </c>
      <c r="C288" s="131">
        <v>5977474.9513134686</v>
      </c>
      <c r="D288" s="131">
        <v>1213352.2505605714</v>
      </c>
      <c r="E288" s="131">
        <v>5979031.1563255386</v>
      </c>
      <c r="F288" s="133">
        <v>199233814834.18539</v>
      </c>
      <c r="G288" s="133">
        <v>47467683495.068077</v>
      </c>
      <c r="H288" s="133">
        <v>461354086140.5199</v>
      </c>
      <c r="I288" s="133">
        <v>11802891569578.479</v>
      </c>
      <c r="J288" s="133">
        <v>363964874218.87231</v>
      </c>
      <c r="K288" s="133">
        <v>118834411752.68896</v>
      </c>
      <c r="L288" s="133">
        <v>2721346807826.208</v>
      </c>
      <c r="M288" s="133">
        <v>15468391749516.77</v>
      </c>
      <c r="N288" s="133">
        <v>16541353794875</v>
      </c>
      <c r="O288" s="132">
        <v>0.61407157343269558</v>
      </c>
      <c r="P288" s="132">
        <v>0.6693322100097221</v>
      </c>
      <c r="Q288" s="133">
        <v>4080.2550061359152</v>
      </c>
      <c r="R288" s="426">
        <v>1.0788267453236196</v>
      </c>
    </row>
    <row r="289" spans="1:18">
      <c r="A289" s="134">
        <f t="shared" si="4"/>
        <v>284</v>
      </c>
      <c r="B289" s="131">
        <v>8503327.6927245054</v>
      </c>
      <c r="C289" s="131">
        <v>3471965.0813280945</v>
      </c>
      <c r="D289" s="131">
        <v>909067.57754374272</v>
      </c>
      <c r="E289" s="131">
        <v>3083418.3592128484</v>
      </c>
      <c r="F289" s="133">
        <v>263706970196.72034</v>
      </c>
      <c r="G289" s="133">
        <v>70994441016.214478</v>
      </c>
      <c r="H289" s="133">
        <v>1084223655798.1587</v>
      </c>
      <c r="I289" s="133">
        <v>8629993751237.0898</v>
      </c>
      <c r="J289" s="133">
        <v>133189501861.23709</v>
      </c>
      <c r="K289" s="133">
        <v>53607942214.826843</v>
      </c>
      <c r="L289" s="133">
        <v>1875013902862.2966</v>
      </c>
      <c r="M289" s="133">
        <v>11776028753973.607</v>
      </c>
      <c r="N289" s="133">
        <v>12699410305453.197</v>
      </c>
      <c r="O289" s="132">
        <v>0.62047624292201442</v>
      </c>
      <c r="P289" s="132">
        <v>0.71180007090831376</v>
      </c>
      <c r="Q289" s="133">
        <v>3132.5629761848045</v>
      </c>
      <c r="R289" s="426">
        <v>1.1195005288324151</v>
      </c>
    </row>
    <row r="290" spans="1:18">
      <c r="A290" s="134">
        <f t="shared" si="4"/>
        <v>285</v>
      </c>
      <c r="B290" s="131">
        <v>8861145.5962106455</v>
      </c>
      <c r="C290" s="131">
        <v>7251566.4583689012</v>
      </c>
      <c r="D290" s="131">
        <v>1033589.1231772882</v>
      </c>
      <c r="E290" s="131">
        <v>4486522.1396010481</v>
      </c>
      <c r="F290" s="133">
        <v>234363607604.16656</v>
      </c>
      <c r="G290" s="133">
        <v>55738378315.520172</v>
      </c>
      <c r="H290" s="133">
        <v>376553673549.17413</v>
      </c>
      <c r="I290" s="133">
        <v>13614474402878.035</v>
      </c>
      <c r="J290" s="133">
        <v>310250954656.55872</v>
      </c>
      <c r="K290" s="133">
        <v>92239518829.947357</v>
      </c>
      <c r="L290" s="133">
        <v>2223309024637.2979</v>
      </c>
      <c r="M290" s="133">
        <v>16616827574551.012</v>
      </c>
      <c r="N290" s="133">
        <v>17665176035824.746</v>
      </c>
      <c r="O290" s="132">
        <v>0.64551781805469488</v>
      </c>
      <c r="P290" s="132">
        <v>0.71337647718084007</v>
      </c>
      <c r="Q290" s="133">
        <v>4357.4681884126167</v>
      </c>
      <c r="R290" s="426">
        <v>0.98267312195335699</v>
      </c>
    </row>
    <row r="291" spans="1:18">
      <c r="A291" s="134">
        <f t="shared" si="4"/>
        <v>286</v>
      </c>
      <c r="B291" s="131">
        <v>14228493.82209827</v>
      </c>
      <c r="C291" s="131">
        <v>7915827.5061994959</v>
      </c>
      <c r="D291" s="131">
        <v>1245471.8605189731</v>
      </c>
      <c r="E291" s="131">
        <v>5120817.7670530844</v>
      </c>
      <c r="F291" s="133">
        <v>200726141487.35156</v>
      </c>
      <c r="G291" s="133">
        <v>83032417453.031769</v>
      </c>
      <c r="H291" s="133">
        <v>375202965307.07422</v>
      </c>
      <c r="I291" s="133">
        <v>12436528490455.316</v>
      </c>
      <c r="J291" s="133">
        <v>326368043263.45782</v>
      </c>
      <c r="K291" s="133">
        <v>85106838889.736679</v>
      </c>
      <c r="L291" s="133">
        <v>3541742111227.498</v>
      </c>
      <c r="M291" s="133">
        <v>16764948449143.082</v>
      </c>
      <c r="N291" s="133">
        <v>17811700048715.766</v>
      </c>
      <c r="O291" s="132">
        <v>0.61063766421879884</v>
      </c>
      <c r="P291" s="132">
        <v>0.67602508654077698</v>
      </c>
      <c r="Q291" s="133">
        <v>4393.611260166691</v>
      </c>
      <c r="R291" s="426">
        <v>1.2716902706877213</v>
      </c>
    </row>
    <row r="292" spans="1:18">
      <c r="A292" s="134">
        <f t="shared" si="4"/>
        <v>287</v>
      </c>
      <c r="B292" s="131">
        <v>10977006.173528785</v>
      </c>
      <c r="C292" s="131">
        <v>8703908.0367839728</v>
      </c>
      <c r="D292" s="131">
        <v>1211246.506020321</v>
      </c>
      <c r="E292" s="131">
        <v>5629857.852544399</v>
      </c>
      <c r="F292" s="133">
        <v>315924007201.15436</v>
      </c>
      <c r="G292" s="133">
        <v>63638683893.098244</v>
      </c>
      <c r="H292" s="133">
        <v>390828492598.22278</v>
      </c>
      <c r="I292" s="133">
        <v>16252554455372.594</v>
      </c>
      <c r="J292" s="133">
        <v>495752351336.97461</v>
      </c>
      <c r="K292" s="133">
        <v>117183314136.47313</v>
      </c>
      <c r="L292" s="133">
        <v>2639870881690.6592</v>
      </c>
      <c r="M292" s="133">
        <v>19896189495134.922</v>
      </c>
      <c r="N292" s="133">
        <v>21268061992604.375</v>
      </c>
      <c r="O292" s="132">
        <v>0.62242197804075539</v>
      </c>
      <c r="P292" s="132">
        <v>0.68950281930453383</v>
      </c>
      <c r="Q292" s="133">
        <v>5246.1919074011776</v>
      </c>
      <c r="R292" s="426">
        <v>1.1170651245846253</v>
      </c>
    </row>
    <row r="293" spans="1:18">
      <c r="A293" s="134">
        <f t="shared" si="4"/>
        <v>288</v>
      </c>
      <c r="B293" s="131">
        <v>10518100.479055602</v>
      </c>
      <c r="C293" s="131">
        <v>11435383.729244944</v>
      </c>
      <c r="D293" s="131">
        <v>1619586.5793301258</v>
      </c>
      <c r="E293" s="131">
        <v>6030133.6873642681</v>
      </c>
      <c r="F293" s="133">
        <v>206998948022.08942</v>
      </c>
      <c r="G293" s="133">
        <v>50755319806.584961</v>
      </c>
      <c r="H293" s="133">
        <v>829701925806.71997</v>
      </c>
      <c r="I293" s="133">
        <v>19658804429607.484</v>
      </c>
      <c r="J293" s="133">
        <v>505481218762.71539</v>
      </c>
      <c r="K293" s="133">
        <v>86530598785.881531</v>
      </c>
      <c r="L293" s="133">
        <v>3053233145136.5723</v>
      </c>
      <c r="M293" s="133">
        <v>24133751318099.375</v>
      </c>
      <c r="N293" s="133">
        <v>25712309192141.867</v>
      </c>
      <c r="O293" s="132">
        <v>0.65798033645841647</v>
      </c>
      <c r="P293" s="132">
        <v>0.7180721892138644</v>
      </c>
      <c r="Q293" s="133">
        <v>6342.4541667838839</v>
      </c>
      <c r="R293" s="426">
        <v>0.82752113223669221</v>
      </c>
    </row>
    <row r="294" spans="1:18">
      <c r="A294" s="134">
        <f t="shared" si="4"/>
        <v>289</v>
      </c>
      <c r="B294" s="131">
        <v>10035680.096910521</v>
      </c>
      <c r="C294" s="131">
        <v>14543352.67897501</v>
      </c>
      <c r="D294" s="131">
        <v>1311755.5297742363</v>
      </c>
      <c r="E294" s="131">
        <v>6060548.4430463072</v>
      </c>
      <c r="F294" s="133">
        <v>199855073632.74365</v>
      </c>
      <c r="G294" s="133">
        <v>54934253018.108704</v>
      </c>
      <c r="H294" s="133">
        <v>534148391844.41034</v>
      </c>
      <c r="I294" s="133">
        <v>17664997887779.063</v>
      </c>
      <c r="J294" s="133">
        <v>429659067821.34821</v>
      </c>
      <c r="K294" s="133">
        <v>100388818243.95804</v>
      </c>
      <c r="L294" s="133">
        <v>2781925213433.5801</v>
      </c>
      <c r="M294" s="133">
        <v>21511119379122.359</v>
      </c>
      <c r="N294" s="133">
        <v>22815620631605.863</v>
      </c>
      <c r="O294" s="132">
        <v>0.65478660076254958</v>
      </c>
      <c r="P294" s="132">
        <v>0.73309882260903858</v>
      </c>
      <c r="Q294" s="133">
        <v>5627.9281281711555</v>
      </c>
      <c r="R294" s="426">
        <v>1.0307153989212301</v>
      </c>
    </row>
    <row r="295" spans="1:18">
      <c r="A295" s="134">
        <f t="shared" si="4"/>
        <v>290</v>
      </c>
      <c r="B295" s="131">
        <v>12329188.280550545</v>
      </c>
      <c r="C295" s="131">
        <v>7485902.2521079862</v>
      </c>
      <c r="D295" s="131">
        <v>1114359.2995293897</v>
      </c>
      <c r="E295" s="131">
        <v>6288316.8327813409</v>
      </c>
      <c r="F295" s="133">
        <v>206698752068.19073</v>
      </c>
      <c r="G295" s="133">
        <v>57303427933.624908</v>
      </c>
      <c r="H295" s="133">
        <v>0</v>
      </c>
      <c r="I295" s="133">
        <v>12649041265490.225</v>
      </c>
      <c r="J295" s="133">
        <v>504462520326.56226</v>
      </c>
      <c r="K295" s="133">
        <v>106471620303.65941</v>
      </c>
      <c r="L295" s="133">
        <v>2051979374809.1038</v>
      </c>
      <c r="M295" s="133">
        <v>15311954780929.551</v>
      </c>
      <c r="N295" s="133">
        <v>16204294453578.795</v>
      </c>
      <c r="O295" s="132">
        <v>0.54924719906854991</v>
      </c>
      <c r="P295" s="132">
        <v>0.62097426055540295</v>
      </c>
      <c r="Q295" s="133">
        <v>3997.1125933840144</v>
      </c>
      <c r="R295" s="426">
        <v>0.86493026744219548</v>
      </c>
    </row>
    <row r="296" spans="1:18">
      <c r="A296" s="134">
        <f t="shared" si="4"/>
        <v>291</v>
      </c>
      <c r="B296" s="131">
        <v>8981061.7157056741</v>
      </c>
      <c r="C296" s="131">
        <v>4556352.8112595743</v>
      </c>
      <c r="D296" s="131">
        <v>718804.45079081599</v>
      </c>
      <c r="E296" s="131">
        <v>5718947.5902121551</v>
      </c>
      <c r="F296" s="133">
        <v>221498044343.66101</v>
      </c>
      <c r="G296" s="133">
        <v>54761357027.597397</v>
      </c>
      <c r="H296" s="133">
        <v>537548992637.16589</v>
      </c>
      <c r="I296" s="133">
        <v>8917386298869.3301</v>
      </c>
      <c r="J296" s="133">
        <v>282182948415.13397</v>
      </c>
      <c r="K296" s="133">
        <v>47430599335.952591</v>
      </c>
      <c r="L296" s="133">
        <v>1332648271642.5935</v>
      </c>
      <c r="M296" s="133">
        <v>11117197110900.178</v>
      </c>
      <c r="N296" s="133">
        <v>11910528082509.613</v>
      </c>
      <c r="O296" s="132">
        <v>0.52601654363471095</v>
      </c>
      <c r="P296" s="132">
        <v>0.5936090554583997</v>
      </c>
      <c r="Q296" s="133">
        <v>2937.9694332781482</v>
      </c>
      <c r="R296" s="426">
        <v>1.02554187032685</v>
      </c>
    </row>
    <row r="297" spans="1:18">
      <c r="A297" s="134">
        <f t="shared" si="4"/>
        <v>292</v>
      </c>
      <c r="B297" s="131">
        <v>9437416.2723486312</v>
      </c>
      <c r="C297" s="131">
        <v>13834102.946953975</v>
      </c>
      <c r="D297" s="131">
        <v>1180512.4880100419</v>
      </c>
      <c r="E297" s="131">
        <v>4141765.8763588853</v>
      </c>
      <c r="F297" s="133">
        <v>189270468721.26489</v>
      </c>
      <c r="G297" s="133">
        <v>58071439441.148285</v>
      </c>
      <c r="H297" s="133">
        <v>549588739001.70685</v>
      </c>
      <c r="I297" s="133">
        <v>18733020147653.184</v>
      </c>
      <c r="J297" s="133">
        <v>250486377774.06418</v>
      </c>
      <c r="K297" s="133">
        <v>90152006230.716003</v>
      </c>
      <c r="L297" s="133">
        <v>2614738457086.1475</v>
      </c>
      <c r="M297" s="133">
        <v>22237985727745.816</v>
      </c>
      <c r="N297" s="133">
        <v>23561257690438.363</v>
      </c>
      <c r="O297" s="132">
        <v>0.65918266591809938</v>
      </c>
      <c r="P297" s="132">
        <v>0.73080994413220279</v>
      </c>
      <c r="Q297" s="133">
        <v>5811.8543883666416</v>
      </c>
      <c r="R297" s="426">
        <v>1.1046539441793661</v>
      </c>
    </row>
    <row r="298" spans="1:18">
      <c r="A298" s="134">
        <f t="shared" si="4"/>
        <v>293</v>
      </c>
      <c r="B298" s="131">
        <v>12588821.310756737</v>
      </c>
      <c r="C298" s="131">
        <v>6014551.2832181975</v>
      </c>
      <c r="D298" s="131">
        <v>1259588.9299066369</v>
      </c>
      <c r="E298" s="131">
        <v>3645438.0806299821</v>
      </c>
      <c r="F298" s="133">
        <v>265484682472.74872</v>
      </c>
      <c r="G298" s="133">
        <v>52918111679.070847</v>
      </c>
      <c r="H298" s="133">
        <v>481366263140.71259</v>
      </c>
      <c r="I298" s="133">
        <v>10459885414772.57</v>
      </c>
      <c r="J298" s="133">
        <v>153070331885.29611</v>
      </c>
      <c r="K298" s="133">
        <v>161252994374.58514</v>
      </c>
      <c r="L298" s="133">
        <v>3215377918776.7837</v>
      </c>
      <c r="M298" s="133">
        <v>14470952922949.949</v>
      </c>
      <c r="N298" s="133">
        <v>15592666220430.844</v>
      </c>
      <c r="O298" s="132">
        <v>0.57722799816922599</v>
      </c>
      <c r="P298" s="132">
        <v>0.64007685381745094</v>
      </c>
      <c r="Q298" s="133">
        <v>3846.2422842700653</v>
      </c>
      <c r="R298" s="426">
        <v>1.1657386110697507</v>
      </c>
    </row>
    <row r="299" spans="1:18">
      <c r="A299" s="134">
        <f t="shared" si="4"/>
        <v>294</v>
      </c>
      <c r="B299" s="131">
        <v>12282151.480446057</v>
      </c>
      <c r="C299" s="131">
        <v>6264320.3599679023</v>
      </c>
      <c r="D299" s="131">
        <v>853290.01415190601</v>
      </c>
      <c r="E299" s="131">
        <v>4916412.6288928138</v>
      </c>
      <c r="F299" s="133">
        <v>184942187926.25073</v>
      </c>
      <c r="G299" s="133">
        <v>60293206223.501389</v>
      </c>
      <c r="H299" s="133">
        <v>0</v>
      </c>
      <c r="I299" s="133">
        <v>9110763003599.6699</v>
      </c>
      <c r="J299" s="133">
        <v>252920179232.06509</v>
      </c>
      <c r="K299" s="133">
        <v>104981263385.11009</v>
      </c>
      <c r="L299" s="133">
        <v>2116170446636.2026</v>
      </c>
      <c r="M299" s="133">
        <v>11584834892853.047</v>
      </c>
      <c r="N299" s="133">
        <v>12194709266985.996</v>
      </c>
      <c r="O299" s="132">
        <v>0.47432824900309112</v>
      </c>
      <c r="P299" s="132">
        <v>0.54462487990494313</v>
      </c>
      <c r="Q299" s="133">
        <v>3008.068393435125</v>
      </c>
      <c r="R299" s="426">
        <v>1.1464326070926274</v>
      </c>
    </row>
    <row r="300" spans="1:18">
      <c r="A300" s="134">
        <f t="shared" si="4"/>
        <v>295</v>
      </c>
      <c r="B300" s="131">
        <v>6893938.5371588534</v>
      </c>
      <c r="C300" s="131">
        <v>4958118.9491255414</v>
      </c>
      <c r="D300" s="131">
        <v>590955.44172890077</v>
      </c>
      <c r="E300" s="131">
        <v>6333155.148043042</v>
      </c>
      <c r="F300" s="133">
        <v>188217733752.76367</v>
      </c>
      <c r="G300" s="133">
        <v>55941592525.9245</v>
      </c>
      <c r="H300" s="133">
        <v>372777380450.80676</v>
      </c>
      <c r="I300" s="133">
        <v>9759831132539.2207</v>
      </c>
      <c r="J300" s="133">
        <v>529507734601.80188</v>
      </c>
      <c r="K300" s="133">
        <v>67487932747.221603</v>
      </c>
      <c r="L300" s="133">
        <v>1207444599581.6323</v>
      </c>
      <c r="M300" s="133">
        <v>11937048779920.684</v>
      </c>
      <c r="N300" s="133">
        <v>12803667751761.475</v>
      </c>
      <c r="O300" s="132">
        <v>0.59184587779652154</v>
      </c>
      <c r="P300" s="132">
        <v>0.65920902324836828</v>
      </c>
      <c r="Q300" s="133">
        <v>3158.280155836575</v>
      </c>
      <c r="R300" s="426">
        <v>1.0550029318907161</v>
      </c>
    </row>
    <row r="301" spans="1:18">
      <c r="A301" s="134">
        <f t="shared" si="4"/>
        <v>296</v>
      </c>
      <c r="B301" s="131">
        <v>11557888.44995253</v>
      </c>
      <c r="C301" s="131">
        <v>6129056.4815701479</v>
      </c>
      <c r="D301" s="131">
        <v>488921.14161470137</v>
      </c>
      <c r="E301" s="131">
        <v>5390492.3741575107</v>
      </c>
      <c r="F301" s="133">
        <v>251729582181.10031</v>
      </c>
      <c r="G301" s="133">
        <v>72897941626.316132</v>
      </c>
      <c r="H301" s="133">
        <v>644387663819.10925</v>
      </c>
      <c r="I301" s="133">
        <v>11266855081910.191</v>
      </c>
      <c r="J301" s="133">
        <v>308216896221.20435</v>
      </c>
      <c r="K301" s="133">
        <v>44988242518.025993</v>
      </c>
      <c r="L301" s="133">
        <v>1066309808539.772</v>
      </c>
      <c r="M301" s="133">
        <v>13330757693008.303</v>
      </c>
      <c r="N301" s="133">
        <v>14220139874717.668</v>
      </c>
      <c r="O301" s="132">
        <v>0.58499895463961948</v>
      </c>
      <c r="P301" s="132">
        <v>0.64710075405825307</v>
      </c>
      <c r="Q301" s="133">
        <v>3507.6812715139781</v>
      </c>
      <c r="R301" s="426">
        <v>1.0271701966666367</v>
      </c>
    </row>
    <row r="302" spans="1:18">
      <c r="A302" s="134">
        <f t="shared" si="4"/>
        <v>297</v>
      </c>
      <c r="B302" s="131">
        <v>10106047.323326671</v>
      </c>
      <c r="C302" s="131">
        <v>14792763.792106982</v>
      </c>
      <c r="D302" s="131">
        <v>786213.56549510371</v>
      </c>
      <c r="E302" s="131">
        <v>5951713.9259721674</v>
      </c>
      <c r="F302" s="133">
        <v>181390456725.49142</v>
      </c>
      <c r="G302" s="133">
        <v>36820624645.478973</v>
      </c>
      <c r="H302" s="133">
        <v>329332744840.10919</v>
      </c>
      <c r="I302" s="133">
        <v>19411796915470.301</v>
      </c>
      <c r="J302" s="133">
        <v>499169452635.10803</v>
      </c>
      <c r="K302" s="133">
        <v>82963961286.231461</v>
      </c>
      <c r="L302" s="133">
        <v>1632643801663.0601</v>
      </c>
      <c r="M302" s="133">
        <v>21955906875894.809</v>
      </c>
      <c r="N302" s="133">
        <v>23306082353523.75</v>
      </c>
      <c r="O302" s="132">
        <v>0.674626070850467</v>
      </c>
      <c r="P302" s="132">
        <v>0.73750518270010668</v>
      </c>
      <c r="Q302" s="133">
        <v>5748.9102993398492</v>
      </c>
      <c r="R302" s="426">
        <v>1.0380158667194381</v>
      </c>
    </row>
    <row r="303" spans="1:18">
      <c r="A303" s="134">
        <f t="shared" si="4"/>
        <v>298</v>
      </c>
      <c r="B303" s="131">
        <v>11039453.4493139</v>
      </c>
      <c r="C303" s="131">
        <v>4737750.6147021586</v>
      </c>
      <c r="D303" s="131">
        <v>1516441.7649159632</v>
      </c>
      <c r="E303" s="131">
        <v>5523887.192969813</v>
      </c>
      <c r="F303" s="133">
        <v>205405246779.3887</v>
      </c>
      <c r="G303" s="133">
        <v>27453262162.499001</v>
      </c>
      <c r="H303" s="133">
        <v>742593162524.82886</v>
      </c>
      <c r="I303" s="133">
        <v>9676589994222.4922</v>
      </c>
      <c r="J303" s="133">
        <v>423388847012.97314</v>
      </c>
      <c r="K303" s="133">
        <v>160610820907.34122</v>
      </c>
      <c r="L303" s="133">
        <v>3208058358243.0479</v>
      </c>
      <c r="M303" s="133">
        <v>14211241182910.684</v>
      </c>
      <c r="N303" s="133">
        <v>15189171864695.764</v>
      </c>
      <c r="O303" s="132">
        <v>0.55725610922763791</v>
      </c>
      <c r="P303" s="132">
        <v>0.64550849213441674</v>
      </c>
      <c r="Q303" s="133">
        <v>3746.7123494562811</v>
      </c>
      <c r="R303" s="426">
        <v>1.1606497374831635</v>
      </c>
    </row>
    <row r="304" spans="1:18">
      <c r="A304" s="134">
        <f t="shared" si="4"/>
        <v>299</v>
      </c>
      <c r="B304" s="131">
        <v>13817680.213022526</v>
      </c>
      <c r="C304" s="131">
        <v>9306378.3309494741</v>
      </c>
      <c r="D304" s="131">
        <v>787091.48205810168</v>
      </c>
      <c r="E304" s="131">
        <v>3508501.6337216529</v>
      </c>
      <c r="F304" s="133">
        <v>289086796003.54358</v>
      </c>
      <c r="G304" s="133">
        <v>53954948995.230911</v>
      </c>
      <c r="H304" s="133">
        <v>595519106191.46667</v>
      </c>
      <c r="I304" s="133">
        <v>17205125372128.424</v>
      </c>
      <c r="J304" s="133">
        <v>137494508639.90286</v>
      </c>
      <c r="K304" s="133">
        <v>63113162471.248146</v>
      </c>
      <c r="L304" s="133">
        <v>1760950762290.7512</v>
      </c>
      <c r="M304" s="133">
        <v>19762202911721.793</v>
      </c>
      <c r="N304" s="133">
        <v>21066349859185.582</v>
      </c>
      <c r="O304" s="132">
        <v>0.65608573673293002</v>
      </c>
      <c r="P304" s="132">
        <v>0.71936631090060543</v>
      </c>
      <c r="Q304" s="133">
        <v>5196.4355844069023</v>
      </c>
      <c r="R304" s="426">
        <v>1.0874762716705999</v>
      </c>
    </row>
    <row r="305" spans="1:18">
      <c r="A305" s="134">
        <f t="shared" si="4"/>
        <v>300</v>
      </c>
      <c r="B305" s="131">
        <v>16611042.430405909</v>
      </c>
      <c r="C305" s="131">
        <v>15955019.975437557</v>
      </c>
      <c r="D305" s="131">
        <v>1119033.0151188001</v>
      </c>
      <c r="E305" s="131">
        <v>4669831.1138434559</v>
      </c>
      <c r="F305" s="133">
        <v>254155516621.39468</v>
      </c>
      <c r="G305" s="133">
        <v>69917896865.883331</v>
      </c>
      <c r="H305" s="133">
        <v>164652155273.88937</v>
      </c>
      <c r="I305" s="133">
        <v>17866282688101.48</v>
      </c>
      <c r="J305" s="133">
        <v>380190299488.25012</v>
      </c>
      <c r="K305" s="133">
        <v>193202246531.05527</v>
      </c>
      <c r="L305" s="133">
        <v>2612891175504.0405</v>
      </c>
      <c r="M305" s="133">
        <v>21217218564898.715</v>
      </c>
      <c r="N305" s="133">
        <v>22549708268282.539</v>
      </c>
      <c r="O305" s="132">
        <v>0.61879986635473894</v>
      </c>
      <c r="P305" s="132">
        <v>0.668995027018079</v>
      </c>
      <c r="Q305" s="133">
        <v>5562.335537316857</v>
      </c>
      <c r="R305" s="426">
        <v>1.0516719798822627</v>
      </c>
    </row>
    <row r="306" spans="1:18">
      <c r="A306" s="134">
        <f t="shared" si="4"/>
        <v>301</v>
      </c>
      <c r="B306" s="131">
        <v>10293892.708675904</v>
      </c>
      <c r="C306" s="131">
        <v>14695544.547307026</v>
      </c>
      <c r="D306" s="131">
        <v>623914.86226714216</v>
      </c>
      <c r="E306" s="131">
        <v>4757355.8357847333</v>
      </c>
      <c r="F306" s="133">
        <v>273437778795.7674</v>
      </c>
      <c r="G306" s="133">
        <v>61449570259.969757</v>
      </c>
      <c r="H306" s="133">
        <v>761814813790.65454</v>
      </c>
      <c r="I306" s="133">
        <v>23598307349249.461</v>
      </c>
      <c r="J306" s="133">
        <v>209301595843.7113</v>
      </c>
      <c r="K306" s="133">
        <v>34524983646.557243</v>
      </c>
      <c r="L306" s="133">
        <v>1688663041726.0222</v>
      </c>
      <c r="M306" s="133">
        <v>26292611784256.41</v>
      </c>
      <c r="N306" s="133">
        <v>27885582533484.984</v>
      </c>
      <c r="O306" s="132">
        <v>0.71797154523616846</v>
      </c>
      <c r="P306" s="132">
        <v>0.78100393009117453</v>
      </c>
      <c r="Q306" s="133">
        <v>6878.5354053983683</v>
      </c>
      <c r="R306" s="426">
        <v>1.2751714070108207</v>
      </c>
    </row>
    <row r="307" spans="1:18">
      <c r="A307" s="134">
        <f t="shared" si="4"/>
        <v>302</v>
      </c>
      <c r="B307" s="131">
        <v>14839924.778677208</v>
      </c>
      <c r="C307" s="131">
        <v>10408995.688517421</v>
      </c>
      <c r="D307" s="131">
        <v>1521771.4544809675</v>
      </c>
      <c r="E307" s="131">
        <v>4953994.7115002237</v>
      </c>
      <c r="F307" s="133">
        <v>210006822629.33282</v>
      </c>
      <c r="G307" s="133">
        <v>60346266344.477798</v>
      </c>
      <c r="H307" s="133">
        <v>650507586572.86389</v>
      </c>
      <c r="I307" s="133">
        <v>12589458416812.064</v>
      </c>
      <c r="J307" s="133">
        <v>228510889114.78729</v>
      </c>
      <c r="K307" s="133">
        <v>154476083312.89694</v>
      </c>
      <c r="L307" s="133">
        <v>3102140634124.0361</v>
      </c>
      <c r="M307" s="133">
        <v>16725093609936.648</v>
      </c>
      <c r="N307" s="133">
        <v>17674725825286.988</v>
      </c>
      <c r="O307" s="132">
        <v>0.56016437363886573</v>
      </c>
      <c r="P307" s="132">
        <v>0.6388208737976917</v>
      </c>
      <c r="Q307" s="133">
        <v>4359.8238345552509</v>
      </c>
      <c r="R307" s="426">
        <v>1.0905015658292929</v>
      </c>
    </row>
    <row r="308" spans="1:18">
      <c r="A308" s="134">
        <f t="shared" si="4"/>
        <v>303</v>
      </c>
      <c r="B308" s="131">
        <v>9540314.8872990068</v>
      </c>
      <c r="C308" s="131">
        <v>15809449.067473708</v>
      </c>
      <c r="D308" s="131">
        <v>862395.27369400638</v>
      </c>
      <c r="E308" s="131">
        <v>3005033.6053057769</v>
      </c>
      <c r="F308" s="133">
        <v>257109170530.2283</v>
      </c>
      <c r="G308" s="133">
        <v>51897573412.236176</v>
      </c>
      <c r="H308" s="133">
        <v>821171024898.23865</v>
      </c>
      <c r="I308" s="133">
        <v>20781801056098.617</v>
      </c>
      <c r="J308" s="133">
        <v>177394895724.76019</v>
      </c>
      <c r="K308" s="133">
        <v>92789228675.338547</v>
      </c>
      <c r="L308" s="133">
        <v>2099729332901.0698</v>
      </c>
      <c r="M308" s="133">
        <v>23972885538298.027</v>
      </c>
      <c r="N308" s="133">
        <v>25456267875490.402</v>
      </c>
      <c r="O308" s="132">
        <v>0.70709658586613988</v>
      </c>
      <c r="P308" s="132">
        <v>0.78169626502206668</v>
      </c>
      <c r="Q308" s="133">
        <v>6279.2964665738536</v>
      </c>
      <c r="R308" s="426">
        <v>1.2677301861693107</v>
      </c>
    </row>
    <row r="309" spans="1:18">
      <c r="A309" s="134">
        <f t="shared" si="4"/>
        <v>304</v>
      </c>
      <c r="B309" s="131">
        <v>5940936.427395164</v>
      </c>
      <c r="C309" s="131">
        <v>2505736.3415277614</v>
      </c>
      <c r="D309" s="131">
        <v>989301.29598713841</v>
      </c>
      <c r="E309" s="131">
        <v>4666404.6775146117</v>
      </c>
      <c r="F309" s="133">
        <v>193482996199.23981</v>
      </c>
      <c r="G309" s="133">
        <v>41141071692.611061</v>
      </c>
      <c r="H309" s="133">
        <v>426174796642.27423</v>
      </c>
      <c r="I309" s="133">
        <v>6241077243688.2949</v>
      </c>
      <c r="J309" s="133">
        <v>310035924761.50153</v>
      </c>
      <c r="K309" s="133">
        <v>93160421507.911407</v>
      </c>
      <c r="L309" s="133">
        <v>2522344009943.5518</v>
      </c>
      <c r="M309" s="133">
        <v>9592792396543.5352</v>
      </c>
      <c r="N309" s="133">
        <v>10292661226933.035</v>
      </c>
      <c r="O309" s="132">
        <v>0.54279916608018497</v>
      </c>
      <c r="P309" s="132">
        <v>0.60601373268526759</v>
      </c>
      <c r="Q309" s="133">
        <v>2538.89028784732</v>
      </c>
      <c r="R309" s="426">
        <v>1.1976452093481624</v>
      </c>
    </row>
    <row r="310" spans="1:18">
      <c r="A310" s="134">
        <f t="shared" si="4"/>
        <v>305</v>
      </c>
      <c r="B310" s="131">
        <v>8317702.3924777489</v>
      </c>
      <c r="C310" s="131">
        <v>3645639.3280447386</v>
      </c>
      <c r="D310" s="131">
        <v>979792.62062583189</v>
      </c>
      <c r="E310" s="131">
        <v>3406681.8304745336</v>
      </c>
      <c r="F310" s="133">
        <v>195587240523.48279</v>
      </c>
      <c r="G310" s="133">
        <v>45116118776.667366</v>
      </c>
      <c r="H310" s="133">
        <v>489188853641.56464</v>
      </c>
      <c r="I310" s="133">
        <v>6293032544703.1943</v>
      </c>
      <c r="J310" s="133">
        <v>185928847083.77673</v>
      </c>
      <c r="K310" s="133">
        <v>73675632973.889023</v>
      </c>
      <c r="L310" s="133">
        <v>2310572893877.6016</v>
      </c>
      <c r="M310" s="133">
        <v>9352398772280.0254</v>
      </c>
      <c r="N310" s="133">
        <v>9995813457174.7168</v>
      </c>
      <c r="O310" s="132">
        <v>0.56431887966312566</v>
      </c>
      <c r="P310" s="132">
        <v>0.62939899776888908</v>
      </c>
      <c r="Q310" s="133">
        <v>2465.6668616612524</v>
      </c>
      <c r="R310" s="426">
        <v>1.1363067393648578</v>
      </c>
    </row>
    <row r="311" spans="1:18">
      <c r="A311" s="134">
        <f t="shared" si="4"/>
        <v>306</v>
      </c>
      <c r="B311" s="131">
        <v>10283287.650474606</v>
      </c>
      <c r="C311" s="131">
        <v>7886202.1194284121</v>
      </c>
      <c r="D311" s="131">
        <v>1963898.5294923231</v>
      </c>
      <c r="E311" s="131">
        <v>4975804.5387235507</v>
      </c>
      <c r="F311" s="133">
        <v>145335854104.0033</v>
      </c>
      <c r="G311" s="133">
        <v>41169345365.589676</v>
      </c>
      <c r="H311" s="133">
        <v>708844034104.00806</v>
      </c>
      <c r="I311" s="133">
        <v>12664825240721.174</v>
      </c>
      <c r="J311" s="133">
        <v>369374994588.58759</v>
      </c>
      <c r="K311" s="133">
        <v>217676891725.26489</v>
      </c>
      <c r="L311" s="133">
        <v>3091142985634.1143</v>
      </c>
      <c r="M311" s="133">
        <v>17051864146773.148</v>
      </c>
      <c r="N311" s="133">
        <v>18138623209708.637</v>
      </c>
      <c r="O311" s="132">
        <v>0.61235965121846003</v>
      </c>
      <c r="P311" s="132">
        <v>0.68394500206493347</v>
      </c>
      <c r="Q311" s="133">
        <v>4474.253381773221</v>
      </c>
      <c r="R311" s="426">
        <v>0.80082254343594061</v>
      </c>
    </row>
    <row r="312" spans="1:18">
      <c r="A312" s="134">
        <f t="shared" si="4"/>
        <v>307</v>
      </c>
      <c r="B312" s="131">
        <v>7741593.0558844004</v>
      </c>
      <c r="C312" s="131">
        <v>3084126.3007690865</v>
      </c>
      <c r="D312" s="131">
        <v>1109258.6394596645</v>
      </c>
      <c r="E312" s="131">
        <v>3888038.406083622</v>
      </c>
      <c r="F312" s="133">
        <v>228413622766.40787</v>
      </c>
      <c r="G312" s="133">
        <v>41519295568.162933</v>
      </c>
      <c r="H312" s="133">
        <v>476614442437.31622</v>
      </c>
      <c r="I312" s="133">
        <v>7958032519837.7451</v>
      </c>
      <c r="J312" s="133">
        <v>281697383841.36414</v>
      </c>
      <c r="K312" s="133">
        <v>148819227317.16367</v>
      </c>
      <c r="L312" s="133">
        <v>2576222928262.8496</v>
      </c>
      <c r="M312" s="133">
        <v>11441386501696.439</v>
      </c>
      <c r="N312" s="133">
        <v>12313668894939.09</v>
      </c>
      <c r="O312" s="132">
        <v>0.60057272878280354</v>
      </c>
      <c r="P312" s="132">
        <v>0.6734098919539645</v>
      </c>
      <c r="Q312" s="133">
        <v>3037.4121595804368</v>
      </c>
      <c r="R312" s="426">
        <v>1.0043355563287244</v>
      </c>
    </row>
    <row r="313" spans="1:18">
      <c r="A313" s="134">
        <f t="shared" si="4"/>
        <v>308</v>
      </c>
      <c r="B313" s="131">
        <v>9300817.4850021545</v>
      </c>
      <c r="C313" s="131">
        <v>8264122.2327676211</v>
      </c>
      <c r="D313" s="131">
        <v>898430.93709053751</v>
      </c>
      <c r="E313" s="131">
        <v>4244615.9919401677</v>
      </c>
      <c r="F313" s="133">
        <v>207531224501.70337</v>
      </c>
      <c r="G313" s="133">
        <v>46953226622.168343</v>
      </c>
      <c r="H313" s="133">
        <v>677513034685.16357</v>
      </c>
      <c r="I313" s="133">
        <v>12037428660514.76</v>
      </c>
      <c r="J313" s="133">
        <v>281769235797.53156</v>
      </c>
      <c r="K313" s="133">
        <v>62842449878.390724</v>
      </c>
      <c r="L313" s="133">
        <v>1495194743105.417</v>
      </c>
      <c r="M313" s="133">
        <v>14554748123981.262</v>
      </c>
      <c r="N313" s="133">
        <v>15637434574381.873</v>
      </c>
      <c r="O313" s="132">
        <v>0.62640551895406316</v>
      </c>
      <c r="P313" s="132">
        <v>0.69834685204888725</v>
      </c>
      <c r="Q313" s="133">
        <v>3857.2852921514241</v>
      </c>
      <c r="R313" s="426">
        <v>0.98686085675340074</v>
      </c>
    </row>
    <row r="314" spans="1:18">
      <c r="A314" s="134">
        <f t="shared" si="4"/>
        <v>309</v>
      </c>
      <c r="B314" s="131">
        <v>13713416.405028608</v>
      </c>
      <c r="C314" s="131">
        <v>4236998.7861870062</v>
      </c>
      <c r="D314" s="131">
        <v>1046499.2433936386</v>
      </c>
      <c r="E314" s="131">
        <v>3548847.6430381164</v>
      </c>
      <c r="F314" s="133">
        <v>274688580885.93719</v>
      </c>
      <c r="G314" s="133">
        <v>78902364833.917053</v>
      </c>
      <c r="H314" s="133">
        <v>833755568259.81921</v>
      </c>
      <c r="I314" s="133">
        <v>7579304672442.7725</v>
      </c>
      <c r="J314" s="133">
        <v>179530027060.21011</v>
      </c>
      <c r="K314" s="133">
        <v>79323743516.944992</v>
      </c>
      <c r="L314" s="133">
        <v>2198909475548.7922</v>
      </c>
      <c r="M314" s="133">
        <v>10870823486828.539</v>
      </c>
      <c r="N314" s="133">
        <v>11642822040844.207</v>
      </c>
      <c r="O314" s="132">
        <v>0.54352710918308211</v>
      </c>
      <c r="P314" s="132">
        <v>0.62341992447518035</v>
      </c>
      <c r="Q314" s="133">
        <v>2871.9343958668492</v>
      </c>
      <c r="R314" s="426">
        <v>1.0822193413177981</v>
      </c>
    </row>
    <row r="315" spans="1:18">
      <c r="A315" s="134">
        <f t="shared" si="4"/>
        <v>310</v>
      </c>
      <c r="B315" s="131">
        <v>10687814.569448819</v>
      </c>
      <c r="C315" s="131">
        <v>6994191.991980074</v>
      </c>
      <c r="D315" s="131">
        <v>1043460.7964578588</v>
      </c>
      <c r="E315" s="131">
        <v>4941955.776091205</v>
      </c>
      <c r="F315" s="133">
        <v>178408278714.02094</v>
      </c>
      <c r="G315" s="133">
        <v>54909916325.612305</v>
      </c>
      <c r="H315" s="133">
        <v>390959586990.41199</v>
      </c>
      <c r="I315" s="133">
        <v>10664227420079.17</v>
      </c>
      <c r="J315" s="133">
        <v>366585771482.31354</v>
      </c>
      <c r="K315" s="133">
        <v>125305056190.60126</v>
      </c>
      <c r="L315" s="133">
        <v>2055207506799.6431</v>
      </c>
      <c r="M315" s="133">
        <v>13602285341542.141</v>
      </c>
      <c r="N315" s="133">
        <v>14513536568530.242</v>
      </c>
      <c r="O315" s="132">
        <v>0.57135699302807408</v>
      </c>
      <c r="P315" s="132">
        <v>0.63206372881164519</v>
      </c>
      <c r="Q315" s="133">
        <v>3580.0534209497391</v>
      </c>
      <c r="R315" s="426">
        <v>1.0124686691973404</v>
      </c>
    </row>
    <row r="316" spans="1:18">
      <c r="A316" s="134">
        <f t="shared" si="4"/>
        <v>311</v>
      </c>
      <c r="B316" s="131">
        <v>9138512.2405875567</v>
      </c>
      <c r="C316" s="131">
        <v>16903696.586857215</v>
      </c>
      <c r="D316" s="131">
        <v>1313675.3834478641</v>
      </c>
      <c r="E316" s="131">
        <v>4986407.6570020039</v>
      </c>
      <c r="F316" s="133">
        <v>256982193838.88696</v>
      </c>
      <c r="G316" s="133">
        <v>52874060776.588623</v>
      </c>
      <c r="H316" s="133">
        <v>719833833467.04614</v>
      </c>
      <c r="I316" s="133">
        <v>20107397244598.77</v>
      </c>
      <c r="J316" s="133">
        <v>389924010369.02063</v>
      </c>
      <c r="K316" s="133">
        <v>92989832268.274689</v>
      </c>
      <c r="L316" s="133">
        <v>3148340734101.1558</v>
      </c>
      <c r="M316" s="133">
        <v>24458485654804.266</v>
      </c>
      <c r="N316" s="133">
        <v>26003500804766.496</v>
      </c>
      <c r="O316" s="132">
        <v>0.70481961972387686</v>
      </c>
      <c r="P316" s="132">
        <v>0.76912939389052581</v>
      </c>
      <c r="Q316" s="133">
        <v>6414.2823889409219</v>
      </c>
      <c r="R316" s="426">
        <v>1.0794420490691599</v>
      </c>
    </row>
    <row r="317" spans="1:18">
      <c r="A317" s="134">
        <f t="shared" si="4"/>
        <v>312</v>
      </c>
      <c r="B317" s="131">
        <v>9767107.0456943642</v>
      </c>
      <c r="C317" s="131">
        <v>4445354.6109900009</v>
      </c>
      <c r="D317" s="131">
        <v>514481.10452736344</v>
      </c>
      <c r="E317" s="131">
        <v>4615985.7689757599</v>
      </c>
      <c r="F317" s="133">
        <v>177007290260.88788</v>
      </c>
      <c r="G317" s="133">
        <v>44049654814.451233</v>
      </c>
      <c r="H317" s="133">
        <v>0</v>
      </c>
      <c r="I317" s="133">
        <v>9850457854116.6875</v>
      </c>
      <c r="J317" s="133">
        <v>189526386991.88116</v>
      </c>
      <c r="K317" s="133">
        <v>57583817605.662712</v>
      </c>
      <c r="L317" s="133">
        <v>1106781644709.5408</v>
      </c>
      <c r="M317" s="133">
        <v>11204349703423.771</v>
      </c>
      <c r="N317" s="133">
        <v>12015007000407.209</v>
      </c>
      <c r="O317" s="132">
        <v>0.5734125207870292</v>
      </c>
      <c r="P317" s="132">
        <v>0.61118061137771196</v>
      </c>
      <c r="Q317" s="133">
        <v>2963.7412433170225</v>
      </c>
      <c r="R317" s="426">
        <v>1.0701504346578121</v>
      </c>
    </row>
    <row r="318" spans="1:18">
      <c r="A318" s="134">
        <f t="shared" si="4"/>
        <v>313</v>
      </c>
      <c r="B318" s="131">
        <v>13413188.644750157</v>
      </c>
      <c r="C318" s="131">
        <v>5668884.6825055117</v>
      </c>
      <c r="D318" s="131">
        <v>597564.17508308985</v>
      </c>
      <c r="E318" s="131">
        <v>6646993.771891823</v>
      </c>
      <c r="F318" s="133">
        <v>226890578084.52045</v>
      </c>
      <c r="G318" s="133">
        <v>48337893848.402298</v>
      </c>
      <c r="H318" s="133">
        <v>526231172375.71985</v>
      </c>
      <c r="I318" s="133">
        <v>10163767208540.277</v>
      </c>
      <c r="J318" s="133">
        <v>468281471456.34485</v>
      </c>
      <c r="K318" s="133">
        <v>50152780938.157745</v>
      </c>
      <c r="L318" s="133">
        <v>1571933464086.793</v>
      </c>
      <c r="M318" s="133">
        <v>12780366097397.295</v>
      </c>
      <c r="N318" s="133">
        <v>13749363519349.848</v>
      </c>
      <c r="O318" s="132">
        <v>0.5488015908034708</v>
      </c>
      <c r="P318" s="132">
        <v>0.60922127631750189</v>
      </c>
      <c r="Q318" s="133">
        <v>3391.5548888381468</v>
      </c>
      <c r="R318" s="426">
        <v>1.1736789530399556</v>
      </c>
    </row>
    <row r="319" spans="1:18">
      <c r="A319" s="134">
        <f t="shared" si="4"/>
        <v>314</v>
      </c>
      <c r="B319" s="131">
        <v>7356592.1689282097</v>
      </c>
      <c r="C319" s="131">
        <v>16216433.149793524</v>
      </c>
      <c r="D319" s="131">
        <v>674279.77256012056</v>
      </c>
      <c r="E319" s="131">
        <v>3932381.1723804302</v>
      </c>
      <c r="F319" s="133">
        <v>294863296151.65662</v>
      </c>
      <c r="G319" s="133">
        <v>52568142416.941505</v>
      </c>
      <c r="H319" s="133">
        <v>551560939743.74023</v>
      </c>
      <c r="I319" s="133">
        <v>26783778154487.379</v>
      </c>
      <c r="J319" s="133">
        <v>259364830502.19986</v>
      </c>
      <c r="K319" s="133">
        <v>73824687416.694458</v>
      </c>
      <c r="L319" s="133">
        <v>1841084408576.4844</v>
      </c>
      <c r="M319" s="133">
        <v>29509613020726.496</v>
      </c>
      <c r="N319" s="133">
        <v>31326631814449.016</v>
      </c>
      <c r="O319" s="132">
        <v>0.76624032696894862</v>
      </c>
      <c r="P319" s="132">
        <v>0.82896205594147188</v>
      </c>
      <c r="Q319" s="133">
        <v>7727.3388787491403</v>
      </c>
      <c r="R319" s="426">
        <v>1.2008054536455577</v>
      </c>
    </row>
    <row r="320" spans="1:18">
      <c r="A320" s="134">
        <f t="shared" si="4"/>
        <v>315</v>
      </c>
      <c r="B320" s="131">
        <v>12985247.955697766</v>
      </c>
      <c r="C320" s="131">
        <v>7177225.9392054323</v>
      </c>
      <c r="D320" s="131">
        <v>1519394.6808946319</v>
      </c>
      <c r="E320" s="131">
        <v>3393828.3050007867</v>
      </c>
      <c r="F320" s="133">
        <v>234492261675.729</v>
      </c>
      <c r="G320" s="133">
        <v>47335922633.645103</v>
      </c>
      <c r="H320" s="133">
        <v>505370018592.60693</v>
      </c>
      <c r="I320" s="133">
        <v>14628375823062.295</v>
      </c>
      <c r="J320" s="133">
        <v>164543171143.73267</v>
      </c>
      <c r="K320" s="133">
        <v>137121052410.01355</v>
      </c>
      <c r="L320" s="133">
        <v>3811867365203.9434</v>
      </c>
      <c r="M320" s="133">
        <v>19247277430412.594</v>
      </c>
      <c r="N320" s="133">
        <v>20502128089621.648</v>
      </c>
      <c r="O320" s="132">
        <v>0.64932297278828388</v>
      </c>
      <c r="P320" s="132">
        <v>0.71835623700892959</v>
      </c>
      <c r="Q320" s="133">
        <v>5057.2590255603473</v>
      </c>
      <c r="R320" s="426">
        <v>1.0816411427191961</v>
      </c>
    </row>
    <row r="321" spans="1:18">
      <c r="A321" s="134">
        <f t="shared" si="4"/>
        <v>316</v>
      </c>
      <c r="B321" s="131">
        <v>10812886.661963757</v>
      </c>
      <c r="C321" s="131">
        <v>7999333.8986029327</v>
      </c>
      <c r="D321" s="131">
        <v>1255988.0150339277</v>
      </c>
      <c r="E321" s="131">
        <v>5328343.0417408217</v>
      </c>
      <c r="F321" s="133">
        <v>230403981976.43698</v>
      </c>
      <c r="G321" s="133">
        <v>52443061529.01268</v>
      </c>
      <c r="H321" s="133">
        <v>106142227405.9005</v>
      </c>
      <c r="I321" s="133">
        <v>13880374262684.477</v>
      </c>
      <c r="J321" s="133">
        <v>388936779806.95746</v>
      </c>
      <c r="K321" s="133">
        <v>102685409388.75836</v>
      </c>
      <c r="L321" s="133">
        <v>2556587067497.1938</v>
      </c>
      <c r="M321" s="133">
        <v>17034725746783.285</v>
      </c>
      <c r="N321" s="133">
        <v>18102771235962.547</v>
      </c>
      <c r="O321" s="132">
        <v>0.62001941116439219</v>
      </c>
      <c r="P321" s="132">
        <v>0.68358752446073157</v>
      </c>
      <c r="Q321" s="133">
        <v>4465.4097770011213</v>
      </c>
      <c r="R321" s="426">
        <v>1.0576880994280511</v>
      </c>
    </row>
    <row r="322" spans="1:18">
      <c r="A322" s="134">
        <f t="shared" si="4"/>
        <v>317</v>
      </c>
      <c r="B322" s="131">
        <v>7828078.7433826327</v>
      </c>
      <c r="C322" s="131">
        <v>5329253.5955071868</v>
      </c>
      <c r="D322" s="131">
        <v>900404.19461242156</v>
      </c>
      <c r="E322" s="131">
        <v>4096812.7386574331</v>
      </c>
      <c r="F322" s="133">
        <v>251093849153.60889</v>
      </c>
      <c r="G322" s="133">
        <v>43105582848.656502</v>
      </c>
      <c r="H322" s="133">
        <v>423713402512.58008</v>
      </c>
      <c r="I322" s="133">
        <v>9565675293428.9063</v>
      </c>
      <c r="J322" s="133">
        <v>217671450807.29587</v>
      </c>
      <c r="K322" s="133">
        <v>90063413299.793793</v>
      </c>
      <c r="L322" s="133">
        <v>2248544760315.5337</v>
      </c>
      <c r="M322" s="133">
        <v>12545668320364.107</v>
      </c>
      <c r="N322" s="133">
        <v>13434667613369.512</v>
      </c>
      <c r="O322" s="132">
        <v>0.61821518806928577</v>
      </c>
      <c r="P322" s="132">
        <v>0.68690846302735775</v>
      </c>
      <c r="Q322" s="133">
        <v>3313.9288636826618</v>
      </c>
      <c r="R322" s="426">
        <v>1.1878352195742679</v>
      </c>
    </row>
    <row r="323" spans="1:18">
      <c r="A323" s="134">
        <f t="shared" si="4"/>
        <v>318</v>
      </c>
      <c r="B323" s="131">
        <v>10418708.748654531</v>
      </c>
      <c r="C323" s="131">
        <v>5611167.6249614162</v>
      </c>
      <c r="D323" s="131">
        <v>692748.08637949999</v>
      </c>
      <c r="E323" s="131">
        <v>3174672.8647296494</v>
      </c>
      <c r="F323" s="133">
        <v>298330840526.49841</v>
      </c>
      <c r="G323" s="133">
        <v>55647749299.039749</v>
      </c>
      <c r="H323" s="133">
        <v>1127573923463.6118</v>
      </c>
      <c r="I323" s="133">
        <v>12540187875413.854</v>
      </c>
      <c r="J323" s="133">
        <v>171322057320.65097</v>
      </c>
      <c r="K323" s="133">
        <v>70788293258.228546</v>
      </c>
      <c r="L323" s="133">
        <v>2100790349146.9507</v>
      </c>
      <c r="M323" s="133">
        <v>16010662498603.295</v>
      </c>
      <c r="N323" s="133">
        <v>17126625816735.594</v>
      </c>
      <c r="O323" s="132">
        <v>0.65716429824832678</v>
      </c>
      <c r="P323" s="132">
        <v>0.731653047282119</v>
      </c>
      <c r="Q323" s="133">
        <v>4224.624029781844</v>
      </c>
      <c r="R323" s="426">
        <v>1.4109838911090864</v>
      </c>
    </row>
    <row r="324" spans="1:18">
      <c r="A324" s="134">
        <f t="shared" si="4"/>
        <v>319</v>
      </c>
      <c r="B324" s="131">
        <v>10587772.60584656</v>
      </c>
      <c r="C324" s="131">
        <v>5841920.3834758708</v>
      </c>
      <c r="D324" s="131">
        <v>961002.01255695615</v>
      </c>
      <c r="E324" s="131">
        <v>6605605.6962493965</v>
      </c>
      <c r="F324" s="133">
        <v>279178432413.29633</v>
      </c>
      <c r="G324" s="133">
        <v>63502867299.797737</v>
      </c>
      <c r="H324" s="133">
        <v>561370447149.05896</v>
      </c>
      <c r="I324" s="133">
        <v>11919995539639.176</v>
      </c>
      <c r="J324" s="133">
        <v>479703155319.70801</v>
      </c>
      <c r="K324" s="133">
        <v>59962892794.067932</v>
      </c>
      <c r="L324" s="133">
        <v>2079281832094.4446</v>
      </c>
      <c r="M324" s="133">
        <v>15100313866996.455</v>
      </c>
      <c r="N324" s="133">
        <v>16217187232869.551</v>
      </c>
      <c r="O324" s="132">
        <v>0.59479597990262911</v>
      </c>
      <c r="P324" s="132">
        <v>0.66906663245378328</v>
      </c>
      <c r="Q324" s="133">
        <v>4000.2928546792182</v>
      </c>
      <c r="R324" s="426">
        <v>1.0669801915949471</v>
      </c>
    </row>
    <row r="325" spans="1:18">
      <c r="A325" s="134">
        <f t="shared" si="4"/>
        <v>320</v>
      </c>
      <c r="B325" s="131">
        <v>8782422.9381234255</v>
      </c>
      <c r="C325" s="131">
        <v>5917100.6825323272</v>
      </c>
      <c r="D325" s="131">
        <v>1145626.9940203549</v>
      </c>
      <c r="E325" s="131">
        <v>5866688.1130839325</v>
      </c>
      <c r="F325" s="133">
        <v>233209622524.15024</v>
      </c>
      <c r="G325" s="133">
        <v>36992609429.558548</v>
      </c>
      <c r="H325" s="133">
        <v>692986348594.30664</v>
      </c>
      <c r="I325" s="133">
        <v>11303002810757.338</v>
      </c>
      <c r="J325" s="133">
        <v>476960449216.54346</v>
      </c>
      <c r="K325" s="133">
        <v>78776315161.83374</v>
      </c>
      <c r="L325" s="133">
        <v>2079570144107.3291</v>
      </c>
      <c r="M325" s="133">
        <v>14631296067837.352</v>
      </c>
      <c r="N325" s="133">
        <v>15669158089303.029</v>
      </c>
      <c r="O325" s="132">
        <v>0.60146573999196873</v>
      </c>
      <c r="P325" s="132">
        <v>0.67393427063018363</v>
      </c>
      <c r="Q325" s="133">
        <v>3865.1105301684829</v>
      </c>
      <c r="R325" s="426">
        <v>0.8490179588479897</v>
      </c>
    </row>
    <row r="326" spans="1:18">
      <c r="A326" s="134">
        <f t="shared" si="4"/>
        <v>321</v>
      </c>
      <c r="B326" s="131">
        <v>12663926.924025578</v>
      </c>
      <c r="C326" s="131">
        <v>7876578.72468316</v>
      </c>
      <c r="D326" s="131">
        <v>1337457.7128468426</v>
      </c>
      <c r="E326" s="131">
        <v>4307545.6601158278</v>
      </c>
      <c r="F326" s="133">
        <v>242339732200.66595</v>
      </c>
      <c r="G326" s="133">
        <v>65851378900.939438</v>
      </c>
      <c r="H326" s="133">
        <v>762453349965.23376</v>
      </c>
      <c r="I326" s="133">
        <v>13227218788560.588</v>
      </c>
      <c r="J326" s="133">
        <v>342426311037.26599</v>
      </c>
      <c r="K326" s="133">
        <v>97183816637.388748</v>
      </c>
      <c r="L326" s="133">
        <v>3543796066277.3545</v>
      </c>
      <c r="M326" s="133">
        <v>17973078332477.832</v>
      </c>
      <c r="N326" s="133">
        <v>19179406983005.254</v>
      </c>
      <c r="O326" s="132">
        <v>0.62869851439810442</v>
      </c>
      <c r="P326" s="132">
        <v>0.71001709609544916</v>
      </c>
      <c r="Q326" s="133">
        <v>4730.9834689208819</v>
      </c>
      <c r="R326" s="426">
        <v>1.2533818183751309</v>
      </c>
    </row>
    <row r="327" spans="1:18">
      <c r="A327" s="134">
        <f t="shared" si="4"/>
        <v>322</v>
      </c>
      <c r="B327" s="131">
        <v>7231267.1489010695</v>
      </c>
      <c r="C327" s="131">
        <v>3691523.0462851557</v>
      </c>
      <c r="D327" s="131">
        <v>878490.52963296813</v>
      </c>
      <c r="E327" s="131">
        <v>3292327.2994595971</v>
      </c>
      <c r="F327" s="133">
        <v>184152839508.6413</v>
      </c>
      <c r="G327" s="133">
        <v>54498268083.023544</v>
      </c>
      <c r="H327" s="133">
        <v>928347996033.33362</v>
      </c>
      <c r="I327" s="133">
        <v>7602545255285.4629</v>
      </c>
      <c r="J327" s="133">
        <v>186877148009.63925</v>
      </c>
      <c r="K327" s="133">
        <v>78729065452.368866</v>
      </c>
      <c r="L327" s="133">
        <v>1739267725518.0173</v>
      </c>
      <c r="M327" s="133">
        <v>10535767190298.822</v>
      </c>
      <c r="N327" s="133">
        <v>11393136675762.57</v>
      </c>
      <c r="O327" s="132">
        <v>0.58365745471790287</v>
      </c>
      <c r="P327" s="132">
        <v>0.66549968831841932</v>
      </c>
      <c r="Q327" s="133">
        <v>2810.3445179483401</v>
      </c>
      <c r="R327" s="426">
        <v>1.1208274870721877</v>
      </c>
    </row>
    <row r="328" spans="1:18">
      <c r="A328" s="134">
        <f t="shared" ref="A328:A391" si="5">A327+1</f>
        <v>323</v>
      </c>
      <c r="B328" s="131">
        <v>9973034.6572302487</v>
      </c>
      <c r="C328" s="131">
        <v>18403288.680334713</v>
      </c>
      <c r="D328" s="131">
        <v>1492661.2864624399</v>
      </c>
      <c r="E328" s="131">
        <v>3907653.578715167</v>
      </c>
      <c r="F328" s="133">
        <v>260684244147.90524</v>
      </c>
      <c r="G328" s="133">
        <v>69146321349.497681</v>
      </c>
      <c r="H328" s="133">
        <v>620699698932.3103</v>
      </c>
      <c r="I328" s="133">
        <v>25177027037870.031</v>
      </c>
      <c r="J328" s="133">
        <v>202260654613.70486</v>
      </c>
      <c r="K328" s="133">
        <v>203046974933.48962</v>
      </c>
      <c r="L328" s="133">
        <v>3003421935710.9399</v>
      </c>
      <c r="M328" s="133">
        <v>29206456302060.473</v>
      </c>
      <c r="N328" s="133">
        <v>31007624412404.832</v>
      </c>
      <c r="O328" s="132">
        <v>0.71705893417782718</v>
      </c>
      <c r="P328" s="132">
        <v>0.79322305669797266</v>
      </c>
      <c r="Q328" s="133">
        <v>7648.6493370510188</v>
      </c>
      <c r="R328" s="426">
        <v>1.0009283350481111</v>
      </c>
    </row>
    <row r="329" spans="1:18">
      <c r="A329" s="134">
        <f t="shared" si="5"/>
        <v>324</v>
      </c>
      <c r="B329" s="131">
        <v>8513424.2005036343</v>
      </c>
      <c r="C329" s="131">
        <v>5369666.6294785189</v>
      </c>
      <c r="D329" s="131">
        <v>760687.48060331668</v>
      </c>
      <c r="E329" s="131">
        <v>4376581.9946685098</v>
      </c>
      <c r="F329" s="133">
        <v>176120965889.89066</v>
      </c>
      <c r="G329" s="133">
        <v>44351764312.473175</v>
      </c>
      <c r="H329" s="133">
        <v>492861047108.00134</v>
      </c>
      <c r="I329" s="133">
        <v>8404403688968.3262</v>
      </c>
      <c r="J329" s="133">
        <v>203734745402.38116</v>
      </c>
      <c r="K329" s="133">
        <v>70373313791.002457</v>
      </c>
      <c r="L329" s="133">
        <v>1721843671496.2244</v>
      </c>
      <c r="M329" s="133">
        <v>10893216466765.936</v>
      </c>
      <c r="N329" s="133">
        <v>11590331578014.002</v>
      </c>
      <c r="O329" s="132">
        <v>0.55455011133279042</v>
      </c>
      <c r="P329" s="132">
        <v>0.61271431439068191</v>
      </c>
      <c r="Q329" s="133">
        <v>2858.9865757311304</v>
      </c>
      <c r="R329" s="426">
        <v>0.98177581048790752</v>
      </c>
    </row>
    <row r="330" spans="1:18">
      <c r="A330" s="134">
        <f t="shared" si="5"/>
        <v>325</v>
      </c>
      <c r="B330" s="131">
        <v>13653820.085557323</v>
      </c>
      <c r="C330" s="131">
        <v>6791999.2164031714</v>
      </c>
      <c r="D330" s="131">
        <v>959896.61903010542</v>
      </c>
      <c r="E330" s="131">
        <v>3366557.4708220214</v>
      </c>
      <c r="F330" s="133">
        <v>216862225952.43784</v>
      </c>
      <c r="G330" s="133">
        <v>43400225365.252197</v>
      </c>
      <c r="H330" s="133">
        <v>687488654867.98169</v>
      </c>
      <c r="I330" s="133">
        <v>11961692563459.246</v>
      </c>
      <c r="J330" s="133">
        <v>215001880413.38168</v>
      </c>
      <c r="K330" s="133">
        <v>84217049478.24884</v>
      </c>
      <c r="L330" s="133">
        <v>2307695661957.5439</v>
      </c>
      <c r="M330" s="133">
        <v>15256095810176.402</v>
      </c>
      <c r="N330" s="133">
        <v>16225279590944.121</v>
      </c>
      <c r="O330" s="132">
        <v>0.61942158320342067</v>
      </c>
      <c r="P330" s="132">
        <v>0.68133123817076324</v>
      </c>
      <c r="Q330" s="133">
        <v>4002.2889962861668</v>
      </c>
      <c r="R330" s="426">
        <v>1.1174138295711622</v>
      </c>
    </row>
    <row r="331" spans="1:18">
      <c r="A331" s="134">
        <f t="shared" si="5"/>
        <v>326</v>
      </c>
      <c r="B331" s="131">
        <v>9297648.3414333481</v>
      </c>
      <c r="C331" s="131">
        <v>4336402.0763559481</v>
      </c>
      <c r="D331" s="131">
        <v>614216.45051826281</v>
      </c>
      <c r="E331" s="131">
        <v>6658384.0175897684</v>
      </c>
      <c r="F331" s="133">
        <v>273940609797.96133</v>
      </c>
      <c r="G331" s="133">
        <v>50334638818.607094</v>
      </c>
      <c r="H331" s="133">
        <v>475923586212.76807</v>
      </c>
      <c r="I331" s="133">
        <v>8650083631254.252</v>
      </c>
      <c r="J331" s="133">
        <v>496887674952.44745</v>
      </c>
      <c r="K331" s="133">
        <v>74225844168.608688</v>
      </c>
      <c r="L331" s="133">
        <v>1791756943188.2493</v>
      </c>
      <c r="M331" s="133">
        <v>11488877679776.326</v>
      </c>
      <c r="N331" s="133">
        <v>12348258984243.76</v>
      </c>
      <c r="O331" s="132">
        <v>0.55002208666398389</v>
      </c>
      <c r="P331" s="132">
        <v>0.62364872258738513</v>
      </c>
      <c r="Q331" s="133">
        <v>3045.9444953733991</v>
      </c>
      <c r="R331" s="426">
        <v>1.4277982554406152</v>
      </c>
    </row>
    <row r="332" spans="1:18">
      <c r="A332" s="134">
        <f t="shared" si="5"/>
        <v>327</v>
      </c>
      <c r="B332" s="131">
        <v>11040895.616414052</v>
      </c>
      <c r="C332" s="131">
        <v>4173840.1387775349</v>
      </c>
      <c r="D332" s="131">
        <v>728635.23097389599</v>
      </c>
      <c r="E332" s="131">
        <v>5015452.2010572758</v>
      </c>
      <c r="F332" s="133">
        <v>233357618520.87366</v>
      </c>
      <c r="G332" s="133">
        <v>46302965006.562042</v>
      </c>
      <c r="H332" s="133">
        <v>897224135070.23083</v>
      </c>
      <c r="I332" s="133">
        <v>8282395280867.9609</v>
      </c>
      <c r="J332" s="133">
        <v>277899507733.12476</v>
      </c>
      <c r="K332" s="133">
        <v>65811842694.030357</v>
      </c>
      <c r="L332" s="133">
        <v>1658950687089.1663</v>
      </c>
      <c r="M332" s="133">
        <v>11182281453454.514</v>
      </c>
      <c r="N332" s="133">
        <v>12008715520586.967</v>
      </c>
      <c r="O332" s="132">
        <v>0.54148014639760067</v>
      </c>
      <c r="P332" s="132">
        <v>0.61998489814761781</v>
      </c>
      <c r="Q332" s="133">
        <v>2962.1893242691085</v>
      </c>
      <c r="R332" s="426">
        <v>1.1776789919391331</v>
      </c>
    </row>
    <row r="333" spans="1:18">
      <c r="A333" s="134">
        <f t="shared" si="5"/>
        <v>328</v>
      </c>
      <c r="B333" s="131">
        <v>10748055.306940867</v>
      </c>
      <c r="C333" s="131">
        <v>19394011.062270578</v>
      </c>
      <c r="D333" s="131">
        <v>517021.97704228945</v>
      </c>
      <c r="E333" s="131">
        <v>5826931.7432896234</v>
      </c>
      <c r="F333" s="133">
        <v>238615604243.65051</v>
      </c>
      <c r="G333" s="133">
        <v>61805625919.156357</v>
      </c>
      <c r="H333" s="133">
        <v>409453629159.32739</v>
      </c>
      <c r="I333" s="133">
        <v>23244441876247.656</v>
      </c>
      <c r="J333" s="133">
        <v>525407916256.26984</v>
      </c>
      <c r="K333" s="133">
        <v>59097154656.592873</v>
      </c>
      <c r="L333" s="133">
        <v>1079996110977.1056</v>
      </c>
      <c r="M333" s="133">
        <v>25318396687296.953</v>
      </c>
      <c r="N333" s="133">
        <v>26894971923873.02</v>
      </c>
      <c r="O333" s="132">
        <v>0.70400723016917888</v>
      </c>
      <c r="P333" s="132">
        <v>0.75928444871058998</v>
      </c>
      <c r="Q333" s="133">
        <v>6634.1815303090825</v>
      </c>
      <c r="R333" s="426">
        <v>0.99510346825979124</v>
      </c>
    </row>
    <row r="334" spans="1:18">
      <c r="A334" s="134">
        <f t="shared" si="5"/>
        <v>329</v>
      </c>
      <c r="B334" s="131">
        <v>11560943.909762181</v>
      </c>
      <c r="C334" s="131">
        <v>15475517.534733435</v>
      </c>
      <c r="D334" s="131">
        <v>596847.03085433249</v>
      </c>
      <c r="E334" s="131">
        <v>3440936.1731306724</v>
      </c>
      <c r="F334" s="133">
        <v>208860412001.00256</v>
      </c>
      <c r="G334" s="133">
        <v>45280593985.610519</v>
      </c>
      <c r="H334" s="133">
        <v>0</v>
      </c>
      <c r="I334" s="133">
        <v>18851417107001.301</v>
      </c>
      <c r="J334" s="133">
        <v>277634017156.93762</v>
      </c>
      <c r="K334" s="133">
        <v>78565993623.295715</v>
      </c>
      <c r="L334" s="133">
        <v>1576685653486.3301</v>
      </c>
      <c r="M334" s="133">
        <v>20784302771267.867</v>
      </c>
      <c r="N334" s="133">
        <v>21967729055984.332</v>
      </c>
      <c r="O334" s="132">
        <v>0.66625169388196337</v>
      </c>
      <c r="P334" s="132">
        <v>0.73527611713625696</v>
      </c>
      <c r="Q334" s="133">
        <v>5418.7787508594802</v>
      </c>
      <c r="R334" s="426">
        <v>1.3487579292940368</v>
      </c>
    </row>
    <row r="335" spans="1:18">
      <c r="A335" s="134">
        <f t="shared" si="5"/>
        <v>330</v>
      </c>
      <c r="B335" s="131">
        <v>10928322.076905876</v>
      </c>
      <c r="C335" s="131">
        <v>5805117.5390913868</v>
      </c>
      <c r="D335" s="131">
        <v>726891.78044809273</v>
      </c>
      <c r="E335" s="131">
        <v>4939566.2963243229</v>
      </c>
      <c r="F335" s="133">
        <v>180015893360.04343</v>
      </c>
      <c r="G335" s="133">
        <v>49404419207.914291</v>
      </c>
      <c r="H335" s="133">
        <v>15383548648.16992</v>
      </c>
      <c r="I335" s="133">
        <v>9435698008356.9668</v>
      </c>
      <c r="J335" s="133">
        <v>344774103947.66467</v>
      </c>
      <c r="K335" s="133">
        <v>63917255816.06559</v>
      </c>
      <c r="L335" s="133">
        <v>1838821893252.7698</v>
      </c>
      <c r="M335" s="133">
        <v>11698594810021.637</v>
      </c>
      <c r="N335" s="133">
        <v>12510403041179.334</v>
      </c>
      <c r="O335" s="132">
        <v>0.56688699296767897</v>
      </c>
      <c r="P335" s="132">
        <v>0.6073975119412407</v>
      </c>
      <c r="Q335" s="133">
        <v>3085.9405626984048</v>
      </c>
      <c r="R335" s="426">
        <v>1.1644418459111123</v>
      </c>
    </row>
    <row r="336" spans="1:18">
      <c r="A336" s="134">
        <f t="shared" si="5"/>
        <v>331</v>
      </c>
      <c r="B336" s="131">
        <v>8956451.6015523989</v>
      </c>
      <c r="C336" s="131">
        <v>15221961.81676046</v>
      </c>
      <c r="D336" s="131">
        <v>1033316.5595039935</v>
      </c>
      <c r="E336" s="131">
        <v>3708749.4727047989</v>
      </c>
      <c r="F336" s="133">
        <v>215318798177.21063</v>
      </c>
      <c r="G336" s="133">
        <v>59736887560.44928</v>
      </c>
      <c r="H336" s="133">
        <v>385766213032.17651</v>
      </c>
      <c r="I336" s="133">
        <v>24802800251991.926</v>
      </c>
      <c r="J336" s="133">
        <v>182965681444.51752</v>
      </c>
      <c r="K336" s="133">
        <v>109266001986.26797</v>
      </c>
      <c r="L336" s="133">
        <v>2108114691134.6504</v>
      </c>
      <c r="M336" s="133">
        <v>27588912839589.539</v>
      </c>
      <c r="N336" s="133">
        <v>29317375819908.742</v>
      </c>
      <c r="O336" s="132">
        <v>0.72919334764392785</v>
      </c>
      <c r="P336" s="132">
        <v>0.78872971502931688</v>
      </c>
      <c r="Q336" s="133">
        <v>7231.7157917880468</v>
      </c>
      <c r="R336" s="426">
        <v>1.0307093623457757</v>
      </c>
    </row>
    <row r="337" spans="1:18">
      <c r="A337" s="134">
        <f t="shared" si="5"/>
        <v>332</v>
      </c>
      <c r="B337" s="131">
        <v>9797016.758692557</v>
      </c>
      <c r="C337" s="131">
        <v>5574036.7959956173</v>
      </c>
      <c r="D337" s="131">
        <v>1289305.392612088</v>
      </c>
      <c r="E337" s="131">
        <v>4869090.6788735241</v>
      </c>
      <c r="F337" s="133">
        <v>195950228919.30252</v>
      </c>
      <c r="G337" s="133">
        <v>44151681813.146889</v>
      </c>
      <c r="H337" s="133">
        <v>745902804419.36755</v>
      </c>
      <c r="I337" s="133">
        <v>11051944291815.273</v>
      </c>
      <c r="J337" s="133">
        <v>385492536685.23743</v>
      </c>
      <c r="K337" s="133">
        <v>174449496750.10791</v>
      </c>
      <c r="L337" s="133">
        <v>3157412998640.1572</v>
      </c>
      <c r="M337" s="133">
        <v>15515202128310.145</v>
      </c>
      <c r="N337" s="133">
        <v>16612868921601.795</v>
      </c>
      <c r="O337" s="132">
        <v>0.59861699161544868</v>
      </c>
      <c r="P337" s="132">
        <v>0.6761804036535618</v>
      </c>
      <c r="Q337" s="133">
        <v>4097.8956392702994</v>
      </c>
      <c r="R337" s="426">
        <v>1.1151705606049267</v>
      </c>
    </row>
    <row r="338" spans="1:18">
      <c r="A338" s="134">
        <f t="shared" si="5"/>
        <v>333</v>
      </c>
      <c r="B338" s="131">
        <v>10220783.50582866</v>
      </c>
      <c r="C338" s="131">
        <v>5167928.9099990735</v>
      </c>
      <c r="D338" s="131">
        <v>905863.47378912685</v>
      </c>
      <c r="E338" s="131">
        <v>4888533.5533457156</v>
      </c>
      <c r="F338" s="133">
        <v>257420755147.68353</v>
      </c>
      <c r="G338" s="133">
        <v>53688639242.015892</v>
      </c>
      <c r="H338" s="133">
        <v>545393741121.8855</v>
      </c>
      <c r="I338" s="133">
        <v>10319286074315.02</v>
      </c>
      <c r="J338" s="133">
        <v>424167518861.53198</v>
      </c>
      <c r="K338" s="133">
        <v>70493783210.39061</v>
      </c>
      <c r="L338" s="133">
        <v>2967866221154.0757</v>
      </c>
      <c r="M338" s="133">
        <v>14327207338662.902</v>
      </c>
      <c r="N338" s="133">
        <v>15309609688182.199</v>
      </c>
      <c r="O338" s="132">
        <v>0.60527039913284508</v>
      </c>
      <c r="P338" s="132">
        <v>0.6734767058121498</v>
      </c>
      <c r="Q338" s="133">
        <v>3776.4207420281696</v>
      </c>
      <c r="R338" s="426">
        <v>1.239861664225256</v>
      </c>
    </row>
    <row r="339" spans="1:18">
      <c r="A339" s="134">
        <f t="shared" si="5"/>
        <v>334</v>
      </c>
      <c r="B339" s="131">
        <v>10970845.718247369</v>
      </c>
      <c r="C339" s="131">
        <v>9520904.1431655083</v>
      </c>
      <c r="D339" s="131">
        <v>770599.26317797962</v>
      </c>
      <c r="E339" s="131">
        <v>6300760.0894414987</v>
      </c>
      <c r="F339" s="133">
        <v>240405990799.18143</v>
      </c>
      <c r="G339" s="133">
        <v>45785871767.654572</v>
      </c>
      <c r="H339" s="133">
        <v>259365213560.14743</v>
      </c>
      <c r="I339" s="133">
        <v>20551883065211.871</v>
      </c>
      <c r="J339" s="133">
        <v>268240812209.54999</v>
      </c>
      <c r="K339" s="133">
        <v>63279776987.106758</v>
      </c>
      <c r="L339" s="133">
        <v>1496169661551.2974</v>
      </c>
      <c r="M339" s="133">
        <v>22638938529519.973</v>
      </c>
      <c r="N339" s="133">
        <v>24170057351638.5</v>
      </c>
      <c r="O339" s="132">
        <v>0.66048308135434319</v>
      </c>
      <c r="P339" s="132">
        <v>0.71424313212077017</v>
      </c>
      <c r="Q339" s="133">
        <v>5962.0269737638137</v>
      </c>
      <c r="R339" s="426">
        <v>0.90425684361095549</v>
      </c>
    </row>
    <row r="340" spans="1:18">
      <c r="A340" s="134">
        <f t="shared" si="5"/>
        <v>335</v>
      </c>
      <c r="B340" s="131">
        <v>11079001.674835952</v>
      </c>
      <c r="C340" s="131">
        <v>14083046.023573898</v>
      </c>
      <c r="D340" s="131">
        <v>1347255.2853701767</v>
      </c>
      <c r="E340" s="131">
        <v>3785203.0640246402</v>
      </c>
      <c r="F340" s="133">
        <v>249656058209.85062</v>
      </c>
      <c r="G340" s="133">
        <v>49780760976.467377</v>
      </c>
      <c r="H340" s="133">
        <v>818698014538.82874</v>
      </c>
      <c r="I340" s="133">
        <v>21234841183208.211</v>
      </c>
      <c r="J340" s="133">
        <v>266769445264.79489</v>
      </c>
      <c r="K340" s="133">
        <v>97497594487.450974</v>
      </c>
      <c r="L340" s="133">
        <v>3481909151818.8433</v>
      </c>
      <c r="M340" s="133">
        <v>25899715389318.125</v>
      </c>
      <c r="N340" s="133">
        <v>27508732124793.734</v>
      </c>
      <c r="O340" s="132">
        <v>0.71151178773945145</v>
      </c>
      <c r="P340" s="132">
        <v>0.78081523592483559</v>
      </c>
      <c r="Q340" s="133">
        <v>6785.5777318188784</v>
      </c>
      <c r="R340" s="426">
        <v>1.1999415155995463</v>
      </c>
    </row>
    <row r="341" spans="1:18">
      <c r="A341" s="134">
        <f t="shared" si="5"/>
        <v>336</v>
      </c>
      <c r="B341" s="131">
        <v>19514421.039680347</v>
      </c>
      <c r="C341" s="131">
        <v>8921632.5192327071</v>
      </c>
      <c r="D341" s="131">
        <v>939515.88633279328</v>
      </c>
      <c r="E341" s="131">
        <v>5445165.4161569662</v>
      </c>
      <c r="F341" s="133">
        <v>239977785605.66205</v>
      </c>
      <c r="G341" s="133">
        <v>45016576410.867729</v>
      </c>
      <c r="H341" s="133">
        <v>207203621817.03308</v>
      </c>
      <c r="I341" s="133">
        <v>12759631519101.748</v>
      </c>
      <c r="J341" s="133">
        <v>366644496485.12946</v>
      </c>
      <c r="K341" s="133">
        <v>72790100736.083969</v>
      </c>
      <c r="L341" s="133">
        <v>2083015120731.6199</v>
      </c>
      <c r="M341" s="133">
        <v>15489284858871.613</v>
      </c>
      <c r="N341" s="133">
        <v>16530374466185.176</v>
      </c>
      <c r="O341" s="132">
        <v>0.55829213443465142</v>
      </c>
      <c r="P341" s="132">
        <v>0.60769290051355929</v>
      </c>
      <c r="Q341" s="133">
        <v>4077.546735615485</v>
      </c>
      <c r="R341" s="426">
        <v>0.95186193508879813</v>
      </c>
    </row>
    <row r="342" spans="1:18">
      <c r="A342" s="134">
        <f t="shared" si="5"/>
        <v>337</v>
      </c>
      <c r="B342" s="131">
        <v>12848301.979411772</v>
      </c>
      <c r="C342" s="131">
        <v>8814681.4815324135</v>
      </c>
      <c r="D342" s="131">
        <v>1231601.0613547608</v>
      </c>
      <c r="E342" s="131">
        <v>6056542.951636266</v>
      </c>
      <c r="F342" s="133">
        <v>247564401191.30145</v>
      </c>
      <c r="G342" s="133">
        <v>73607823474.067886</v>
      </c>
      <c r="H342" s="133">
        <v>808259783093.64124</v>
      </c>
      <c r="I342" s="133">
        <v>13345040264094.396</v>
      </c>
      <c r="J342" s="133">
        <v>450685103068.20923</v>
      </c>
      <c r="K342" s="133">
        <v>104438543106.25296</v>
      </c>
      <c r="L342" s="133">
        <v>2334984905536.6548</v>
      </c>
      <c r="M342" s="133">
        <v>17043408598899.154</v>
      </c>
      <c r="N342" s="133">
        <v>18179279833557.801</v>
      </c>
      <c r="O342" s="132">
        <v>0.59612822171259594</v>
      </c>
      <c r="P342" s="132">
        <v>0.68522241759164104</v>
      </c>
      <c r="Q342" s="133">
        <v>4484.2821493729161</v>
      </c>
      <c r="R342" s="426">
        <v>0.99010764185231004</v>
      </c>
    </row>
    <row r="343" spans="1:18">
      <c r="A343" s="134">
        <f t="shared" si="5"/>
        <v>338</v>
      </c>
      <c r="B343" s="131">
        <v>10054618.177963922</v>
      </c>
      <c r="C343" s="131">
        <v>7841133.8889423683</v>
      </c>
      <c r="D343" s="131">
        <v>1062576.4421570769</v>
      </c>
      <c r="E343" s="131">
        <v>3925288.8539322345</v>
      </c>
      <c r="F343" s="133">
        <v>264749452867.27457</v>
      </c>
      <c r="G343" s="133">
        <v>74145913677.691132</v>
      </c>
      <c r="H343" s="133">
        <v>504582560815.22742</v>
      </c>
      <c r="I343" s="133">
        <v>14446350177072.91</v>
      </c>
      <c r="J343" s="133">
        <v>253284702156.21219</v>
      </c>
      <c r="K343" s="133">
        <v>45351420852.283958</v>
      </c>
      <c r="L343" s="133">
        <v>2215217928782.2251</v>
      </c>
      <c r="M343" s="133">
        <v>17464786789678.857</v>
      </c>
      <c r="N343" s="133">
        <v>18610774208419.637</v>
      </c>
      <c r="O343" s="132">
        <v>0.66403775585337899</v>
      </c>
      <c r="P343" s="132">
        <v>0.72250740334172603</v>
      </c>
      <c r="Q343" s="133">
        <v>4590.7188476614792</v>
      </c>
      <c r="R343" s="426">
        <v>0.91965184184584658</v>
      </c>
    </row>
    <row r="344" spans="1:18">
      <c r="A344" s="134">
        <f t="shared" si="5"/>
        <v>339</v>
      </c>
      <c r="B344" s="131">
        <v>8414813.2069183346</v>
      </c>
      <c r="C344" s="131">
        <v>15834066.499330178</v>
      </c>
      <c r="D344" s="131">
        <v>584988.96957245481</v>
      </c>
      <c r="E344" s="131">
        <v>5127728.0232002381</v>
      </c>
      <c r="F344" s="133">
        <v>244523905068.24704</v>
      </c>
      <c r="G344" s="133">
        <v>66789075198.31102</v>
      </c>
      <c r="H344" s="133">
        <v>720215136909.93286</v>
      </c>
      <c r="I344" s="133">
        <v>21511860416620.344</v>
      </c>
      <c r="J344" s="133">
        <v>254978697124.51294</v>
      </c>
      <c r="K344" s="133">
        <v>55979468397.363541</v>
      </c>
      <c r="L344" s="133">
        <v>1707232987301.1919</v>
      </c>
      <c r="M344" s="133">
        <v>24250266706353.344</v>
      </c>
      <c r="N344" s="133">
        <v>25675831437416.895</v>
      </c>
      <c r="O344" s="132">
        <v>0.68990172424819896</v>
      </c>
      <c r="P344" s="132">
        <v>0.75052006302577567</v>
      </c>
      <c r="Q344" s="133">
        <v>6333.4562006455089</v>
      </c>
      <c r="R344" s="426">
        <v>1.3883744538483374</v>
      </c>
    </row>
    <row r="345" spans="1:18">
      <c r="A345" s="134">
        <f t="shared" si="5"/>
        <v>340</v>
      </c>
      <c r="B345" s="131">
        <v>17714375.77053941</v>
      </c>
      <c r="C345" s="131">
        <v>9980957.0390896946</v>
      </c>
      <c r="D345" s="131">
        <v>816437.70083871367</v>
      </c>
      <c r="E345" s="131">
        <v>5131297.5737057813</v>
      </c>
      <c r="F345" s="133">
        <v>217224127975.68561</v>
      </c>
      <c r="G345" s="133">
        <v>64224786731.540329</v>
      </c>
      <c r="H345" s="133">
        <v>305957359267.46448</v>
      </c>
      <c r="I345" s="133">
        <v>16795523688332.906</v>
      </c>
      <c r="J345" s="133">
        <v>356796879266.56281</v>
      </c>
      <c r="K345" s="133">
        <v>87955472661.534866</v>
      </c>
      <c r="L345" s="133">
        <v>1657387662148.3379</v>
      </c>
      <c r="M345" s="133">
        <v>19203621061676.805</v>
      </c>
      <c r="N345" s="133">
        <v>20579805575194.98</v>
      </c>
      <c r="O345" s="132">
        <v>0.60511359075668392</v>
      </c>
      <c r="P345" s="132">
        <v>0.65569913919431266</v>
      </c>
      <c r="Q345" s="133">
        <v>5076.4197274777953</v>
      </c>
      <c r="R345" s="426">
        <v>0.94574100861887245</v>
      </c>
    </row>
    <row r="346" spans="1:18">
      <c r="A346" s="134">
        <f t="shared" si="5"/>
        <v>341</v>
      </c>
      <c r="B346" s="131">
        <v>8439361.0805775952</v>
      </c>
      <c r="C346" s="131">
        <v>9935940.2467734143</v>
      </c>
      <c r="D346" s="131">
        <v>1030184.847322991</v>
      </c>
      <c r="E346" s="131">
        <v>5206469.693271786</v>
      </c>
      <c r="F346" s="133">
        <v>196972050205.45248</v>
      </c>
      <c r="G346" s="133">
        <v>56875749692.319351</v>
      </c>
      <c r="H346" s="133">
        <v>516686892737.83618</v>
      </c>
      <c r="I346" s="133">
        <v>14211162929414.764</v>
      </c>
      <c r="J346" s="133">
        <v>408037454662.97437</v>
      </c>
      <c r="K346" s="133">
        <v>90211524616.731369</v>
      </c>
      <c r="L346" s="133">
        <v>1979582774324.6025</v>
      </c>
      <c r="M346" s="133">
        <v>17205681575756.906</v>
      </c>
      <c r="N346" s="133">
        <v>18317310593939.199</v>
      </c>
      <c r="O346" s="132">
        <v>0.64008172302227173</v>
      </c>
      <c r="P346" s="132">
        <v>0.70880444903874995</v>
      </c>
      <c r="Q346" s="133">
        <v>4518.3301909075481</v>
      </c>
      <c r="R346" s="426">
        <v>0.91669716603448836</v>
      </c>
    </row>
    <row r="347" spans="1:18">
      <c r="A347" s="134">
        <f t="shared" si="5"/>
        <v>342</v>
      </c>
      <c r="B347" s="131">
        <v>6790610.1341883289</v>
      </c>
      <c r="C347" s="131">
        <v>5370887.688312999</v>
      </c>
      <c r="D347" s="131">
        <v>804217.10661290085</v>
      </c>
      <c r="E347" s="131">
        <v>4463199.4917228632</v>
      </c>
      <c r="F347" s="133">
        <v>177585870083.02661</v>
      </c>
      <c r="G347" s="133">
        <v>30486771069.406567</v>
      </c>
      <c r="H347" s="133">
        <v>390750421496.5296</v>
      </c>
      <c r="I347" s="133">
        <v>10104084415718.426</v>
      </c>
      <c r="J347" s="133">
        <v>269623758059.37793</v>
      </c>
      <c r="K347" s="133">
        <v>61429538874.934517</v>
      </c>
      <c r="L347" s="133">
        <v>1397156453009.0337</v>
      </c>
      <c r="M347" s="133">
        <v>12223044587158.299</v>
      </c>
      <c r="N347" s="133">
        <v>13021466301728.971</v>
      </c>
      <c r="O347" s="132">
        <v>0.61043264064399139</v>
      </c>
      <c r="P347" s="132">
        <v>0.67499299273702085</v>
      </c>
      <c r="Q347" s="133">
        <v>3212.0045144866726</v>
      </c>
      <c r="R347" s="426">
        <v>0.8546401900314532</v>
      </c>
    </row>
    <row r="348" spans="1:18">
      <c r="A348" s="134">
        <f t="shared" si="5"/>
        <v>343</v>
      </c>
      <c r="B348" s="131">
        <v>7368770.6416519256</v>
      </c>
      <c r="C348" s="131">
        <v>14262800.596208425</v>
      </c>
      <c r="D348" s="131">
        <v>1173609.5469842632</v>
      </c>
      <c r="E348" s="131">
        <v>3888351.8467884148</v>
      </c>
      <c r="F348" s="133">
        <v>219108820876.53903</v>
      </c>
      <c r="G348" s="133">
        <v>55365680065.020813</v>
      </c>
      <c r="H348" s="133">
        <v>719827092863.1731</v>
      </c>
      <c r="I348" s="133">
        <v>18973292354873.832</v>
      </c>
      <c r="J348" s="133">
        <v>275416439811.2699</v>
      </c>
      <c r="K348" s="133">
        <v>103812650780.94208</v>
      </c>
      <c r="L348" s="133">
        <v>2396378830774.1367</v>
      </c>
      <c r="M348" s="133">
        <v>22468727369103.352</v>
      </c>
      <c r="N348" s="133">
        <v>23795646608739.137</v>
      </c>
      <c r="O348" s="132">
        <v>0.70979507811033704</v>
      </c>
      <c r="P348" s="132">
        <v>0.77885972318932906</v>
      </c>
      <c r="Q348" s="133">
        <v>5869.6710924368863</v>
      </c>
      <c r="R348" s="426">
        <v>1.0153379837838206</v>
      </c>
    </row>
    <row r="349" spans="1:18">
      <c r="A349" s="134">
        <f t="shared" si="5"/>
        <v>344</v>
      </c>
      <c r="B349" s="131">
        <v>13015492.85886758</v>
      </c>
      <c r="C349" s="131">
        <v>4531602.3338598963</v>
      </c>
      <c r="D349" s="131">
        <v>1130449.703949284</v>
      </c>
      <c r="E349" s="131">
        <v>5074179.6697298791</v>
      </c>
      <c r="F349" s="133">
        <v>169133163475.89484</v>
      </c>
      <c r="G349" s="133">
        <v>56337998075.840843</v>
      </c>
      <c r="H349" s="133">
        <v>1061314370304.2122</v>
      </c>
      <c r="I349" s="133">
        <v>9148763505707.7852</v>
      </c>
      <c r="J349" s="133">
        <v>347177972680.64136</v>
      </c>
      <c r="K349" s="133">
        <v>79952074925.24942</v>
      </c>
      <c r="L349" s="133">
        <v>2252496542951.8311</v>
      </c>
      <c r="M349" s="133">
        <v>12889704466569.719</v>
      </c>
      <c r="N349" s="133">
        <v>13877535601333.9</v>
      </c>
      <c r="O349" s="132">
        <v>0.55310409072530042</v>
      </c>
      <c r="P349" s="132">
        <v>0.63719333809920842</v>
      </c>
      <c r="Q349" s="133">
        <v>3423.1710906102371</v>
      </c>
      <c r="R349" s="426">
        <v>1.0228453963199191</v>
      </c>
    </row>
    <row r="350" spans="1:18">
      <c r="A350" s="134">
        <f t="shared" si="5"/>
        <v>345</v>
      </c>
      <c r="B350" s="131">
        <v>9434393.8130522314</v>
      </c>
      <c r="C350" s="131">
        <v>6588346.842523803</v>
      </c>
      <c r="D350" s="131">
        <v>1213161.9356178357</v>
      </c>
      <c r="E350" s="131">
        <v>6890883.0615369268</v>
      </c>
      <c r="F350" s="133">
        <v>252878759380.30835</v>
      </c>
      <c r="G350" s="133">
        <v>59735771850.114441</v>
      </c>
      <c r="H350" s="133">
        <v>878444924034.38611</v>
      </c>
      <c r="I350" s="133">
        <v>12103153226938.088</v>
      </c>
      <c r="J350" s="133">
        <v>444249817430.08911</v>
      </c>
      <c r="K350" s="133">
        <v>84814457106.453278</v>
      </c>
      <c r="L350" s="133">
        <v>2333651598648.25</v>
      </c>
      <c r="M350" s="133">
        <v>15844314024157.268</v>
      </c>
      <c r="N350" s="133">
        <v>16861627371469.994</v>
      </c>
      <c r="O350" s="132">
        <v>0.58335124122692339</v>
      </c>
      <c r="P350" s="132">
        <v>0.66279050199435896</v>
      </c>
      <c r="Q350" s="133">
        <v>4159.2568750542659</v>
      </c>
      <c r="R350" s="426">
        <v>1.0826387856871671</v>
      </c>
    </row>
    <row r="351" spans="1:18">
      <c r="A351" s="134">
        <f t="shared" si="5"/>
        <v>346</v>
      </c>
      <c r="B351" s="131">
        <v>15221831.216672624</v>
      </c>
      <c r="C351" s="131">
        <v>4792575.4576841705</v>
      </c>
      <c r="D351" s="131">
        <v>1526608.1596240748</v>
      </c>
      <c r="E351" s="131">
        <v>4529298.1813704353</v>
      </c>
      <c r="F351" s="133">
        <v>244248439768.05908</v>
      </c>
      <c r="G351" s="133">
        <v>73963615070.882004</v>
      </c>
      <c r="H351" s="133">
        <v>363234705281.68994</v>
      </c>
      <c r="I351" s="133">
        <v>8853655810441.4121</v>
      </c>
      <c r="J351" s="133">
        <v>313083132108.60559</v>
      </c>
      <c r="K351" s="133">
        <v>140170871137.00201</v>
      </c>
      <c r="L351" s="133">
        <v>4217027918193.3193</v>
      </c>
      <c r="M351" s="133">
        <v>13887172437162.027</v>
      </c>
      <c r="N351" s="133">
        <v>14883340796567.996</v>
      </c>
      <c r="O351" s="132">
        <v>0.5438576807766673</v>
      </c>
      <c r="P351" s="132">
        <v>0.61491481830994821</v>
      </c>
      <c r="Q351" s="133">
        <v>3671.2730134602853</v>
      </c>
      <c r="R351" s="426">
        <v>1.3338596890786925</v>
      </c>
    </row>
    <row r="352" spans="1:18">
      <c r="A352" s="134">
        <f t="shared" si="5"/>
        <v>347</v>
      </c>
      <c r="B352" s="131">
        <v>5550390.4249814944</v>
      </c>
      <c r="C352" s="131">
        <v>4979066.8889340544</v>
      </c>
      <c r="D352" s="131">
        <v>1211581.5776754573</v>
      </c>
      <c r="E352" s="131">
        <v>4298121.2466652952</v>
      </c>
      <c r="F352" s="133">
        <v>197954624646.09674</v>
      </c>
      <c r="G352" s="133">
        <v>44390757686.349846</v>
      </c>
      <c r="H352" s="133">
        <v>837033232638.84778</v>
      </c>
      <c r="I352" s="133">
        <v>8300371691804.9863</v>
      </c>
      <c r="J352" s="133">
        <v>210471950559.92023</v>
      </c>
      <c r="K352" s="133">
        <v>147152079366.2041</v>
      </c>
      <c r="L352" s="133">
        <v>2720950134818.9453</v>
      </c>
      <c r="M352" s="133">
        <v>12215979089188.902</v>
      </c>
      <c r="N352" s="133">
        <v>13108147308868.904</v>
      </c>
      <c r="O352" s="132">
        <v>0.62526881523848898</v>
      </c>
      <c r="P352" s="132">
        <v>0.7008497984055565</v>
      </c>
      <c r="Q352" s="133">
        <v>3233.386114669192</v>
      </c>
      <c r="R352" s="426">
        <v>1.0483983805917907</v>
      </c>
    </row>
    <row r="353" spans="1:18">
      <c r="A353" s="134">
        <f t="shared" si="5"/>
        <v>348</v>
      </c>
      <c r="B353" s="131">
        <v>6472220.6682567485</v>
      </c>
      <c r="C353" s="131">
        <v>3068427.8818090535</v>
      </c>
      <c r="D353" s="131">
        <v>735020.74028796377</v>
      </c>
      <c r="E353" s="131">
        <v>4227285.6347132139</v>
      </c>
      <c r="F353" s="133">
        <v>175226822186.59265</v>
      </c>
      <c r="G353" s="133">
        <v>33196369241.600357</v>
      </c>
      <c r="H353" s="133">
        <v>453954400084.75458</v>
      </c>
      <c r="I353" s="133">
        <v>6992251935613.2559</v>
      </c>
      <c r="J353" s="133">
        <v>295177314807.12238</v>
      </c>
      <c r="K353" s="133">
        <v>82864393158.367325</v>
      </c>
      <c r="L353" s="133">
        <v>1506360356812.7856</v>
      </c>
      <c r="M353" s="133">
        <v>9330608400476.2852</v>
      </c>
      <c r="N353" s="133">
        <v>10043051451258.898</v>
      </c>
      <c r="O353" s="132">
        <v>0.57014332953156377</v>
      </c>
      <c r="P353" s="132">
        <v>0.63390948090869337</v>
      </c>
      <c r="Q353" s="133">
        <v>2477.3190555646024</v>
      </c>
      <c r="R353" s="426">
        <v>0.81657775120555887</v>
      </c>
    </row>
    <row r="354" spans="1:18">
      <c r="A354" s="134">
        <f t="shared" si="5"/>
        <v>349</v>
      </c>
      <c r="B354" s="131">
        <v>9565522.1382041629</v>
      </c>
      <c r="C354" s="131">
        <v>4363838.1360810343</v>
      </c>
      <c r="D354" s="131">
        <v>856943.75768338214</v>
      </c>
      <c r="E354" s="131">
        <v>3697105.7857378456</v>
      </c>
      <c r="F354" s="133">
        <v>258991027437.20804</v>
      </c>
      <c r="G354" s="133">
        <v>51206810453.274811</v>
      </c>
      <c r="H354" s="133">
        <v>414553450781.9585</v>
      </c>
      <c r="I354" s="133">
        <v>8499773253104.4316</v>
      </c>
      <c r="J354" s="133">
        <v>231442565980.78198</v>
      </c>
      <c r="K354" s="133">
        <v>88903326065.763794</v>
      </c>
      <c r="L354" s="133">
        <v>2333799279721.6636</v>
      </c>
      <c r="M354" s="133">
        <v>11568471875654.6</v>
      </c>
      <c r="N354" s="133">
        <v>12371366095242.969</v>
      </c>
      <c r="O354" s="132">
        <v>0.5868813223914453</v>
      </c>
      <c r="P354" s="132">
        <v>0.66255800551464361</v>
      </c>
      <c r="Q354" s="133">
        <v>3051.6443254176047</v>
      </c>
      <c r="R354" s="426">
        <v>1.3297269693240523</v>
      </c>
    </row>
    <row r="355" spans="1:18">
      <c r="A355" s="134">
        <f t="shared" si="5"/>
        <v>350</v>
      </c>
      <c r="B355" s="131">
        <v>11746377.017120376</v>
      </c>
      <c r="C355" s="131">
        <v>6575369.9676755285</v>
      </c>
      <c r="D355" s="131">
        <v>567143.71969690104</v>
      </c>
      <c r="E355" s="131">
        <v>5552403.3209653981</v>
      </c>
      <c r="F355" s="133">
        <v>245266045257.38971</v>
      </c>
      <c r="G355" s="133">
        <v>54310399981.794022</v>
      </c>
      <c r="H355" s="133">
        <v>309141474128.22412</v>
      </c>
      <c r="I355" s="133">
        <v>12599303487177.184</v>
      </c>
      <c r="J355" s="133">
        <v>381544508833.63171</v>
      </c>
      <c r="K355" s="133">
        <v>52877454245.178055</v>
      </c>
      <c r="L355" s="133">
        <v>1154438651673.3242</v>
      </c>
      <c r="M355" s="133">
        <v>14497305576057.541</v>
      </c>
      <c r="N355" s="133">
        <v>15481310804107.834</v>
      </c>
      <c r="O355" s="132">
        <v>0.58772493454657826</v>
      </c>
      <c r="P355" s="132">
        <v>0.64683151210409173</v>
      </c>
      <c r="Q355" s="133">
        <v>3818.7742486699149</v>
      </c>
      <c r="R355" s="426">
        <v>1.1291730263064435</v>
      </c>
    </row>
    <row r="356" spans="1:18">
      <c r="A356" s="134">
        <f t="shared" si="5"/>
        <v>351</v>
      </c>
      <c r="B356" s="131">
        <v>9677708.2274153847</v>
      </c>
      <c r="C356" s="131">
        <v>12712060.176269503</v>
      </c>
      <c r="D356" s="131">
        <v>1009207.7055164021</v>
      </c>
      <c r="E356" s="131">
        <v>3693473.0667110393</v>
      </c>
      <c r="F356" s="133">
        <v>220065344260.01923</v>
      </c>
      <c r="G356" s="133">
        <v>46109642755.693069</v>
      </c>
      <c r="H356" s="133">
        <v>750908228658.22888</v>
      </c>
      <c r="I356" s="133">
        <v>23544552498024.703</v>
      </c>
      <c r="J356" s="133">
        <v>218426609464.06049</v>
      </c>
      <c r="K356" s="133">
        <v>173129441148.80087</v>
      </c>
      <c r="L356" s="133">
        <v>2991356141566.4985</v>
      </c>
      <c r="M356" s="133">
        <v>27678372918862.293</v>
      </c>
      <c r="N356" s="133">
        <v>29428972771614.871</v>
      </c>
      <c r="O356" s="132">
        <v>0.7296290131821056</v>
      </c>
      <c r="P356" s="132">
        <v>0.79360430627128997</v>
      </c>
      <c r="Q356" s="133">
        <v>7259.2434069104274</v>
      </c>
      <c r="R356" s="426">
        <v>1.2636794019417257</v>
      </c>
    </row>
    <row r="357" spans="1:18">
      <c r="A357" s="134">
        <f t="shared" si="5"/>
        <v>352</v>
      </c>
      <c r="B357" s="131">
        <v>10268860.288326461</v>
      </c>
      <c r="C357" s="131">
        <v>5024748.9005074119</v>
      </c>
      <c r="D357" s="131">
        <v>993194.74015260336</v>
      </c>
      <c r="E357" s="131">
        <v>2953421.2748002075</v>
      </c>
      <c r="F357" s="133">
        <v>234581950794.76221</v>
      </c>
      <c r="G357" s="133">
        <v>36426859701.495674</v>
      </c>
      <c r="H357" s="133">
        <v>831769465327.23523</v>
      </c>
      <c r="I357" s="133">
        <v>12196262620784.117</v>
      </c>
      <c r="J357" s="133">
        <v>154687332286.43338</v>
      </c>
      <c r="K357" s="133">
        <v>92664318366.786606</v>
      </c>
      <c r="L357" s="133">
        <v>1551879147259.135</v>
      </c>
      <c r="M357" s="133">
        <v>14827262884023.707</v>
      </c>
      <c r="N357" s="133">
        <v>16000351830604.709</v>
      </c>
      <c r="O357" s="132">
        <v>0.63461356294247817</v>
      </c>
      <c r="P357" s="132">
        <v>0.70815785946107579</v>
      </c>
      <c r="Q357" s="133">
        <v>3946.8060756301697</v>
      </c>
      <c r="R357" s="426">
        <v>0.93239792964528989</v>
      </c>
    </row>
    <row r="358" spans="1:18">
      <c r="A358" s="134">
        <f t="shared" si="5"/>
        <v>353</v>
      </c>
      <c r="B358" s="131">
        <v>7925783.7472184869</v>
      </c>
      <c r="C358" s="131">
        <v>12790672.141328536</v>
      </c>
      <c r="D358" s="131">
        <v>1072145.8853619958</v>
      </c>
      <c r="E358" s="131">
        <v>2903662.0398190646</v>
      </c>
      <c r="F358" s="133">
        <v>195525329212.17273</v>
      </c>
      <c r="G358" s="133">
        <v>46149494211.610245</v>
      </c>
      <c r="H358" s="133">
        <v>658541509147.23743</v>
      </c>
      <c r="I358" s="133">
        <v>17781041723158.375</v>
      </c>
      <c r="J358" s="133">
        <v>110608385117.42883</v>
      </c>
      <c r="K358" s="133">
        <v>90624382092.214035</v>
      </c>
      <c r="L358" s="133">
        <v>2238869374490.8594</v>
      </c>
      <c r="M358" s="133">
        <v>20879685374006.117</v>
      </c>
      <c r="N358" s="133">
        <v>22174817374821.289</v>
      </c>
      <c r="O358" s="132">
        <v>0.6977757535491772</v>
      </c>
      <c r="P358" s="132">
        <v>0.76329648323438049</v>
      </c>
      <c r="Q358" s="133">
        <v>5469.8612172721487</v>
      </c>
      <c r="R358" s="426">
        <v>0.98545194000159575</v>
      </c>
    </row>
    <row r="359" spans="1:18">
      <c r="A359" s="134">
        <f t="shared" si="5"/>
        <v>354</v>
      </c>
      <c r="B359" s="131">
        <v>9227997.5780348554</v>
      </c>
      <c r="C359" s="131">
        <v>4705569.7962807603</v>
      </c>
      <c r="D359" s="131">
        <v>1298533.3834666787</v>
      </c>
      <c r="E359" s="131">
        <v>5064909.2710655937</v>
      </c>
      <c r="F359" s="133">
        <v>216948988060.2298</v>
      </c>
      <c r="G359" s="133">
        <v>66192479893.66394</v>
      </c>
      <c r="H359" s="133">
        <v>553467819054.55762</v>
      </c>
      <c r="I359" s="133">
        <v>9182557244363.8359</v>
      </c>
      <c r="J359" s="133">
        <v>319990592940.84479</v>
      </c>
      <c r="K359" s="133">
        <v>59573272512.059265</v>
      </c>
      <c r="L359" s="133">
        <v>2440559302413.4692</v>
      </c>
      <c r="M359" s="133">
        <v>12556148231284.768</v>
      </c>
      <c r="N359" s="133">
        <v>13535893807441.994</v>
      </c>
      <c r="O359" s="132">
        <v>0.56392539735161329</v>
      </c>
      <c r="P359" s="132">
        <v>0.62165872769985708</v>
      </c>
      <c r="Q359" s="133">
        <v>3338.8983244800183</v>
      </c>
      <c r="R359" s="426">
        <v>0.86091800988276845</v>
      </c>
    </row>
    <row r="360" spans="1:18">
      <c r="A360" s="134">
        <f t="shared" si="5"/>
        <v>355</v>
      </c>
      <c r="B360" s="131">
        <v>10864812.335415445</v>
      </c>
      <c r="C360" s="131">
        <v>7689502.9191250037</v>
      </c>
      <c r="D360" s="131">
        <v>922432.60323883407</v>
      </c>
      <c r="E360" s="131">
        <v>2634127.56443854</v>
      </c>
      <c r="F360" s="133">
        <v>282905003946.45776</v>
      </c>
      <c r="G360" s="133">
        <v>76247908076.329041</v>
      </c>
      <c r="H360" s="133">
        <v>621707677928.6167</v>
      </c>
      <c r="I360" s="133">
        <v>16860815144557.551</v>
      </c>
      <c r="J360" s="133">
        <v>101412395723.76222</v>
      </c>
      <c r="K360" s="133">
        <v>122998613937.40117</v>
      </c>
      <c r="L360" s="133">
        <v>1968637107337.3169</v>
      </c>
      <c r="M360" s="133">
        <v>19675570939484.648</v>
      </c>
      <c r="N360" s="133">
        <v>20999168934793.105</v>
      </c>
      <c r="O360" s="132">
        <v>0.67660180408406978</v>
      </c>
      <c r="P360" s="132">
        <v>0.74279325285992337</v>
      </c>
      <c r="Q360" s="133">
        <v>5179.8640687698826</v>
      </c>
      <c r="R360" s="426">
        <v>1.0003898704320464</v>
      </c>
    </row>
    <row r="361" spans="1:18">
      <c r="A361" s="134">
        <f t="shared" si="5"/>
        <v>356</v>
      </c>
      <c r="B361" s="131">
        <v>12127923.31011674</v>
      </c>
      <c r="C361" s="131">
        <v>8132151.3896834981</v>
      </c>
      <c r="D361" s="131">
        <v>2087385.4536405022</v>
      </c>
      <c r="E361" s="131">
        <v>4335757.9047923042</v>
      </c>
      <c r="F361" s="133">
        <v>161487446619.49338</v>
      </c>
      <c r="G361" s="133">
        <v>55037877463.948479</v>
      </c>
      <c r="H361" s="133">
        <v>415758465666.97638</v>
      </c>
      <c r="I361" s="133">
        <v>10748784215576.02</v>
      </c>
      <c r="J361" s="133">
        <v>278657926342.72742</v>
      </c>
      <c r="K361" s="133">
        <v>145340064801.67847</v>
      </c>
      <c r="L361" s="133">
        <v>4226402719988.3413</v>
      </c>
      <c r="M361" s="133">
        <v>15814943392375.742</v>
      </c>
      <c r="N361" s="133">
        <v>16760011297013.078</v>
      </c>
      <c r="O361" s="132">
        <v>0.57055260987641221</v>
      </c>
      <c r="P361" s="132">
        <v>0.64766671034770418</v>
      </c>
      <c r="Q361" s="133">
        <v>4134.191242479792</v>
      </c>
      <c r="R361" s="426">
        <v>1.0873746118406415</v>
      </c>
    </row>
    <row r="362" spans="1:18">
      <c r="A362" s="134">
        <f t="shared" si="5"/>
        <v>357</v>
      </c>
      <c r="B362" s="131">
        <v>7573092.71897317</v>
      </c>
      <c r="C362" s="131">
        <v>4680726.4705572892</v>
      </c>
      <c r="D362" s="131">
        <v>1151644.0297503034</v>
      </c>
      <c r="E362" s="131">
        <v>4666983.3564791698</v>
      </c>
      <c r="F362" s="133">
        <v>218873346578.25861</v>
      </c>
      <c r="G362" s="133">
        <v>43480673128.982895</v>
      </c>
      <c r="H362" s="133">
        <v>671019474541.98218</v>
      </c>
      <c r="I362" s="133">
        <v>9094662343868.3516</v>
      </c>
      <c r="J362" s="133">
        <v>357496405387.20154</v>
      </c>
      <c r="K362" s="133">
        <v>87044038030.423676</v>
      </c>
      <c r="L362" s="133">
        <v>2516826115901.584</v>
      </c>
      <c r="M362" s="133">
        <v>12727048377729.543</v>
      </c>
      <c r="N362" s="133">
        <v>13673128102114.457</v>
      </c>
      <c r="O362" s="132">
        <v>0.60655285633323919</v>
      </c>
      <c r="P362" s="132">
        <v>0.6895087987917683</v>
      </c>
      <c r="Q362" s="133">
        <v>3372.7499018535909</v>
      </c>
      <c r="R362" s="426">
        <v>1.0111992370635179</v>
      </c>
    </row>
    <row r="363" spans="1:18">
      <c r="A363" s="134">
        <f t="shared" si="5"/>
        <v>358</v>
      </c>
      <c r="B363" s="131">
        <v>15553530.37200423</v>
      </c>
      <c r="C363" s="131">
        <v>10727110.396819448</v>
      </c>
      <c r="D363" s="131">
        <v>951790.04971027235</v>
      </c>
      <c r="E363" s="131">
        <v>3660723.092884589</v>
      </c>
      <c r="F363" s="133">
        <v>211095389579.26874</v>
      </c>
      <c r="G363" s="133">
        <v>49107374392.660187</v>
      </c>
      <c r="H363" s="133">
        <v>855235123366.16223</v>
      </c>
      <c r="I363" s="133">
        <v>14057826250399.797</v>
      </c>
      <c r="J363" s="133">
        <v>199737639202.76096</v>
      </c>
      <c r="K363" s="133">
        <v>79581344289.69603</v>
      </c>
      <c r="L363" s="133">
        <v>2194277868854.845</v>
      </c>
      <c r="M363" s="133">
        <v>17386658226113.262</v>
      </c>
      <c r="N363" s="133">
        <v>18506741703947.051</v>
      </c>
      <c r="O363" s="132">
        <v>0.59834395772346594</v>
      </c>
      <c r="P363" s="132">
        <v>0.65915500016915907</v>
      </c>
      <c r="Q363" s="133">
        <v>4565.0571544023314</v>
      </c>
      <c r="R363" s="426">
        <v>1.090136405852687</v>
      </c>
    </row>
    <row r="364" spans="1:18">
      <c r="A364" s="134">
        <f t="shared" si="5"/>
        <v>359</v>
      </c>
      <c r="B364" s="131">
        <v>11144108.537668288</v>
      </c>
      <c r="C364" s="131">
        <v>6716879.2072334122</v>
      </c>
      <c r="D364" s="131">
        <v>864695.61641416082</v>
      </c>
      <c r="E364" s="131">
        <v>6154928.9336012788</v>
      </c>
      <c r="F364" s="133">
        <v>259015322389.69498</v>
      </c>
      <c r="G364" s="133">
        <v>64682672362.721512</v>
      </c>
      <c r="H364" s="133">
        <v>898545351604.48364</v>
      </c>
      <c r="I364" s="133">
        <v>10589294843520.943</v>
      </c>
      <c r="J364" s="133">
        <v>318313795731.45648</v>
      </c>
      <c r="K364" s="133">
        <v>83360184678.942337</v>
      </c>
      <c r="L364" s="133">
        <v>1780656730402.7039</v>
      </c>
      <c r="M364" s="133">
        <v>13670170905938.529</v>
      </c>
      <c r="N364" s="133">
        <v>14619515740092.83</v>
      </c>
      <c r="O364" s="132">
        <v>0.56252352418365992</v>
      </c>
      <c r="P364" s="132">
        <v>0.63335155101657992</v>
      </c>
      <c r="Q364" s="133">
        <v>3606.1952984935447</v>
      </c>
      <c r="R364" s="426">
        <v>1.0369446468629306</v>
      </c>
    </row>
    <row r="365" spans="1:18">
      <c r="A365" s="134">
        <f t="shared" si="5"/>
        <v>360</v>
      </c>
      <c r="B365" s="131">
        <v>9196273.9217674434</v>
      </c>
      <c r="C365" s="131">
        <v>8567060.5100801308</v>
      </c>
      <c r="D365" s="131">
        <v>1437774.3886260632</v>
      </c>
      <c r="E365" s="131">
        <v>5213793.7939769775</v>
      </c>
      <c r="F365" s="133">
        <v>154676823935.23474</v>
      </c>
      <c r="G365" s="133">
        <v>41336497953.178833</v>
      </c>
      <c r="H365" s="133">
        <v>494483245754.86353</v>
      </c>
      <c r="I365" s="133">
        <v>12639762909830.113</v>
      </c>
      <c r="J365" s="133">
        <v>420222989030.14514</v>
      </c>
      <c r="K365" s="133">
        <v>87175929294.682922</v>
      </c>
      <c r="L365" s="133">
        <v>2108469949270.6316</v>
      </c>
      <c r="M365" s="133">
        <v>15750115023180.436</v>
      </c>
      <c r="N365" s="133">
        <v>16822285701116.502</v>
      </c>
      <c r="O365" s="132">
        <v>0.63092471587054644</v>
      </c>
      <c r="P365" s="132">
        <v>0.71108932646469425</v>
      </c>
      <c r="Q365" s="133">
        <v>4149.5524669749639</v>
      </c>
      <c r="R365" s="426">
        <v>0.74746667499631458</v>
      </c>
    </row>
    <row r="366" spans="1:18">
      <c r="A366" s="134">
        <f t="shared" si="5"/>
        <v>361</v>
      </c>
      <c r="B366" s="131">
        <v>12369450.394861504</v>
      </c>
      <c r="C366" s="131">
        <v>4464409.2452079058</v>
      </c>
      <c r="D366" s="131">
        <v>634864.76234188629</v>
      </c>
      <c r="E366" s="131">
        <v>4831180.6723672627</v>
      </c>
      <c r="F366" s="133">
        <v>217847172868.47528</v>
      </c>
      <c r="G366" s="133">
        <v>47321008411.328819</v>
      </c>
      <c r="H366" s="133">
        <v>830197958233.1731</v>
      </c>
      <c r="I366" s="133">
        <v>7967997862152.2471</v>
      </c>
      <c r="J366" s="133">
        <v>293043316128.09912</v>
      </c>
      <c r="K366" s="133">
        <v>71796097573.51947</v>
      </c>
      <c r="L366" s="133">
        <v>1520065002908.2139</v>
      </c>
      <c r="M366" s="133">
        <v>10683100236995.254</v>
      </c>
      <c r="N366" s="133">
        <v>11540366402185.889</v>
      </c>
      <c r="O366" s="132">
        <v>0.52467988580825775</v>
      </c>
      <c r="P366" s="132">
        <v>0.60630911343431215</v>
      </c>
      <c r="Q366" s="133">
        <v>2846.6616680280931</v>
      </c>
      <c r="R366" s="426">
        <v>1.1523872034380251</v>
      </c>
    </row>
    <row r="367" spans="1:18">
      <c r="A367" s="134">
        <f t="shared" si="5"/>
        <v>362</v>
      </c>
      <c r="B367" s="131">
        <v>12427172.639439343</v>
      </c>
      <c r="C367" s="131">
        <v>10044385.860696075</v>
      </c>
      <c r="D367" s="131">
        <v>998275.22135926539</v>
      </c>
      <c r="E367" s="131">
        <v>6338109.9524050206</v>
      </c>
      <c r="F367" s="133">
        <v>190859462512.11987</v>
      </c>
      <c r="G367" s="133">
        <v>45220640038.180649</v>
      </c>
      <c r="H367" s="133">
        <v>623779587566.82715</v>
      </c>
      <c r="I367" s="133">
        <v>15787957740977.461</v>
      </c>
      <c r="J367" s="133">
        <v>313243752817.87836</v>
      </c>
      <c r="K367" s="133">
        <v>116814172669.21649</v>
      </c>
      <c r="L367" s="133">
        <v>2342756157381.6538</v>
      </c>
      <c r="M367" s="133">
        <v>19184551411413.039</v>
      </c>
      <c r="N367" s="133">
        <v>20487585570948.223</v>
      </c>
      <c r="O367" s="132">
        <v>0.6127859521729373</v>
      </c>
      <c r="P367" s="132">
        <v>0.67208786641016072</v>
      </c>
      <c r="Q367" s="133">
        <v>5053.6718231248697</v>
      </c>
      <c r="R367" s="426">
        <v>1.0366467689380616</v>
      </c>
    </row>
    <row r="368" spans="1:18">
      <c r="A368" s="134">
        <f t="shared" si="5"/>
        <v>363</v>
      </c>
      <c r="B368" s="131">
        <v>10492488.50933229</v>
      </c>
      <c r="C368" s="131">
        <v>16862496.975041263</v>
      </c>
      <c r="D368" s="131">
        <v>360253.78920540755</v>
      </c>
      <c r="E368" s="131">
        <v>3700478.5953559107</v>
      </c>
      <c r="F368" s="133">
        <v>231055686042.35712</v>
      </c>
      <c r="G368" s="133">
        <v>53900459584.033371</v>
      </c>
      <c r="H368" s="133">
        <v>448751172154.9433</v>
      </c>
      <c r="I368" s="133">
        <v>18977615633067.277</v>
      </c>
      <c r="J368" s="133">
        <v>242824973004.6438</v>
      </c>
      <c r="K368" s="133">
        <v>30901791367.427956</v>
      </c>
      <c r="L368" s="133">
        <v>1080695929326.55</v>
      </c>
      <c r="M368" s="133">
        <v>20780789498920.844</v>
      </c>
      <c r="N368" s="133">
        <v>22111285817850.027</v>
      </c>
      <c r="O368" s="132">
        <v>0.7052490891001838</v>
      </c>
      <c r="P368" s="132">
        <v>0.76485850108183584</v>
      </c>
      <c r="Q368" s="133">
        <v>5454.1898909348856</v>
      </c>
      <c r="R368" s="426">
        <v>1.2044891632047403</v>
      </c>
    </row>
    <row r="369" spans="1:18">
      <c r="A369" s="134">
        <f t="shared" si="5"/>
        <v>364</v>
      </c>
      <c r="B369" s="131">
        <v>15143419.240265939</v>
      </c>
      <c r="C369" s="131">
        <v>23201686.330773618</v>
      </c>
      <c r="D369" s="131">
        <v>955462.28892369906</v>
      </c>
      <c r="E369" s="131">
        <v>4980893.0072175879</v>
      </c>
      <c r="F369" s="133">
        <v>292291317347.62512</v>
      </c>
      <c r="G369" s="133">
        <v>65857824309.787537</v>
      </c>
      <c r="H369" s="133">
        <v>811912368029.422</v>
      </c>
      <c r="I369" s="133">
        <v>27537410609720.852</v>
      </c>
      <c r="J369" s="133">
        <v>310807071460.90088</v>
      </c>
      <c r="K369" s="133">
        <v>77778441909.261307</v>
      </c>
      <c r="L369" s="133">
        <v>2364781052320.4492</v>
      </c>
      <c r="M369" s="133">
        <v>31102689543440.887</v>
      </c>
      <c r="N369" s="133">
        <v>33088490010429.836</v>
      </c>
      <c r="O369" s="132">
        <v>0.69268873547959897</v>
      </c>
      <c r="P369" s="132">
        <v>0.76393868063813963</v>
      </c>
      <c r="Q369" s="133">
        <v>8161.9363617241825</v>
      </c>
      <c r="R369" s="426">
        <v>1.2314509887932206</v>
      </c>
    </row>
    <row r="370" spans="1:18">
      <c r="A370" s="134">
        <f t="shared" si="5"/>
        <v>365</v>
      </c>
      <c r="B370" s="131">
        <v>16652822.42323265</v>
      </c>
      <c r="C370" s="131">
        <v>6073715.4983389052</v>
      </c>
      <c r="D370" s="131">
        <v>971282.33713949914</v>
      </c>
      <c r="E370" s="131">
        <v>4654677.3727676608</v>
      </c>
      <c r="F370" s="133">
        <v>227458554124.24515</v>
      </c>
      <c r="G370" s="133">
        <v>54560359635.378082</v>
      </c>
      <c r="H370" s="133">
        <v>93333748478.824646</v>
      </c>
      <c r="I370" s="133">
        <v>11208397499992.447</v>
      </c>
      <c r="J370" s="133">
        <v>286907660135.25494</v>
      </c>
      <c r="K370" s="133">
        <v>104459894266.93069</v>
      </c>
      <c r="L370" s="133">
        <v>2013434483889.6287</v>
      </c>
      <c r="M370" s="133">
        <v>13706533286763.088</v>
      </c>
      <c r="N370" s="133">
        <v>14643578541773.934</v>
      </c>
      <c r="O370" s="132">
        <v>0.53257966432902315</v>
      </c>
      <c r="P370" s="132">
        <v>0.58324160364444944</v>
      </c>
      <c r="Q370" s="133">
        <v>3612.1308687158198</v>
      </c>
      <c r="R370" s="426">
        <v>1.0742346373199145</v>
      </c>
    </row>
    <row r="371" spans="1:18">
      <c r="A371" s="134">
        <f t="shared" si="5"/>
        <v>366</v>
      </c>
      <c r="B371" s="131">
        <v>13951778.197033675</v>
      </c>
      <c r="C371" s="131">
        <v>14672132.012837816</v>
      </c>
      <c r="D371" s="131">
        <v>659493.68437766866</v>
      </c>
      <c r="E371" s="131">
        <v>6794973.9434255706</v>
      </c>
      <c r="F371" s="133">
        <v>253484360037.80621</v>
      </c>
      <c r="G371" s="133">
        <v>81366894493.941986</v>
      </c>
      <c r="H371" s="133">
        <v>831108522463.66479</v>
      </c>
      <c r="I371" s="133">
        <v>19440974165910.559</v>
      </c>
      <c r="J371" s="133">
        <v>553271925153.5249</v>
      </c>
      <c r="K371" s="133">
        <v>67297930792.835533</v>
      </c>
      <c r="L371" s="133">
        <v>1422911724984.2336</v>
      </c>
      <c r="M371" s="133">
        <v>22315564269304.816</v>
      </c>
      <c r="N371" s="133">
        <v>23691813025788.336</v>
      </c>
      <c r="O371" s="132">
        <v>0.64634435560990566</v>
      </c>
      <c r="P371" s="132">
        <v>0.70391029548031547</v>
      </c>
      <c r="Q371" s="133">
        <v>5844.058467140685</v>
      </c>
      <c r="R371" s="426">
        <v>1.0862734121433866</v>
      </c>
    </row>
    <row r="372" spans="1:18">
      <c r="A372" s="134">
        <f t="shared" si="5"/>
        <v>367</v>
      </c>
      <c r="B372" s="131">
        <v>14054976.916025577</v>
      </c>
      <c r="C372" s="131">
        <v>13744265.532445615</v>
      </c>
      <c r="D372" s="131">
        <v>1448308.5406328663</v>
      </c>
      <c r="E372" s="131">
        <v>4511574.200069664</v>
      </c>
      <c r="F372" s="133">
        <v>197450915557.09558</v>
      </c>
      <c r="G372" s="133">
        <v>76499283271.139984</v>
      </c>
      <c r="H372" s="133">
        <v>67210833705.801323</v>
      </c>
      <c r="I372" s="133">
        <v>20346203564840.477</v>
      </c>
      <c r="J372" s="133">
        <v>275406544099.36511</v>
      </c>
      <c r="K372" s="133">
        <v>126690252059.66086</v>
      </c>
      <c r="L372" s="133">
        <v>2685592855298.0449</v>
      </c>
      <c r="M372" s="133">
        <v>23501104050003.344</v>
      </c>
      <c r="N372" s="133">
        <v>24996479487908.73</v>
      </c>
      <c r="O372" s="132">
        <v>0.6500851063253319</v>
      </c>
      <c r="P372" s="132">
        <v>0.71389423209553848</v>
      </c>
      <c r="Q372" s="133">
        <v>6165.8804854239588</v>
      </c>
      <c r="R372" s="426">
        <v>1.0513043255014982</v>
      </c>
    </row>
    <row r="373" spans="1:18">
      <c r="A373" s="134">
        <f t="shared" si="5"/>
        <v>368</v>
      </c>
      <c r="B373" s="131">
        <v>5031964.9809773201</v>
      </c>
      <c r="C373" s="131">
        <v>3923322.144390835</v>
      </c>
      <c r="D373" s="131">
        <v>1023475.9835890585</v>
      </c>
      <c r="E373" s="131">
        <v>3939564.3709349437</v>
      </c>
      <c r="F373" s="133">
        <v>235258374718.46164</v>
      </c>
      <c r="G373" s="133">
        <v>50156192838.516937</v>
      </c>
      <c r="H373" s="133">
        <v>419703723739.94165</v>
      </c>
      <c r="I373" s="133">
        <v>8624930784704.7178</v>
      </c>
      <c r="J373" s="133">
        <v>226290430968.30371</v>
      </c>
      <c r="K373" s="133">
        <v>133452652775.274</v>
      </c>
      <c r="L373" s="133">
        <v>2855328748992.0166</v>
      </c>
      <c r="M373" s="133">
        <v>12259706341180.254</v>
      </c>
      <c r="N373" s="133">
        <v>13106368286481.209</v>
      </c>
      <c r="O373" s="132">
        <v>0.60846828373281725</v>
      </c>
      <c r="P373" s="132">
        <v>0.68368888291337304</v>
      </c>
      <c r="Q373" s="133">
        <v>3232.947283295809</v>
      </c>
      <c r="R373" s="426">
        <v>1.4351884417261991</v>
      </c>
    </row>
    <row r="374" spans="1:18">
      <c r="A374" s="134">
        <f t="shared" si="5"/>
        <v>369</v>
      </c>
      <c r="B374" s="131">
        <v>9036390.6815863568</v>
      </c>
      <c r="C374" s="131">
        <v>6532056.1123724692</v>
      </c>
      <c r="D374" s="131">
        <v>1207165.061288788</v>
      </c>
      <c r="E374" s="131">
        <v>3728766.9524039892</v>
      </c>
      <c r="F374" s="133">
        <v>213249026864.22986</v>
      </c>
      <c r="G374" s="133">
        <v>47550672980.107224</v>
      </c>
      <c r="H374" s="133">
        <v>796359711457.08972</v>
      </c>
      <c r="I374" s="133">
        <v>11199924340791.121</v>
      </c>
      <c r="J374" s="133">
        <v>221895272017.10205</v>
      </c>
      <c r="K374" s="133">
        <v>123060786895.30957</v>
      </c>
      <c r="L374" s="133">
        <v>2569150971045.0249</v>
      </c>
      <c r="M374" s="133">
        <v>14910391082205.646</v>
      </c>
      <c r="N374" s="133">
        <v>15933103419419.828</v>
      </c>
      <c r="O374" s="132">
        <v>0.61963787171008389</v>
      </c>
      <c r="P374" s="132">
        <v>0.69195684334130003</v>
      </c>
      <c r="Q374" s="133">
        <v>3930.2179130290647</v>
      </c>
      <c r="R374" s="426">
        <v>1.0075493893069236</v>
      </c>
    </row>
    <row r="375" spans="1:18">
      <c r="A375" s="134">
        <f t="shared" si="5"/>
        <v>370</v>
      </c>
      <c r="B375" s="131">
        <v>6700760.2496858127</v>
      </c>
      <c r="C375" s="131">
        <v>4028142.1635129238</v>
      </c>
      <c r="D375" s="131">
        <v>521560.82890193147</v>
      </c>
      <c r="E375" s="131">
        <v>5747430.305081401</v>
      </c>
      <c r="F375" s="133">
        <v>194471456284.74231</v>
      </c>
      <c r="G375" s="133">
        <v>50280524011.960266</v>
      </c>
      <c r="H375" s="133">
        <v>472517663051.62354</v>
      </c>
      <c r="I375" s="133">
        <v>7895916413894.5146</v>
      </c>
      <c r="J375" s="133">
        <v>391284391572.11151</v>
      </c>
      <c r="K375" s="133">
        <v>48102232739.804062</v>
      </c>
      <c r="L375" s="133">
        <v>1149973911791.9492</v>
      </c>
      <c r="M375" s="133">
        <v>9957794613050.0039</v>
      </c>
      <c r="N375" s="133">
        <v>10691566726276.623</v>
      </c>
      <c r="O375" s="132">
        <v>0.55802852908458211</v>
      </c>
      <c r="P375" s="132">
        <v>0.62709919813586268</v>
      </c>
      <c r="Q375" s="133">
        <v>2637.2882896587626</v>
      </c>
      <c r="R375" s="426">
        <v>1.1973096730042487</v>
      </c>
    </row>
    <row r="376" spans="1:18">
      <c r="A376" s="134">
        <f t="shared" si="5"/>
        <v>371</v>
      </c>
      <c r="B376" s="131">
        <v>9627595.9112629946</v>
      </c>
      <c r="C376" s="131">
        <v>3052775.7571446244</v>
      </c>
      <c r="D376" s="131">
        <v>1431493.8299950692</v>
      </c>
      <c r="E376" s="131">
        <v>3964514.429947732</v>
      </c>
      <c r="F376" s="133">
        <v>278852896215.16229</v>
      </c>
      <c r="G376" s="133">
        <v>64986215781.013519</v>
      </c>
      <c r="H376" s="133">
        <v>928431826684.68359</v>
      </c>
      <c r="I376" s="133">
        <v>7557897847833.5449</v>
      </c>
      <c r="J376" s="133">
        <v>260046531278.862</v>
      </c>
      <c r="K376" s="133">
        <v>134912216367.86102</v>
      </c>
      <c r="L376" s="133">
        <v>3249677196356.8267</v>
      </c>
      <c r="M376" s="133">
        <v>12130965618521.777</v>
      </c>
      <c r="N376" s="133">
        <v>13065296276076.098</v>
      </c>
      <c r="O376" s="132">
        <v>0.5643263365873824</v>
      </c>
      <c r="P376" s="132">
        <v>0.66780441137645252</v>
      </c>
      <c r="Q376" s="133">
        <v>3222.8160523128017</v>
      </c>
      <c r="R376" s="426">
        <v>1.0874955373787436</v>
      </c>
    </row>
    <row r="377" spans="1:18">
      <c r="A377" s="134">
        <f t="shared" si="5"/>
        <v>372</v>
      </c>
      <c r="B377" s="131">
        <v>12364960.565645808</v>
      </c>
      <c r="C377" s="131">
        <v>4448417.132309678</v>
      </c>
      <c r="D377" s="131">
        <v>1226669.304583679</v>
      </c>
      <c r="E377" s="131">
        <v>3715476.9838046846</v>
      </c>
      <c r="F377" s="133">
        <v>236631894126.63599</v>
      </c>
      <c r="G377" s="133">
        <v>65714055023.082993</v>
      </c>
      <c r="H377" s="133">
        <v>527399229115.80194</v>
      </c>
      <c r="I377" s="133">
        <v>8278263144495.4688</v>
      </c>
      <c r="J377" s="133">
        <v>202185816337.83569</v>
      </c>
      <c r="K377" s="133">
        <v>78695640343.983002</v>
      </c>
      <c r="L377" s="133">
        <v>2640191477308.2119</v>
      </c>
      <c r="M377" s="133">
        <v>11726735307601.301</v>
      </c>
      <c r="N377" s="133">
        <v>12562535507769.23</v>
      </c>
      <c r="O377" s="132">
        <v>0.57918935492051615</v>
      </c>
      <c r="P377" s="132">
        <v>0.64651358841165607</v>
      </c>
      <c r="Q377" s="133">
        <v>3098.8000759174224</v>
      </c>
      <c r="R377" s="426">
        <v>0.91865217163624169</v>
      </c>
    </row>
    <row r="378" spans="1:18">
      <c r="A378" s="134">
        <f t="shared" si="5"/>
        <v>373</v>
      </c>
      <c r="B378" s="131">
        <v>11006362.264366059</v>
      </c>
      <c r="C378" s="131">
        <v>6375350.9841750022</v>
      </c>
      <c r="D378" s="131">
        <v>715489.03536622575</v>
      </c>
      <c r="E378" s="131">
        <v>6227576.345623998</v>
      </c>
      <c r="F378" s="133">
        <v>143292834998.91522</v>
      </c>
      <c r="G378" s="133">
        <v>50018400484.358604</v>
      </c>
      <c r="H378" s="133">
        <v>230949303501.94626</v>
      </c>
      <c r="I378" s="133">
        <v>10451875924251.564</v>
      </c>
      <c r="J378" s="133">
        <v>433507425952.99768</v>
      </c>
      <c r="K378" s="133">
        <v>60414831052.021957</v>
      </c>
      <c r="L378" s="133">
        <v>1473384379883.8423</v>
      </c>
      <c r="M378" s="133">
        <v>12650131864642.371</v>
      </c>
      <c r="N378" s="133">
        <v>13559520419482.99</v>
      </c>
      <c r="O378" s="132">
        <v>0.56295971283577873</v>
      </c>
      <c r="P378" s="132">
        <v>0.62224375397089926</v>
      </c>
      <c r="Q378" s="133">
        <v>3344.7262998231354</v>
      </c>
      <c r="R378" s="426">
        <v>0.87489229676842328</v>
      </c>
    </row>
    <row r="379" spans="1:18">
      <c r="A379" s="134">
        <f t="shared" si="5"/>
        <v>374</v>
      </c>
      <c r="B379" s="131">
        <v>21948112.87823971</v>
      </c>
      <c r="C379" s="131">
        <v>13842096.290884962</v>
      </c>
      <c r="D379" s="131">
        <v>389689.73434192938</v>
      </c>
      <c r="E379" s="131">
        <v>8761852.1457243692</v>
      </c>
      <c r="F379" s="133">
        <v>291955714907.98853</v>
      </c>
      <c r="G379" s="133">
        <v>70674905988.505249</v>
      </c>
      <c r="H379" s="133">
        <v>918294708327.57825</v>
      </c>
      <c r="I379" s="133">
        <v>20748911162727.648</v>
      </c>
      <c r="J379" s="133">
        <v>504928326952.91168</v>
      </c>
      <c r="K379" s="133">
        <v>46225322259.564323</v>
      </c>
      <c r="L379" s="133">
        <v>1102094955499.9956</v>
      </c>
      <c r="M379" s="133">
        <v>23320454475767.695</v>
      </c>
      <c r="N379" s="133">
        <v>24754250040709.797</v>
      </c>
      <c r="O379" s="132">
        <v>0.59411509965701614</v>
      </c>
      <c r="P379" s="132">
        <v>0.64904580553187019</v>
      </c>
      <c r="Q379" s="133">
        <v>6106.1297584385293</v>
      </c>
      <c r="R379" s="426">
        <v>1.3252892556792137</v>
      </c>
    </row>
    <row r="380" spans="1:18">
      <c r="A380" s="134">
        <f t="shared" si="5"/>
        <v>375</v>
      </c>
      <c r="B380" s="131">
        <v>15047715.91417833</v>
      </c>
      <c r="C380" s="131">
        <v>9922162.115710428</v>
      </c>
      <c r="D380" s="131">
        <v>614956.7373174103</v>
      </c>
      <c r="E380" s="131">
        <v>4481799.0155866854</v>
      </c>
      <c r="F380" s="133">
        <v>270484399567.4006</v>
      </c>
      <c r="G380" s="133">
        <v>66921745078.005783</v>
      </c>
      <c r="H380" s="133">
        <v>502449659561.87201</v>
      </c>
      <c r="I380" s="133">
        <v>17103887030671.158</v>
      </c>
      <c r="J380" s="133">
        <v>315239439381.83875</v>
      </c>
      <c r="K380" s="133">
        <v>62943985112.025101</v>
      </c>
      <c r="L380" s="133">
        <v>1572919166656.668</v>
      </c>
      <c r="M380" s="133">
        <v>19557439281383.563</v>
      </c>
      <c r="N380" s="133">
        <v>20869867402707.895</v>
      </c>
      <c r="O380" s="132">
        <v>0.63186214833759902</v>
      </c>
      <c r="P380" s="132">
        <v>0.69337100725427003</v>
      </c>
      <c r="Q380" s="133">
        <v>5147.9692655914887</v>
      </c>
      <c r="R380" s="426">
        <v>1.1314157239241012</v>
      </c>
    </row>
    <row r="381" spans="1:18">
      <c r="A381" s="134">
        <f t="shared" si="5"/>
        <v>376</v>
      </c>
      <c r="B381" s="131">
        <v>12096770.523034086</v>
      </c>
      <c r="C381" s="131">
        <v>4532915.7934619524</v>
      </c>
      <c r="D381" s="131">
        <v>660990.05359998008</v>
      </c>
      <c r="E381" s="131">
        <v>6491827.8694207994</v>
      </c>
      <c r="F381" s="133">
        <v>257992410401.54724</v>
      </c>
      <c r="G381" s="133">
        <v>61311133474.169449</v>
      </c>
      <c r="H381" s="133">
        <v>275088853159.13684</v>
      </c>
      <c r="I381" s="133">
        <v>10062741590698.408</v>
      </c>
      <c r="J381" s="133">
        <v>457430977420.04614</v>
      </c>
      <c r="K381" s="133">
        <v>89773235145.08403</v>
      </c>
      <c r="L381" s="133">
        <v>1381065948641.2585</v>
      </c>
      <c r="M381" s="133">
        <v>12266100605063.934</v>
      </c>
      <c r="N381" s="133">
        <v>13101640918922.797</v>
      </c>
      <c r="O381" s="132">
        <v>0.52687613650707388</v>
      </c>
      <c r="P381" s="132">
        <v>0.57983116476324292</v>
      </c>
      <c r="Q381" s="133">
        <v>3231.7811837500731</v>
      </c>
      <c r="R381" s="426">
        <v>1.0595079905880369</v>
      </c>
    </row>
    <row r="382" spans="1:18">
      <c r="A382" s="134">
        <f t="shared" si="5"/>
        <v>377</v>
      </c>
      <c r="B382" s="131">
        <v>9508035.7402929682</v>
      </c>
      <c r="C382" s="131">
        <v>14240430.528003221</v>
      </c>
      <c r="D382" s="131">
        <v>986737.1060915963</v>
      </c>
      <c r="E382" s="131">
        <v>3033380.5377007313</v>
      </c>
      <c r="F382" s="133">
        <v>216383177030.91425</v>
      </c>
      <c r="G382" s="133">
        <v>49583731290.660995</v>
      </c>
      <c r="H382" s="133">
        <v>1034801498595.4771</v>
      </c>
      <c r="I382" s="133">
        <v>19195293800861.746</v>
      </c>
      <c r="J382" s="133">
        <v>143052711254.72949</v>
      </c>
      <c r="K382" s="133">
        <v>112160434113.44637</v>
      </c>
      <c r="L382" s="133">
        <v>1661917956256.8931</v>
      </c>
      <c r="M382" s="133">
        <v>22147226401082.293</v>
      </c>
      <c r="N382" s="133">
        <v>23452888884733.516</v>
      </c>
      <c r="O382" s="132">
        <v>0.70690271343604805</v>
      </c>
      <c r="P382" s="132">
        <v>0.77284087412434943</v>
      </c>
      <c r="Q382" s="133">
        <v>5785.1230598750653</v>
      </c>
      <c r="R382" s="426">
        <v>0.87910818122261125</v>
      </c>
    </row>
    <row r="383" spans="1:18">
      <c r="A383" s="134">
        <f t="shared" si="5"/>
        <v>378</v>
      </c>
      <c r="B383" s="131">
        <v>9900556.0504982173</v>
      </c>
      <c r="C383" s="131">
        <v>5858414.0090598026</v>
      </c>
      <c r="D383" s="131">
        <v>860687.21856426843</v>
      </c>
      <c r="E383" s="131">
        <v>1955633.4103887021</v>
      </c>
      <c r="F383" s="133">
        <v>151064515503.65408</v>
      </c>
      <c r="G383" s="133">
        <v>47403878140.779495</v>
      </c>
      <c r="H383" s="133">
        <v>446119643548.50531</v>
      </c>
      <c r="I383" s="133">
        <v>8856083432239.5879</v>
      </c>
      <c r="J383" s="133">
        <v>59101438970.485046</v>
      </c>
      <c r="K383" s="133">
        <v>82843177773.890289</v>
      </c>
      <c r="L383" s="133">
        <v>1997455813288.4275</v>
      </c>
      <c r="M383" s="133">
        <v>11441603505820.896</v>
      </c>
      <c r="N383" s="133">
        <v>12189704535301.969</v>
      </c>
      <c r="O383" s="132">
        <v>0.59104180911255877</v>
      </c>
      <c r="P383" s="132">
        <v>0.6573120949596396</v>
      </c>
      <c r="Q383" s="133">
        <v>3006.833876492839</v>
      </c>
      <c r="R383" s="426">
        <v>1.0784511382563773</v>
      </c>
    </row>
    <row r="384" spans="1:18">
      <c r="A384" s="134">
        <f t="shared" si="5"/>
        <v>379</v>
      </c>
      <c r="B384" s="131">
        <v>11679384.852634836</v>
      </c>
      <c r="C384" s="131">
        <v>17600735.102428705</v>
      </c>
      <c r="D384" s="131">
        <v>797968.23784354771</v>
      </c>
      <c r="E384" s="131">
        <v>4809373.1799710542</v>
      </c>
      <c r="F384" s="133">
        <v>211019818078.64893</v>
      </c>
      <c r="G384" s="133">
        <v>62719605169.022171</v>
      </c>
      <c r="H384" s="133">
        <v>356142971244.53174</v>
      </c>
      <c r="I384" s="133">
        <v>19645597868801.211</v>
      </c>
      <c r="J384" s="133">
        <v>228255580973.23544</v>
      </c>
      <c r="K384" s="133">
        <v>63027754319.103958</v>
      </c>
      <c r="L384" s="133">
        <v>1257973344816.52</v>
      </c>
      <c r="M384" s="133">
        <v>21550997520154.602</v>
      </c>
      <c r="N384" s="133">
        <v>22948393337202.184</v>
      </c>
      <c r="O384" s="132">
        <v>0.67724381033783188</v>
      </c>
      <c r="P384" s="132">
        <v>0.7355978961286056</v>
      </c>
      <c r="Q384" s="133">
        <v>5660.6791655654124</v>
      </c>
      <c r="R384" s="426">
        <v>0.81661679151829203</v>
      </c>
    </row>
    <row r="385" spans="1:18">
      <c r="A385" s="134">
        <f t="shared" si="5"/>
        <v>380</v>
      </c>
      <c r="B385" s="131">
        <v>7308963.9675064087</v>
      </c>
      <c r="C385" s="131">
        <v>4061097.2422981826</v>
      </c>
      <c r="D385" s="131">
        <v>738992.04265251476</v>
      </c>
      <c r="E385" s="131">
        <v>6913308.1528204791</v>
      </c>
      <c r="F385" s="133">
        <v>198166286825.54846</v>
      </c>
      <c r="G385" s="133">
        <v>52430919109.86763</v>
      </c>
      <c r="H385" s="133">
        <v>670534815220.91577</v>
      </c>
      <c r="I385" s="133">
        <v>7858154597421.1914</v>
      </c>
      <c r="J385" s="133">
        <v>660893714424.8291</v>
      </c>
      <c r="K385" s="133">
        <v>84477152167.577332</v>
      </c>
      <c r="L385" s="133">
        <v>1524892026156.855</v>
      </c>
      <c r="M385" s="133">
        <v>10798952305391.371</v>
      </c>
      <c r="N385" s="133">
        <v>11707354028391.734</v>
      </c>
      <c r="O385" s="132">
        <v>0.55368934637152001</v>
      </c>
      <c r="P385" s="132">
        <v>0.63272613412362455</v>
      </c>
      <c r="Q385" s="133">
        <v>2887.8524983699394</v>
      </c>
      <c r="R385" s="426">
        <v>1.0670784044316126</v>
      </c>
    </row>
    <row r="386" spans="1:18">
      <c r="A386" s="134">
        <f t="shared" si="5"/>
        <v>381</v>
      </c>
      <c r="B386" s="131">
        <v>9756759.7781391088</v>
      </c>
      <c r="C386" s="131">
        <v>21376737.837421335</v>
      </c>
      <c r="D386" s="131">
        <v>830244.56856455491</v>
      </c>
      <c r="E386" s="131">
        <v>5138828.6345106605</v>
      </c>
      <c r="F386" s="133">
        <v>261890984942.44815</v>
      </c>
      <c r="G386" s="133">
        <v>56496006697.816437</v>
      </c>
      <c r="H386" s="133">
        <v>297523642623.30396</v>
      </c>
      <c r="I386" s="133">
        <v>27347906251952.977</v>
      </c>
      <c r="J386" s="133">
        <v>322120989089.79974</v>
      </c>
      <c r="K386" s="133">
        <v>107161650831.02031</v>
      </c>
      <c r="L386" s="133">
        <v>2163781089346.0129</v>
      </c>
      <c r="M386" s="133">
        <v>30238493623843.113</v>
      </c>
      <c r="N386" s="133">
        <v>32150163244543.105</v>
      </c>
      <c r="O386" s="132">
        <v>0.72342038079956628</v>
      </c>
      <c r="P386" s="132">
        <v>0.78966432155993305</v>
      </c>
      <c r="Q386" s="133">
        <v>7930.4793400451663</v>
      </c>
      <c r="R386" s="426">
        <v>1.2260353020785426</v>
      </c>
    </row>
    <row r="387" spans="1:18">
      <c r="A387" s="134">
        <f t="shared" si="5"/>
        <v>382</v>
      </c>
      <c r="B387" s="131">
        <v>6696659.1848470857</v>
      </c>
      <c r="C387" s="131">
        <v>5786559.998846733</v>
      </c>
      <c r="D387" s="131">
        <v>930337.13335840008</v>
      </c>
      <c r="E387" s="131">
        <v>6330820.9049473163</v>
      </c>
      <c r="F387" s="133">
        <v>189018432394.91321</v>
      </c>
      <c r="G387" s="133">
        <v>60794863413.528473</v>
      </c>
      <c r="H387" s="133">
        <v>212508396932.32251</v>
      </c>
      <c r="I387" s="133">
        <v>12081015177048.832</v>
      </c>
      <c r="J387" s="133">
        <v>449254223277.26752</v>
      </c>
      <c r="K387" s="133">
        <v>76596097167.747421</v>
      </c>
      <c r="L387" s="133">
        <v>2154960602133.6006</v>
      </c>
      <c r="M387" s="133">
        <v>14974334496559.77</v>
      </c>
      <c r="N387" s="133">
        <v>15919683615515.613</v>
      </c>
      <c r="O387" s="132">
        <v>0.62694712556079812</v>
      </c>
      <c r="P387" s="132">
        <v>0.68885429938609966</v>
      </c>
      <c r="Q387" s="133">
        <v>3926.9076505958592</v>
      </c>
      <c r="R387" s="426">
        <v>1.1643131619334439</v>
      </c>
    </row>
    <row r="388" spans="1:18">
      <c r="A388" s="134">
        <f t="shared" si="5"/>
        <v>383</v>
      </c>
      <c r="B388" s="131">
        <v>5727156.9751973562</v>
      </c>
      <c r="C388" s="131">
        <v>3609143.8968174332</v>
      </c>
      <c r="D388" s="131">
        <v>976040.72669359657</v>
      </c>
      <c r="E388" s="131">
        <v>4529274.7571195029</v>
      </c>
      <c r="F388" s="133">
        <v>187503716252.47223</v>
      </c>
      <c r="G388" s="133">
        <v>33103193958.1511</v>
      </c>
      <c r="H388" s="133">
        <v>528461271220.28491</v>
      </c>
      <c r="I388" s="133">
        <v>8408443831465.3027</v>
      </c>
      <c r="J388" s="133">
        <v>293802737796.32062</v>
      </c>
      <c r="K388" s="133">
        <v>102222690967.33415</v>
      </c>
      <c r="L388" s="133">
        <v>1974578816556.1184</v>
      </c>
      <c r="M388" s="133">
        <v>11307509348005.361</v>
      </c>
      <c r="N388" s="133">
        <v>12190382739972.832</v>
      </c>
      <c r="O388" s="132">
        <v>0.58268835261045349</v>
      </c>
      <c r="P388" s="132">
        <v>0.64638770727408668</v>
      </c>
      <c r="Q388" s="133">
        <v>3007.0011692088879</v>
      </c>
      <c r="R388" s="426">
        <v>0.99324202133509898</v>
      </c>
    </row>
    <row r="389" spans="1:18">
      <c r="A389" s="134">
        <f t="shared" si="5"/>
        <v>384</v>
      </c>
      <c r="B389" s="131">
        <v>10660056.533798534</v>
      </c>
      <c r="C389" s="131">
        <v>6752037.2989489995</v>
      </c>
      <c r="D389" s="131">
        <v>1356625.0637049228</v>
      </c>
      <c r="E389" s="131">
        <v>6383778.2760504531</v>
      </c>
      <c r="F389" s="133">
        <v>226273397772.2887</v>
      </c>
      <c r="G389" s="133">
        <v>58427435474.184052</v>
      </c>
      <c r="H389" s="133">
        <v>233481691434.47601</v>
      </c>
      <c r="I389" s="133">
        <v>12638208993862.66</v>
      </c>
      <c r="J389" s="133">
        <v>452763655026.76575</v>
      </c>
      <c r="K389" s="133">
        <v>126154977428.52888</v>
      </c>
      <c r="L389" s="133">
        <v>2733784833010.0342</v>
      </c>
      <c r="M389" s="133">
        <v>16184394150762.465</v>
      </c>
      <c r="N389" s="133">
        <v>17205584867877.461</v>
      </c>
      <c r="O389" s="132">
        <v>0.58393932139992377</v>
      </c>
      <c r="P389" s="132">
        <v>0.64833105315804451</v>
      </c>
      <c r="Q389" s="133">
        <v>4244.1008554211794</v>
      </c>
      <c r="R389" s="426">
        <v>1.0849422131323634</v>
      </c>
    </row>
    <row r="390" spans="1:18">
      <c r="A390" s="134">
        <f t="shared" si="5"/>
        <v>385</v>
      </c>
      <c r="B390" s="131">
        <v>7162585.2612042474</v>
      </c>
      <c r="C390" s="131">
        <v>4397660.4301204737</v>
      </c>
      <c r="D390" s="131">
        <v>1278625.4478834881</v>
      </c>
      <c r="E390" s="131">
        <v>7478980.3788875137</v>
      </c>
      <c r="F390" s="133">
        <v>179424717864.23987</v>
      </c>
      <c r="G390" s="133">
        <v>35519887781.075317</v>
      </c>
      <c r="H390" s="133">
        <v>662153543786.74121</v>
      </c>
      <c r="I390" s="133">
        <v>8294366442209.9775</v>
      </c>
      <c r="J390" s="133">
        <v>604321038895.17773</v>
      </c>
      <c r="K390" s="133">
        <v>102641923540.58885</v>
      </c>
      <c r="L390" s="133">
        <v>2523390082343.1587</v>
      </c>
      <c r="M390" s="133">
        <v>12186873030775.643</v>
      </c>
      <c r="N390" s="133">
        <v>12997473137657.256</v>
      </c>
      <c r="O390" s="132">
        <v>0.55246538616163932</v>
      </c>
      <c r="P390" s="132">
        <v>0.62482241404071637</v>
      </c>
      <c r="Q390" s="133">
        <v>3206.0861217704132</v>
      </c>
      <c r="R390" s="426">
        <v>0.96779783509687989</v>
      </c>
    </row>
    <row r="391" spans="1:18">
      <c r="A391" s="134">
        <f t="shared" si="5"/>
        <v>386</v>
      </c>
      <c r="B391" s="131">
        <v>14384864.37265981</v>
      </c>
      <c r="C391" s="131">
        <v>8250894.8375226539</v>
      </c>
      <c r="D391" s="131">
        <v>1064651.2232579393</v>
      </c>
      <c r="E391" s="131">
        <v>4166868.7145402795</v>
      </c>
      <c r="F391" s="133">
        <v>283530550318.30914</v>
      </c>
      <c r="G391" s="133">
        <v>65323223965.383057</v>
      </c>
      <c r="H391" s="133">
        <v>444860579863.24768</v>
      </c>
      <c r="I391" s="133">
        <v>14946694146278.779</v>
      </c>
      <c r="J391" s="133">
        <v>285865556967.58655</v>
      </c>
      <c r="K391" s="133">
        <v>124451968346.47224</v>
      </c>
      <c r="L391" s="133">
        <v>2270751045915.3809</v>
      </c>
      <c r="M391" s="133">
        <v>18072623297371.469</v>
      </c>
      <c r="N391" s="133">
        <v>19285532701497.91</v>
      </c>
      <c r="O391" s="132">
        <v>0.62183175121351175</v>
      </c>
      <c r="P391" s="132">
        <v>0.67918926894389764</v>
      </c>
      <c r="Q391" s="133">
        <v>4757.1614951894207</v>
      </c>
      <c r="R391" s="426">
        <v>0.97753040638565136</v>
      </c>
    </row>
    <row r="392" spans="1:18">
      <c r="A392" s="134">
        <f t="shared" ref="A392:A455" si="6">A391+1</f>
        <v>387</v>
      </c>
      <c r="B392" s="131">
        <v>9223771.0497361049</v>
      </c>
      <c r="C392" s="131">
        <v>6465265.2655149894</v>
      </c>
      <c r="D392" s="131">
        <v>755312.99834230507</v>
      </c>
      <c r="E392" s="131">
        <v>7314669.2133634333</v>
      </c>
      <c r="F392" s="133">
        <v>175222060025.71851</v>
      </c>
      <c r="G392" s="133">
        <v>62917506465.391335</v>
      </c>
      <c r="H392" s="133">
        <v>612525875080.78223</v>
      </c>
      <c r="I392" s="133">
        <v>10486221897726.441</v>
      </c>
      <c r="J392" s="133">
        <v>364287933159.67004</v>
      </c>
      <c r="K392" s="133">
        <v>80515000260.752701</v>
      </c>
      <c r="L392" s="133">
        <v>2059383790611.3015</v>
      </c>
      <c r="M392" s="133">
        <v>13602934496838.945</v>
      </c>
      <c r="N392" s="133">
        <v>14507658632796.361</v>
      </c>
      <c r="O392" s="132">
        <v>0.5635634734314573</v>
      </c>
      <c r="P392" s="132">
        <v>0.62071007987948101</v>
      </c>
      <c r="Q392" s="133">
        <v>3578.6035108032465</v>
      </c>
      <c r="R392" s="426">
        <v>1.1096130805446984</v>
      </c>
    </row>
    <row r="393" spans="1:18">
      <c r="A393" s="134">
        <f t="shared" si="6"/>
        <v>388</v>
      </c>
      <c r="B393" s="131">
        <v>11048974.526101055</v>
      </c>
      <c r="C393" s="131">
        <v>8273053.8012333317</v>
      </c>
      <c r="D393" s="131">
        <v>906245.4690028429</v>
      </c>
      <c r="E393" s="131">
        <v>5701640.105558061</v>
      </c>
      <c r="F393" s="133">
        <v>325536641244.83624</v>
      </c>
      <c r="G393" s="133">
        <v>36326489541.975525</v>
      </c>
      <c r="H393" s="133">
        <v>878658154471.35034</v>
      </c>
      <c r="I393" s="133">
        <v>17251976744396.893</v>
      </c>
      <c r="J393" s="133">
        <v>390548519745.76038</v>
      </c>
      <c r="K393" s="133">
        <v>78229424819.196838</v>
      </c>
      <c r="L393" s="133">
        <v>2186145615547.6929</v>
      </c>
      <c r="M393" s="133">
        <v>20785558458980.891</v>
      </c>
      <c r="N393" s="133">
        <v>22229969893831.563</v>
      </c>
      <c r="O393" s="132">
        <v>0.64270894846549997</v>
      </c>
      <c r="P393" s="132">
        <v>0.70954001500975772</v>
      </c>
      <c r="Q393" s="133">
        <v>5483.4656866876076</v>
      </c>
      <c r="R393" s="426">
        <v>1.1940144868182361</v>
      </c>
    </row>
    <row r="394" spans="1:18">
      <c r="A394" s="134">
        <f t="shared" si="6"/>
        <v>389</v>
      </c>
      <c r="B394" s="131">
        <v>10872249.741871834</v>
      </c>
      <c r="C394" s="131">
        <v>3694479.9703793256</v>
      </c>
      <c r="D394" s="131">
        <v>680675.31372814882</v>
      </c>
      <c r="E394" s="131">
        <v>5699620.5655403929</v>
      </c>
      <c r="F394" s="133">
        <v>169927580884.45074</v>
      </c>
      <c r="G394" s="133">
        <v>45859982410.18486</v>
      </c>
      <c r="H394" s="133">
        <v>398152831249.88757</v>
      </c>
      <c r="I394" s="133">
        <v>6207298362643.3398</v>
      </c>
      <c r="J394" s="133">
        <v>360024103278.12109</v>
      </c>
      <c r="K394" s="133">
        <v>74827235447.127045</v>
      </c>
      <c r="L394" s="133">
        <v>1463389991458.6167</v>
      </c>
      <c r="M394" s="133">
        <v>8503692524077.0918</v>
      </c>
      <c r="N394" s="133">
        <v>9067167732883.2734</v>
      </c>
      <c r="O394" s="132">
        <v>0.47451315591649401</v>
      </c>
      <c r="P394" s="132">
        <v>0.54691809940031411</v>
      </c>
      <c r="Q394" s="133">
        <v>2236.5978620827018</v>
      </c>
      <c r="R394" s="426">
        <v>1.1757070464159936</v>
      </c>
    </row>
    <row r="395" spans="1:18">
      <c r="A395" s="134">
        <f t="shared" si="6"/>
        <v>390</v>
      </c>
      <c r="B395" s="131">
        <v>7278969.4699088158</v>
      </c>
      <c r="C395" s="131">
        <v>4415608.0097887628</v>
      </c>
      <c r="D395" s="131">
        <v>1194582.7388811046</v>
      </c>
      <c r="E395" s="131">
        <v>3574382.8370606052</v>
      </c>
      <c r="F395" s="133">
        <v>160290506985.0921</v>
      </c>
      <c r="G395" s="133">
        <v>35586562417.542923</v>
      </c>
      <c r="H395" s="133">
        <v>420088046313.99103</v>
      </c>
      <c r="I395" s="133">
        <v>7207734767359.2334</v>
      </c>
      <c r="J395" s="133">
        <v>234800104373.44244</v>
      </c>
      <c r="K395" s="133">
        <v>86211069000.581497</v>
      </c>
      <c r="L395" s="133">
        <v>2473172857607.1626</v>
      </c>
      <c r="M395" s="133">
        <v>10422006844654.41</v>
      </c>
      <c r="N395" s="133">
        <v>11115558113432.029</v>
      </c>
      <c r="O395" s="132">
        <v>0.57036103685969963</v>
      </c>
      <c r="P395" s="132">
        <v>0.63817623868239792</v>
      </c>
      <c r="Q395" s="133">
        <v>2741.874226302918</v>
      </c>
      <c r="R395" s="426">
        <v>0.95283928291996622</v>
      </c>
    </row>
    <row r="396" spans="1:18">
      <c r="A396" s="134">
        <f t="shared" si="6"/>
        <v>391</v>
      </c>
      <c r="B396" s="131">
        <v>13143061.743749769</v>
      </c>
      <c r="C396" s="131">
        <v>4894809.603422177</v>
      </c>
      <c r="D396" s="131">
        <v>1036851.5542151351</v>
      </c>
      <c r="E396" s="131">
        <v>5721242.4753484745</v>
      </c>
      <c r="F396" s="133">
        <v>229027062043.2558</v>
      </c>
      <c r="G396" s="133">
        <v>72969916718.843689</v>
      </c>
      <c r="H396" s="133">
        <v>552158122388.9292</v>
      </c>
      <c r="I396" s="133">
        <v>8125716036917.6191</v>
      </c>
      <c r="J396" s="133">
        <v>309191978857.30432</v>
      </c>
      <c r="K396" s="133">
        <v>99101226716.012054</v>
      </c>
      <c r="L396" s="133">
        <v>2201470732976.127</v>
      </c>
      <c r="M396" s="133">
        <v>11287638097855.992</v>
      </c>
      <c r="N396" s="133">
        <v>12046537265154.783</v>
      </c>
      <c r="O396" s="132">
        <v>0.50629868548558699</v>
      </c>
      <c r="P396" s="132">
        <v>0.58415914368100896</v>
      </c>
      <c r="Q396" s="133">
        <v>2971.5188123223443</v>
      </c>
      <c r="R396" s="426">
        <v>1.0208383460533652</v>
      </c>
    </row>
    <row r="397" spans="1:18">
      <c r="A397" s="134">
        <f t="shared" si="6"/>
        <v>392</v>
      </c>
      <c r="B397" s="131">
        <v>11172483.157571239</v>
      </c>
      <c r="C397" s="131">
        <v>6484817.0206187451</v>
      </c>
      <c r="D397" s="131">
        <v>508029.76549104729</v>
      </c>
      <c r="E397" s="131">
        <v>4698823.1313157724</v>
      </c>
      <c r="F397" s="133">
        <v>188492646248.94989</v>
      </c>
      <c r="G397" s="133">
        <v>40649350306.680145</v>
      </c>
      <c r="H397" s="133">
        <v>350781705311.07373</v>
      </c>
      <c r="I397" s="133">
        <v>12603044900126.924</v>
      </c>
      <c r="J397" s="133">
        <v>259959131290.85052</v>
      </c>
      <c r="K397" s="133">
        <v>52100631458.563622</v>
      </c>
      <c r="L397" s="133">
        <v>1211797282989.4683</v>
      </c>
      <c r="M397" s="133">
        <v>14477683651176.881</v>
      </c>
      <c r="N397" s="133">
        <v>15505836837281.504</v>
      </c>
      <c r="O397" s="132">
        <v>0.61764314818198252</v>
      </c>
      <c r="P397" s="132">
        <v>0.66319360622848578</v>
      </c>
      <c r="Q397" s="133">
        <v>3824.8240841838933</v>
      </c>
      <c r="R397" s="426">
        <v>1.0215272749762487</v>
      </c>
    </row>
    <row r="398" spans="1:18">
      <c r="A398" s="134">
        <f t="shared" si="6"/>
        <v>393</v>
      </c>
      <c r="B398" s="131">
        <v>8659298.5076753609</v>
      </c>
      <c r="C398" s="131">
        <v>15346683.13146254</v>
      </c>
      <c r="D398" s="131">
        <v>677610.13130469481</v>
      </c>
      <c r="E398" s="131">
        <v>4028118.1683981251</v>
      </c>
      <c r="F398" s="133">
        <v>154821657321.62537</v>
      </c>
      <c r="G398" s="133">
        <v>39509194903.381104</v>
      </c>
      <c r="H398" s="133">
        <v>383415296137.12415</v>
      </c>
      <c r="I398" s="133">
        <v>19250874948080.973</v>
      </c>
      <c r="J398" s="133">
        <v>214335907233.0043</v>
      </c>
      <c r="K398" s="133">
        <v>55023300390.2351</v>
      </c>
      <c r="L398" s="133">
        <v>1497630032659.603</v>
      </c>
      <c r="M398" s="133">
        <v>21401279484500.938</v>
      </c>
      <c r="N398" s="133">
        <v>22712921265567.785</v>
      </c>
      <c r="O398" s="132">
        <v>0.68647927441034684</v>
      </c>
      <c r="P398" s="132">
        <v>0.74790417140093279</v>
      </c>
      <c r="Q398" s="133">
        <v>5602.595280110455</v>
      </c>
      <c r="R398" s="426">
        <v>0.96559624925502097</v>
      </c>
    </row>
    <row r="399" spans="1:18">
      <c r="A399" s="134">
        <f t="shared" si="6"/>
        <v>394</v>
      </c>
      <c r="B399" s="131">
        <v>11517820.512949433</v>
      </c>
      <c r="C399" s="131">
        <v>7557323.1321027409</v>
      </c>
      <c r="D399" s="131">
        <v>833209.88780482078</v>
      </c>
      <c r="E399" s="131">
        <v>6792374.888245686</v>
      </c>
      <c r="F399" s="133">
        <v>226038800126.27328</v>
      </c>
      <c r="G399" s="133">
        <v>44870145587.259842</v>
      </c>
      <c r="H399" s="133">
        <v>553747926725.96143</v>
      </c>
      <c r="I399" s="133">
        <v>12493326674965.965</v>
      </c>
      <c r="J399" s="133">
        <v>453423977755.27313</v>
      </c>
      <c r="K399" s="133">
        <v>73837571384.426575</v>
      </c>
      <c r="L399" s="133">
        <v>2167041757177.1184</v>
      </c>
      <c r="M399" s="133">
        <v>15741377908008.744</v>
      </c>
      <c r="N399" s="133">
        <v>16832155706000.365</v>
      </c>
      <c r="O399" s="132">
        <v>0.59841064773264108</v>
      </c>
      <c r="P399" s="132">
        <v>0.65784797764238745</v>
      </c>
      <c r="Q399" s="133">
        <v>4151.9871006414323</v>
      </c>
      <c r="R399" s="426">
        <v>1.141227023098057</v>
      </c>
    </row>
    <row r="400" spans="1:18">
      <c r="A400" s="134">
        <f t="shared" si="6"/>
        <v>395</v>
      </c>
      <c r="B400" s="131">
        <v>15695586.442553423</v>
      </c>
      <c r="C400" s="131">
        <v>6799471.1793404184</v>
      </c>
      <c r="D400" s="131">
        <v>731504.1293944309</v>
      </c>
      <c r="E400" s="131">
        <v>3540729.6037500603</v>
      </c>
      <c r="F400" s="133">
        <v>257006370464.80164</v>
      </c>
      <c r="G400" s="133">
        <v>72224281274.477051</v>
      </c>
      <c r="H400" s="133">
        <v>156268091746.93393</v>
      </c>
      <c r="I400" s="133">
        <v>14087840025441.115</v>
      </c>
      <c r="J400" s="133">
        <v>228156882117.01572</v>
      </c>
      <c r="K400" s="133">
        <v>82871689161.459549</v>
      </c>
      <c r="L400" s="133">
        <v>1783748449044.1968</v>
      </c>
      <c r="M400" s="133">
        <v>16338885137510.721</v>
      </c>
      <c r="N400" s="133">
        <v>17410967568942.201</v>
      </c>
      <c r="O400" s="132">
        <v>0.60546554865129876</v>
      </c>
      <c r="P400" s="132">
        <v>0.66884420849061554</v>
      </c>
      <c r="Q400" s="133">
        <v>4294.7625971737052</v>
      </c>
      <c r="R400" s="426">
        <v>1.2864750232745776</v>
      </c>
    </row>
    <row r="401" spans="1:18">
      <c r="A401" s="134">
        <f t="shared" si="6"/>
        <v>396</v>
      </c>
      <c r="B401" s="131">
        <v>7503004.6649780218</v>
      </c>
      <c r="C401" s="131">
        <v>5161152.0209786417</v>
      </c>
      <c r="D401" s="131">
        <v>323616.97813258844</v>
      </c>
      <c r="E401" s="131">
        <v>4503848.1059044618</v>
      </c>
      <c r="F401" s="133">
        <v>204775340210.92288</v>
      </c>
      <c r="G401" s="133">
        <v>36993390787.817787</v>
      </c>
      <c r="H401" s="133">
        <v>387285411528.85748</v>
      </c>
      <c r="I401" s="133">
        <v>9026833657753.127</v>
      </c>
      <c r="J401" s="133">
        <v>300806504235.38824</v>
      </c>
      <c r="K401" s="133">
        <v>50966639020.187782</v>
      </c>
      <c r="L401" s="133">
        <v>613759794296.57056</v>
      </c>
      <c r="M401" s="133">
        <v>10379652006834.131</v>
      </c>
      <c r="N401" s="133">
        <v>11142486030436.576</v>
      </c>
      <c r="O401" s="132">
        <v>0.57885121836324838</v>
      </c>
      <c r="P401" s="132">
        <v>0.63813694161033774</v>
      </c>
      <c r="Q401" s="133">
        <v>2748.5165343948142</v>
      </c>
      <c r="R401" s="426">
        <v>0.93533804236096763</v>
      </c>
    </row>
    <row r="402" spans="1:18">
      <c r="A402" s="134">
        <f t="shared" si="6"/>
        <v>397</v>
      </c>
      <c r="B402" s="131">
        <v>9316063.7941404581</v>
      </c>
      <c r="C402" s="131">
        <v>6596959.572424165</v>
      </c>
      <c r="D402" s="131">
        <v>1196489.8921042343</v>
      </c>
      <c r="E402" s="131">
        <v>3455399.5015051034</v>
      </c>
      <c r="F402" s="133">
        <v>173088626793.09348</v>
      </c>
      <c r="G402" s="133">
        <v>31103227419.937721</v>
      </c>
      <c r="H402" s="133">
        <v>543132137142.01697</v>
      </c>
      <c r="I402" s="133">
        <v>10424137252536.49</v>
      </c>
      <c r="J402" s="133">
        <v>144484783525.12546</v>
      </c>
      <c r="K402" s="133">
        <v>123680092290.94992</v>
      </c>
      <c r="L402" s="133">
        <v>2654291708948.3223</v>
      </c>
      <c r="M402" s="133">
        <v>13889725974442.904</v>
      </c>
      <c r="N402" s="133">
        <v>14808643162673.434</v>
      </c>
      <c r="O402" s="132">
        <v>0.5911085839966127</v>
      </c>
      <c r="P402" s="132">
        <v>0.65688511969939956</v>
      </c>
      <c r="Q402" s="133">
        <v>3652.8473514241327</v>
      </c>
      <c r="R402" s="426">
        <v>1.1074475704117481</v>
      </c>
    </row>
    <row r="403" spans="1:18">
      <c r="A403" s="134">
        <f t="shared" si="6"/>
        <v>398</v>
      </c>
      <c r="B403" s="131">
        <v>12278185.079466382</v>
      </c>
      <c r="C403" s="131">
        <v>12451371.949534107</v>
      </c>
      <c r="D403" s="131">
        <v>942456.33141326858</v>
      </c>
      <c r="E403" s="131">
        <v>4824106.5742843589</v>
      </c>
      <c r="F403" s="133">
        <v>200121450799.39746</v>
      </c>
      <c r="G403" s="133">
        <v>53182061434.546341</v>
      </c>
      <c r="H403" s="133">
        <v>919454675177.58191</v>
      </c>
      <c r="I403" s="133">
        <v>16905537552359.521</v>
      </c>
      <c r="J403" s="133">
        <v>300626653920.16681</v>
      </c>
      <c r="K403" s="133">
        <v>129096097921.43005</v>
      </c>
      <c r="L403" s="133">
        <v>2189362579579.8794</v>
      </c>
      <c r="M403" s="133">
        <v>20444077558958.578</v>
      </c>
      <c r="N403" s="133">
        <v>21770502769213.691</v>
      </c>
      <c r="O403" s="132">
        <v>0.63382395538725367</v>
      </c>
      <c r="P403" s="132">
        <v>0.71196160749904891</v>
      </c>
      <c r="Q403" s="133">
        <v>5370.1289514587297</v>
      </c>
      <c r="R403" s="426">
        <v>1.1734836928358634</v>
      </c>
    </row>
    <row r="404" spans="1:18">
      <c r="A404" s="134">
        <f t="shared" si="6"/>
        <v>399</v>
      </c>
      <c r="B404" s="131">
        <v>10472362.099644622</v>
      </c>
      <c r="C404" s="131">
        <v>7950903.1700767465</v>
      </c>
      <c r="D404" s="131">
        <v>1266735.2071767969</v>
      </c>
      <c r="E404" s="131">
        <v>4909250.3246040754</v>
      </c>
      <c r="F404" s="133">
        <v>272533263642.94012</v>
      </c>
      <c r="G404" s="133">
        <v>62683993633.336937</v>
      </c>
      <c r="H404" s="133">
        <v>1028267564620.6573</v>
      </c>
      <c r="I404" s="133">
        <v>13156301233955.574</v>
      </c>
      <c r="J404" s="133">
        <v>299053932282.04156</v>
      </c>
      <c r="K404" s="133">
        <v>181755789733.38467</v>
      </c>
      <c r="L404" s="133">
        <v>2604731507786.4692</v>
      </c>
      <c r="M404" s="133">
        <v>17270110028378.127</v>
      </c>
      <c r="N404" s="133">
        <v>18406279915834.555</v>
      </c>
      <c r="O404" s="132">
        <v>0.60975096018689734</v>
      </c>
      <c r="P404" s="132">
        <v>0.6775785969028022</v>
      </c>
      <c r="Q404" s="133">
        <v>4540.2762495891848</v>
      </c>
      <c r="R404" s="426">
        <v>1.0820953353214873</v>
      </c>
    </row>
    <row r="405" spans="1:18">
      <c r="A405" s="134">
        <f t="shared" si="6"/>
        <v>400</v>
      </c>
      <c r="B405" s="131">
        <v>5686711.6012189966</v>
      </c>
      <c r="C405" s="131">
        <v>3267874.1363180317</v>
      </c>
      <c r="D405" s="131">
        <v>949760.50007539196</v>
      </c>
      <c r="E405" s="131">
        <v>3928870.2199783167</v>
      </c>
      <c r="F405" s="133">
        <v>178501626481.72409</v>
      </c>
      <c r="G405" s="133">
        <v>45725763134.291565</v>
      </c>
      <c r="H405" s="133">
        <v>505274866385.61938</v>
      </c>
      <c r="I405" s="133">
        <v>5595649996840.6777</v>
      </c>
      <c r="J405" s="133">
        <v>237364780060.79465</v>
      </c>
      <c r="K405" s="133">
        <v>71947738935.763885</v>
      </c>
      <c r="L405" s="133">
        <v>2300555314889.8091</v>
      </c>
      <c r="M405" s="133">
        <v>8710792697112.6641</v>
      </c>
      <c r="N405" s="133">
        <v>9330509192452.4473</v>
      </c>
      <c r="O405" s="132">
        <v>0.57574570867272068</v>
      </c>
      <c r="P405" s="132">
        <v>0.65125160454844355</v>
      </c>
      <c r="Q405" s="133">
        <v>2301.5562882221134</v>
      </c>
      <c r="R405" s="426">
        <v>1.0199771768519319</v>
      </c>
    </row>
    <row r="406" spans="1:18">
      <c r="A406" s="134">
        <f t="shared" si="6"/>
        <v>401</v>
      </c>
      <c r="B406" s="131">
        <v>8117446.4799282355</v>
      </c>
      <c r="C406" s="131">
        <v>17868338.18367584</v>
      </c>
      <c r="D406" s="131">
        <v>1341799.9351359317</v>
      </c>
      <c r="E406" s="131">
        <v>4409872.786431591</v>
      </c>
      <c r="F406" s="133">
        <v>244496280032.73016</v>
      </c>
      <c r="G406" s="133">
        <v>40330929696.225784</v>
      </c>
      <c r="H406" s="133">
        <v>504558660187.94531</v>
      </c>
      <c r="I406" s="133">
        <v>25175068194862.664</v>
      </c>
      <c r="J406" s="133">
        <v>206671644950.23993</v>
      </c>
      <c r="K406" s="133">
        <v>103125295034.161</v>
      </c>
      <c r="L406" s="133">
        <v>3193863458432.4619</v>
      </c>
      <c r="M406" s="133">
        <v>29183287253467.469</v>
      </c>
      <c r="N406" s="133">
        <v>30993872734242.305</v>
      </c>
      <c r="O406" s="132">
        <v>0.72557450929927481</v>
      </c>
      <c r="P406" s="132">
        <v>0.79273242565797297</v>
      </c>
      <c r="Q406" s="133">
        <v>7645.2572112092512</v>
      </c>
      <c r="R406" s="426">
        <v>1.2104556730069389</v>
      </c>
    </row>
    <row r="407" spans="1:18">
      <c r="A407" s="134">
        <f t="shared" si="6"/>
        <v>402</v>
      </c>
      <c r="B407" s="131">
        <v>11897360.114366522</v>
      </c>
      <c r="C407" s="131">
        <v>13028096.094192028</v>
      </c>
      <c r="D407" s="131">
        <v>988391.95215114183</v>
      </c>
      <c r="E407" s="131">
        <v>4605288.9803255955</v>
      </c>
      <c r="F407" s="133">
        <v>270975797033.17764</v>
      </c>
      <c r="G407" s="133">
        <v>52070941960.011963</v>
      </c>
      <c r="H407" s="133">
        <v>547365466160.54541</v>
      </c>
      <c r="I407" s="133">
        <v>25494617810283.516</v>
      </c>
      <c r="J407" s="133">
        <v>326314263103.44324</v>
      </c>
      <c r="K407" s="133">
        <v>85684198249.314316</v>
      </c>
      <c r="L407" s="133">
        <v>2342490917611.957</v>
      </c>
      <c r="M407" s="133">
        <v>28796472655408.773</v>
      </c>
      <c r="N407" s="133">
        <v>30527982583328.125</v>
      </c>
      <c r="O407" s="132">
        <v>0.71545241515058711</v>
      </c>
      <c r="P407" s="132">
        <v>0.78030680511044725</v>
      </c>
      <c r="Q407" s="133">
        <v>7530.3361083690488</v>
      </c>
      <c r="R407" s="426">
        <v>1.1223868646890403</v>
      </c>
    </row>
    <row r="408" spans="1:18">
      <c r="A408" s="134">
        <f t="shared" si="6"/>
        <v>403</v>
      </c>
      <c r="B408" s="131">
        <v>9437125.7560177706</v>
      </c>
      <c r="C408" s="131">
        <v>10379940.03203791</v>
      </c>
      <c r="D408" s="131">
        <v>614236.65224473435</v>
      </c>
      <c r="E408" s="131">
        <v>4055436.4304203321</v>
      </c>
      <c r="F408" s="133">
        <v>219323045404.92926</v>
      </c>
      <c r="G408" s="133">
        <v>50013465205.794937</v>
      </c>
      <c r="H408" s="133">
        <v>600171876253.23535</v>
      </c>
      <c r="I408" s="133">
        <v>17553702447299.418</v>
      </c>
      <c r="J408" s="133">
        <v>204507079062.78058</v>
      </c>
      <c r="K408" s="133">
        <v>72198227862.525223</v>
      </c>
      <c r="L408" s="133">
        <v>1473451842627.8901</v>
      </c>
      <c r="M408" s="133">
        <v>19904031473105.848</v>
      </c>
      <c r="N408" s="133">
        <v>21172050842174.895</v>
      </c>
      <c r="O408" s="132">
        <v>0.68461415707987017</v>
      </c>
      <c r="P408" s="132">
        <v>0.74788197123315447</v>
      </c>
      <c r="Q408" s="133">
        <v>5222.5088411876895</v>
      </c>
      <c r="R408" s="426">
        <v>1.1857824071441985</v>
      </c>
    </row>
    <row r="409" spans="1:18">
      <c r="A409" s="134">
        <f t="shared" si="6"/>
        <v>404</v>
      </c>
      <c r="B409" s="131">
        <v>11739418.614736602</v>
      </c>
      <c r="C409" s="131">
        <v>7226842.3990581762</v>
      </c>
      <c r="D409" s="131">
        <v>1287843.418285833</v>
      </c>
      <c r="E409" s="131">
        <v>3188938.5217809593</v>
      </c>
      <c r="F409" s="133">
        <v>239232307666.83118</v>
      </c>
      <c r="G409" s="133">
        <v>50449315886.565201</v>
      </c>
      <c r="H409" s="133">
        <v>130224503416.34842</v>
      </c>
      <c r="I409" s="133">
        <v>14700211694550.004</v>
      </c>
      <c r="J409" s="133">
        <v>158370207288.82806</v>
      </c>
      <c r="K409" s="133">
        <v>186705030334.39075</v>
      </c>
      <c r="L409" s="133">
        <v>2728546894629.1748</v>
      </c>
      <c r="M409" s="133">
        <v>17904058330218.746</v>
      </c>
      <c r="N409" s="133">
        <v>19091855909469.719</v>
      </c>
      <c r="O409" s="132">
        <v>0.63112054542558194</v>
      </c>
      <c r="P409" s="132">
        <v>0.69184981124037481</v>
      </c>
      <c r="Q409" s="133">
        <v>4709.3872494991911</v>
      </c>
      <c r="R409" s="426">
        <v>1.1122832903938877</v>
      </c>
    </row>
    <row r="410" spans="1:18">
      <c r="A410" s="134">
        <f t="shared" si="6"/>
        <v>405</v>
      </c>
      <c r="B410" s="131">
        <v>9161804.6433811504</v>
      </c>
      <c r="C410" s="131">
        <v>3948428.8330139183</v>
      </c>
      <c r="D410" s="131">
        <v>1363331.302043257</v>
      </c>
      <c r="E410" s="131">
        <v>3463203.780227459</v>
      </c>
      <c r="F410" s="133">
        <v>154314285034.95203</v>
      </c>
      <c r="G410" s="133">
        <v>53121153104.028404</v>
      </c>
      <c r="H410" s="133">
        <v>507312573147.05328</v>
      </c>
      <c r="I410" s="133">
        <v>7560302212351.3848</v>
      </c>
      <c r="J410" s="133">
        <v>197971140484.87335</v>
      </c>
      <c r="K410" s="133">
        <v>124285373411.42546</v>
      </c>
      <c r="L410" s="133">
        <v>2909421935185.7261</v>
      </c>
      <c r="M410" s="133">
        <v>11299293234580.463</v>
      </c>
      <c r="N410" s="133">
        <v>12034558064987.297</v>
      </c>
      <c r="O410" s="132">
        <v>0.54389303412376977</v>
      </c>
      <c r="P410" s="132">
        <v>0.62950647407587401</v>
      </c>
      <c r="Q410" s="133">
        <v>2968.5639035489139</v>
      </c>
      <c r="R410" s="426">
        <v>1.0695214829256825</v>
      </c>
    </row>
    <row r="411" spans="1:18">
      <c r="A411" s="134">
        <f t="shared" si="6"/>
        <v>406</v>
      </c>
      <c r="B411" s="131">
        <v>12060973.744713169</v>
      </c>
      <c r="C411" s="131">
        <v>5969076.2316647694</v>
      </c>
      <c r="D411" s="131">
        <v>1531911.4248443271</v>
      </c>
      <c r="E411" s="131">
        <v>6160558.2300864924</v>
      </c>
      <c r="F411" s="133">
        <v>211562125957.0415</v>
      </c>
      <c r="G411" s="133">
        <v>69615167747.994919</v>
      </c>
      <c r="H411" s="133">
        <v>501750622207.44757</v>
      </c>
      <c r="I411" s="133">
        <v>10853995137651.652</v>
      </c>
      <c r="J411" s="133">
        <v>391082151932.61792</v>
      </c>
      <c r="K411" s="133">
        <v>144436848758.12271</v>
      </c>
      <c r="L411" s="133">
        <v>3127414400783.7617</v>
      </c>
      <c r="M411" s="133">
        <v>15018679161333.602</v>
      </c>
      <c r="N411" s="133">
        <v>15997471106116.025</v>
      </c>
      <c r="O411" s="132">
        <v>0.56390284485327058</v>
      </c>
      <c r="P411" s="132">
        <v>0.63564164089773978</v>
      </c>
      <c r="Q411" s="133">
        <v>3946.0954874484523</v>
      </c>
      <c r="R411" s="426">
        <v>1.0038874570806859</v>
      </c>
    </row>
    <row r="412" spans="1:18">
      <c r="A412" s="134">
        <f t="shared" si="6"/>
        <v>407</v>
      </c>
      <c r="B412" s="131">
        <v>8458416.2923088204</v>
      </c>
      <c r="C412" s="131">
        <v>3298200.8922830471</v>
      </c>
      <c r="D412" s="131">
        <v>881717.36235431896</v>
      </c>
      <c r="E412" s="131">
        <v>4718331.4804936489</v>
      </c>
      <c r="F412" s="133">
        <v>296624665103.07031</v>
      </c>
      <c r="G412" s="133">
        <v>40658266372.974457</v>
      </c>
      <c r="H412" s="133">
        <v>735010929231.14246</v>
      </c>
      <c r="I412" s="133">
        <v>8778352024127.1895</v>
      </c>
      <c r="J412" s="133">
        <v>285191278115.27539</v>
      </c>
      <c r="K412" s="133">
        <v>81844468548.781815</v>
      </c>
      <c r="L412" s="133">
        <v>2237957953279.9604</v>
      </c>
      <c r="M412" s="133">
        <v>12118356653302.35</v>
      </c>
      <c r="N412" s="133">
        <v>12948011037988.482</v>
      </c>
      <c r="O412" s="132">
        <v>0.57814549060752607</v>
      </c>
      <c r="P412" s="132">
        <v>0.63310305406177692</v>
      </c>
      <c r="Q412" s="133">
        <v>3193.8853078412635</v>
      </c>
      <c r="R412" s="426">
        <v>1.2515748822115327</v>
      </c>
    </row>
    <row r="413" spans="1:18">
      <c r="A413" s="134">
        <f t="shared" si="6"/>
        <v>408</v>
      </c>
      <c r="B413" s="131">
        <v>14142465.678790387</v>
      </c>
      <c r="C413" s="131">
        <v>4343833.5012627542</v>
      </c>
      <c r="D413" s="131">
        <v>906178.73850119626</v>
      </c>
      <c r="E413" s="131">
        <v>4213515.2772328882</v>
      </c>
      <c r="F413" s="133">
        <v>315849832909.6778</v>
      </c>
      <c r="G413" s="133">
        <v>68177761221.300247</v>
      </c>
      <c r="H413" s="133">
        <v>575532417912.77649</v>
      </c>
      <c r="I413" s="133">
        <v>9825161080389.8555</v>
      </c>
      <c r="J413" s="133">
        <v>234105560089.11621</v>
      </c>
      <c r="K413" s="133">
        <v>67590462708.627312</v>
      </c>
      <c r="L413" s="133">
        <v>2142391725415.0042</v>
      </c>
      <c r="M413" s="133">
        <v>12844781246515.381</v>
      </c>
      <c r="N413" s="133">
        <v>13756747803907.164</v>
      </c>
      <c r="O413" s="132">
        <v>0.54367913762424924</v>
      </c>
      <c r="P413" s="132">
        <v>0.63118183018249707</v>
      </c>
      <c r="Q413" s="133">
        <v>3393.3763699820333</v>
      </c>
      <c r="R413" s="426">
        <v>1.200870797540579</v>
      </c>
    </row>
    <row r="414" spans="1:18">
      <c r="A414" s="134">
        <f t="shared" si="6"/>
        <v>409</v>
      </c>
      <c r="B414" s="131">
        <v>11100419.081675898</v>
      </c>
      <c r="C414" s="131">
        <v>4810214.5485220384</v>
      </c>
      <c r="D414" s="131">
        <v>877219.45203988673</v>
      </c>
      <c r="E414" s="131">
        <v>4207530.8414904084</v>
      </c>
      <c r="F414" s="133">
        <v>201343046802.3508</v>
      </c>
      <c r="G414" s="133">
        <v>51917138924.003159</v>
      </c>
      <c r="H414" s="133">
        <v>511107919504.93658</v>
      </c>
      <c r="I414" s="133">
        <v>10128402524214.684</v>
      </c>
      <c r="J414" s="133">
        <v>258760060732.24072</v>
      </c>
      <c r="K414" s="133">
        <v>79524585188.454773</v>
      </c>
      <c r="L414" s="133">
        <v>1639024059669.502</v>
      </c>
      <c r="M414" s="133">
        <v>12616819149309.818</v>
      </c>
      <c r="N414" s="133">
        <v>13512262715842.311</v>
      </c>
      <c r="O414" s="132">
        <v>0.59054194234420698</v>
      </c>
      <c r="P414" s="132">
        <v>0.64731570491442958</v>
      </c>
      <c r="Q414" s="133">
        <v>3333.0692441643587</v>
      </c>
      <c r="R414" s="426">
        <v>0.91617453416266503</v>
      </c>
    </row>
    <row r="415" spans="1:18">
      <c r="A415" s="134">
        <f t="shared" si="6"/>
        <v>410</v>
      </c>
      <c r="B415" s="131">
        <v>6059001.1057489896</v>
      </c>
      <c r="C415" s="131">
        <v>3459055.4994420819</v>
      </c>
      <c r="D415" s="131">
        <v>976421.23522398539</v>
      </c>
      <c r="E415" s="131">
        <v>3685654.3497632109</v>
      </c>
      <c r="F415" s="133">
        <v>257696190816.96295</v>
      </c>
      <c r="G415" s="133">
        <v>46027259387.303329</v>
      </c>
      <c r="H415" s="133">
        <v>710623797241.35083</v>
      </c>
      <c r="I415" s="133">
        <v>8233587403153.8428</v>
      </c>
      <c r="J415" s="133">
        <v>263177413268.38196</v>
      </c>
      <c r="K415" s="133">
        <v>92098151275.532471</v>
      </c>
      <c r="L415" s="133">
        <v>1856041003359.4463</v>
      </c>
      <c r="M415" s="133">
        <v>11155527768298.555</v>
      </c>
      <c r="N415" s="133">
        <v>12066007968722.354</v>
      </c>
      <c r="O415" s="132">
        <v>0.6275804556450657</v>
      </c>
      <c r="P415" s="132">
        <v>0.68836495196300529</v>
      </c>
      <c r="Q415" s="133">
        <v>2976.3216499068458</v>
      </c>
      <c r="R415" s="426">
        <v>0.95215586015871501</v>
      </c>
    </row>
    <row r="416" spans="1:18">
      <c r="A416" s="134">
        <f t="shared" si="6"/>
        <v>411</v>
      </c>
      <c r="B416" s="131">
        <v>7440100.6574486652</v>
      </c>
      <c r="C416" s="131">
        <v>6215095.7255507354</v>
      </c>
      <c r="D416" s="131">
        <v>1298471.7416029007</v>
      </c>
      <c r="E416" s="131">
        <v>4109101.6402216107</v>
      </c>
      <c r="F416" s="133">
        <v>211131294761.21838</v>
      </c>
      <c r="G416" s="133">
        <v>54336317952.705963</v>
      </c>
      <c r="H416" s="133">
        <v>685004423408.88818</v>
      </c>
      <c r="I416" s="133">
        <v>10735341827685.754</v>
      </c>
      <c r="J416" s="133">
        <v>270092127787.29236</v>
      </c>
      <c r="K416" s="133">
        <v>114771713654.46606</v>
      </c>
      <c r="L416" s="133">
        <v>3299286893815.9746</v>
      </c>
      <c r="M416" s="133">
        <v>15104496986352.377</v>
      </c>
      <c r="N416" s="133">
        <v>16098876929562.875</v>
      </c>
      <c r="O416" s="132">
        <v>0.6325787838320448</v>
      </c>
      <c r="P416" s="132">
        <v>0.72855041448104219</v>
      </c>
      <c r="Q416" s="133">
        <v>3971.1092574156082</v>
      </c>
      <c r="R416" s="426">
        <v>1.1697552374847577</v>
      </c>
    </row>
    <row r="417" spans="1:18">
      <c r="A417" s="134">
        <f t="shared" si="6"/>
        <v>412</v>
      </c>
      <c r="B417" s="131">
        <v>12183728.332112253</v>
      </c>
      <c r="C417" s="131">
        <v>6489819.9521630192</v>
      </c>
      <c r="D417" s="131">
        <v>1048687.3170818086</v>
      </c>
      <c r="E417" s="131">
        <v>4789203.0905484539</v>
      </c>
      <c r="F417" s="133">
        <v>209958347319.56763</v>
      </c>
      <c r="G417" s="133">
        <v>55289570889.28891</v>
      </c>
      <c r="H417" s="133">
        <v>481176310566.24811</v>
      </c>
      <c r="I417" s="133">
        <v>11361743320425.793</v>
      </c>
      <c r="J417" s="133">
        <v>236008899882.48276</v>
      </c>
      <c r="K417" s="133">
        <v>87507336875.001251</v>
      </c>
      <c r="L417" s="133">
        <v>1689417712268.2046</v>
      </c>
      <c r="M417" s="133">
        <v>13855853580017.73</v>
      </c>
      <c r="N417" s="133">
        <v>14833371260146.107</v>
      </c>
      <c r="O417" s="132">
        <v>0.57995289508569503</v>
      </c>
      <c r="P417" s="132">
        <v>0.64324300282531577</v>
      </c>
      <c r="Q417" s="133">
        <v>3658.9470301297747</v>
      </c>
      <c r="R417" s="426">
        <v>0.86433835182141328</v>
      </c>
    </row>
    <row r="418" spans="1:18">
      <c r="A418" s="134">
        <f t="shared" si="6"/>
        <v>413</v>
      </c>
      <c r="B418" s="131">
        <v>7863723.9161840612</v>
      </c>
      <c r="C418" s="131">
        <v>4318930.1235428844</v>
      </c>
      <c r="D418" s="131">
        <v>827739.65697787888</v>
      </c>
      <c r="E418" s="131">
        <v>5564634.4194177762</v>
      </c>
      <c r="F418" s="133">
        <v>174879369782.43954</v>
      </c>
      <c r="G418" s="133">
        <v>37236938464.514336</v>
      </c>
      <c r="H418" s="133">
        <v>500357245513.85504</v>
      </c>
      <c r="I418" s="133">
        <v>8907044745670.9063</v>
      </c>
      <c r="J418" s="133">
        <v>352728693354.82111</v>
      </c>
      <c r="K418" s="133">
        <v>69300502311.43338</v>
      </c>
      <c r="L418" s="133">
        <v>2061442614645.2341</v>
      </c>
      <c r="M418" s="133">
        <v>11890873801496.25</v>
      </c>
      <c r="N418" s="133">
        <v>12762665377739.355</v>
      </c>
      <c r="O418" s="132">
        <v>0.57343690374806922</v>
      </c>
      <c r="P418" s="132">
        <v>0.6465711093063965</v>
      </c>
      <c r="Q418" s="133">
        <v>3148.1661020570687</v>
      </c>
      <c r="R418" s="426">
        <v>1.1550663548307081</v>
      </c>
    </row>
    <row r="419" spans="1:18">
      <c r="A419" s="134">
        <f t="shared" si="6"/>
        <v>414</v>
      </c>
      <c r="B419" s="131">
        <v>9578174.9810222741</v>
      </c>
      <c r="C419" s="131">
        <v>14317955.247558247</v>
      </c>
      <c r="D419" s="131">
        <v>1718181.3497427111</v>
      </c>
      <c r="E419" s="131">
        <v>5114139.8375028828</v>
      </c>
      <c r="F419" s="133">
        <v>309384055463.47137</v>
      </c>
      <c r="G419" s="133">
        <v>83390780543.052826</v>
      </c>
      <c r="H419" s="133">
        <v>886640637009.87317</v>
      </c>
      <c r="I419" s="133">
        <v>21450735723160.602</v>
      </c>
      <c r="J419" s="133">
        <v>476434740252.36823</v>
      </c>
      <c r="K419" s="133">
        <v>150309905208.44543</v>
      </c>
      <c r="L419" s="133">
        <v>3467896306407.2583</v>
      </c>
      <c r="M419" s="133">
        <v>26432017312038.547</v>
      </c>
      <c r="N419" s="133">
        <v>28009960098555.145</v>
      </c>
      <c r="O419" s="132">
        <v>0.71321140748184331</v>
      </c>
      <c r="P419" s="132">
        <v>0.78143067242270925</v>
      </c>
      <c r="Q419" s="133">
        <v>6909.2156138517867</v>
      </c>
      <c r="R419" s="426">
        <v>0.82109913678924629</v>
      </c>
    </row>
    <row r="420" spans="1:18">
      <c r="A420" s="134">
        <f t="shared" si="6"/>
        <v>415</v>
      </c>
      <c r="B420" s="131">
        <v>11459439.267085105</v>
      </c>
      <c r="C420" s="131">
        <v>7184911.7947184481</v>
      </c>
      <c r="D420" s="131">
        <v>437738.59114753292</v>
      </c>
      <c r="E420" s="131">
        <v>3399712.9679690669</v>
      </c>
      <c r="F420" s="133">
        <v>273760345017.91043</v>
      </c>
      <c r="G420" s="133">
        <v>49040559177.672287</v>
      </c>
      <c r="H420" s="133">
        <v>999675952700.64282</v>
      </c>
      <c r="I420" s="133">
        <v>13947060681654.486</v>
      </c>
      <c r="J420" s="133">
        <v>179316958898.91589</v>
      </c>
      <c r="K420" s="133">
        <v>60671352262.003357</v>
      </c>
      <c r="L420" s="133">
        <v>1046909654153.5808</v>
      </c>
      <c r="M420" s="133">
        <v>16233634599669.629</v>
      </c>
      <c r="N420" s="133">
        <v>17343071929893.135</v>
      </c>
      <c r="O420" s="132">
        <v>0.63870364201436236</v>
      </c>
      <c r="P420" s="132">
        <v>0.70511790112839889</v>
      </c>
      <c r="Q420" s="133">
        <v>4278.0147829040789</v>
      </c>
      <c r="R420" s="426">
        <v>1.1745663502073282</v>
      </c>
    </row>
    <row r="421" spans="1:18">
      <c r="A421" s="134">
        <f t="shared" si="6"/>
        <v>416</v>
      </c>
      <c r="B421" s="131">
        <v>9752218.523091035</v>
      </c>
      <c r="C421" s="131">
        <v>8851264.5731325801</v>
      </c>
      <c r="D421" s="131">
        <v>1691249.1105727975</v>
      </c>
      <c r="E421" s="131">
        <v>6018022.0347831473</v>
      </c>
      <c r="F421" s="133">
        <v>149860035609.63715</v>
      </c>
      <c r="G421" s="133">
        <v>51678501284.789902</v>
      </c>
      <c r="H421" s="133">
        <v>505724426594.76379</v>
      </c>
      <c r="I421" s="133">
        <v>11027166964236.689</v>
      </c>
      <c r="J421" s="133">
        <v>398117740379.00916</v>
      </c>
      <c r="K421" s="133">
        <v>131058513942.39093</v>
      </c>
      <c r="L421" s="133">
        <v>3630610553505.0234</v>
      </c>
      <c r="M421" s="133">
        <v>15692678198657.877</v>
      </c>
      <c r="N421" s="133">
        <v>16595849723058.662</v>
      </c>
      <c r="O421" s="132">
        <v>0.57838330757125411</v>
      </c>
      <c r="P421" s="132">
        <v>0.64822905947794884</v>
      </c>
      <c r="Q421" s="133">
        <v>4093.6975143213276</v>
      </c>
      <c r="R421" s="426">
        <v>1.0384185738572351</v>
      </c>
    </row>
    <row r="422" spans="1:18">
      <c r="A422" s="134">
        <f t="shared" si="6"/>
        <v>417</v>
      </c>
      <c r="B422" s="131">
        <v>7136280.7949048337</v>
      </c>
      <c r="C422" s="131">
        <v>3444413.5394636248</v>
      </c>
      <c r="D422" s="131">
        <v>1178231.0699569804</v>
      </c>
      <c r="E422" s="131">
        <v>4777605.4123079106</v>
      </c>
      <c r="F422" s="133">
        <v>201126801539.63312</v>
      </c>
      <c r="G422" s="133">
        <v>29951098358.547417</v>
      </c>
      <c r="H422" s="133">
        <v>525829310352.60486</v>
      </c>
      <c r="I422" s="133">
        <v>8268189021979.5693</v>
      </c>
      <c r="J422" s="133">
        <v>390442587714.89514</v>
      </c>
      <c r="K422" s="133">
        <v>93093539838.167328</v>
      </c>
      <c r="L422" s="133">
        <v>2672953200474.1289</v>
      </c>
      <c r="M422" s="133">
        <v>11950507660359.365</v>
      </c>
      <c r="N422" s="133">
        <v>12871503075534.264</v>
      </c>
      <c r="O422" s="132">
        <v>0.5856324017754666</v>
      </c>
      <c r="P422" s="132">
        <v>0.68863480725518711</v>
      </c>
      <c r="Q422" s="133">
        <v>3175.0130921396803</v>
      </c>
      <c r="R422" s="426">
        <v>1.0829997956486173</v>
      </c>
    </row>
    <row r="423" spans="1:18">
      <c r="A423" s="134">
        <f t="shared" si="6"/>
        <v>418</v>
      </c>
      <c r="B423" s="131">
        <v>7086143.8805700615</v>
      </c>
      <c r="C423" s="131">
        <v>8802061.1975194216</v>
      </c>
      <c r="D423" s="131">
        <v>629355.25057111075</v>
      </c>
      <c r="E423" s="131">
        <v>4014330.8749218411</v>
      </c>
      <c r="F423" s="133">
        <v>230574620439.62268</v>
      </c>
      <c r="G423" s="133">
        <v>61433476192.229462</v>
      </c>
      <c r="H423" s="133">
        <v>288382626430.14264</v>
      </c>
      <c r="I423" s="133">
        <v>13633193193887.289</v>
      </c>
      <c r="J423" s="133">
        <v>187920270575.43188</v>
      </c>
      <c r="K423" s="133">
        <v>81788525387.541107</v>
      </c>
      <c r="L423" s="133">
        <v>1810530211566.2295</v>
      </c>
      <c r="M423" s="133">
        <v>16001814827846.633</v>
      </c>
      <c r="N423" s="133">
        <v>16952435888731.73</v>
      </c>
      <c r="O423" s="132">
        <v>0.67047094764869386</v>
      </c>
      <c r="P423" s="132">
        <v>0.7290324858310101</v>
      </c>
      <c r="Q423" s="133">
        <v>4181.6566079752665</v>
      </c>
      <c r="R423" s="426">
        <v>1.3227896106858552</v>
      </c>
    </row>
    <row r="424" spans="1:18">
      <c r="A424" s="134">
        <f t="shared" si="6"/>
        <v>419</v>
      </c>
      <c r="B424" s="131">
        <v>12016102.997978516</v>
      </c>
      <c r="C424" s="131">
        <v>6594401.8205532981</v>
      </c>
      <c r="D424" s="131">
        <v>840289.90470939991</v>
      </c>
      <c r="E424" s="131">
        <v>5705659.6750271171</v>
      </c>
      <c r="F424" s="133">
        <v>254161982576.49719</v>
      </c>
      <c r="G424" s="133">
        <v>60689750551.161911</v>
      </c>
      <c r="H424" s="133">
        <v>449169498465.22455</v>
      </c>
      <c r="I424" s="133">
        <v>13780578656313.656</v>
      </c>
      <c r="J424" s="133">
        <v>295256202318.85474</v>
      </c>
      <c r="K424" s="133">
        <v>71551951764.413681</v>
      </c>
      <c r="L424" s="133">
        <v>1790715757759.8533</v>
      </c>
      <c r="M424" s="133">
        <v>16387272066622.004</v>
      </c>
      <c r="N424" s="133">
        <v>17541062768617.918</v>
      </c>
      <c r="O424" s="132">
        <v>0.60218950901781754</v>
      </c>
      <c r="P424" s="132">
        <v>0.66424815626557132</v>
      </c>
      <c r="Q424" s="133">
        <v>4326.85317430141</v>
      </c>
      <c r="R424" s="426">
        <v>1.1859086077538217</v>
      </c>
    </row>
    <row r="425" spans="1:18">
      <c r="A425" s="134">
        <f t="shared" si="6"/>
        <v>420</v>
      </c>
      <c r="B425" s="131">
        <v>13532412.543010321</v>
      </c>
      <c r="C425" s="131">
        <v>6757521.2580242436</v>
      </c>
      <c r="D425" s="131">
        <v>1339544.4302597889</v>
      </c>
      <c r="E425" s="131">
        <v>4209093.9920629915</v>
      </c>
      <c r="F425" s="133">
        <v>223492716156.42609</v>
      </c>
      <c r="G425" s="133">
        <v>58068879638.220184</v>
      </c>
      <c r="H425" s="133">
        <v>14822724642.252567</v>
      </c>
      <c r="I425" s="133">
        <v>11038644187492.764</v>
      </c>
      <c r="J425" s="133">
        <v>297733833570.33936</v>
      </c>
      <c r="K425" s="133">
        <v>189252313444.37933</v>
      </c>
      <c r="L425" s="133">
        <v>2730219315812.8184</v>
      </c>
      <c r="M425" s="133">
        <v>14270672374962.553</v>
      </c>
      <c r="N425" s="133">
        <v>15161780375076.15</v>
      </c>
      <c r="O425" s="132">
        <v>0.56748448300537191</v>
      </c>
      <c r="P425" s="132">
        <v>0.62152728299484072</v>
      </c>
      <c r="Q425" s="133">
        <v>3739.9556919280094</v>
      </c>
      <c r="R425" s="426">
        <v>0.97073608405278122</v>
      </c>
    </row>
    <row r="426" spans="1:18">
      <c r="A426" s="134">
        <f t="shared" si="6"/>
        <v>421</v>
      </c>
      <c r="B426" s="131">
        <v>11020131.178627832</v>
      </c>
      <c r="C426" s="131">
        <v>20310250.731355287</v>
      </c>
      <c r="D426" s="131">
        <v>889916.98875727959</v>
      </c>
      <c r="E426" s="131">
        <v>5201838.9007558227</v>
      </c>
      <c r="F426" s="133">
        <v>300185221645.21069</v>
      </c>
      <c r="G426" s="133">
        <v>48241784930.579346</v>
      </c>
      <c r="H426" s="133">
        <v>558462229557.28955</v>
      </c>
      <c r="I426" s="133">
        <v>29200332791206.613</v>
      </c>
      <c r="J426" s="133">
        <v>345572844549.104</v>
      </c>
      <c r="K426" s="133">
        <v>91915994694.929062</v>
      </c>
      <c r="L426" s="133">
        <v>1791677917103.6455</v>
      </c>
      <c r="M426" s="133">
        <v>31987961777111.582</v>
      </c>
      <c r="N426" s="133">
        <v>34074337213184.309</v>
      </c>
      <c r="O426" s="132">
        <v>0.72488144683731492</v>
      </c>
      <c r="P426" s="132">
        <v>0.7879884996176626</v>
      </c>
      <c r="Q426" s="133">
        <v>8405.1152474554292</v>
      </c>
      <c r="R426" s="426">
        <v>0.96626911664802007</v>
      </c>
    </row>
    <row r="427" spans="1:18">
      <c r="A427" s="134">
        <f t="shared" si="6"/>
        <v>422</v>
      </c>
      <c r="B427" s="131">
        <v>8387022.9789298819</v>
      </c>
      <c r="C427" s="131">
        <v>6882306.9438309856</v>
      </c>
      <c r="D427" s="131">
        <v>692095.18873568648</v>
      </c>
      <c r="E427" s="131">
        <v>4263832.5316126682</v>
      </c>
      <c r="F427" s="133">
        <v>184914926702.87555</v>
      </c>
      <c r="G427" s="133">
        <v>52485488673.514603</v>
      </c>
      <c r="H427" s="133">
        <v>541009999558.90991</v>
      </c>
      <c r="I427" s="133">
        <v>10468538456882.5</v>
      </c>
      <c r="J427" s="133">
        <v>147059107902.44687</v>
      </c>
      <c r="K427" s="133">
        <v>84298224707.606384</v>
      </c>
      <c r="L427" s="133">
        <v>1434546944343.3345</v>
      </c>
      <c r="M427" s="133">
        <v>12675452733394.797</v>
      </c>
      <c r="N427" s="133">
        <v>13506453121818.109</v>
      </c>
      <c r="O427" s="132">
        <v>0.60465204754872859</v>
      </c>
      <c r="P427" s="132">
        <v>0.66153276316584808</v>
      </c>
      <c r="Q427" s="133">
        <v>3331.6361918643584</v>
      </c>
      <c r="R427" s="426">
        <v>0.99353747365146061</v>
      </c>
    </row>
    <row r="428" spans="1:18">
      <c r="A428" s="134">
        <f t="shared" si="6"/>
        <v>423</v>
      </c>
      <c r="B428" s="131">
        <v>11445358.993103283</v>
      </c>
      <c r="C428" s="131">
        <v>16993425.047035232</v>
      </c>
      <c r="D428" s="131">
        <v>827555.38129947439</v>
      </c>
      <c r="E428" s="131">
        <v>5278277.1029205536</v>
      </c>
      <c r="F428" s="133">
        <v>307078606347.72559</v>
      </c>
      <c r="G428" s="133">
        <v>63872551162.128746</v>
      </c>
      <c r="H428" s="133">
        <v>49205326973.366653</v>
      </c>
      <c r="I428" s="133">
        <v>24507496158435.313</v>
      </c>
      <c r="J428" s="133">
        <v>342966746457.90234</v>
      </c>
      <c r="K428" s="133">
        <v>62427179828.298828</v>
      </c>
      <c r="L428" s="133">
        <v>2439398296404.0068</v>
      </c>
      <c r="M428" s="133">
        <v>27401493708098.891</v>
      </c>
      <c r="N428" s="133">
        <v>29007609810724.941</v>
      </c>
      <c r="O428" s="132">
        <v>0.721795140908147</v>
      </c>
      <c r="P428" s="132">
        <v>0.77706769644925322</v>
      </c>
      <c r="Q428" s="133">
        <v>7155.3058240564733</v>
      </c>
      <c r="R428" s="426">
        <v>1.2307334226348754</v>
      </c>
    </row>
    <row r="429" spans="1:18">
      <c r="A429" s="134">
        <f t="shared" si="6"/>
        <v>424</v>
      </c>
      <c r="B429" s="131">
        <v>10910071.149640352</v>
      </c>
      <c r="C429" s="131">
        <v>16812811.850884404</v>
      </c>
      <c r="D429" s="131">
        <v>826593.97764392209</v>
      </c>
      <c r="E429" s="131">
        <v>4157489.038321109</v>
      </c>
      <c r="F429" s="133">
        <v>250992992722.25345</v>
      </c>
      <c r="G429" s="133">
        <v>55795910453.314713</v>
      </c>
      <c r="H429" s="133">
        <v>627569494158.79773</v>
      </c>
      <c r="I429" s="133">
        <v>22490397142945.172</v>
      </c>
      <c r="J429" s="133">
        <v>199500668381.0997</v>
      </c>
      <c r="K429" s="133">
        <v>64902582180.242004</v>
      </c>
      <c r="L429" s="133">
        <v>1776086322413.5315</v>
      </c>
      <c r="M429" s="133">
        <v>25158456210078.844</v>
      </c>
      <c r="N429" s="133">
        <v>26677408208941.582</v>
      </c>
      <c r="O429" s="132">
        <v>0.7174121289478026</v>
      </c>
      <c r="P429" s="132">
        <v>0.77877868032249109</v>
      </c>
      <c r="Q429" s="133">
        <v>6580.5150984069023</v>
      </c>
      <c r="R429" s="426">
        <v>0.97973990349010953</v>
      </c>
    </row>
    <row r="430" spans="1:18">
      <c r="A430" s="134">
        <f t="shared" si="6"/>
        <v>425</v>
      </c>
      <c r="B430" s="131">
        <v>8501044.561077727</v>
      </c>
      <c r="C430" s="131">
        <v>12361547.545923077</v>
      </c>
      <c r="D430" s="131">
        <v>1112800.3035004092</v>
      </c>
      <c r="E430" s="131">
        <v>6035545.9184777783</v>
      </c>
      <c r="F430" s="133">
        <v>238861917920.11304</v>
      </c>
      <c r="G430" s="133">
        <v>75006114989.284073</v>
      </c>
      <c r="H430" s="133">
        <v>542906225277.38257</v>
      </c>
      <c r="I430" s="133">
        <v>17488126169741.826</v>
      </c>
      <c r="J430" s="133">
        <v>457931080765.4198</v>
      </c>
      <c r="K430" s="133">
        <v>163258320921.10614</v>
      </c>
      <c r="L430" s="133">
        <v>2724851099705.8789</v>
      </c>
      <c r="M430" s="133">
        <v>21377072896411.609</v>
      </c>
      <c r="N430" s="133">
        <v>22773641691714.176</v>
      </c>
      <c r="O430" s="132">
        <v>0.67159278666374667</v>
      </c>
      <c r="P430" s="132">
        <v>0.73972108682771764</v>
      </c>
      <c r="Q430" s="133">
        <v>5617.5731849319627</v>
      </c>
      <c r="R430" s="426">
        <v>1.0921901869334243</v>
      </c>
    </row>
    <row r="431" spans="1:18">
      <c r="A431" s="134">
        <f t="shared" si="6"/>
        <v>426</v>
      </c>
      <c r="B431" s="131">
        <v>9269771.7991524618</v>
      </c>
      <c r="C431" s="131">
        <v>4743492.3741042325</v>
      </c>
      <c r="D431" s="131">
        <v>1425445.3149809577</v>
      </c>
      <c r="E431" s="131">
        <v>3827683.5750060449</v>
      </c>
      <c r="F431" s="133">
        <v>211205280302.95654</v>
      </c>
      <c r="G431" s="133">
        <v>66689281520.960274</v>
      </c>
      <c r="H431" s="133">
        <v>425725418157.01178</v>
      </c>
      <c r="I431" s="133">
        <v>8926825292781.9141</v>
      </c>
      <c r="J431" s="133">
        <v>134764175819.56581</v>
      </c>
      <c r="K431" s="133">
        <v>177100151415.39783</v>
      </c>
      <c r="L431" s="133">
        <v>3109570118781.7891</v>
      </c>
      <c r="M431" s="133">
        <v>12773985156955.68</v>
      </c>
      <c r="N431" s="133">
        <v>13598303744664.793</v>
      </c>
      <c r="O431" s="132">
        <v>0.57770729643621987</v>
      </c>
      <c r="P431" s="132">
        <v>0.65292518855344328</v>
      </c>
      <c r="Q431" s="133">
        <v>3354.292980923728</v>
      </c>
      <c r="R431" s="426">
        <v>1.0846098571100553</v>
      </c>
    </row>
    <row r="432" spans="1:18">
      <c r="A432" s="134">
        <f t="shared" si="6"/>
        <v>427</v>
      </c>
      <c r="B432" s="131">
        <v>12202867.961311186</v>
      </c>
      <c r="C432" s="131">
        <v>14117820.220546909</v>
      </c>
      <c r="D432" s="131">
        <v>953220.59067629674</v>
      </c>
      <c r="E432" s="131">
        <v>6622516.6065702727</v>
      </c>
      <c r="F432" s="133">
        <v>254221584661.53583</v>
      </c>
      <c r="G432" s="133">
        <v>61618444974.069763</v>
      </c>
      <c r="H432" s="133">
        <v>668898691699.12573</v>
      </c>
      <c r="I432" s="133">
        <v>17761096683060.184</v>
      </c>
      <c r="J432" s="133">
        <v>454219301873.33936</v>
      </c>
      <c r="K432" s="133">
        <v>82137405672.772049</v>
      </c>
      <c r="L432" s="133">
        <v>2130812271569.4246</v>
      </c>
      <c r="M432" s="133">
        <v>21097164353874.848</v>
      </c>
      <c r="N432" s="133">
        <v>22388955199989.254</v>
      </c>
      <c r="O432" s="132">
        <v>0.63678936173668022</v>
      </c>
      <c r="P432" s="132">
        <v>0.69785886069058134</v>
      </c>
      <c r="Q432" s="133">
        <v>5522.6825850984842</v>
      </c>
      <c r="R432" s="426">
        <v>1.1830736263278754</v>
      </c>
    </row>
    <row r="433" spans="1:18">
      <c r="A433" s="134">
        <f t="shared" si="6"/>
        <v>428</v>
      </c>
      <c r="B433" s="131">
        <v>11047606.537716947</v>
      </c>
      <c r="C433" s="131">
        <v>8461675.455409985</v>
      </c>
      <c r="D433" s="131">
        <v>1279856.0262386031</v>
      </c>
      <c r="E433" s="131">
        <v>3509951.8722326932</v>
      </c>
      <c r="F433" s="133">
        <v>329106531185.21387</v>
      </c>
      <c r="G433" s="133">
        <v>57971807102.061134</v>
      </c>
      <c r="H433" s="133">
        <v>956606419681.11621</v>
      </c>
      <c r="I433" s="133">
        <v>15830229434201.143</v>
      </c>
      <c r="J433" s="133">
        <v>103640231574.00177</v>
      </c>
      <c r="K433" s="133">
        <v>81521052537.479065</v>
      </c>
      <c r="L433" s="133">
        <v>3661919887847.1938</v>
      </c>
      <c r="M433" s="133">
        <v>20633917025840.934</v>
      </c>
      <c r="N433" s="133">
        <v>22037813117888.48</v>
      </c>
      <c r="O433" s="132">
        <v>0.65484955214722074</v>
      </c>
      <c r="P433" s="132">
        <v>0.71843985256103482</v>
      </c>
      <c r="Q433" s="133">
        <v>5436.0663832976024</v>
      </c>
      <c r="R433" s="426">
        <v>1.2314984953730292</v>
      </c>
    </row>
    <row r="434" spans="1:18">
      <c r="A434" s="134">
        <f t="shared" si="6"/>
        <v>429</v>
      </c>
      <c r="B434" s="131">
        <v>12534473.159629876</v>
      </c>
      <c r="C434" s="131">
        <v>20273605.117001016</v>
      </c>
      <c r="D434" s="131">
        <v>966518.16839258629</v>
      </c>
      <c r="E434" s="131">
        <v>4403383.7852686346</v>
      </c>
      <c r="F434" s="133">
        <v>362538830536.65906</v>
      </c>
      <c r="G434" s="133">
        <v>83926689547.72496</v>
      </c>
      <c r="H434" s="133">
        <v>746653497777.32776</v>
      </c>
      <c r="I434" s="133">
        <v>29491221932729.184</v>
      </c>
      <c r="J434" s="133">
        <v>208743896093.26318</v>
      </c>
      <c r="K434" s="133">
        <v>88074370973.514343</v>
      </c>
      <c r="L434" s="133">
        <v>2794376777667.1494</v>
      </c>
      <c r="M434" s="133">
        <v>33329070475240.438</v>
      </c>
      <c r="N434" s="133">
        <v>35479774128180.617</v>
      </c>
      <c r="O434" s="132">
        <v>0.73024472413653985</v>
      </c>
      <c r="P434" s="132">
        <v>0.79260452193920461</v>
      </c>
      <c r="Q434" s="133">
        <v>8751.7943088753364</v>
      </c>
      <c r="R434" s="426">
        <v>1.1565896836757468</v>
      </c>
    </row>
    <row r="435" spans="1:18">
      <c r="A435" s="134">
        <f t="shared" si="6"/>
        <v>430</v>
      </c>
      <c r="B435" s="131">
        <v>12360645.105943687</v>
      </c>
      <c r="C435" s="131">
        <v>19151013.563651126</v>
      </c>
      <c r="D435" s="131">
        <v>1269274.8748267372</v>
      </c>
      <c r="E435" s="131">
        <v>4693955.472884655</v>
      </c>
      <c r="F435" s="133">
        <v>228379031163.55429</v>
      </c>
      <c r="G435" s="133">
        <v>39120649013.066216</v>
      </c>
      <c r="H435" s="133">
        <v>709447622045.55859</v>
      </c>
      <c r="I435" s="133">
        <v>22810895083193.438</v>
      </c>
      <c r="J435" s="133">
        <v>254336393126.1402</v>
      </c>
      <c r="K435" s="133">
        <v>138770113228.42084</v>
      </c>
      <c r="L435" s="133">
        <v>2626943407762.4473</v>
      </c>
      <c r="M435" s="133">
        <v>26540392619356.008</v>
      </c>
      <c r="N435" s="133">
        <v>28126787857312.512</v>
      </c>
      <c r="O435" s="132">
        <v>0.66805390851727275</v>
      </c>
      <c r="P435" s="132">
        <v>0.73679548142223539</v>
      </c>
      <c r="Q435" s="133">
        <v>6938.0335119172451</v>
      </c>
      <c r="R435" s="426">
        <v>1.0540586320507948</v>
      </c>
    </row>
    <row r="436" spans="1:18">
      <c r="A436" s="134">
        <f t="shared" si="6"/>
        <v>431</v>
      </c>
      <c r="B436" s="131">
        <v>9925067.8297406007</v>
      </c>
      <c r="C436" s="131">
        <v>12510876.624579471</v>
      </c>
      <c r="D436" s="131">
        <v>1117428.3914728067</v>
      </c>
      <c r="E436" s="131">
        <v>6536257.5567477141</v>
      </c>
      <c r="F436" s="133">
        <v>193314028394.99182</v>
      </c>
      <c r="G436" s="133">
        <v>47907053037.863022</v>
      </c>
      <c r="H436" s="133">
        <v>502045887686.02692</v>
      </c>
      <c r="I436" s="133">
        <v>16908140772932.605</v>
      </c>
      <c r="J436" s="133">
        <v>375826287640.84467</v>
      </c>
      <c r="K436" s="133">
        <v>84157102481.631516</v>
      </c>
      <c r="L436" s="133">
        <v>2116528953156.0278</v>
      </c>
      <c r="M436" s="133">
        <v>19986699003897.137</v>
      </c>
      <c r="N436" s="133">
        <v>21296730363979.953</v>
      </c>
      <c r="O436" s="132">
        <v>0.63911201704300313</v>
      </c>
      <c r="P436" s="132">
        <v>0.70938614434097513</v>
      </c>
      <c r="Q436" s="133">
        <v>5253.2635332954987</v>
      </c>
      <c r="R436" s="426">
        <v>1.0501049584550872</v>
      </c>
    </row>
    <row r="437" spans="1:18">
      <c r="A437" s="134">
        <f t="shared" si="6"/>
        <v>432</v>
      </c>
      <c r="B437" s="131">
        <v>11532073.632825147</v>
      </c>
      <c r="C437" s="131">
        <v>4073010.7848048471</v>
      </c>
      <c r="D437" s="131">
        <v>646418.91095112241</v>
      </c>
      <c r="E437" s="131">
        <v>4822563.1899739765</v>
      </c>
      <c r="F437" s="133">
        <v>226107807386.94995</v>
      </c>
      <c r="G437" s="133">
        <v>52259310585.035889</v>
      </c>
      <c r="H437" s="133">
        <v>254756163482.24167</v>
      </c>
      <c r="I437" s="133">
        <v>9129196025032.207</v>
      </c>
      <c r="J437" s="133">
        <v>322068789174.35907</v>
      </c>
      <c r="K437" s="133">
        <v>65443916552.852509</v>
      </c>
      <c r="L437" s="133">
        <v>1222267213278.0503</v>
      </c>
      <c r="M437" s="133">
        <v>10993732107519.711</v>
      </c>
      <c r="N437" s="133">
        <v>11768306351793.52</v>
      </c>
      <c r="O437" s="132">
        <v>0.55088783165834621</v>
      </c>
      <c r="P437" s="132">
        <v>0.59670756303497363</v>
      </c>
      <c r="Q437" s="133">
        <v>2902.8876052771384</v>
      </c>
      <c r="R437" s="426">
        <v>0.95187753728708879</v>
      </c>
    </row>
    <row r="438" spans="1:18">
      <c r="A438" s="134">
        <f t="shared" si="6"/>
        <v>433</v>
      </c>
      <c r="B438" s="131">
        <v>12732877.838432005</v>
      </c>
      <c r="C438" s="131">
        <v>8405259.678962199</v>
      </c>
      <c r="D438" s="131">
        <v>694210.24366944283</v>
      </c>
      <c r="E438" s="131">
        <v>6489995.619212931</v>
      </c>
      <c r="F438" s="133">
        <v>186929405088.54956</v>
      </c>
      <c r="G438" s="133">
        <v>56145284169.185455</v>
      </c>
      <c r="H438" s="133">
        <v>654999173144.70032</v>
      </c>
      <c r="I438" s="133">
        <v>14701858308802.236</v>
      </c>
      <c r="J438" s="133">
        <v>496969161999.03186</v>
      </c>
      <c r="K438" s="133">
        <v>61084150362.892357</v>
      </c>
      <c r="L438" s="133">
        <v>1318638500428.8132</v>
      </c>
      <c r="M438" s="133">
        <v>17233549294737.674</v>
      </c>
      <c r="N438" s="133">
        <v>18404341006813.438</v>
      </c>
      <c r="O438" s="132">
        <v>0.60575025686576756</v>
      </c>
      <c r="P438" s="132">
        <v>0.66699956717989484</v>
      </c>
      <c r="Q438" s="133">
        <v>4539.7979789870342</v>
      </c>
      <c r="R438" s="426">
        <v>0.97752450721035944</v>
      </c>
    </row>
    <row r="439" spans="1:18">
      <c r="A439" s="134">
        <f t="shared" si="6"/>
        <v>434</v>
      </c>
      <c r="B439" s="131">
        <v>9940988.6030257661</v>
      </c>
      <c r="C439" s="131">
        <v>5417471.7284466671</v>
      </c>
      <c r="D439" s="131">
        <v>734593.03662243835</v>
      </c>
      <c r="E439" s="131">
        <v>5102205.1796886344</v>
      </c>
      <c r="F439" s="133">
        <v>261797076072.66083</v>
      </c>
      <c r="G439" s="133">
        <v>51280772701.628403</v>
      </c>
      <c r="H439" s="133">
        <v>711803916599.06104</v>
      </c>
      <c r="I439" s="133">
        <v>10810101956326.775</v>
      </c>
      <c r="J439" s="133">
        <v>240712951905.60065</v>
      </c>
      <c r="K439" s="133">
        <v>82347312454.587967</v>
      </c>
      <c r="L439" s="133">
        <v>1671578722887.8728</v>
      </c>
      <c r="M439" s="133">
        <v>13516544860173.898</v>
      </c>
      <c r="N439" s="133">
        <v>14512497956066.695</v>
      </c>
      <c r="O439" s="132">
        <v>0.59179665537487314</v>
      </c>
      <c r="P439" s="132">
        <v>0.65969218482755543</v>
      </c>
      <c r="Q439" s="133">
        <v>3579.7972264594709</v>
      </c>
      <c r="R439" s="426">
        <v>0.95717361004737977</v>
      </c>
    </row>
    <row r="440" spans="1:18">
      <c r="A440" s="134">
        <f t="shared" si="6"/>
        <v>435</v>
      </c>
      <c r="B440" s="131">
        <v>9045972.1812873278</v>
      </c>
      <c r="C440" s="131">
        <v>17583483.44594248</v>
      </c>
      <c r="D440" s="131">
        <v>693355.96510020562</v>
      </c>
      <c r="E440" s="131">
        <v>6028598.5525840707</v>
      </c>
      <c r="F440" s="133">
        <v>281572480602.32965</v>
      </c>
      <c r="G440" s="133">
        <v>51102713981.351929</v>
      </c>
      <c r="H440" s="133">
        <v>747215492000.34766</v>
      </c>
      <c r="I440" s="133">
        <v>25186236559726.809</v>
      </c>
      <c r="J440" s="133">
        <v>505983705159.07257</v>
      </c>
      <c r="K440" s="133">
        <v>81855115121.439697</v>
      </c>
      <c r="L440" s="133">
        <v>1899828629365.5051</v>
      </c>
      <c r="M440" s="133">
        <v>28421119501373.176</v>
      </c>
      <c r="N440" s="133">
        <v>30218137860240.445</v>
      </c>
      <c r="O440" s="132">
        <v>0.71374971756836048</v>
      </c>
      <c r="P440" s="132">
        <v>0.77956206493663838</v>
      </c>
      <c r="Q440" s="133">
        <v>7453.9067242823003</v>
      </c>
      <c r="R440" s="426">
        <v>1.2288761680257783</v>
      </c>
    </row>
    <row r="441" spans="1:18">
      <c r="A441" s="134">
        <f t="shared" si="6"/>
        <v>436</v>
      </c>
      <c r="B441" s="131">
        <v>9951987.721145045</v>
      </c>
      <c r="C441" s="131">
        <v>5640343.8362850724</v>
      </c>
      <c r="D441" s="131">
        <v>679764.56571374903</v>
      </c>
      <c r="E441" s="131">
        <v>6234129.2760230284</v>
      </c>
      <c r="F441" s="133">
        <v>207484515656.0661</v>
      </c>
      <c r="G441" s="133">
        <v>40541911533.612045</v>
      </c>
      <c r="H441" s="133">
        <v>581828065127.50403</v>
      </c>
      <c r="I441" s="133">
        <v>10640207780352.928</v>
      </c>
      <c r="J441" s="133">
        <v>344818306200.23523</v>
      </c>
      <c r="K441" s="133">
        <v>73133907376.853088</v>
      </c>
      <c r="L441" s="133">
        <v>1617235802004.8547</v>
      </c>
      <c r="M441" s="133">
        <v>13257223861062.375</v>
      </c>
      <c r="N441" s="133">
        <v>14141476641599.021</v>
      </c>
      <c r="O441" s="132">
        <v>0.57426068120419316</v>
      </c>
      <c r="P441" s="132">
        <v>0.63387725852018773</v>
      </c>
      <c r="Q441" s="133">
        <v>3488.2774152932957</v>
      </c>
      <c r="R441" s="426">
        <v>1.0715151891177668</v>
      </c>
    </row>
    <row r="442" spans="1:18">
      <c r="A442" s="134">
        <f t="shared" si="6"/>
        <v>437</v>
      </c>
      <c r="B442" s="131">
        <v>7964265.8113915902</v>
      </c>
      <c r="C442" s="131">
        <v>3986935.2467842586</v>
      </c>
      <c r="D442" s="131">
        <v>1201824.4814419362</v>
      </c>
      <c r="E442" s="131">
        <v>4396387.378934945</v>
      </c>
      <c r="F442" s="133">
        <v>217625780434.16364</v>
      </c>
      <c r="G442" s="133">
        <v>52843294396.220627</v>
      </c>
      <c r="H442" s="133">
        <v>624015507599.56287</v>
      </c>
      <c r="I442" s="133">
        <v>8710543035637.6221</v>
      </c>
      <c r="J442" s="133">
        <v>399482582223.414</v>
      </c>
      <c r="K442" s="133">
        <v>90862386147.00705</v>
      </c>
      <c r="L442" s="133">
        <v>3097027921160.4204</v>
      </c>
      <c r="M442" s="133">
        <v>12921931432768.027</v>
      </c>
      <c r="N442" s="133">
        <v>13904348176815.852</v>
      </c>
      <c r="O442" s="132">
        <v>0.61723168018121488</v>
      </c>
      <c r="P442" s="132">
        <v>0.67509134443830365</v>
      </c>
      <c r="Q442" s="133">
        <v>3429.7849474138757</v>
      </c>
      <c r="R442" s="426">
        <v>1.0602562869669094</v>
      </c>
    </row>
    <row r="443" spans="1:18">
      <c r="A443" s="134">
        <f t="shared" si="6"/>
        <v>438</v>
      </c>
      <c r="B443" s="131">
        <v>7226741.0790043464</v>
      </c>
      <c r="C443" s="131">
        <v>11333427.100463074</v>
      </c>
      <c r="D443" s="131">
        <v>1276385.9001161049</v>
      </c>
      <c r="E443" s="131">
        <v>4092058.3531314638</v>
      </c>
      <c r="F443" s="133">
        <v>205581858965.77759</v>
      </c>
      <c r="G443" s="133">
        <v>41133944798.837021</v>
      </c>
      <c r="H443" s="133">
        <v>534209756605.47919</v>
      </c>
      <c r="I443" s="133">
        <v>20181976937049.801</v>
      </c>
      <c r="J443" s="133">
        <v>263808480482.09653</v>
      </c>
      <c r="K443" s="133">
        <v>196193499045.63815</v>
      </c>
      <c r="L443" s="133">
        <v>3143684385380.5542</v>
      </c>
      <c r="M443" s="133">
        <v>24319873058563.57</v>
      </c>
      <c r="N443" s="133">
        <v>25827861361650.148</v>
      </c>
      <c r="O443" s="132">
        <v>0.70558389542189881</v>
      </c>
      <c r="P443" s="132">
        <v>0.7694726681417754</v>
      </c>
      <c r="Q443" s="133">
        <v>6370.9574153059075</v>
      </c>
      <c r="R443" s="426">
        <v>1.1598022134624693</v>
      </c>
    </row>
    <row r="444" spans="1:18">
      <c r="A444" s="134">
        <f t="shared" si="6"/>
        <v>439</v>
      </c>
      <c r="B444" s="131">
        <v>10280364.1699895</v>
      </c>
      <c r="C444" s="131">
        <v>4959452.1348536974</v>
      </c>
      <c r="D444" s="131">
        <v>538934.83655856038</v>
      </c>
      <c r="E444" s="131">
        <v>4762190.8372800434</v>
      </c>
      <c r="F444" s="133">
        <v>196724713748.8931</v>
      </c>
      <c r="G444" s="133">
        <v>41923799795.259903</v>
      </c>
      <c r="H444" s="133">
        <v>0</v>
      </c>
      <c r="I444" s="133">
        <v>9200786214811.6582</v>
      </c>
      <c r="J444" s="133">
        <v>206860707494.87399</v>
      </c>
      <c r="K444" s="133">
        <v>60066078591.748787</v>
      </c>
      <c r="L444" s="133">
        <v>1264418505375.9714</v>
      </c>
      <c r="M444" s="133">
        <v>10732131506274.25</v>
      </c>
      <c r="N444" s="133">
        <v>11466242955021.529</v>
      </c>
      <c r="O444" s="132">
        <v>0.53977310687904856</v>
      </c>
      <c r="P444" s="132">
        <v>0.587452754550849</v>
      </c>
      <c r="Q444" s="133">
        <v>2828.3776406071852</v>
      </c>
      <c r="R444" s="426">
        <v>1.0946117474813015</v>
      </c>
    </row>
    <row r="445" spans="1:18">
      <c r="A445" s="134">
        <f t="shared" si="6"/>
        <v>440</v>
      </c>
      <c r="B445" s="131">
        <v>9337425.4625316318</v>
      </c>
      <c r="C445" s="131">
        <v>9713751.7017122265</v>
      </c>
      <c r="D445" s="131">
        <v>1064848.0455196479</v>
      </c>
      <c r="E445" s="131">
        <v>4450084.1163241677</v>
      </c>
      <c r="F445" s="133">
        <v>224562481773.40082</v>
      </c>
      <c r="G445" s="133">
        <v>59583326451.472839</v>
      </c>
      <c r="H445" s="133">
        <v>701115237619.49292</v>
      </c>
      <c r="I445" s="133">
        <v>15059765928046.361</v>
      </c>
      <c r="J445" s="133">
        <v>310112794799.02515</v>
      </c>
      <c r="K445" s="133">
        <v>148701724900.68628</v>
      </c>
      <c r="L445" s="133">
        <v>2549260279140.1313</v>
      </c>
      <c r="M445" s="133">
        <v>18768955964505.695</v>
      </c>
      <c r="N445" s="133">
        <v>20053352353913.254</v>
      </c>
      <c r="O445" s="132">
        <v>0.66560630062722081</v>
      </c>
      <c r="P445" s="132">
        <v>0.73274743609409487</v>
      </c>
      <c r="Q445" s="133">
        <v>4946.5595347590661</v>
      </c>
      <c r="R445" s="426">
        <v>1.0143479352138953</v>
      </c>
    </row>
    <row r="446" spans="1:18">
      <c r="A446" s="134">
        <f t="shared" si="6"/>
        <v>441</v>
      </c>
      <c r="B446" s="131">
        <v>13169838.513492908</v>
      </c>
      <c r="C446" s="131">
        <v>17788059.436250385</v>
      </c>
      <c r="D446" s="131">
        <v>985733.89883172582</v>
      </c>
      <c r="E446" s="131">
        <v>5345690.6755610006</v>
      </c>
      <c r="F446" s="133">
        <v>224442793404.50714</v>
      </c>
      <c r="G446" s="133">
        <v>62931951242.35614</v>
      </c>
      <c r="H446" s="133">
        <v>356560634272.9599</v>
      </c>
      <c r="I446" s="133">
        <v>24437189058491.012</v>
      </c>
      <c r="J446" s="133">
        <v>316956878691.55322</v>
      </c>
      <c r="K446" s="133">
        <v>78972738800.85199</v>
      </c>
      <c r="L446" s="133">
        <v>2249636649315.4912</v>
      </c>
      <c r="M446" s="133">
        <v>27439315959571.871</v>
      </c>
      <c r="N446" s="133">
        <v>29148619726147.359</v>
      </c>
      <c r="O446" s="132">
        <v>0.69604303898592446</v>
      </c>
      <c r="P446" s="132">
        <v>0.75127847238214729</v>
      </c>
      <c r="Q446" s="133">
        <v>7190.0887336327969</v>
      </c>
      <c r="R446" s="426">
        <v>1.0294660651560814</v>
      </c>
    </row>
    <row r="447" spans="1:18">
      <c r="A447" s="134">
        <f t="shared" si="6"/>
        <v>442</v>
      </c>
      <c r="B447" s="131">
        <v>12516396.493352959</v>
      </c>
      <c r="C447" s="131">
        <v>5301183.3308663936</v>
      </c>
      <c r="D447" s="131">
        <v>995366.49037747714</v>
      </c>
      <c r="E447" s="131">
        <v>4691713.2578455331</v>
      </c>
      <c r="F447" s="133">
        <v>192832653112.8374</v>
      </c>
      <c r="G447" s="133">
        <v>58533332458.949661</v>
      </c>
      <c r="H447" s="133">
        <v>466087223034.0473</v>
      </c>
      <c r="I447" s="133">
        <v>10542385998545.563</v>
      </c>
      <c r="J447" s="133">
        <v>301107536210.76849</v>
      </c>
      <c r="K447" s="133">
        <v>81039976918.096649</v>
      </c>
      <c r="L447" s="133">
        <v>2500573713648.6699</v>
      </c>
      <c r="M447" s="133">
        <v>13891194448357.143</v>
      </c>
      <c r="N447" s="133">
        <v>14900301215258.027</v>
      </c>
      <c r="O447" s="132">
        <v>0.58156853164935485</v>
      </c>
      <c r="P447" s="132">
        <v>0.66140021895398649</v>
      </c>
      <c r="Q447" s="133">
        <v>3675.4566391855024</v>
      </c>
      <c r="R447" s="426">
        <v>1.1935094457557387</v>
      </c>
    </row>
    <row r="448" spans="1:18">
      <c r="A448" s="134">
        <f t="shared" si="6"/>
        <v>443</v>
      </c>
      <c r="B448" s="131">
        <v>10277944.197673585</v>
      </c>
      <c r="C448" s="131">
        <v>6219236.1489441693</v>
      </c>
      <c r="D448" s="131">
        <v>887073.08201921999</v>
      </c>
      <c r="E448" s="131">
        <v>4752827.4898376949</v>
      </c>
      <c r="F448" s="133">
        <v>268706767446.38126</v>
      </c>
      <c r="G448" s="133">
        <v>74785002581.713531</v>
      </c>
      <c r="H448" s="133">
        <v>795916267541.34656</v>
      </c>
      <c r="I448" s="133">
        <v>12057742225072.342</v>
      </c>
      <c r="J448" s="133">
        <v>292942014982.29498</v>
      </c>
      <c r="K448" s="133">
        <v>94752824744.971222</v>
      </c>
      <c r="L448" s="133">
        <v>1680395761709.686</v>
      </c>
      <c r="M448" s="133">
        <v>14921749094050.639</v>
      </c>
      <c r="N448" s="133">
        <v>15935390321163.846</v>
      </c>
      <c r="O448" s="132">
        <v>0.60909156524625818</v>
      </c>
      <c r="P448" s="132">
        <v>0.6797332000953008</v>
      </c>
      <c r="Q448" s="133">
        <v>3930.7820229807216</v>
      </c>
      <c r="R448" s="426">
        <v>0.92739184275632291</v>
      </c>
    </row>
    <row r="449" spans="1:18">
      <c r="A449" s="134">
        <f t="shared" si="6"/>
        <v>444</v>
      </c>
      <c r="B449" s="131">
        <v>9600115.9623795338</v>
      </c>
      <c r="C449" s="131">
        <v>5245073.9394650403</v>
      </c>
      <c r="D449" s="131">
        <v>800912.41618666425</v>
      </c>
      <c r="E449" s="131">
        <v>4770463.4266813649</v>
      </c>
      <c r="F449" s="133">
        <v>235827926348.44025</v>
      </c>
      <c r="G449" s="133">
        <v>45403587627.231819</v>
      </c>
      <c r="H449" s="133">
        <v>292409292717.21918</v>
      </c>
      <c r="I449" s="133">
        <v>10562540221540.904</v>
      </c>
      <c r="J449" s="133">
        <v>237986655953.05637</v>
      </c>
      <c r="K449" s="133">
        <v>68545894795.828552</v>
      </c>
      <c r="L449" s="133">
        <v>1656098358960.9709</v>
      </c>
      <c r="M449" s="133">
        <v>12817580423967.979</v>
      </c>
      <c r="N449" s="133">
        <v>13807994777388.457</v>
      </c>
      <c r="O449" s="132">
        <v>0.59498642215331021</v>
      </c>
      <c r="P449" s="132">
        <v>0.65050774369319664</v>
      </c>
      <c r="Q449" s="133">
        <v>3406.017458655268</v>
      </c>
      <c r="R449" s="426">
        <v>1.0116338218059371</v>
      </c>
    </row>
    <row r="450" spans="1:18">
      <c r="A450" s="134">
        <f t="shared" si="6"/>
        <v>445</v>
      </c>
      <c r="B450" s="131">
        <v>9320722.4081927426</v>
      </c>
      <c r="C450" s="131">
        <v>4685421.1724502509</v>
      </c>
      <c r="D450" s="131">
        <v>899009.49157305155</v>
      </c>
      <c r="E450" s="131">
        <v>6673338.9475724204</v>
      </c>
      <c r="F450" s="133">
        <v>210075315091.8476</v>
      </c>
      <c r="G450" s="133">
        <v>56121067229.460892</v>
      </c>
      <c r="H450" s="133">
        <v>645797487550.0437</v>
      </c>
      <c r="I450" s="133">
        <v>9303451558048.2598</v>
      </c>
      <c r="J450" s="133">
        <v>356151646110.29956</v>
      </c>
      <c r="K450" s="133">
        <v>104478377239.48088</v>
      </c>
      <c r="L450" s="133">
        <v>2297210223810.9717</v>
      </c>
      <c r="M450" s="133">
        <v>12707089292759.055</v>
      </c>
      <c r="N450" s="133">
        <v>13541126502975.475</v>
      </c>
      <c r="O450" s="132">
        <v>0.54066380439434081</v>
      </c>
      <c r="P450" s="132">
        <v>0.61309128238365762</v>
      </c>
      <c r="Q450" s="133">
        <v>3340.1890732549273</v>
      </c>
      <c r="R450" s="426">
        <v>1.2786050181494817</v>
      </c>
    </row>
    <row r="451" spans="1:18">
      <c r="A451" s="134">
        <f t="shared" si="6"/>
        <v>446</v>
      </c>
      <c r="B451" s="131">
        <v>11628577.574956784</v>
      </c>
      <c r="C451" s="131">
        <v>5928671.2626468884</v>
      </c>
      <c r="D451" s="131">
        <v>1351260.0751122311</v>
      </c>
      <c r="E451" s="131">
        <v>9077977.0855556708</v>
      </c>
      <c r="F451" s="133">
        <v>340368117909.71014</v>
      </c>
      <c r="G451" s="133">
        <v>72397615859.310837</v>
      </c>
      <c r="H451" s="133">
        <v>608279976442.39587</v>
      </c>
      <c r="I451" s="133">
        <v>12306345690977.525</v>
      </c>
      <c r="J451" s="133">
        <v>691060606608.24646</v>
      </c>
      <c r="K451" s="133">
        <v>79853815934.726913</v>
      </c>
      <c r="L451" s="133">
        <v>3220036522608.8926</v>
      </c>
      <c r="M451" s="133">
        <v>16905576612571.787</v>
      </c>
      <c r="N451" s="133">
        <v>18085750995388.246</v>
      </c>
      <c r="O451" s="132">
        <v>0.56553036787911448</v>
      </c>
      <c r="P451" s="132">
        <v>0.63118255893318498</v>
      </c>
      <c r="Q451" s="133">
        <v>4461.2113950143676</v>
      </c>
      <c r="R451" s="426">
        <v>1.2166147873317774</v>
      </c>
    </row>
    <row r="452" spans="1:18">
      <c r="A452" s="134">
        <f t="shared" si="6"/>
        <v>447</v>
      </c>
      <c r="B452" s="131">
        <v>8907070.9316631686</v>
      </c>
      <c r="C452" s="131">
        <v>3705150.4927065438</v>
      </c>
      <c r="D452" s="131">
        <v>1456534.9700571971</v>
      </c>
      <c r="E452" s="131">
        <v>4848528.0875584595</v>
      </c>
      <c r="F452" s="133">
        <v>255704751421.89331</v>
      </c>
      <c r="G452" s="133">
        <v>66204991388.104614</v>
      </c>
      <c r="H452" s="133">
        <v>573405431605.38245</v>
      </c>
      <c r="I452" s="133">
        <v>9704025275985.6172</v>
      </c>
      <c r="J452" s="133">
        <v>357467059931.40308</v>
      </c>
      <c r="K452" s="133">
        <v>116674875658.0638</v>
      </c>
      <c r="L452" s="133">
        <v>3448012291887.2344</v>
      </c>
      <c r="M452" s="133">
        <v>14199584935067.701</v>
      </c>
      <c r="N452" s="133">
        <v>15193906289292.369</v>
      </c>
      <c r="O452" s="132">
        <v>0.60951730403261317</v>
      </c>
      <c r="P452" s="132">
        <v>0.68140662826762688</v>
      </c>
      <c r="Q452" s="133">
        <v>3747.8801897613143</v>
      </c>
      <c r="R452" s="426">
        <v>1.114651199470575</v>
      </c>
    </row>
    <row r="453" spans="1:18">
      <c r="A453" s="134">
        <f t="shared" si="6"/>
        <v>448</v>
      </c>
      <c r="B453" s="131">
        <v>9716899.9703598395</v>
      </c>
      <c r="C453" s="131">
        <v>7340489.1340950392</v>
      </c>
      <c r="D453" s="131">
        <v>1642065.751234832</v>
      </c>
      <c r="E453" s="131">
        <v>4283563.8151341109</v>
      </c>
      <c r="F453" s="133">
        <v>282866687922.95551</v>
      </c>
      <c r="G453" s="133">
        <v>48080458629.038681</v>
      </c>
      <c r="H453" s="133">
        <v>699738053366.25427</v>
      </c>
      <c r="I453" s="133">
        <v>13567534369300.602</v>
      </c>
      <c r="J453" s="133">
        <v>308155774275.36322</v>
      </c>
      <c r="K453" s="133">
        <v>78775840310.637772</v>
      </c>
      <c r="L453" s="133">
        <v>3889642760066.5762</v>
      </c>
      <c r="M453" s="133">
        <v>18543846797319.434</v>
      </c>
      <c r="N453" s="133">
        <v>19759261812046.371</v>
      </c>
      <c r="O453" s="132">
        <v>0.64703009332196926</v>
      </c>
      <c r="P453" s="132">
        <v>0.72694767507406566</v>
      </c>
      <c r="Q453" s="133">
        <v>4874.016233854556</v>
      </c>
      <c r="R453" s="426">
        <v>1.1635131217435772</v>
      </c>
    </row>
    <row r="454" spans="1:18">
      <c r="A454" s="134">
        <f t="shared" si="6"/>
        <v>449</v>
      </c>
      <c r="B454" s="131">
        <v>6374876.651700777</v>
      </c>
      <c r="C454" s="131">
        <v>6484388.4514976423</v>
      </c>
      <c r="D454" s="131">
        <v>689359.97485155752</v>
      </c>
      <c r="E454" s="131">
        <v>4564794.2809032612</v>
      </c>
      <c r="F454" s="133">
        <v>215517255355.56232</v>
      </c>
      <c r="G454" s="133">
        <v>61554538944.613853</v>
      </c>
      <c r="H454" s="133">
        <v>490652718381.66046</v>
      </c>
      <c r="I454" s="133">
        <v>11977067678176.514</v>
      </c>
      <c r="J454" s="133">
        <v>329812107961.19336</v>
      </c>
      <c r="K454" s="133">
        <v>70585514068.578247</v>
      </c>
      <c r="L454" s="133">
        <v>1342337441164.7454</v>
      </c>
      <c r="M454" s="133">
        <v>14210455459752.691</v>
      </c>
      <c r="N454" s="133">
        <v>15181180654392.953</v>
      </c>
      <c r="O454" s="132">
        <v>0.636329334998744</v>
      </c>
      <c r="P454" s="132">
        <v>0.70310354653827978</v>
      </c>
      <c r="Q454" s="133">
        <v>3744.7411579657014</v>
      </c>
      <c r="R454" s="426">
        <v>0.98035799833031811</v>
      </c>
    </row>
    <row r="455" spans="1:18">
      <c r="A455" s="134">
        <f t="shared" si="6"/>
        <v>450</v>
      </c>
      <c r="B455" s="131">
        <v>8460936.4739377182</v>
      </c>
      <c r="C455" s="131">
        <v>11947489.315353122</v>
      </c>
      <c r="D455" s="131">
        <v>929604.58669887646</v>
      </c>
      <c r="E455" s="131">
        <v>4028171.0498348796</v>
      </c>
      <c r="F455" s="133">
        <v>289402156735.79736</v>
      </c>
      <c r="G455" s="133">
        <v>49366337545.386421</v>
      </c>
      <c r="H455" s="133">
        <v>752447118042.83875</v>
      </c>
      <c r="I455" s="133">
        <v>18552848780232.984</v>
      </c>
      <c r="J455" s="133">
        <v>306834745990.81897</v>
      </c>
      <c r="K455" s="133">
        <v>63452539259.767395</v>
      </c>
      <c r="L455" s="133">
        <v>1847189601564.4548</v>
      </c>
      <c r="M455" s="133">
        <v>21522772785090.863</v>
      </c>
      <c r="N455" s="133">
        <v>22851406542112.582</v>
      </c>
      <c r="O455" s="132">
        <v>0.70200450883095378</v>
      </c>
      <c r="P455" s="132">
        <v>0.77359030770603665</v>
      </c>
      <c r="Q455" s="133">
        <v>5636.7554371269316</v>
      </c>
      <c r="R455" s="426">
        <v>0.97330849693176058</v>
      </c>
    </row>
    <row r="456" spans="1:18">
      <c r="A456" s="134">
        <f t="shared" ref="A456:A519" si="7">A455+1</f>
        <v>451</v>
      </c>
      <c r="B456" s="131">
        <v>16375475.255212963</v>
      </c>
      <c r="C456" s="131">
        <v>7458101.1845872412</v>
      </c>
      <c r="D456" s="131">
        <v>715906.28128054796</v>
      </c>
      <c r="E456" s="131">
        <v>3649602.9480126649</v>
      </c>
      <c r="F456" s="133">
        <v>230505694086.71283</v>
      </c>
      <c r="G456" s="133">
        <v>55836582555.52774</v>
      </c>
      <c r="H456" s="133">
        <v>185300955541.9902</v>
      </c>
      <c r="I456" s="133">
        <v>11975112608124.131</v>
      </c>
      <c r="J456" s="133">
        <v>218280175778.90475</v>
      </c>
      <c r="K456" s="133">
        <v>75450849138.214294</v>
      </c>
      <c r="L456" s="133">
        <v>1522970821944.9526</v>
      </c>
      <c r="M456" s="133">
        <v>13977115410528.193</v>
      </c>
      <c r="N456" s="133">
        <v>14921264376747.273</v>
      </c>
      <c r="O456" s="132">
        <v>0.56554929860652803</v>
      </c>
      <c r="P456" s="132">
        <v>0.61314465028315468</v>
      </c>
      <c r="Q456" s="133">
        <v>3680.627621299278</v>
      </c>
      <c r="R456" s="426">
        <v>1.0378804825167831</v>
      </c>
    </row>
    <row r="457" spans="1:18">
      <c r="A457" s="134">
        <f t="shared" si="7"/>
        <v>452</v>
      </c>
      <c r="B457" s="131">
        <v>7178411.7111756913</v>
      </c>
      <c r="C457" s="131">
        <v>2951088.4640494781</v>
      </c>
      <c r="D457" s="131">
        <v>822079.34728411888</v>
      </c>
      <c r="E457" s="131">
        <v>4449893.9363268241</v>
      </c>
      <c r="F457" s="133">
        <v>139160950812.92401</v>
      </c>
      <c r="G457" s="133">
        <v>34002610188.205467</v>
      </c>
      <c r="H457" s="133">
        <v>558070709665.62231</v>
      </c>
      <c r="I457" s="133">
        <v>6111499121591.418</v>
      </c>
      <c r="J457" s="133">
        <v>289109278451.66583</v>
      </c>
      <c r="K457" s="133">
        <v>98006582430.999725</v>
      </c>
      <c r="L457" s="133">
        <v>1805637862675.5432</v>
      </c>
      <c r="M457" s="133">
        <v>8862323554815.25</v>
      </c>
      <c r="N457" s="133">
        <v>9534051505025.791</v>
      </c>
      <c r="O457" s="132">
        <v>0.55558895176446077</v>
      </c>
      <c r="P457" s="132">
        <v>0.61994518220018913</v>
      </c>
      <c r="Q457" s="133">
        <v>2351.7640614271809</v>
      </c>
      <c r="R457" s="426">
        <v>0.88996225950669994</v>
      </c>
    </row>
    <row r="458" spans="1:18">
      <c r="A458" s="134">
        <f t="shared" si="7"/>
        <v>453</v>
      </c>
      <c r="B458" s="131">
        <v>12564164.547944719</v>
      </c>
      <c r="C458" s="131">
        <v>6704991.1814330267</v>
      </c>
      <c r="D458" s="131">
        <v>640908.33666235884</v>
      </c>
      <c r="E458" s="131">
        <v>4788058.0915852468</v>
      </c>
      <c r="F458" s="133">
        <v>212739832982.62247</v>
      </c>
      <c r="G458" s="133">
        <v>47648346557.80822</v>
      </c>
      <c r="H458" s="133">
        <v>199233142553.10745</v>
      </c>
      <c r="I458" s="133">
        <v>12061974270228.928</v>
      </c>
      <c r="J458" s="133">
        <v>390830444991.84766</v>
      </c>
      <c r="K458" s="133">
        <v>80266280110.760864</v>
      </c>
      <c r="L458" s="133">
        <v>1385607581213.5173</v>
      </c>
      <c r="M458" s="133">
        <v>14117911719098.162</v>
      </c>
      <c r="N458" s="133">
        <v>15069900455297.564</v>
      </c>
      <c r="O458" s="132">
        <v>0.58529839562791897</v>
      </c>
      <c r="P458" s="132">
        <v>0.64568572829485249</v>
      </c>
      <c r="Q458" s="133">
        <v>3717.2916761957486</v>
      </c>
      <c r="R458" s="426">
        <v>1.1318258789934175</v>
      </c>
    </row>
    <row r="459" spans="1:18">
      <c r="A459" s="134">
        <f t="shared" si="7"/>
        <v>454</v>
      </c>
      <c r="B459" s="131">
        <v>10833624.429641919</v>
      </c>
      <c r="C459" s="131">
        <v>6212051.4836334074</v>
      </c>
      <c r="D459" s="131">
        <v>707920.77290246368</v>
      </c>
      <c r="E459" s="131">
        <v>3569193.7157208901</v>
      </c>
      <c r="F459" s="133">
        <v>270075584463.22849</v>
      </c>
      <c r="G459" s="133">
        <v>86496817651.193039</v>
      </c>
      <c r="H459" s="133">
        <v>639386062000.4469</v>
      </c>
      <c r="I459" s="133">
        <v>9794421808722.6055</v>
      </c>
      <c r="J459" s="133">
        <v>251859091649.85016</v>
      </c>
      <c r="K459" s="133">
        <v>68272120297.619019</v>
      </c>
      <c r="L459" s="133">
        <v>1509773452169.9653</v>
      </c>
      <c r="M459" s="133">
        <v>12263712534840.486</v>
      </c>
      <c r="N459" s="133">
        <v>13122349054898.074</v>
      </c>
      <c r="O459" s="132">
        <v>0.59436827393538294</v>
      </c>
      <c r="P459" s="132">
        <v>0.65743036217010897</v>
      </c>
      <c r="Q459" s="133">
        <v>3236.8892587316413</v>
      </c>
      <c r="R459" s="426">
        <v>1.0883292907806039</v>
      </c>
    </row>
    <row r="460" spans="1:18">
      <c r="A460" s="134">
        <f t="shared" si="7"/>
        <v>455</v>
      </c>
      <c r="B460" s="131">
        <v>10142184.494443089</v>
      </c>
      <c r="C460" s="131">
        <v>15964743.804594308</v>
      </c>
      <c r="D460" s="131">
        <v>1126656.431536647</v>
      </c>
      <c r="E460" s="131">
        <v>4793743.8347507166</v>
      </c>
      <c r="F460" s="133">
        <v>225553142542.63361</v>
      </c>
      <c r="G460" s="133">
        <v>76260347743.483826</v>
      </c>
      <c r="H460" s="133">
        <v>595977029524.06665</v>
      </c>
      <c r="I460" s="133">
        <v>22567897199845</v>
      </c>
      <c r="J460" s="133">
        <v>356889695939.88983</v>
      </c>
      <c r="K460" s="133">
        <v>124282413699.29019</v>
      </c>
      <c r="L460" s="133">
        <v>2853126036746.853</v>
      </c>
      <c r="M460" s="133">
        <v>26498172375755.098</v>
      </c>
      <c r="N460" s="133">
        <v>28112382071452.16</v>
      </c>
      <c r="O460" s="132">
        <v>0.7050626678934333</v>
      </c>
      <c r="P460" s="132">
        <v>0.77424194318366502</v>
      </c>
      <c r="Q460" s="133">
        <v>6934.4800373586977</v>
      </c>
      <c r="R460" s="426">
        <v>1.2048621645537163</v>
      </c>
    </row>
    <row r="461" spans="1:18">
      <c r="A461" s="134">
        <f t="shared" si="7"/>
        <v>456</v>
      </c>
      <c r="B461" s="131">
        <v>9445886.3553537503</v>
      </c>
      <c r="C461" s="131">
        <v>5863396.484395369</v>
      </c>
      <c r="D461" s="131">
        <v>779257.34333652747</v>
      </c>
      <c r="E461" s="131">
        <v>4828109.0964447204</v>
      </c>
      <c r="F461" s="133">
        <v>253573386222.79315</v>
      </c>
      <c r="G461" s="133">
        <v>58370842164.986374</v>
      </c>
      <c r="H461" s="133">
        <v>844783707238.32642</v>
      </c>
      <c r="I461" s="133">
        <v>11335664895482.008</v>
      </c>
      <c r="J461" s="133">
        <v>228490298868.41296</v>
      </c>
      <c r="K461" s="133">
        <v>64292892219.816803</v>
      </c>
      <c r="L461" s="133">
        <v>1798131218189.9905</v>
      </c>
      <c r="M461" s="133">
        <v>14271363011998.553</v>
      </c>
      <c r="N461" s="133">
        <v>15220500130232.889</v>
      </c>
      <c r="O461" s="132">
        <v>0.61672918804841304</v>
      </c>
      <c r="P461" s="132">
        <v>0.67780416349065742</v>
      </c>
      <c r="Q461" s="133">
        <v>3754.4400913253303</v>
      </c>
      <c r="R461" s="426">
        <v>1.1432315996068203</v>
      </c>
    </row>
    <row r="462" spans="1:18">
      <c r="A462" s="134">
        <f t="shared" si="7"/>
        <v>457</v>
      </c>
      <c r="B462" s="131">
        <v>7877041.6735445391</v>
      </c>
      <c r="C462" s="131">
        <v>7093737.9640983632</v>
      </c>
      <c r="D462" s="131">
        <v>742687.79249951639</v>
      </c>
      <c r="E462" s="131">
        <v>3947542.7733166753</v>
      </c>
      <c r="F462" s="133">
        <v>230627114692.04929</v>
      </c>
      <c r="G462" s="133">
        <v>63256825798.609131</v>
      </c>
      <c r="H462" s="133">
        <v>550084710389.36658</v>
      </c>
      <c r="I462" s="133">
        <v>12720058479650.543</v>
      </c>
      <c r="J462" s="133">
        <v>242644180440.16232</v>
      </c>
      <c r="K462" s="133">
        <v>75946668750.23175</v>
      </c>
      <c r="L462" s="133">
        <v>1865910000070.0417</v>
      </c>
      <c r="M462" s="133">
        <v>15454644039300.346</v>
      </c>
      <c r="N462" s="133">
        <v>16524667571850.295</v>
      </c>
      <c r="O462" s="132">
        <v>0.67074204097374457</v>
      </c>
      <c r="P462" s="132">
        <v>0.72523893863684841</v>
      </c>
      <c r="Q462" s="133">
        <v>4076.1390162432895</v>
      </c>
      <c r="R462" s="426">
        <v>1.1160042102860153</v>
      </c>
    </row>
    <row r="463" spans="1:18">
      <c r="A463" s="134">
        <f t="shared" si="7"/>
        <v>458</v>
      </c>
      <c r="B463" s="131">
        <v>13359798.353882032</v>
      </c>
      <c r="C463" s="131">
        <v>7969495.8996335054</v>
      </c>
      <c r="D463" s="131">
        <v>1047702.2215339681</v>
      </c>
      <c r="E463" s="131">
        <v>3743577.8945903922</v>
      </c>
      <c r="F463" s="133">
        <v>228654285105.47626</v>
      </c>
      <c r="G463" s="133">
        <v>52889177221.114334</v>
      </c>
      <c r="H463" s="133">
        <v>689082093424.96326</v>
      </c>
      <c r="I463" s="133">
        <v>15882856913564.203</v>
      </c>
      <c r="J463" s="133">
        <v>206421601256.96567</v>
      </c>
      <c r="K463" s="133">
        <v>114441635242.87143</v>
      </c>
      <c r="L463" s="133">
        <v>3102106915166.6113</v>
      </c>
      <c r="M463" s="133">
        <v>19994909158655.613</v>
      </c>
      <c r="N463" s="133">
        <v>21466569982614.262</v>
      </c>
      <c r="O463" s="132">
        <v>0.6396951457835921</v>
      </c>
      <c r="P463" s="132">
        <v>0.70477263840572468</v>
      </c>
      <c r="Q463" s="133">
        <v>5295.1578644830442</v>
      </c>
      <c r="R463" s="426">
        <v>1.3423267090375217</v>
      </c>
    </row>
    <row r="464" spans="1:18">
      <c r="A464" s="134">
        <f t="shared" si="7"/>
        <v>459</v>
      </c>
      <c r="B464" s="131">
        <v>8690600.6694001928</v>
      </c>
      <c r="C464" s="131">
        <v>4277178.9494004343</v>
      </c>
      <c r="D464" s="131">
        <v>453801.55073692597</v>
      </c>
      <c r="E464" s="131">
        <v>5623394.327666536</v>
      </c>
      <c r="F464" s="133">
        <v>203994549495.57779</v>
      </c>
      <c r="G464" s="133">
        <v>55163181330.167908</v>
      </c>
      <c r="H464" s="133">
        <v>0</v>
      </c>
      <c r="I464" s="133">
        <v>9408226186737.9395</v>
      </c>
      <c r="J464" s="133">
        <v>460401719727.08655</v>
      </c>
      <c r="K464" s="133">
        <v>57780115308.67234</v>
      </c>
      <c r="L464" s="133">
        <v>989637113619.50171</v>
      </c>
      <c r="M464" s="133">
        <v>10916045135393.199</v>
      </c>
      <c r="N464" s="133">
        <v>11720138267249.664</v>
      </c>
      <c r="O464" s="132">
        <v>0.57644234472967892</v>
      </c>
      <c r="P464" s="132">
        <v>0.62293122111852939</v>
      </c>
      <c r="Q464" s="133">
        <v>2891.0059860013971</v>
      </c>
      <c r="R464" s="426">
        <v>0.93317018404306951</v>
      </c>
    </row>
    <row r="465" spans="1:18">
      <c r="A465" s="134">
        <f t="shared" si="7"/>
        <v>460</v>
      </c>
      <c r="B465" s="131">
        <v>7791380.6712973528</v>
      </c>
      <c r="C465" s="131">
        <v>4875198.8603909826</v>
      </c>
      <c r="D465" s="131">
        <v>1158748.8415107587</v>
      </c>
      <c r="E465" s="131">
        <v>3381876.2116774386</v>
      </c>
      <c r="F465" s="133">
        <v>284769747203.20624</v>
      </c>
      <c r="G465" s="133">
        <v>62588351464.240936</v>
      </c>
      <c r="H465" s="133">
        <v>733989161158.40869</v>
      </c>
      <c r="I465" s="133">
        <v>10933990061100.883</v>
      </c>
      <c r="J465" s="133">
        <v>206264892617.20374</v>
      </c>
      <c r="K465" s="133">
        <v>95162472477.608841</v>
      </c>
      <c r="L465" s="133">
        <v>3073690515201.7896</v>
      </c>
      <c r="M465" s="133">
        <v>15043097102555.893</v>
      </c>
      <c r="N465" s="133">
        <v>16117297324305.742</v>
      </c>
      <c r="O465" s="132">
        <v>0.6459777555971542</v>
      </c>
      <c r="P465" s="132">
        <v>0.71368206247176025</v>
      </c>
      <c r="Q465" s="133">
        <v>3975.6530153689546</v>
      </c>
      <c r="R465" s="426">
        <v>1.1426052110895448</v>
      </c>
    </row>
    <row r="466" spans="1:18">
      <c r="A466" s="134">
        <f t="shared" si="7"/>
        <v>461</v>
      </c>
      <c r="B466" s="131">
        <v>11022542.583905626</v>
      </c>
      <c r="C466" s="131">
        <v>4011192.6458273646</v>
      </c>
      <c r="D466" s="131">
        <v>1216389.6447853043</v>
      </c>
      <c r="E466" s="131">
        <v>3384849.482447729</v>
      </c>
      <c r="F466" s="133">
        <v>258166580502.56702</v>
      </c>
      <c r="G466" s="133">
        <v>59183927088.08963</v>
      </c>
      <c r="H466" s="133">
        <v>0</v>
      </c>
      <c r="I466" s="133">
        <v>9013253150298.7402</v>
      </c>
      <c r="J466" s="133">
        <v>181570656862.47229</v>
      </c>
      <c r="K466" s="133">
        <v>98216548313.892044</v>
      </c>
      <c r="L466" s="133">
        <v>3491176182103.5659</v>
      </c>
      <c r="M466" s="133">
        <v>12784216537578.672</v>
      </c>
      <c r="N466" s="133">
        <v>13700037830933.381</v>
      </c>
      <c r="O466" s="132">
        <v>0.59129816247039368</v>
      </c>
      <c r="P466" s="132">
        <v>0.63744596346279436</v>
      </c>
      <c r="Q466" s="133">
        <v>3379.387723466547</v>
      </c>
      <c r="R466" s="426">
        <v>1.249917837572244</v>
      </c>
    </row>
    <row r="467" spans="1:18">
      <c r="A467" s="134">
        <f t="shared" si="7"/>
        <v>462</v>
      </c>
      <c r="B467" s="131">
        <v>12758076.598369282</v>
      </c>
      <c r="C467" s="131">
        <v>8087603.2071947604</v>
      </c>
      <c r="D467" s="131">
        <v>1259337.5978208664</v>
      </c>
      <c r="E467" s="131">
        <v>3285904.3587596188</v>
      </c>
      <c r="F467" s="133">
        <v>208921482117.31549</v>
      </c>
      <c r="G467" s="133">
        <v>52560587914.348351</v>
      </c>
      <c r="H467" s="133">
        <v>871132922760.78503</v>
      </c>
      <c r="I467" s="133">
        <v>11266871125883.846</v>
      </c>
      <c r="J467" s="133">
        <v>175997262503.4234</v>
      </c>
      <c r="K467" s="133">
        <v>127096210397.85429</v>
      </c>
      <c r="L467" s="133">
        <v>2757704748744.4902</v>
      </c>
      <c r="M467" s="133">
        <v>15198802270290.398</v>
      </c>
      <c r="N467" s="133">
        <v>16165360718418.641</v>
      </c>
      <c r="O467" s="132">
        <v>0.59679561893112831</v>
      </c>
      <c r="P467" s="132">
        <v>0.67680017421132466</v>
      </c>
      <c r="Q467" s="133">
        <v>3987.50881066074</v>
      </c>
      <c r="R467" s="426">
        <v>1.128606982545135</v>
      </c>
    </row>
    <row r="468" spans="1:18">
      <c r="A468" s="134">
        <f t="shared" si="7"/>
        <v>463</v>
      </c>
      <c r="B468" s="131">
        <v>7228634.0896915132</v>
      </c>
      <c r="C468" s="131">
        <v>4607504.89658939</v>
      </c>
      <c r="D468" s="131">
        <v>554512.2235998644</v>
      </c>
      <c r="E468" s="131">
        <v>4275337.7310586143</v>
      </c>
      <c r="F468" s="133">
        <v>202373132175.55746</v>
      </c>
      <c r="G468" s="133">
        <v>39180432974.418068</v>
      </c>
      <c r="H468" s="133">
        <v>133845348378.18907</v>
      </c>
      <c r="I468" s="133">
        <v>9150946041478.8574</v>
      </c>
      <c r="J468" s="133">
        <v>317608973296.65619</v>
      </c>
      <c r="K468" s="133">
        <v>52878923682.694275</v>
      </c>
      <c r="L468" s="133">
        <v>1175261395512.3838</v>
      </c>
      <c r="M468" s="133">
        <v>10830540682348.781</v>
      </c>
      <c r="N468" s="133">
        <v>11562354610390.047</v>
      </c>
      <c r="O468" s="132">
        <v>0.61050944763601256</v>
      </c>
      <c r="P468" s="132">
        <v>0.67020489232407121</v>
      </c>
      <c r="Q468" s="133">
        <v>2852.0854983695231</v>
      </c>
      <c r="R468" s="426">
        <v>1.1133547821833318</v>
      </c>
    </row>
    <row r="469" spans="1:18">
      <c r="A469" s="134">
        <f t="shared" si="7"/>
        <v>464</v>
      </c>
      <c r="B469" s="131">
        <v>9082895.2542252038</v>
      </c>
      <c r="C469" s="131">
        <v>15060827.922849765</v>
      </c>
      <c r="D469" s="131">
        <v>869381.80319457292</v>
      </c>
      <c r="E469" s="131">
        <v>3174905.9038142962</v>
      </c>
      <c r="F469" s="133">
        <v>224532534589.76636</v>
      </c>
      <c r="G469" s="133">
        <v>61176171112.912949</v>
      </c>
      <c r="H469" s="133">
        <v>622505274573.02429</v>
      </c>
      <c r="I469" s="133">
        <v>17578755803134.5</v>
      </c>
      <c r="J469" s="133">
        <v>196087266491.37469</v>
      </c>
      <c r="K469" s="133">
        <v>76573164455.635864</v>
      </c>
      <c r="L469" s="133">
        <v>1911518454322.946</v>
      </c>
      <c r="M469" s="133">
        <v>20385439962977.48</v>
      </c>
      <c r="N469" s="133">
        <v>21705193428118.465</v>
      </c>
      <c r="O469" s="132">
        <v>0.6935387717120377</v>
      </c>
      <c r="P469" s="132">
        <v>0.76443094623887697</v>
      </c>
      <c r="Q469" s="133">
        <v>5354.0190991905438</v>
      </c>
      <c r="R469" s="426">
        <v>0.97599688534799178</v>
      </c>
    </row>
    <row r="470" spans="1:18">
      <c r="A470" s="134">
        <f t="shared" si="7"/>
        <v>465</v>
      </c>
      <c r="B470" s="131">
        <v>9356817.9100797623</v>
      </c>
      <c r="C470" s="131">
        <v>16167730.016943216</v>
      </c>
      <c r="D470" s="131">
        <v>955727.9426527574</v>
      </c>
      <c r="E470" s="131">
        <v>5172786.8251819313</v>
      </c>
      <c r="F470" s="133">
        <v>166116073930.79126</v>
      </c>
      <c r="G470" s="133">
        <v>32693088619.561935</v>
      </c>
      <c r="H470" s="133">
        <v>243972397040.76788</v>
      </c>
      <c r="I470" s="133">
        <v>24426037009355.52</v>
      </c>
      <c r="J470" s="133">
        <v>241249025084.55017</v>
      </c>
      <c r="K470" s="133">
        <v>79447428008.001755</v>
      </c>
      <c r="L470" s="133">
        <v>2094061348897.5293</v>
      </c>
      <c r="M470" s="133">
        <v>27084767208386.367</v>
      </c>
      <c r="N470" s="133">
        <v>28761405820358.762</v>
      </c>
      <c r="O470" s="132">
        <v>0.71563038471389895</v>
      </c>
      <c r="P470" s="132">
        <v>0.77252456129703517</v>
      </c>
      <c r="Q470" s="133">
        <v>7094.5746966844499</v>
      </c>
      <c r="R470" s="426">
        <v>0.98182611438406853</v>
      </c>
    </row>
    <row r="471" spans="1:18">
      <c r="A471" s="134">
        <f t="shared" si="7"/>
        <v>466</v>
      </c>
      <c r="B471" s="131">
        <v>8709536.0457642507</v>
      </c>
      <c r="C471" s="131">
        <v>18719166.993101463</v>
      </c>
      <c r="D471" s="131">
        <v>819367.24067178601</v>
      </c>
      <c r="E471" s="131">
        <v>3074966.5271253469</v>
      </c>
      <c r="F471" s="133">
        <v>171120343111.14606</v>
      </c>
      <c r="G471" s="133">
        <v>35239493386.329567</v>
      </c>
      <c r="H471" s="133">
        <v>357013878738.57422</v>
      </c>
      <c r="I471" s="133">
        <v>19719945411384.59</v>
      </c>
      <c r="J471" s="133">
        <v>163018300226.98065</v>
      </c>
      <c r="K471" s="133">
        <v>89688774589.657333</v>
      </c>
      <c r="L471" s="133">
        <v>1576856674127.8521</v>
      </c>
      <c r="M471" s="133">
        <v>21906523039067.652</v>
      </c>
      <c r="N471" s="133">
        <v>23352088554600.363</v>
      </c>
      <c r="O471" s="132">
        <v>0.71226691589214375</v>
      </c>
      <c r="P471" s="132">
        <v>0.77725365919037115</v>
      </c>
      <c r="Q471" s="133">
        <v>5760.2586469167154</v>
      </c>
      <c r="R471" s="426">
        <v>1.0088982566080698</v>
      </c>
    </row>
    <row r="472" spans="1:18">
      <c r="A472" s="134">
        <f t="shared" si="7"/>
        <v>467</v>
      </c>
      <c r="B472" s="131">
        <v>10706113.281145489</v>
      </c>
      <c r="C472" s="131">
        <v>19245515.431561716</v>
      </c>
      <c r="D472" s="131">
        <v>1168919.0089739668</v>
      </c>
      <c r="E472" s="131">
        <v>4195191.4950653221</v>
      </c>
      <c r="F472" s="133">
        <v>277258167486.31622</v>
      </c>
      <c r="G472" s="133">
        <v>81446100033.245697</v>
      </c>
      <c r="H472" s="133">
        <v>685805353518.39258</v>
      </c>
      <c r="I472" s="133">
        <v>21803922777505.742</v>
      </c>
      <c r="J472" s="133">
        <v>302442993930.29248</v>
      </c>
      <c r="K472" s="133">
        <v>111962940844.54395</v>
      </c>
      <c r="L472" s="133">
        <v>2839316818632.1621</v>
      </c>
      <c r="M472" s="133">
        <v>25743450884431.133</v>
      </c>
      <c r="N472" s="133">
        <v>27295881544108.691</v>
      </c>
      <c r="O472" s="132">
        <v>0.69965453956202561</v>
      </c>
      <c r="P472" s="132">
        <v>0.77399197616505466</v>
      </c>
      <c r="Q472" s="133">
        <v>6733.0738885319906</v>
      </c>
      <c r="R472" s="426">
        <v>1.1993880452657104</v>
      </c>
    </row>
    <row r="473" spans="1:18">
      <c r="A473" s="134">
        <f t="shared" si="7"/>
        <v>468</v>
      </c>
      <c r="B473" s="131">
        <v>12154182.461245654</v>
      </c>
      <c r="C473" s="131">
        <v>18835474.847285897</v>
      </c>
      <c r="D473" s="131">
        <v>1159463.994164221</v>
      </c>
      <c r="E473" s="131">
        <v>6440141.4972820887</v>
      </c>
      <c r="F473" s="133">
        <v>281672626658.18384</v>
      </c>
      <c r="G473" s="133">
        <v>89401774450.077423</v>
      </c>
      <c r="H473" s="133">
        <v>982263418793.42798</v>
      </c>
      <c r="I473" s="133">
        <v>23394790376169.945</v>
      </c>
      <c r="J473" s="133">
        <v>424536010379.30737</v>
      </c>
      <c r="K473" s="133">
        <v>139099412158.32123</v>
      </c>
      <c r="L473" s="133">
        <v>2465207684906.7412</v>
      </c>
      <c r="M473" s="133">
        <v>27405896902407.746</v>
      </c>
      <c r="N473" s="133">
        <v>29045815250351.293</v>
      </c>
      <c r="O473" s="132">
        <v>0.67330728813106844</v>
      </c>
      <c r="P473" s="132">
        <v>0.7353480186475384</v>
      </c>
      <c r="Q473" s="133">
        <v>7164.7299581527614</v>
      </c>
      <c r="R473" s="426">
        <v>1.0075499810350312</v>
      </c>
    </row>
    <row r="474" spans="1:18">
      <c r="A474" s="134">
        <f t="shared" si="7"/>
        <v>469</v>
      </c>
      <c r="B474" s="131">
        <v>11299674.519152768</v>
      </c>
      <c r="C474" s="131">
        <v>19131392.447166722</v>
      </c>
      <c r="D474" s="131">
        <v>1209967.6301992643</v>
      </c>
      <c r="E474" s="131">
        <v>4100063.0748750451</v>
      </c>
      <c r="F474" s="133">
        <v>284948579356.99719</v>
      </c>
      <c r="G474" s="133">
        <v>45563742774.802521</v>
      </c>
      <c r="H474" s="133">
        <v>506013710568.4165</v>
      </c>
      <c r="I474" s="133">
        <v>26713272479735.816</v>
      </c>
      <c r="J474" s="133">
        <v>235590133147.14841</v>
      </c>
      <c r="K474" s="133">
        <v>155244177111.79437</v>
      </c>
      <c r="L474" s="133">
        <v>2806860056806.1597</v>
      </c>
      <c r="M474" s="133">
        <v>30416980557369.336</v>
      </c>
      <c r="N474" s="133">
        <v>32286448352475.488</v>
      </c>
      <c r="O474" s="132">
        <v>0.72193051535004893</v>
      </c>
      <c r="P474" s="132">
        <v>0.78583938149439581</v>
      </c>
      <c r="Q474" s="133">
        <v>7964.0967815677077</v>
      </c>
      <c r="R474" s="426">
        <v>1.0090776551066063</v>
      </c>
    </row>
    <row r="475" spans="1:18">
      <c r="A475" s="134">
        <f t="shared" si="7"/>
        <v>470</v>
      </c>
      <c r="B475" s="131">
        <v>10831029.16232894</v>
      </c>
      <c r="C475" s="131">
        <v>4418244.0701174326</v>
      </c>
      <c r="D475" s="131">
        <v>1077162.897200875</v>
      </c>
      <c r="E475" s="131">
        <v>5658445.8866708679</v>
      </c>
      <c r="F475" s="133">
        <v>242811066303.78162</v>
      </c>
      <c r="G475" s="133">
        <v>62414966045.308807</v>
      </c>
      <c r="H475" s="133">
        <v>331553479539.69183</v>
      </c>
      <c r="I475" s="133">
        <v>10777057845601.285</v>
      </c>
      <c r="J475" s="133">
        <v>435453389731.68066</v>
      </c>
      <c r="K475" s="133">
        <v>101162422712.57175</v>
      </c>
      <c r="L475" s="133">
        <v>2516752038634.3989</v>
      </c>
      <c r="M475" s="133">
        <v>14161979176219.627</v>
      </c>
      <c r="N475" s="133">
        <v>15237634876117.027</v>
      </c>
      <c r="O475" s="132">
        <v>0.57697733787639127</v>
      </c>
      <c r="P475" s="132">
        <v>0.64291613820889493</v>
      </c>
      <c r="Q475" s="133">
        <v>3758.6667183317777</v>
      </c>
      <c r="R475" s="426">
        <v>1.1234264228271937</v>
      </c>
    </row>
    <row r="476" spans="1:18">
      <c r="A476" s="134">
        <f t="shared" si="7"/>
        <v>471</v>
      </c>
      <c r="B476" s="131">
        <v>8444853.9159672949</v>
      </c>
      <c r="C476" s="131">
        <v>4903275.8095879843</v>
      </c>
      <c r="D476" s="131">
        <v>792397.77827222936</v>
      </c>
      <c r="E476" s="131">
        <v>5881453.0889699748</v>
      </c>
      <c r="F476" s="133">
        <v>279207224754.80933</v>
      </c>
      <c r="G476" s="133">
        <v>62665739155.160072</v>
      </c>
      <c r="H476" s="133">
        <v>528007295786.56812</v>
      </c>
      <c r="I476" s="133">
        <v>10305179442189.186</v>
      </c>
      <c r="J476" s="133">
        <v>411043073915.82703</v>
      </c>
      <c r="K476" s="133">
        <v>77101135432.294586</v>
      </c>
      <c r="L476" s="133">
        <v>2163389879286.8501</v>
      </c>
      <c r="M476" s="133">
        <v>13484720826610.725</v>
      </c>
      <c r="N476" s="133">
        <v>14476124555322.65</v>
      </c>
      <c r="O476" s="132">
        <v>0.58968760740127191</v>
      </c>
      <c r="P476" s="132">
        <v>0.65059934127018693</v>
      </c>
      <c r="Q476" s="133">
        <v>3570.8250013129377</v>
      </c>
      <c r="R476" s="426">
        <v>1.1536868079044362</v>
      </c>
    </row>
    <row r="477" spans="1:18">
      <c r="A477" s="134">
        <f t="shared" si="7"/>
        <v>472</v>
      </c>
      <c r="B477" s="131">
        <v>8573949.4168023914</v>
      </c>
      <c r="C477" s="131">
        <v>8438868.9107969087</v>
      </c>
      <c r="D477" s="131">
        <v>879436.68943055277</v>
      </c>
      <c r="E477" s="131">
        <v>4557912.0784545615</v>
      </c>
      <c r="F477" s="133">
        <v>155912446279.36383</v>
      </c>
      <c r="G477" s="133">
        <v>38847162145.983536</v>
      </c>
      <c r="H477" s="133">
        <v>461164972767.69226</v>
      </c>
      <c r="I477" s="133">
        <v>13353087383418.389</v>
      </c>
      <c r="J477" s="133">
        <v>282757168906.74982</v>
      </c>
      <c r="K477" s="133">
        <v>117004731139.14861</v>
      </c>
      <c r="L477" s="133">
        <v>1742388223034.021</v>
      </c>
      <c r="M477" s="133">
        <v>15956402479266</v>
      </c>
      <c r="N477" s="133">
        <v>17002162799476.607</v>
      </c>
      <c r="O477" s="132">
        <v>0.62630407835436308</v>
      </c>
      <c r="P477" s="132">
        <v>0.69599692763083754</v>
      </c>
      <c r="Q477" s="133">
        <v>4193.9227428408012</v>
      </c>
      <c r="R477" s="426">
        <v>1.0849066982506852</v>
      </c>
    </row>
    <row r="478" spans="1:18">
      <c r="A478" s="134">
        <f t="shared" si="7"/>
        <v>473</v>
      </c>
      <c r="B478" s="131">
        <v>10935980.484707009</v>
      </c>
      <c r="C478" s="131">
        <v>10462804.429317588</v>
      </c>
      <c r="D478" s="131">
        <v>1143373.4012917674</v>
      </c>
      <c r="E478" s="131">
        <v>4426845.0918409172</v>
      </c>
      <c r="F478" s="133">
        <v>255427408972.21478</v>
      </c>
      <c r="G478" s="133">
        <v>31871682943.290462</v>
      </c>
      <c r="H478" s="133">
        <v>251503462875.00946</v>
      </c>
      <c r="I478" s="133">
        <v>16977167797836.24</v>
      </c>
      <c r="J478" s="133">
        <v>303002308804.70801</v>
      </c>
      <c r="K478" s="133">
        <v>115053856459.55983</v>
      </c>
      <c r="L478" s="133">
        <v>2782801776648.9019</v>
      </c>
      <c r="M478" s="133">
        <v>20429529202624.418</v>
      </c>
      <c r="N478" s="133">
        <v>21725931631530.957</v>
      </c>
      <c r="O478" s="132">
        <v>0.64943974988696629</v>
      </c>
      <c r="P478" s="132">
        <v>0.71124351129905961</v>
      </c>
      <c r="Q478" s="133">
        <v>5359.1345909055144</v>
      </c>
      <c r="R478" s="426">
        <v>1.2592033609392372</v>
      </c>
    </row>
    <row r="479" spans="1:18">
      <c r="A479" s="134">
        <f t="shared" si="7"/>
        <v>474</v>
      </c>
      <c r="B479" s="131">
        <v>8029578.1886166483</v>
      </c>
      <c r="C479" s="131">
        <v>6237036.666789786</v>
      </c>
      <c r="D479" s="131">
        <v>1081629.3507682364</v>
      </c>
      <c r="E479" s="131">
        <v>6166924.2196079455</v>
      </c>
      <c r="F479" s="133">
        <v>199225738074.83026</v>
      </c>
      <c r="G479" s="133">
        <v>41476522588.754326</v>
      </c>
      <c r="H479" s="133">
        <v>794721720476.94604</v>
      </c>
      <c r="I479" s="133">
        <v>11446182753631.68</v>
      </c>
      <c r="J479" s="133">
        <v>480368525555.49591</v>
      </c>
      <c r="K479" s="133">
        <v>70357272746.95517</v>
      </c>
      <c r="L479" s="133">
        <v>2477125724790.3701</v>
      </c>
      <c r="M479" s="133">
        <v>15268755997201.445</v>
      </c>
      <c r="N479" s="133">
        <v>16400059220323.186</v>
      </c>
      <c r="O479" s="132">
        <v>0.60596500090745309</v>
      </c>
      <c r="P479" s="132">
        <v>0.68300628272347419</v>
      </c>
      <c r="Q479" s="133">
        <v>4045.401879704782</v>
      </c>
      <c r="R479" s="426">
        <v>1.0906431457502126</v>
      </c>
    </row>
    <row r="480" spans="1:18">
      <c r="A480" s="134">
        <f t="shared" si="7"/>
        <v>475</v>
      </c>
      <c r="B480" s="131">
        <v>9129129.6021630317</v>
      </c>
      <c r="C480" s="131">
        <v>14572462.092921251</v>
      </c>
      <c r="D480" s="131">
        <v>855993.45938064554</v>
      </c>
      <c r="E480" s="131">
        <v>4863370.9843097469</v>
      </c>
      <c r="F480" s="133">
        <v>203189064285.85297</v>
      </c>
      <c r="G480" s="133">
        <v>53189893091.192406</v>
      </c>
      <c r="H480" s="133">
        <v>793345681766.9502</v>
      </c>
      <c r="I480" s="133">
        <v>22688047388987.379</v>
      </c>
      <c r="J480" s="133">
        <v>324095379901.1629</v>
      </c>
      <c r="K480" s="133">
        <v>76110297466.53038</v>
      </c>
      <c r="L480" s="133">
        <v>1959224244222.8367</v>
      </c>
      <c r="M480" s="133">
        <v>25840822992344.859</v>
      </c>
      <c r="N480" s="133">
        <v>27458051212947.809</v>
      </c>
      <c r="O480" s="132">
        <v>0.71111063656062024</v>
      </c>
      <c r="P480" s="132">
        <v>0.77576465187146548</v>
      </c>
      <c r="Q480" s="133">
        <v>6773.0762735441067</v>
      </c>
      <c r="R480" s="426">
        <v>1.1144573710844119</v>
      </c>
    </row>
    <row r="481" spans="1:18">
      <c r="A481" s="134">
        <f t="shared" si="7"/>
        <v>476</v>
      </c>
      <c r="B481" s="131">
        <v>8849919.4377279654</v>
      </c>
      <c r="C481" s="131">
        <v>3801585.3251491748</v>
      </c>
      <c r="D481" s="131">
        <v>1111816.826637506</v>
      </c>
      <c r="E481" s="131">
        <v>4850700.0783328637</v>
      </c>
      <c r="F481" s="133">
        <v>192840398145.96561</v>
      </c>
      <c r="G481" s="133">
        <v>42860441245.784073</v>
      </c>
      <c r="H481" s="133">
        <v>541008891416.97778</v>
      </c>
      <c r="I481" s="133">
        <v>8482602471746.0127</v>
      </c>
      <c r="J481" s="133">
        <v>310081113068.52551</v>
      </c>
      <c r="K481" s="133">
        <v>94182054532.987427</v>
      </c>
      <c r="L481" s="133">
        <v>2460278131382.873</v>
      </c>
      <c r="M481" s="133">
        <v>11888152662147.377</v>
      </c>
      <c r="N481" s="133">
        <v>12747741950967.221</v>
      </c>
      <c r="O481" s="132">
        <v>0.56531829320203919</v>
      </c>
      <c r="P481" s="132">
        <v>0.6320497576233115</v>
      </c>
      <c r="Q481" s="133">
        <v>3144.4849410377951</v>
      </c>
      <c r="R481" s="426">
        <v>1.0829721106863082</v>
      </c>
    </row>
    <row r="482" spans="1:18">
      <c r="A482" s="134">
        <f t="shared" si="7"/>
        <v>477</v>
      </c>
      <c r="B482" s="131">
        <v>8970076.9267472047</v>
      </c>
      <c r="C482" s="131">
        <v>4223890.6189759662</v>
      </c>
      <c r="D482" s="131">
        <v>1147780.2617354542</v>
      </c>
      <c r="E482" s="131">
        <v>6138663.6778363753</v>
      </c>
      <c r="F482" s="133">
        <v>224460603951.50934</v>
      </c>
      <c r="G482" s="133">
        <v>68381970102.290283</v>
      </c>
      <c r="H482" s="133">
        <v>336413517352.33344</v>
      </c>
      <c r="I482" s="133">
        <v>9882878549688.4355</v>
      </c>
      <c r="J482" s="133">
        <v>587374942151.43689</v>
      </c>
      <c r="K482" s="133">
        <v>93956830663.341522</v>
      </c>
      <c r="L482" s="133">
        <v>2501214543434.2935</v>
      </c>
      <c r="M482" s="133">
        <v>13401838383289.842</v>
      </c>
      <c r="N482" s="133">
        <v>14460302526172.799</v>
      </c>
      <c r="O482" s="132">
        <v>0.59642135370581817</v>
      </c>
      <c r="P482" s="132">
        <v>0.65855919257127282</v>
      </c>
      <c r="Q482" s="133">
        <v>3566.9221820850516</v>
      </c>
      <c r="R482" s="426">
        <v>1.0495646328725328</v>
      </c>
    </row>
    <row r="483" spans="1:18">
      <c r="A483" s="134">
        <f t="shared" si="7"/>
        <v>478</v>
      </c>
      <c r="B483" s="131">
        <v>6972165.9813163849</v>
      </c>
      <c r="C483" s="131">
        <v>4136482.2643897054</v>
      </c>
      <c r="D483" s="131">
        <v>1057633.3993313345</v>
      </c>
      <c r="E483" s="131">
        <v>3208335.9392364249</v>
      </c>
      <c r="F483" s="133">
        <v>188466557871.45084</v>
      </c>
      <c r="G483" s="133">
        <v>47335615510.363625</v>
      </c>
      <c r="H483" s="133">
        <v>681905086083.0083</v>
      </c>
      <c r="I483" s="133">
        <v>8467560271655.0371</v>
      </c>
      <c r="J483" s="133">
        <v>204779734602.26834</v>
      </c>
      <c r="K483" s="133">
        <v>107025216149.67519</v>
      </c>
      <c r="L483" s="133">
        <v>2328559513268.2051</v>
      </c>
      <c r="M483" s="133">
        <v>11789829821758.193</v>
      </c>
      <c r="N483" s="133">
        <v>12652597449990.15</v>
      </c>
      <c r="O483" s="132">
        <v>0.6331966880019797</v>
      </c>
      <c r="P483" s="132">
        <v>0.71070132780258555</v>
      </c>
      <c r="Q483" s="133">
        <v>3121.0156512062531</v>
      </c>
      <c r="R483" s="426">
        <v>1.0306580637089635</v>
      </c>
    </row>
    <row r="484" spans="1:18">
      <c r="A484" s="134">
        <f t="shared" si="7"/>
        <v>479</v>
      </c>
      <c r="B484" s="131">
        <v>9326062.6554829516</v>
      </c>
      <c r="C484" s="131">
        <v>7545143.9389837198</v>
      </c>
      <c r="D484" s="131">
        <v>1099965.5101512056</v>
      </c>
      <c r="E484" s="131">
        <v>5041667.4503084831</v>
      </c>
      <c r="F484" s="133">
        <v>191462698010.68942</v>
      </c>
      <c r="G484" s="133">
        <v>43793157936.926346</v>
      </c>
      <c r="H484" s="133">
        <v>231160546540.02026</v>
      </c>
      <c r="I484" s="133">
        <v>14090884569961.66</v>
      </c>
      <c r="J484" s="133">
        <v>324991242501.11047</v>
      </c>
      <c r="K484" s="133">
        <v>111885866868.56061</v>
      </c>
      <c r="L484" s="133">
        <v>2684411023604.1304</v>
      </c>
      <c r="M484" s="133">
        <v>17443333249475.482</v>
      </c>
      <c r="N484" s="133">
        <v>18531824888789.566</v>
      </c>
      <c r="O484" s="132">
        <v>0.64136539607973186</v>
      </c>
      <c r="P484" s="132">
        <v>0.70616040544231118</v>
      </c>
      <c r="Q484" s="133">
        <v>4571.2444224937262</v>
      </c>
      <c r="R484" s="426">
        <v>1.1824298679028091</v>
      </c>
    </row>
    <row r="485" spans="1:18">
      <c r="A485" s="134">
        <f t="shared" si="7"/>
        <v>480</v>
      </c>
      <c r="B485" s="131">
        <v>15049330.535571441</v>
      </c>
      <c r="C485" s="131">
        <v>8963022.0282146949</v>
      </c>
      <c r="D485" s="131">
        <v>580471.38671207184</v>
      </c>
      <c r="E485" s="131">
        <v>5072892.8068240136</v>
      </c>
      <c r="F485" s="133">
        <v>201909799660.4342</v>
      </c>
      <c r="G485" s="133">
        <v>60557021000.128601</v>
      </c>
      <c r="H485" s="133">
        <v>487245988498.10602</v>
      </c>
      <c r="I485" s="133">
        <v>12864969161193.723</v>
      </c>
      <c r="J485" s="133">
        <v>231869267604.47791</v>
      </c>
      <c r="K485" s="133">
        <v>51783134424.110374</v>
      </c>
      <c r="L485" s="133">
        <v>1378896383160.9246</v>
      </c>
      <c r="M485" s="133">
        <v>15014763934881.342</v>
      </c>
      <c r="N485" s="133">
        <v>15966367420923.658</v>
      </c>
      <c r="O485" s="132">
        <v>0.5783608250521175</v>
      </c>
      <c r="P485" s="132">
        <v>0.62420774332836015</v>
      </c>
      <c r="Q485" s="133">
        <v>3938.423142803073</v>
      </c>
      <c r="R485" s="426">
        <v>1.1453214045164193</v>
      </c>
    </row>
    <row r="486" spans="1:18">
      <c r="A486" s="134">
        <f t="shared" si="7"/>
        <v>481</v>
      </c>
      <c r="B486" s="131">
        <v>11049980.974626813</v>
      </c>
      <c r="C486" s="131">
        <v>4332682.983081378</v>
      </c>
      <c r="D486" s="131">
        <v>904806.92446808773</v>
      </c>
      <c r="E486" s="131">
        <v>5142094.7861431148</v>
      </c>
      <c r="F486" s="133">
        <v>223362208496.8414</v>
      </c>
      <c r="G486" s="133">
        <v>60057242023.332764</v>
      </c>
      <c r="H486" s="133">
        <v>609128909259.74353</v>
      </c>
      <c r="I486" s="133">
        <v>9037980981366.9199</v>
      </c>
      <c r="J486" s="133">
        <v>278922200451.90686</v>
      </c>
      <c r="K486" s="133">
        <v>79208948051.173935</v>
      </c>
      <c r="L486" s="133">
        <v>1490197249946.1953</v>
      </c>
      <c r="M486" s="133">
        <v>11495438289075.939</v>
      </c>
      <c r="N486" s="133">
        <v>12345759812515.416</v>
      </c>
      <c r="O486" s="132">
        <v>0.54090465450160929</v>
      </c>
      <c r="P486" s="132">
        <v>0.60958587385949914</v>
      </c>
      <c r="Q486" s="133">
        <v>3045.3280247941334</v>
      </c>
      <c r="R486" s="426">
        <v>0.92431147352305087</v>
      </c>
    </row>
    <row r="487" spans="1:18">
      <c r="A487" s="134">
        <f t="shared" si="7"/>
        <v>482</v>
      </c>
      <c r="B487" s="131">
        <v>10240782.49048641</v>
      </c>
      <c r="C487" s="131">
        <v>4216324.5996379284</v>
      </c>
      <c r="D487" s="131">
        <v>730128.31382272241</v>
      </c>
      <c r="E487" s="131">
        <v>5772147.9196047094</v>
      </c>
      <c r="F487" s="133">
        <v>230244280875.52478</v>
      </c>
      <c r="G487" s="133">
        <v>55397499900.303444</v>
      </c>
      <c r="H487" s="133">
        <v>511899607511.29944</v>
      </c>
      <c r="I487" s="133">
        <v>6995836027108.877</v>
      </c>
      <c r="J487" s="133">
        <v>450137521276.59485</v>
      </c>
      <c r="K487" s="133">
        <v>78118156010.404846</v>
      </c>
      <c r="L487" s="133">
        <v>1544748619579.5923</v>
      </c>
      <c r="M487" s="133">
        <v>9580739931486.7695</v>
      </c>
      <c r="N487" s="133">
        <v>10334707621214.566</v>
      </c>
      <c r="O487" s="132">
        <v>0.5244213641751404</v>
      </c>
      <c r="P487" s="132">
        <v>0.59671499512183246</v>
      </c>
      <c r="Q487" s="133">
        <v>2549.2618700578605</v>
      </c>
      <c r="R487" s="426">
        <v>0.96386567753717345</v>
      </c>
    </row>
    <row r="488" spans="1:18">
      <c r="A488" s="134">
        <f t="shared" si="7"/>
        <v>483</v>
      </c>
      <c r="B488" s="131">
        <v>7067126.4734099777</v>
      </c>
      <c r="C488" s="131">
        <v>3722462.5511505506</v>
      </c>
      <c r="D488" s="131">
        <v>904630.30939870561</v>
      </c>
      <c r="E488" s="131">
        <v>4692942.4212803319</v>
      </c>
      <c r="F488" s="133">
        <v>191529970168.17331</v>
      </c>
      <c r="G488" s="133">
        <v>43978455137.202614</v>
      </c>
      <c r="H488" s="133">
        <v>189258425974.3309</v>
      </c>
      <c r="I488" s="133">
        <v>7794429078146.3789</v>
      </c>
      <c r="J488" s="133">
        <v>344841409357.71594</v>
      </c>
      <c r="K488" s="133">
        <v>87560723117.399796</v>
      </c>
      <c r="L488" s="133">
        <v>2325103082581.8345</v>
      </c>
      <c r="M488" s="133">
        <v>10741192719177.66</v>
      </c>
      <c r="N488" s="133">
        <v>11468656201120.725</v>
      </c>
      <c r="O488" s="132">
        <v>0.58050168884244402</v>
      </c>
      <c r="P488" s="132">
        <v>0.64102702760034902</v>
      </c>
      <c r="Q488" s="133">
        <v>2828.9729159153244</v>
      </c>
      <c r="R488" s="426">
        <v>1.3102802940967369</v>
      </c>
    </row>
    <row r="489" spans="1:18">
      <c r="A489" s="134">
        <f t="shared" si="7"/>
        <v>484</v>
      </c>
      <c r="B489" s="131">
        <v>10782313.124854144</v>
      </c>
      <c r="C489" s="131">
        <v>16935263.557086736</v>
      </c>
      <c r="D489" s="131">
        <v>721884.9872452399</v>
      </c>
      <c r="E489" s="131">
        <v>6145227.7945644874</v>
      </c>
      <c r="F489" s="133">
        <v>289715290484.87292</v>
      </c>
      <c r="G489" s="133">
        <v>80947225304.375534</v>
      </c>
      <c r="H489" s="133">
        <v>691749574398.46497</v>
      </c>
      <c r="I489" s="133">
        <v>23665181796706.438</v>
      </c>
      <c r="J489" s="133">
        <v>399259892974.78247</v>
      </c>
      <c r="K489" s="133">
        <v>63564379314.291779</v>
      </c>
      <c r="L489" s="133">
        <v>1664622945828.3167</v>
      </c>
      <c r="M489" s="133">
        <v>26484378589222.293</v>
      </c>
      <c r="N489" s="133">
        <v>27978813355254.797</v>
      </c>
      <c r="O489" s="132">
        <v>0.69521275406252048</v>
      </c>
      <c r="P489" s="132">
        <v>0.75626845117799746</v>
      </c>
      <c r="Q489" s="133">
        <v>6901.5326480648237</v>
      </c>
      <c r="R489" s="426">
        <v>1.0938796286809571</v>
      </c>
    </row>
    <row r="490" spans="1:18">
      <c r="A490" s="134">
        <f t="shared" si="7"/>
        <v>485</v>
      </c>
      <c r="B490" s="131">
        <v>8527084.5593331661</v>
      </c>
      <c r="C490" s="131">
        <v>13096656.40063302</v>
      </c>
      <c r="D490" s="131">
        <v>898433.67694915435</v>
      </c>
      <c r="E490" s="131">
        <v>2997055.906221854</v>
      </c>
      <c r="F490" s="133">
        <v>182481129685.02527</v>
      </c>
      <c r="G490" s="133">
        <v>54001749348.640244</v>
      </c>
      <c r="H490" s="133">
        <v>277563275898.86877</v>
      </c>
      <c r="I490" s="133">
        <v>21617280665711.012</v>
      </c>
      <c r="J490" s="133">
        <v>87913454310.513596</v>
      </c>
      <c r="K490" s="133">
        <v>67388443017.186966</v>
      </c>
      <c r="L490" s="133">
        <v>1926510054105.448</v>
      </c>
      <c r="M490" s="133">
        <v>23976655893043.027</v>
      </c>
      <c r="N490" s="133">
        <v>25503110614308.395</v>
      </c>
      <c r="O490" s="132">
        <v>0.72949735840072538</v>
      </c>
      <c r="P490" s="132">
        <v>0.78535678010228416</v>
      </c>
      <c r="Q490" s="133">
        <v>6290.8511628782426</v>
      </c>
      <c r="R490" s="426">
        <v>1.0583601444963286</v>
      </c>
    </row>
    <row r="491" spans="1:18">
      <c r="A491" s="134">
        <f t="shared" si="7"/>
        <v>486</v>
      </c>
      <c r="B491" s="131">
        <v>10930836.85600242</v>
      </c>
      <c r="C491" s="131">
        <v>6571552.0233436069</v>
      </c>
      <c r="D491" s="131">
        <v>1204861.1169976664</v>
      </c>
      <c r="E491" s="131">
        <v>5445986.8261218201</v>
      </c>
      <c r="F491" s="133">
        <v>251763906955.57983</v>
      </c>
      <c r="G491" s="133">
        <v>54338285135.798859</v>
      </c>
      <c r="H491" s="133">
        <v>740053527158.02795</v>
      </c>
      <c r="I491" s="133">
        <v>12542574671616.521</v>
      </c>
      <c r="J491" s="133">
        <v>234964311491.7326</v>
      </c>
      <c r="K491" s="133">
        <v>143680955460.91214</v>
      </c>
      <c r="L491" s="133">
        <v>2609047811082.3823</v>
      </c>
      <c r="M491" s="133">
        <v>16270321276809.576</v>
      </c>
      <c r="N491" s="133">
        <v>17299194709479.15</v>
      </c>
      <c r="O491" s="132">
        <v>0.57934002720388567</v>
      </c>
      <c r="P491" s="132">
        <v>0.64717115570713202</v>
      </c>
      <c r="Q491" s="133">
        <v>4267.1915908927358</v>
      </c>
      <c r="R491" s="426">
        <v>1.0351542988107256</v>
      </c>
    </row>
    <row r="492" spans="1:18">
      <c r="A492" s="134">
        <f t="shared" si="7"/>
        <v>487</v>
      </c>
      <c r="B492" s="131">
        <v>15428134.530506158</v>
      </c>
      <c r="C492" s="131">
        <v>14374117.934041426</v>
      </c>
      <c r="D492" s="131">
        <v>715440.26212140848</v>
      </c>
      <c r="E492" s="131">
        <v>5985937.8332837736</v>
      </c>
      <c r="F492" s="133">
        <v>249610647717.63312</v>
      </c>
      <c r="G492" s="133">
        <v>50218749865.026566</v>
      </c>
      <c r="H492" s="133">
        <v>767353486794.8667</v>
      </c>
      <c r="I492" s="133">
        <v>23242305160910.789</v>
      </c>
      <c r="J492" s="133">
        <v>467726451195.78528</v>
      </c>
      <c r="K492" s="133">
        <v>51675515202.275925</v>
      </c>
      <c r="L492" s="133">
        <v>1546500814950.9692</v>
      </c>
      <c r="M492" s="133">
        <v>26075561429054.688</v>
      </c>
      <c r="N492" s="133">
        <v>27673796068432.043</v>
      </c>
      <c r="O492" s="132">
        <v>0.67306563861596624</v>
      </c>
      <c r="P492" s="132">
        <v>0.7374871372521955</v>
      </c>
      <c r="Q492" s="133">
        <v>6826.2940474672032</v>
      </c>
      <c r="R492" s="426">
        <v>1.0117886095861282</v>
      </c>
    </row>
    <row r="493" spans="1:18">
      <c r="A493" s="134">
        <f t="shared" si="7"/>
        <v>488</v>
      </c>
      <c r="B493" s="131">
        <v>10189648.41474458</v>
      </c>
      <c r="C493" s="131">
        <v>11242610.239429891</v>
      </c>
      <c r="D493" s="131">
        <v>1040953.3601505243</v>
      </c>
      <c r="E493" s="131">
        <v>4848403.5197429601</v>
      </c>
      <c r="F493" s="133">
        <v>202022204403.99371</v>
      </c>
      <c r="G493" s="133">
        <v>44095346442.965706</v>
      </c>
      <c r="H493" s="133">
        <v>318977309038.54059</v>
      </c>
      <c r="I493" s="133">
        <v>12613925157171.875</v>
      </c>
      <c r="J493" s="133">
        <v>294836641833.245</v>
      </c>
      <c r="K493" s="133">
        <v>103398695264.83257</v>
      </c>
      <c r="L493" s="133">
        <v>1760659144995.2217</v>
      </c>
      <c r="M493" s="133">
        <v>15091796948303.715</v>
      </c>
      <c r="N493" s="133">
        <v>16111952537702.449</v>
      </c>
      <c r="O493" s="132">
        <v>0.60905258669375506</v>
      </c>
      <c r="P493" s="132">
        <v>0.67083773381056355</v>
      </c>
      <c r="Q493" s="133">
        <v>3974.3346170948321</v>
      </c>
      <c r="R493" s="426">
        <v>0.94065525331308875</v>
      </c>
    </row>
    <row r="494" spans="1:18">
      <c r="A494" s="134">
        <f t="shared" si="7"/>
        <v>489</v>
      </c>
      <c r="B494" s="131">
        <v>14569803.99933093</v>
      </c>
      <c r="C494" s="131">
        <v>5575888.4989597313</v>
      </c>
      <c r="D494" s="131">
        <v>681376.06330755516</v>
      </c>
      <c r="E494" s="131">
        <v>4972387.2519917181</v>
      </c>
      <c r="F494" s="133">
        <v>203207446604.20056</v>
      </c>
      <c r="G494" s="133">
        <v>43936460679.165848</v>
      </c>
      <c r="H494" s="133">
        <v>0</v>
      </c>
      <c r="I494" s="133">
        <v>11284564220723.654</v>
      </c>
      <c r="J494" s="133">
        <v>283295716884.5719</v>
      </c>
      <c r="K494" s="133">
        <v>57969023898.861877</v>
      </c>
      <c r="L494" s="133">
        <v>1329645301815.1733</v>
      </c>
      <c r="M494" s="133">
        <v>12955474263322.262</v>
      </c>
      <c r="N494" s="133">
        <v>13882747575145.564</v>
      </c>
      <c r="O494" s="132">
        <v>0.51342456891781263</v>
      </c>
      <c r="P494" s="132">
        <v>0.59243901784741682</v>
      </c>
      <c r="Q494" s="133">
        <v>3424.4567279589455</v>
      </c>
      <c r="R494" s="426">
        <v>1.0162822802146978</v>
      </c>
    </row>
    <row r="495" spans="1:18">
      <c r="A495" s="134">
        <f t="shared" si="7"/>
        <v>490</v>
      </c>
      <c r="B495" s="131">
        <v>12913187.665577536</v>
      </c>
      <c r="C495" s="131">
        <v>4479517.4886635169</v>
      </c>
      <c r="D495" s="131">
        <v>1522079.3800554615</v>
      </c>
      <c r="E495" s="131">
        <v>4728529.6995573984</v>
      </c>
      <c r="F495" s="133">
        <v>279338269669.22034</v>
      </c>
      <c r="G495" s="133">
        <v>66862966434.972183</v>
      </c>
      <c r="H495" s="133">
        <v>770884127890.73462</v>
      </c>
      <c r="I495" s="133">
        <v>10014938702037.273</v>
      </c>
      <c r="J495" s="133">
        <v>272421681206.49289</v>
      </c>
      <c r="K495" s="133">
        <v>173208228459.49762</v>
      </c>
      <c r="L495" s="133">
        <v>3794943445443.8994</v>
      </c>
      <c r="M495" s="133">
        <v>15026396185037.898</v>
      </c>
      <c r="N495" s="133">
        <v>16107520303854.541</v>
      </c>
      <c r="O495" s="132">
        <v>0.55861826289904304</v>
      </c>
      <c r="P495" s="132">
        <v>0.63927239321882112</v>
      </c>
      <c r="Q495" s="133">
        <v>3973.2413181683623</v>
      </c>
      <c r="R495" s="426">
        <v>1.2616442426192565</v>
      </c>
    </row>
    <row r="496" spans="1:18">
      <c r="A496" s="134">
        <f t="shared" si="7"/>
        <v>491</v>
      </c>
      <c r="B496" s="131">
        <v>9202222.2134143114</v>
      </c>
      <c r="C496" s="131">
        <v>5351096.299685563</v>
      </c>
      <c r="D496" s="131">
        <v>1106520.523353175</v>
      </c>
      <c r="E496" s="131">
        <v>3148746.0826899945</v>
      </c>
      <c r="F496" s="133">
        <v>169334359179.4198</v>
      </c>
      <c r="G496" s="133">
        <v>40229950046.634476</v>
      </c>
      <c r="H496" s="133">
        <v>352179962617.14716</v>
      </c>
      <c r="I496" s="133">
        <v>10499155387223.447</v>
      </c>
      <c r="J496" s="133">
        <v>242312574115.52258</v>
      </c>
      <c r="K496" s="133">
        <v>154730442412.88705</v>
      </c>
      <c r="L496" s="133">
        <v>1989948965231.9109</v>
      </c>
      <c r="M496" s="133">
        <v>13238327331600.914</v>
      </c>
      <c r="N496" s="133">
        <v>14162072885974.842</v>
      </c>
      <c r="O496" s="132">
        <v>0.60558554183614743</v>
      </c>
      <c r="P496" s="132">
        <v>0.67308610878254915</v>
      </c>
      <c r="Q496" s="133">
        <v>3493.3578899789941</v>
      </c>
      <c r="R496" s="426">
        <v>0.99283887180547636</v>
      </c>
    </row>
    <row r="497" spans="1:18">
      <c r="A497" s="134">
        <f t="shared" si="7"/>
        <v>492</v>
      </c>
      <c r="B497" s="131">
        <v>7752780.8782863198</v>
      </c>
      <c r="C497" s="131">
        <v>3438339.2048128163</v>
      </c>
      <c r="D497" s="131">
        <v>1012342.65044776</v>
      </c>
      <c r="E497" s="131">
        <v>5296191.1307704896</v>
      </c>
      <c r="F497" s="133">
        <v>197199740705.79468</v>
      </c>
      <c r="G497" s="133">
        <v>51913310348.884712</v>
      </c>
      <c r="H497" s="133">
        <v>629562013323.55078</v>
      </c>
      <c r="I497" s="133">
        <v>7696824069497.5635</v>
      </c>
      <c r="J497" s="133">
        <v>278879822661.31622</v>
      </c>
      <c r="K497" s="133">
        <v>85449776992.45015</v>
      </c>
      <c r="L497" s="133">
        <v>1834857472305.0181</v>
      </c>
      <c r="M497" s="133">
        <v>10525573154779.898</v>
      </c>
      <c r="N497" s="133">
        <v>11265834288694.607</v>
      </c>
      <c r="O497" s="132">
        <v>0.5291255094568913</v>
      </c>
      <c r="P497" s="132">
        <v>0.60130967881829289</v>
      </c>
      <c r="Q497" s="133">
        <v>2778.9428437825868</v>
      </c>
      <c r="R497" s="426">
        <v>0.97761250963449131</v>
      </c>
    </row>
    <row r="498" spans="1:18">
      <c r="A498" s="134">
        <f t="shared" si="7"/>
        <v>493</v>
      </c>
      <c r="B498" s="131">
        <v>9625364.9748466592</v>
      </c>
      <c r="C498" s="131">
        <v>4452178.0719643654</v>
      </c>
      <c r="D498" s="131">
        <v>689134.69276348106</v>
      </c>
      <c r="E498" s="131">
        <v>5201694.2770311935</v>
      </c>
      <c r="F498" s="133">
        <v>202750576452.2352</v>
      </c>
      <c r="G498" s="133">
        <v>50148945653.335403</v>
      </c>
      <c r="H498" s="133">
        <v>653897626071.63013</v>
      </c>
      <c r="I498" s="133">
        <v>8680117062519.1123</v>
      </c>
      <c r="J498" s="133">
        <v>331722872865.65356</v>
      </c>
      <c r="K498" s="133">
        <v>65866079902.329262</v>
      </c>
      <c r="L498" s="133">
        <v>1499594947693.417</v>
      </c>
      <c r="M498" s="133">
        <v>11231198589052.145</v>
      </c>
      <c r="N498" s="133">
        <v>12032106416158.973</v>
      </c>
      <c r="O498" s="132">
        <v>0.56240628613974719</v>
      </c>
      <c r="P498" s="132">
        <v>0.63500333791645214</v>
      </c>
      <c r="Q498" s="133">
        <v>2967.9591554412859</v>
      </c>
      <c r="R498" s="426">
        <v>1.0224948955275537</v>
      </c>
    </row>
    <row r="499" spans="1:18">
      <c r="A499" s="134">
        <f t="shared" si="7"/>
        <v>494</v>
      </c>
      <c r="B499" s="131">
        <v>9569144.4209198318</v>
      </c>
      <c r="C499" s="131">
        <v>4011425.9464493981</v>
      </c>
      <c r="D499" s="131">
        <v>1431100.6947191693</v>
      </c>
      <c r="E499" s="131">
        <v>7430405.9368303334</v>
      </c>
      <c r="F499" s="133">
        <v>231681901520.77258</v>
      </c>
      <c r="G499" s="133">
        <v>57677682949.070999</v>
      </c>
      <c r="H499" s="133">
        <v>465796049600.01288</v>
      </c>
      <c r="I499" s="133">
        <v>8738337454779.832</v>
      </c>
      <c r="J499" s="133">
        <v>530358717596.01752</v>
      </c>
      <c r="K499" s="133">
        <v>122132621893.58548</v>
      </c>
      <c r="L499" s="133">
        <v>2355011290603.5029</v>
      </c>
      <c r="M499" s="133">
        <v>12211636134472.953</v>
      </c>
      <c r="N499" s="133">
        <v>13079501882018.932</v>
      </c>
      <c r="O499" s="132">
        <v>0.54546872615387465</v>
      </c>
      <c r="P499" s="132">
        <v>0.61614476309977506</v>
      </c>
      <c r="Q499" s="133">
        <v>3226.3201484999831</v>
      </c>
      <c r="R499" s="426">
        <v>0.7690291985466805</v>
      </c>
    </row>
    <row r="500" spans="1:18">
      <c r="A500" s="134">
        <f t="shared" si="7"/>
        <v>495</v>
      </c>
      <c r="B500" s="131">
        <v>12017099.649656415</v>
      </c>
      <c r="C500" s="131">
        <v>5053355.3739640554</v>
      </c>
      <c r="D500" s="131">
        <v>1058808.5669099004</v>
      </c>
      <c r="E500" s="131">
        <v>5402119.3772074888</v>
      </c>
      <c r="F500" s="133">
        <v>206495121675.34607</v>
      </c>
      <c r="G500" s="133">
        <v>66600572378.142464</v>
      </c>
      <c r="H500" s="133">
        <v>701307442084.14258</v>
      </c>
      <c r="I500" s="133">
        <v>6777361605010.2959</v>
      </c>
      <c r="J500" s="133">
        <v>369530192979.34265</v>
      </c>
      <c r="K500" s="133">
        <v>80928026206.639297</v>
      </c>
      <c r="L500" s="133">
        <v>2509926846435.0342</v>
      </c>
      <c r="M500" s="133">
        <v>10439054112715.455</v>
      </c>
      <c r="N500" s="133">
        <v>11209247645626.828</v>
      </c>
      <c r="O500" s="132">
        <v>0.49633452099810438</v>
      </c>
      <c r="P500" s="132">
        <v>0.56390292848738011</v>
      </c>
      <c r="Q500" s="133">
        <v>2764.9846190495382</v>
      </c>
      <c r="R500" s="426">
        <v>1.2247952576195182</v>
      </c>
    </row>
    <row r="501" spans="1:18">
      <c r="A501" s="134">
        <f t="shared" si="7"/>
        <v>496</v>
      </c>
      <c r="B501" s="131">
        <v>8781984.1466889214</v>
      </c>
      <c r="C501" s="131">
        <v>5510779.8328306349</v>
      </c>
      <c r="D501" s="131">
        <v>722635.59627527755</v>
      </c>
      <c r="E501" s="131">
        <v>4762931.5570091065</v>
      </c>
      <c r="F501" s="133">
        <v>207476672876.04211</v>
      </c>
      <c r="G501" s="133">
        <v>41214081324.279526</v>
      </c>
      <c r="H501" s="133">
        <v>547275754683.78845</v>
      </c>
      <c r="I501" s="133">
        <v>8843296712713.3457</v>
      </c>
      <c r="J501" s="133">
        <v>296702130908.29724</v>
      </c>
      <c r="K501" s="133">
        <v>54167740197.031036</v>
      </c>
      <c r="L501" s="133">
        <v>1496174346978.9187</v>
      </c>
      <c r="M501" s="133">
        <v>11237616685481.381</v>
      </c>
      <c r="N501" s="133">
        <v>11973185890676.484</v>
      </c>
      <c r="O501" s="132">
        <v>0.56212667985586295</v>
      </c>
      <c r="P501" s="132">
        <v>0.62801581091726055</v>
      </c>
      <c r="Q501" s="133">
        <v>2953.4252320366268</v>
      </c>
      <c r="R501" s="426">
        <v>1.0161071092108165</v>
      </c>
    </row>
    <row r="502" spans="1:18">
      <c r="A502" s="134">
        <f t="shared" si="7"/>
        <v>497</v>
      </c>
      <c r="B502" s="131">
        <v>9651804.4354326408</v>
      </c>
      <c r="C502" s="131">
        <v>14151262.401254475</v>
      </c>
      <c r="D502" s="131">
        <v>1000761.8309723643</v>
      </c>
      <c r="E502" s="131">
        <v>2822714.605923723</v>
      </c>
      <c r="F502" s="133">
        <v>185058021225.86203</v>
      </c>
      <c r="G502" s="133">
        <v>44949425275.071228</v>
      </c>
      <c r="H502" s="133">
        <v>733040100517.43958</v>
      </c>
      <c r="I502" s="133">
        <v>19548353654304.844</v>
      </c>
      <c r="J502" s="133">
        <v>144391870375.13202</v>
      </c>
      <c r="K502" s="133">
        <v>77872913157.513657</v>
      </c>
      <c r="L502" s="133">
        <v>2078442090374.4246</v>
      </c>
      <c r="M502" s="133">
        <v>22582100628729.355</v>
      </c>
      <c r="N502" s="133">
        <v>23980184704184.84</v>
      </c>
      <c r="O502" s="132">
        <v>0.70944417587547259</v>
      </c>
      <c r="P502" s="132">
        <v>0.77760324584081653</v>
      </c>
      <c r="Q502" s="133">
        <v>5915.1910962468774</v>
      </c>
      <c r="R502" s="426">
        <v>1.0820515994011577</v>
      </c>
    </row>
    <row r="503" spans="1:18">
      <c r="A503" s="134">
        <f t="shared" si="7"/>
        <v>498</v>
      </c>
      <c r="B503" s="131">
        <v>11090776.230526676</v>
      </c>
      <c r="C503" s="131">
        <v>7085582.2388596665</v>
      </c>
      <c r="D503" s="131">
        <v>805047.64497415745</v>
      </c>
      <c r="E503" s="131">
        <v>3508096.6549157384</v>
      </c>
      <c r="F503" s="133">
        <v>221333057373.02783</v>
      </c>
      <c r="G503" s="133">
        <v>56646819565.366577</v>
      </c>
      <c r="H503" s="133">
        <v>464870000912.13019</v>
      </c>
      <c r="I503" s="133">
        <v>12430768737051.875</v>
      </c>
      <c r="J503" s="133">
        <v>197084363798.82983</v>
      </c>
      <c r="K503" s="133">
        <v>76273208207.688232</v>
      </c>
      <c r="L503" s="133">
        <v>2065946876233.8499</v>
      </c>
      <c r="M503" s="133">
        <v>15234943186204.373</v>
      </c>
      <c r="N503" s="133">
        <v>16172868150876.957</v>
      </c>
      <c r="O503" s="132">
        <v>0.63821946523420992</v>
      </c>
      <c r="P503" s="132">
        <v>0.69513828813180134</v>
      </c>
      <c r="Q503" s="133">
        <v>3989.3606686918988</v>
      </c>
      <c r="R503" s="426">
        <v>1.1218370257136698</v>
      </c>
    </row>
    <row r="504" spans="1:18">
      <c r="A504" s="134">
        <f t="shared" si="7"/>
        <v>499</v>
      </c>
      <c r="B504" s="131">
        <v>10891416.321703641</v>
      </c>
      <c r="C504" s="131">
        <v>7368345.7825758457</v>
      </c>
      <c r="D504" s="131">
        <v>1156510.0627158871</v>
      </c>
      <c r="E504" s="131">
        <v>6599409.6764401421</v>
      </c>
      <c r="F504" s="133">
        <v>178305904058.39215</v>
      </c>
      <c r="G504" s="133">
        <v>40172646923.007858</v>
      </c>
      <c r="H504" s="133">
        <v>388818112503.80988</v>
      </c>
      <c r="I504" s="133">
        <v>11128727653348.984</v>
      </c>
      <c r="J504" s="133">
        <v>540958683436.39844</v>
      </c>
      <c r="K504" s="133">
        <v>116112040748.19197</v>
      </c>
      <c r="L504" s="133">
        <v>2362014951008.1328</v>
      </c>
      <c r="M504" s="133">
        <v>14536631441045.518</v>
      </c>
      <c r="N504" s="133">
        <v>15566332497739.828</v>
      </c>
      <c r="O504" s="132">
        <v>0.57948763210442256</v>
      </c>
      <c r="P504" s="132">
        <v>0.6455483280038975</v>
      </c>
      <c r="Q504" s="133">
        <v>3839.7465460631051</v>
      </c>
      <c r="R504" s="426">
        <v>0.94159566304810405</v>
      </c>
    </row>
    <row r="505" spans="1:18">
      <c r="A505" s="134">
        <f t="shared" si="7"/>
        <v>500</v>
      </c>
      <c r="B505" s="131">
        <v>11575041.65421322</v>
      </c>
      <c r="C505" s="131">
        <v>7966752.7030517152</v>
      </c>
      <c r="D505" s="131">
        <v>1483416.2122136352</v>
      </c>
      <c r="E505" s="131">
        <v>3270703.7299865093</v>
      </c>
      <c r="F505" s="133">
        <v>245839718590.45679</v>
      </c>
      <c r="G505" s="133">
        <v>54691200112.695053</v>
      </c>
      <c r="H505" s="133">
        <v>877945274444.2688</v>
      </c>
      <c r="I505" s="133">
        <v>13097469328624.143</v>
      </c>
      <c r="J505" s="133">
        <v>181944845737.2836</v>
      </c>
      <c r="K505" s="133">
        <v>132206189738.77357</v>
      </c>
      <c r="L505" s="133">
        <v>3499326224784.0957</v>
      </c>
      <c r="M505" s="133">
        <v>17788891863328.563</v>
      </c>
      <c r="N505" s="133">
        <v>18902859411269.16</v>
      </c>
      <c r="O505" s="132">
        <v>0.63827230945081326</v>
      </c>
      <c r="P505" s="132">
        <v>0.72129129142420667</v>
      </c>
      <c r="Q505" s="133">
        <v>4662.767491679615</v>
      </c>
      <c r="R505" s="426">
        <v>1.0855998836343266</v>
      </c>
    </row>
    <row r="506" spans="1:18">
      <c r="A506" s="134">
        <f t="shared" si="7"/>
        <v>501</v>
      </c>
      <c r="B506" s="131">
        <v>12590649.575269194</v>
      </c>
      <c r="C506" s="131">
        <v>18164353.55479271</v>
      </c>
      <c r="D506" s="131">
        <v>625985.99137421278</v>
      </c>
      <c r="E506" s="131">
        <v>4337445.0032509034</v>
      </c>
      <c r="F506" s="133">
        <v>239027247877.41309</v>
      </c>
      <c r="G506" s="133">
        <v>66262550076.176117</v>
      </c>
      <c r="H506" s="133">
        <v>406493481127.88281</v>
      </c>
      <c r="I506" s="133">
        <v>25693616964763.574</v>
      </c>
      <c r="J506" s="133">
        <v>333015245820.69098</v>
      </c>
      <c r="K506" s="133">
        <v>75699969999.382858</v>
      </c>
      <c r="L506" s="133">
        <v>1588563689447.0295</v>
      </c>
      <c r="M506" s="133">
        <v>28097389351158.563</v>
      </c>
      <c r="N506" s="133">
        <v>29832150937081.105</v>
      </c>
      <c r="O506" s="132">
        <v>0.70860044747585571</v>
      </c>
      <c r="P506" s="132">
        <v>0.76709737103919995</v>
      </c>
      <c r="Q506" s="133">
        <v>7358.6953470846338</v>
      </c>
      <c r="R506" s="426">
        <v>1.2049502944506472</v>
      </c>
    </row>
    <row r="507" spans="1:18">
      <c r="A507" s="134">
        <f t="shared" si="7"/>
        <v>502</v>
      </c>
      <c r="B507" s="131">
        <v>13270277.43715601</v>
      </c>
      <c r="C507" s="131">
        <v>5303015.5312252203</v>
      </c>
      <c r="D507" s="131">
        <v>882733.41082718386</v>
      </c>
      <c r="E507" s="131">
        <v>3851385.1344580632</v>
      </c>
      <c r="F507" s="133">
        <v>264199036792.4743</v>
      </c>
      <c r="G507" s="133">
        <v>66437964417.959839</v>
      </c>
      <c r="H507" s="133">
        <v>487444481292.48016</v>
      </c>
      <c r="I507" s="133">
        <v>10608897348870.369</v>
      </c>
      <c r="J507" s="133">
        <v>263517542474.98459</v>
      </c>
      <c r="K507" s="133">
        <v>106165232640.21527</v>
      </c>
      <c r="L507" s="133">
        <v>1822927382067.4995</v>
      </c>
      <c r="M507" s="133">
        <v>13288951987345.549</v>
      </c>
      <c r="N507" s="133">
        <v>14301370280077.709</v>
      </c>
      <c r="O507" s="132">
        <v>0.56749601571784536</v>
      </c>
      <c r="P507" s="132">
        <v>0.62983879125018449</v>
      </c>
      <c r="Q507" s="133">
        <v>3527.7183719974614</v>
      </c>
      <c r="R507" s="426">
        <v>1.1346678513499708</v>
      </c>
    </row>
    <row r="508" spans="1:18">
      <c r="A508" s="134">
        <f t="shared" si="7"/>
        <v>503</v>
      </c>
      <c r="B508" s="131">
        <v>15626359.785932224</v>
      </c>
      <c r="C508" s="131">
        <v>26254746.156452369</v>
      </c>
      <c r="D508" s="131">
        <v>940363.86942422763</v>
      </c>
      <c r="E508" s="131">
        <v>5356699.993096523</v>
      </c>
      <c r="F508" s="133">
        <v>345430804921.82764</v>
      </c>
      <c r="G508" s="133">
        <v>90319794094.358246</v>
      </c>
      <c r="H508" s="133">
        <v>141519025430.75809</v>
      </c>
      <c r="I508" s="133">
        <v>30421828684768.492</v>
      </c>
      <c r="J508" s="133">
        <v>433772361166.26044</v>
      </c>
      <c r="K508" s="133">
        <v>97217902972.837845</v>
      </c>
      <c r="L508" s="133">
        <v>2568712314181.6768</v>
      </c>
      <c r="M508" s="133">
        <v>33663050288520.023</v>
      </c>
      <c r="N508" s="133">
        <v>35700993783795.914</v>
      </c>
      <c r="O508" s="132">
        <v>0.69917204357231966</v>
      </c>
      <c r="P508" s="132">
        <v>0.76343943120773927</v>
      </c>
      <c r="Q508" s="133">
        <v>8806.3625515036783</v>
      </c>
      <c r="R508" s="426">
        <v>1.2829552636193593</v>
      </c>
    </row>
    <row r="509" spans="1:18">
      <c r="A509" s="134">
        <f t="shared" si="7"/>
        <v>504</v>
      </c>
      <c r="B509" s="131">
        <v>9690513.2824794706</v>
      </c>
      <c r="C509" s="131">
        <v>10361236.446488261</v>
      </c>
      <c r="D509" s="131">
        <v>1194323.9925526362</v>
      </c>
      <c r="E509" s="131">
        <v>4704521.0809075758</v>
      </c>
      <c r="F509" s="133">
        <v>261749480841.77216</v>
      </c>
      <c r="G509" s="133">
        <v>47118081899.408813</v>
      </c>
      <c r="H509" s="133">
        <v>949586172421.68445</v>
      </c>
      <c r="I509" s="133">
        <v>19114223717217.07</v>
      </c>
      <c r="J509" s="133">
        <v>265629570269.53369</v>
      </c>
      <c r="K509" s="133">
        <v>136083251256.76666</v>
      </c>
      <c r="L509" s="133">
        <v>2790411732455.5093</v>
      </c>
      <c r="M509" s="133">
        <v>23255934443620.563</v>
      </c>
      <c r="N509" s="133">
        <v>24801820366215.914</v>
      </c>
      <c r="O509" s="132">
        <v>0.69018851847236873</v>
      </c>
      <c r="P509" s="132">
        <v>0.76304955936851104</v>
      </c>
      <c r="Q509" s="133">
        <v>6117.863928518972</v>
      </c>
      <c r="R509" s="426">
        <v>1.0442742792556792</v>
      </c>
    </row>
    <row r="510" spans="1:18">
      <c r="A510" s="134">
        <f t="shared" si="7"/>
        <v>505</v>
      </c>
      <c r="B510" s="131">
        <v>10634045.747645522</v>
      </c>
      <c r="C510" s="131">
        <v>6301794.5153521551</v>
      </c>
      <c r="D510" s="131">
        <v>723970.46439915267</v>
      </c>
      <c r="E510" s="131">
        <v>4566793.9624585938</v>
      </c>
      <c r="F510" s="133">
        <v>216782135354.28616</v>
      </c>
      <c r="G510" s="133">
        <v>31737168917.533684</v>
      </c>
      <c r="H510" s="133">
        <v>442800913912.02734</v>
      </c>
      <c r="I510" s="133">
        <v>11547917739806.395</v>
      </c>
      <c r="J510" s="133">
        <v>225188469184.78326</v>
      </c>
      <c r="K510" s="133">
        <v>90020953373.617203</v>
      </c>
      <c r="L510" s="133">
        <v>2334492749356.6934</v>
      </c>
      <c r="M510" s="133">
        <v>14640420825633.516</v>
      </c>
      <c r="N510" s="133">
        <v>15648387993603.615</v>
      </c>
      <c r="O510" s="132">
        <v>0.60439880600528428</v>
      </c>
      <c r="P510" s="132">
        <v>0.66251549778620977</v>
      </c>
      <c r="Q510" s="133">
        <v>3859.9871715845129</v>
      </c>
      <c r="R510" s="426">
        <v>1.490592194708046</v>
      </c>
    </row>
    <row r="511" spans="1:18">
      <c r="A511" s="134">
        <f t="shared" si="7"/>
        <v>506</v>
      </c>
      <c r="B511" s="131">
        <v>10346699.425982445</v>
      </c>
      <c r="C511" s="131">
        <v>15108413.27261994</v>
      </c>
      <c r="D511" s="131">
        <v>1165229.2300581476</v>
      </c>
      <c r="E511" s="131">
        <v>4978008.4443850946</v>
      </c>
      <c r="F511" s="133">
        <v>228564712997.11462</v>
      </c>
      <c r="G511" s="133">
        <v>64592254589.748245</v>
      </c>
      <c r="H511" s="133">
        <v>376811839796.51642</v>
      </c>
      <c r="I511" s="133">
        <v>24364062940739.957</v>
      </c>
      <c r="J511" s="133">
        <v>348891291722.88623</v>
      </c>
      <c r="K511" s="133">
        <v>100645615552.59767</v>
      </c>
      <c r="L511" s="133">
        <v>2369017839645.665</v>
      </c>
      <c r="M511" s="133">
        <v>27559429527457.621</v>
      </c>
      <c r="N511" s="133">
        <v>29217301939057.992</v>
      </c>
      <c r="O511" s="132">
        <v>0.70455669257762643</v>
      </c>
      <c r="P511" s="132">
        <v>0.76683252586206041</v>
      </c>
      <c r="Q511" s="133">
        <v>7207.0305720419319</v>
      </c>
      <c r="R511" s="426">
        <v>1.0695772747211392</v>
      </c>
    </row>
    <row r="512" spans="1:18">
      <c r="A512" s="134">
        <f t="shared" si="7"/>
        <v>507</v>
      </c>
      <c r="B512" s="131">
        <v>9844390.0459185634</v>
      </c>
      <c r="C512" s="131">
        <v>18002543.421105515</v>
      </c>
      <c r="D512" s="131">
        <v>449767.32419782586</v>
      </c>
      <c r="E512" s="131">
        <v>4255209.5125151174</v>
      </c>
      <c r="F512" s="133">
        <v>282358109077.03259</v>
      </c>
      <c r="G512" s="133">
        <v>55246152231.82518</v>
      </c>
      <c r="H512" s="133">
        <v>1020930216818.7957</v>
      </c>
      <c r="I512" s="133">
        <v>27727878500009.84</v>
      </c>
      <c r="J512" s="133">
        <v>174041355675.91733</v>
      </c>
      <c r="K512" s="133">
        <v>31913814591.045921</v>
      </c>
      <c r="L512" s="133">
        <v>956731504945.07544</v>
      </c>
      <c r="M512" s="133">
        <v>29911495392040.676</v>
      </c>
      <c r="N512" s="133">
        <v>31950693201352.648</v>
      </c>
      <c r="O512" s="132">
        <v>0.73495492749440627</v>
      </c>
      <c r="P512" s="132">
        <v>0.79673087637456697</v>
      </c>
      <c r="Q512" s="133">
        <v>7881.2760733479645</v>
      </c>
      <c r="R512" s="426">
        <v>1.0416325922450114</v>
      </c>
    </row>
    <row r="513" spans="1:18">
      <c r="A513" s="134">
        <f t="shared" si="7"/>
        <v>508</v>
      </c>
      <c r="B513" s="131">
        <v>8173222.8759131599</v>
      </c>
      <c r="C513" s="131">
        <v>5061496.1101481803</v>
      </c>
      <c r="D513" s="131">
        <v>505127.75688237324</v>
      </c>
      <c r="E513" s="131">
        <v>4636189.3226989405</v>
      </c>
      <c r="F513" s="133">
        <v>235320808467.27835</v>
      </c>
      <c r="G513" s="133">
        <v>61933245219.099731</v>
      </c>
      <c r="H513" s="133">
        <v>618627822005.90881</v>
      </c>
      <c r="I513" s="133">
        <v>9949653593622.875</v>
      </c>
      <c r="J513" s="133">
        <v>367296305395.3197</v>
      </c>
      <c r="K513" s="133">
        <v>51954134412.524529</v>
      </c>
      <c r="L513" s="133">
        <v>1151471558459.6235</v>
      </c>
      <c r="M513" s="133">
        <v>12139003413896.252</v>
      </c>
      <c r="N513" s="133">
        <v>13100583513392.756</v>
      </c>
      <c r="O513" s="132">
        <v>0.62489908310830167</v>
      </c>
      <c r="P513" s="132">
        <v>0.69387584727458373</v>
      </c>
      <c r="Q513" s="133">
        <v>3231.5203535749274</v>
      </c>
      <c r="R513" s="426">
        <v>0.98982783366387228</v>
      </c>
    </row>
    <row r="514" spans="1:18">
      <c r="A514" s="134">
        <f t="shared" si="7"/>
        <v>509</v>
      </c>
      <c r="B514" s="131">
        <v>12141419.840219157</v>
      </c>
      <c r="C514" s="131">
        <v>18489551.384199526</v>
      </c>
      <c r="D514" s="131">
        <v>1158312.6694855175</v>
      </c>
      <c r="E514" s="131">
        <v>6288269.9476398239</v>
      </c>
      <c r="F514" s="133">
        <v>248594633722.02002</v>
      </c>
      <c r="G514" s="133">
        <v>58858816043.944641</v>
      </c>
      <c r="H514" s="133">
        <v>306265502380.49219</v>
      </c>
      <c r="I514" s="133">
        <v>18620819709023.051</v>
      </c>
      <c r="J514" s="133">
        <v>402076700956.73035</v>
      </c>
      <c r="K514" s="133">
        <v>83855831518.31398</v>
      </c>
      <c r="L514" s="133">
        <v>2429303426719.9751</v>
      </c>
      <c r="M514" s="133">
        <v>21842321170598.563</v>
      </c>
      <c r="N514" s="133">
        <v>23113418013482.746</v>
      </c>
      <c r="O514" s="132">
        <v>0.64409607654842993</v>
      </c>
      <c r="P514" s="132">
        <v>0.70492352243341261</v>
      </c>
      <c r="Q514" s="133">
        <v>5701.3857951363461</v>
      </c>
      <c r="R514" s="426">
        <v>1.1207212589924336</v>
      </c>
    </row>
    <row r="515" spans="1:18">
      <c r="A515" s="134">
        <f t="shared" si="7"/>
        <v>510</v>
      </c>
      <c r="B515" s="131">
        <v>11758911.0653961</v>
      </c>
      <c r="C515" s="131">
        <v>7182960.182327277</v>
      </c>
      <c r="D515" s="131">
        <v>1092905.8074430111</v>
      </c>
      <c r="E515" s="131">
        <v>4689220.1103285402</v>
      </c>
      <c r="F515" s="133">
        <v>157052660250.61868</v>
      </c>
      <c r="G515" s="133">
        <v>52950982816.513206</v>
      </c>
      <c r="H515" s="133">
        <v>304285989425.84302</v>
      </c>
      <c r="I515" s="133">
        <v>11252443843429.805</v>
      </c>
      <c r="J515" s="133">
        <v>297199624585.30005</v>
      </c>
      <c r="K515" s="133">
        <v>130302458114.86557</v>
      </c>
      <c r="L515" s="133">
        <v>2125241208842.1794</v>
      </c>
      <c r="M515" s="133">
        <v>14109473124397.994</v>
      </c>
      <c r="N515" s="133">
        <v>14971924977546.459</v>
      </c>
      <c r="O515" s="132">
        <v>0.56142841121763709</v>
      </c>
      <c r="P515" s="132">
        <v>0.63476540246486757</v>
      </c>
      <c r="Q515" s="133">
        <v>3693.1240694490525</v>
      </c>
      <c r="R515" s="426">
        <v>1.1177966891208044</v>
      </c>
    </row>
    <row r="516" spans="1:18">
      <c r="A516" s="134">
        <f t="shared" si="7"/>
        <v>511</v>
      </c>
      <c r="B516" s="131">
        <v>10294333.41065097</v>
      </c>
      <c r="C516" s="131">
        <v>12892384.144316424</v>
      </c>
      <c r="D516" s="131">
        <v>1244993.1371923697</v>
      </c>
      <c r="E516" s="131">
        <v>5309889.1247470565</v>
      </c>
      <c r="F516" s="133">
        <v>204981384924.13696</v>
      </c>
      <c r="G516" s="133">
        <v>55098125626.814316</v>
      </c>
      <c r="H516" s="133">
        <v>365897039546.04846</v>
      </c>
      <c r="I516" s="133">
        <v>20997917074843.816</v>
      </c>
      <c r="J516" s="133">
        <v>330324558675.72168</v>
      </c>
      <c r="K516" s="133">
        <v>94762273871.791489</v>
      </c>
      <c r="L516" s="133">
        <v>2466961464269.3496</v>
      </c>
      <c r="M516" s="133">
        <v>24255862411206.727</v>
      </c>
      <c r="N516" s="133">
        <v>25624324242140.594</v>
      </c>
      <c r="O516" s="132">
        <v>0.68389997423191062</v>
      </c>
      <c r="P516" s="132">
        <v>0.7526373086567153</v>
      </c>
      <c r="Q516" s="133">
        <v>6320.7509230736541</v>
      </c>
      <c r="R516" s="426">
        <v>1.0194616792281275</v>
      </c>
    </row>
    <row r="517" spans="1:18">
      <c r="A517" s="134">
        <f t="shared" si="7"/>
        <v>512</v>
      </c>
      <c r="B517" s="131">
        <v>12318128.478804128</v>
      </c>
      <c r="C517" s="131">
        <v>5247487.2834255872</v>
      </c>
      <c r="D517" s="131">
        <v>1350625.8692644965</v>
      </c>
      <c r="E517" s="131">
        <v>3265559.0784524195</v>
      </c>
      <c r="F517" s="133">
        <v>224012766986.46716</v>
      </c>
      <c r="G517" s="133">
        <v>55384347843.095299</v>
      </c>
      <c r="H517" s="133">
        <v>175314181622.76169</v>
      </c>
      <c r="I517" s="133">
        <v>10785306425460.451</v>
      </c>
      <c r="J517" s="133">
        <v>211924435886.51917</v>
      </c>
      <c r="K517" s="133">
        <v>129565648397.86403</v>
      </c>
      <c r="L517" s="133">
        <v>2609471219342.5874</v>
      </c>
      <c r="M517" s="133">
        <v>13911581910710.184</v>
      </c>
      <c r="N517" s="133">
        <v>14892921064530.447</v>
      </c>
      <c r="O517" s="132">
        <v>0.58676896224788688</v>
      </c>
      <c r="P517" s="132">
        <v>0.65126633320048755</v>
      </c>
      <c r="Q517" s="133">
        <v>3673.6361777332136</v>
      </c>
      <c r="R517" s="426">
        <v>0.95869152380683342</v>
      </c>
    </row>
    <row r="518" spans="1:18">
      <c r="A518" s="134">
        <f t="shared" si="7"/>
        <v>513</v>
      </c>
      <c r="B518" s="131">
        <v>9072601.0380289275</v>
      </c>
      <c r="C518" s="131">
        <v>4769105.0334229646</v>
      </c>
      <c r="D518" s="131">
        <v>1201234.4771405261</v>
      </c>
      <c r="E518" s="131">
        <v>5621580.714340277</v>
      </c>
      <c r="F518" s="133">
        <v>227791086198.90186</v>
      </c>
      <c r="G518" s="133">
        <v>51558673258.580093</v>
      </c>
      <c r="H518" s="133">
        <v>693041894441.70093</v>
      </c>
      <c r="I518" s="133">
        <v>10649390358193.533</v>
      </c>
      <c r="J518" s="133">
        <v>307388977104.20319</v>
      </c>
      <c r="K518" s="133">
        <v>164259844560.14575</v>
      </c>
      <c r="L518" s="133">
        <v>2271315033398.2563</v>
      </c>
      <c r="M518" s="133">
        <v>14085396107697.84</v>
      </c>
      <c r="N518" s="133">
        <v>15238718339809.324</v>
      </c>
      <c r="O518" s="132">
        <v>0.57783912800739157</v>
      </c>
      <c r="P518" s="132">
        <v>0.66077244008241798</v>
      </c>
      <c r="Q518" s="133">
        <v>3758.9339762726504</v>
      </c>
      <c r="R518" s="426">
        <v>0.96107112083389601</v>
      </c>
    </row>
    <row r="519" spans="1:18">
      <c r="A519" s="134">
        <f t="shared" si="7"/>
        <v>514</v>
      </c>
      <c r="B519" s="131">
        <v>7935275.4342097193</v>
      </c>
      <c r="C519" s="131">
        <v>6366634.9052738603</v>
      </c>
      <c r="D519" s="131">
        <v>478722.06436834374</v>
      </c>
      <c r="E519" s="131">
        <v>2595962.7360946126</v>
      </c>
      <c r="F519" s="133">
        <v>194033197790.20935</v>
      </c>
      <c r="G519" s="133">
        <v>41411471059.597214</v>
      </c>
      <c r="H519" s="133">
        <v>467652319610.64661</v>
      </c>
      <c r="I519" s="133">
        <v>12130723388315.145</v>
      </c>
      <c r="J519" s="133">
        <v>167599922482.09259</v>
      </c>
      <c r="K519" s="133">
        <v>41654407476.565178</v>
      </c>
      <c r="L519" s="133">
        <v>947732207392.04553</v>
      </c>
      <c r="M519" s="133">
        <v>13755362245276.492</v>
      </c>
      <c r="N519" s="133">
        <v>14713738934574.043</v>
      </c>
      <c r="O519" s="132">
        <v>0.65470364732345299</v>
      </c>
      <c r="P519" s="132">
        <v>0.71149860902950568</v>
      </c>
      <c r="Q519" s="133">
        <v>3629.4373296926597</v>
      </c>
      <c r="R519" s="426">
        <v>0.95679111851884902</v>
      </c>
    </row>
    <row r="520" spans="1:18">
      <c r="A520" s="134">
        <f t="shared" ref="A520:A583" si="8">A519+1</f>
        <v>515</v>
      </c>
      <c r="B520" s="131">
        <v>8889061.2313008215</v>
      </c>
      <c r="C520" s="131">
        <v>6297161.4058209434</v>
      </c>
      <c r="D520" s="131">
        <v>1130749.7715000454</v>
      </c>
      <c r="E520" s="131">
        <v>3534519.3165862742</v>
      </c>
      <c r="F520" s="133">
        <v>248459344169.24783</v>
      </c>
      <c r="G520" s="133">
        <v>42759058787.749825</v>
      </c>
      <c r="H520" s="133">
        <v>960805499009.24451</v>
      </c>
      <c r="I520" s="133">
        <v>10792862264660.084</v>
      </c>
      <c r="J520" s="133">
        <v>220966141800.01385</v>
      </c>
      <c r="K520" s="133">
        <v>112678174757.78397</v>
      </c>
      <c r="L520" s="133">
        <v>2324115280264.0576</v>
      </c>
      <c r="M520" s="133">
        <v>14411427360491.184</v>
      </c>
      <c r="N520" s="133">
        <v>15447422205320.881</v>
      </c>
      <c r="O520" s="132">
        <v>0.61740084021758268</v>
      </c>
      <c r="P520" s="132">
        <v>0.68707223077987278</v>
      </c>
      <c r="Q520" s="133">
        <v>3810.4149495118108</v>
      </c>
      <c r="R520" s="426">
        <v>1.0005460922284675</v>
      </c>
    </row>
    <row r="521" spans="1:18">
      <c r="A521" s="134">
        <f t="shared" si="8"/>
        <v>516</v>
      </c>
      <c r="B521" s="131">
        <v>14141299.768908301</v>
      </c>
      <c r="C521" s="131">
        <v>8574857.2206903547</v>
      </c>
      <c r="D521" s="131">
        <v>655124.02660238149</v>
      </c>
      <c r="E521" s="131">
        <v>3704806.5513420305</v>
      </c>
      <c r="F521" s="133">
        <v>171949888334.74304</v>
      </c>
      <c r="G521" s="133">
        <v>55994106652.266235</v>
      </c>
      <c r="H521" s="133">
        <v>127619775641.05826</v>
      </c>
      <c r="I521" s="133">
        <v>13269190028556.777</v>
      </c>
      <c r="J521" s="133">
        <v>205450293571.19537</v>
      </c>
      <c r="K521" s="133">
        <v>52501684843.779953</v>
      </c>
      <c r="L521" s="133">
        <v>1155536706211.082</v>
      </c>
      <c r="M521" s="133">
        <v>14810298488823.893</v>
      </c>
      <c r="N521" s="133">
        <v>15807138629153.887</v>
      </c>
      <c r="O521" s="132">
        <v>0.60086353885324373</v>
      </c>
      <c r="P521" s="132">
        <v>0.64940628759626906</v>
      </c>
      <c r="Q521" s="133">
        <v>3899.1461838070763</v>
      </c>
      <c r="R521" s="426">
        <v>0.93536323140993183</v>
      </c>
    </row>
    <row r="522" spans="1:18">
      <c r="A522" s="134">
        <f t="shared" si="8"/>
        <v>517</v>
      </c>
      <c r="B522" s="131">
        <v>7948781.3907600362</v>
      </c>
      <c r="C522" s="131">
        <v>6986935.2996152341</v>
      </c>
      <c r="D522" s="131">
        <v>920785.10258888977</v>
      </c>
      <c r="E522" s="131">
        <v>3828254.7378227729</v>
      </c>
      <c r="F522" s="133">
        <v>186127756323.03424</v>
      </c>
      <c r="G522" s="133">
        <v>51718038719.735031</v>
      </c>
      <c r="H522" s="133">
        <v>683275157256.70605</v>
      </c>
      <c r="I522" s="133">
        <v>11262481170171.59</v>
      </c>
      <c r="J522" s="133">
        <v>196012354780.92465</v>
      </c>
      <c r="K522" s="133">
        <v>84536996144.929108</v>
      </c>
      <c r="L522" s="133">
        <v>2217685880623.5752</v>
      </c>
      <c r="M522" s="133">
        <v>14443991558977.727</v>
      </c>
      <c r="N522" s="133">
        <v>15394941063564.994</v>
      </c>
      <c r="O522" s="132">
        <v>0.61729265828292579</v>
      </c>
      <c r="P522" s="132">
        <v>0.68456168747793589</v>
      </c>
      <c r="Q522" s="133">
        <v>3797.4694286050799</v>
      </c>
      <c r="R522" s="426">
        <v>1.0850590279352821</v>
      </c>
    </row>
    <row r="523" spans="1:18">
      <c r="A523" s="134">
        <f t="shared" si="8"/>
        <v>518</v>
      </c>
      <c r="B523" s="131">
        <v>15353860.696702292</v>
      </c>
      <c r="C523" s="131">
        <v>13061882.309540154</v>
      </c>
      <c r="D523" s="131">
        <v>964801.78476966673</v>
      </c>
      <c r="E523" s="131">
        <v>3185446.5007062685</v>
      </c>
      <c r="F523" s="133">
        <v>187883902248.57755</v>
      </c>
      <c r="G523" s="133">
        <v>56467765275.212677</v>
      </c>
      <c r="H523" s="133">
        <v>1072771392443.2069</v>
      </c>
      <c r="I523" s="133">
        <v>19453706661333.293</v>
      </c>
      <c r="J523" s="133">
        <v>197889551745.58994</v>
      </c>
      <c r="K523" s="133">
        <v>94484681390.298477</v>
      </c>
      <c r="L523" s="133">
        <v>2014743621292.3818</v>
      </c>
      <c r="M523" s="133">
        <v>22833595908204.77</v>
      </c>
      <c r="N523" s="133">
        <v>24354753822384.852</v>
      </c>
      <c r="O523" s="132">
        <v>0.65168352770759441</v>
      </c>
      <c r="P523" s="132">
        <v>0.72057625763670119</v>
      </c>
      <c r="Q523" s="133">
        <v>6007.5860440021834</v>
      </c>
      <c r="R523" s="426">
        <v>1.1188439290397554</v>
      </c>
    </row>
    <row r="524" spans="1:18">
      <c r="A524" s="134">
        <f t="shared" si="8"/>
        <v>519</v>
      </c>
      <c r="B524" s="131">
        <v>11713089.17352812</v>
      </c>
      <c r="C524" s="131">
        <v>7643161.7234041253</v>
      </c>
      <c r="D524" s="131">
        <v>534570.63680991216</v>
      </c>
      <c r="E524" s="131">
        <v>5974765.9600177128</v>
      </c>
      <c r="F524" s="133">
        <v>246089730304.45477</v>
      </c>
      <c r="G524" s="133">
        <v>65914593075.168915</v>
      </c>
      <c r="H524" s="133">
        <v>139416837601.26245</v>
      </c>
      <c r="I524" s="133">
        <v>14036961014022.52</v>
      </c>
      <c r="J524" s="133">
        <v>362213785968.05872</v>
      </c>
      <c r="K524" s="133">
        <v>83966333682.711151</v>
      </c>
      <c r="L524" s="133">
        <v>990956920321.76013</v>
      </c>
      <c r="M524" s="133">
        <v>15613514891596.311</v>
      </c>
      <c r="N524" s="133">
        <v>16617811133154.336</v>
      </c>
      <c r="O524" s="132">
        <v>0.59481185714480189</v>
      </c>
      <c r="P524" s="132">
        <v>0.64580753397020396</v>
      </c>
      <c r="Q524" s="133">
        <v>4099.1147343745279</v>
      </c>
      <c r="R524" s="426">
        <v>0.95644198725909191</v>
      </c>
    </row>
    <row r="525" spans="1:18">
      <c r="A525" s="134">
        <f t="shared" si="8"/>
        <v>520</v>
      </c>
      <c r="B525" s="131">
        <v>17954816.849741086</v>
      </c>
      <c r="C525" s="131">
        <v>16884263.427198872</v>
      </c>
      <c r="D525" s="131">
        <v>1146435.0232812366</v>
      </c>
      <c r="E525" s="131">
        <v>5979713.3799544508</v>
      </c>
      <c r="F525" s="133">
        <v>215337616043.78757</v>
      </c>
      <c r="G525" s="133">
        <v>69158273534.976105</v>
      </c>
      <c r="H525" s="133">
        <v>0</v>
      </c>
      <c r="I525" s="133">
        <v>21341965279434.215</v>
      </c>
      <c r="J525" s="133">
        <v>537565713771.66559</v>
      </c>
      <c r="K525" s="133">
        <v>123337955773.21754</v>
      </c>
      <c r="L525" s="133">
        <v>2986321574034.5659</v>
      </c>
      <c r="M525" s="133">
        <v>24989190523013.664</v>
      </c>
      <c r="N525" s="133">
        <v>26482552162882.027</v>
      </c>
      <c r="O525" s="132">
        <v>0.64133486046700783</v>
      </c>
      <c r="P525" s="132">
        <v>0.69948290658998036</v>
      </c>
      <c r="Q525" s="133">
        <v>6532.449966177116</v>
      </c>
      <c r="R525" s="426">
        <v>1.1878037189098851</v>
      </c>
    </row>
    <row r="526" spans="1:18">
      <c r="A526" s="134">
        <f t="shared" si="8"/>
        <v>521</v>
      </c>
      <c r="B526" s="131">
        <v>8048065.3887726711</v>
      </c>
      <c r="C526" s="131">
        <v>8712222.3751456644</v>
      </c>
      <c r="D526" s="131">
        <v>1073573.6149363765</v>
      </c>
      <c r="E526" s="131">
        <v>5232227.455750728</v>
      </c>
      <c r="F526" s="133">
        <v>174945119279.34845</v>
      </c>
      <c r="G526" s="133">
        <v>39582787525.05471</v>
      </c>
      <c r="H526" s="133">
        <v>565605402397.74133</v>
      </c>
      <c r="I526" s="133">
        <v>14205657377118.238</v>
      </c>
      <c r="J526" s="133">
        <v>304627192085.729</v>
      </c>
      <c r="K526" s="133">
        <v>102240727632.46521</v>
      </c>
      <c r="L526" s="133">
        <v>2045499120364.9106</v>
      </c>
      <c r="M526" s="133">
        <v>17223629819599.084</v>
      </c>
      <c r="N526" s="133">
        <v>18374054902958.852</v>
      </c>
      <c r="O526" s="132">
        <v>0.63452065256201529</v>
      </c>
      <c r="P526" s="132">
        <v>0.70052881858006788</v>
      </c>
      <c r="Q526" s="133">
        <v>4532.3273070939449</v>
      </c>
      <c r="R526" s="426">
        <v>0.94266269222856891</v>
      </c>
    </row>
    <row r="527" spans="1:18">
      <c r="A527" s="134">
        <f t="shared" si="8"/>
        <v>522</v>
      </c>
      <c r="B527" s="131">
        <v>8703520.9311867096</v>
      </c>
      <c r="C527" s="131">
        <v>3572249.718155873</v>
      </c>
      <c r="D527" s="131">
        <v>841293.97815771319</v>
      </c>
      <c r="E527" s="131">
        <v>3391139.3045092127</v>
      </c>
      <c r="F527" s="133">
        <v>189775802517.23859</v>
      </c>
      <c r="G527" s="133">
        <v>40318816054.302963</v>
      </c>
      <c r="H527" s="133">
        <v>613213761081.96106</v>
      </c>
      <c r="I527" s="133">
        <v>6911659878894.6572</v>
      </c>
      <c r="J527" s="133">
        <v>159898537295.87503</v>
      </c>
      <c r="K527" s="133">
        <v>94923841434.156693</v>
      </c>
      <c r="L527" s="133">
        <v>1869518033933.4827</v>
      </c>
      <c r="M527" s="133">
        <v>9649214052640.1328</v>
      </c>
      <c r="N527" s="133">
        <v>10354581909936.627</v>
      </c>
      <c r="O527" s="132">
        <v>0.55106463841565545</v>
      </c>
      <c r="P527" s="132">
        <v>0.61377484108762503</v>
      </c>
      <c r="Q527" s="133">
        <v>2554.164259974501</v>
      </c>
      <c r="R527" s="426">
        <v>0.98211406002537371</v>
      </c>
    </row>
    <row r="528" spans="1:18">
      <c r="A528" s="134">
        <f t="shared" si="8"/>
        <v>523</v>
      </c>
      <c r="B528" s="131">
        <v>10317919.722782578</v>
      </c>
      <c r="C528" s="131">
        <v>16370190.894524431</v>
      </c>
      <c r="D528" s="131">
        <v>863446.96308174287</v>
      </c>
      <c r="E528" s="131">
        <v>5584282.9512728322</v>
      </c>
      <c r="F528" s="133">
        <v>234453288086.66852</v>
      </c>
      <c r="G528" s="133">
        <v>55359379935.947174</v>
      </c>
      <c r="H528" s="133">
        <v>537688293837.30859</v>
      </c>
      <c r="I528" s="133">
        <v>23774825032982.691</v>
      </c>
      <c r="J528" s="133">
        <v>287517929421.96857</v>
      </c>
      <c r="K528" s="133">
        <v>77282360711.917938</v>
      </c>
      <c r="L528" s="133">
        <v>1635200013105.7705</v>
      </c>
      <c r="M528" s="133">
        <v>26312513630059.656</v>
      </c>
      <c r="N528" s="133">
        <v>28022591772061.652</v>
      </c>
      <c r="O528" s="132">
        <v>0.69761609131910829</v>
      </c>
      <c r="P528" s="132">
        <v>0.76007024711627513</v>
      </c>
      <c r="Q528" s="133">
        <v>6912.3314681947832</v>
      </c>
      <c r="R528" s="426">
        <v>0.94001092167022615</v>
      </c>
    </row>
    <row r="529" spans="1:18">
      <c r="A529" s="134">
        <f t="shared" si="8"/>
        <v>524</v>
      </c>
      <c r="B529" s="131">
        <v>8536323.3383478522</v>
      </c>
      <c r="C529" s="131">
        <v>5258683.9986435454</v>
      </c>
      <c r="D529" s="131">
        <v>656320.08413748816</v>
      </c>
      <c r="E529" s="131">
        <v>4322030.8217574097</v>
      </c>
      <c r="F529" s="133">
        <v>188745631917.55923</v>
      </c>
      <c r="G529" s="133">
        <v>51380976118.011581</v>
      </c>
      <c r="H529" s="133">
        <v>553596841631.52686</v>
      </c>
      <c r="I529" s="133">
        <v>11196572968919.643</v>
      </c>
      <c r="J529" s="133">
        <v>253771933520.99316</v>
      </c>
      <c r="K529" s="133">
        <v>54971425013.709122</v>
      </c>
      <c r="L529" s="133">
        <v>1331715229684.6091</v>
      </c>
      <c r="M529" s="133">
        <v>13390628398770.482</v>
      </c>
      <c r="N529" s="133">
        <v>14353242798236.951</v>
      </c>
      <c r="O529" s="132">
        <v>0.63512733727730197</v>
      </c>
      <c r="P529" s="132">
        <v>0.68726257768624655</v>
      </c>
      <c r="Q529" s="133">
        <v>3540.5137637486314</v>
      </c>
      <c r="R529" s="426">
        <v>0.86300639793222411</v>
      </c>
    </row>
    <row r="530" spans="1:18">
      <c r="A530" s="134">
        <f t="shared" si="8"/>
        <v>525</v>
      </c>
      <c r="B530" s="131">
        <v>10579264.780189607</v>
      </c>
      <c r="C530" s="131">
        <v>3942100.1457918109</v>
      </c>
      <c r="D530" s="131">
        <v>1218132.7333122499</v>
      </c>
      <c r="E530" s="131">
        <v>5480911.8592644138</v>
      </c>
      <c r="F530" s="133">
        <v>261938933387.47687</v>
      </c>
      <c r="G530" s="133">
        <v>61339976351.942963</v>
      </c>
      <c r="H530" s="133">
        <v>629896591245.03723</v>
      </c>
      <c r="I530" s="133">
        <v>9611020803485.2363</v>
      </c>
      <c r="J530" s="133">
        <v>347052984413.13049</v>
      </c>
      <c r="K530" s="133">
        <v>103927256033.10629</v>
      </c>
      <c r="L530" s="133">
        <v>3406609435102.8071</v>
      </c>
      <c r="M530" s="133">
        <v>14098507070279.316</v>
      </c>
      <c r="N530" s="133">
        <v>15114384154871.723</v>
      </c>
      <c r="O530" s="132">
        <v>0.58963914868655165</v>
      </c>
      <c r="P530" s="132">
        <v>0.65415743603225551</v>
      </c>
      <c r="Q530" s="133">
        <v>3728.2644683946037</v>
      </c>
      <c r="R530" s="426">
        <v>1.1677764686852532</v>
      </c>
    </row>
    <row r="531" spans="1:18">
      <c r="A531" s="134">
        <f t="shared" si="8"/>
        <v>526</v>
      </c>
      <c r="B531" s="131">
        <v>9145610.307979947</v>
      </c>
      <c r="C531" s="131">
        <v>15745652.705526475</v>
      </c>
      <c r="D531" s="131">
        <v>785579.30661142559</v>
      </c>
      <c r="E531" s="131">
        <v>5394319.3324842006</v>
      </c>
      <c r="F531" s="133">
        <v>252434724967.00726</v>
      </c>
      <c r="G531" s="133">
        <v>56597513474.982269</v>
      </c>
      <c r="H531" s="133">
        <v>526878905689.35864</v>
      </c>
      <c r="I531" s="133">
        <v>23463127823231.199</v>
      </c>
      <c r="J531" s="133">
        <v>405555341064.19507</v>
      </c>
      <c r="K531" s="133">
        <v>90542280338.851501</v>
      </c>
      <c r="L531" s="133">
        <v>2355000037869.8047</v>
      </c>
      <c r="M531" s="133">
        <v>26841104388193.41</v>
      </c>
      <c r="N531" s="133">
        <v>28539235390974.719</v>
      </c>
      <c r="O531" s="132">
        <v>0.70934327092131899</v>
      </c>
      <c r="P531" s="132">
        <v>0.7701807367537189</v>
      </c>
      <c r="Q531" s="133">
        <v>7039.7719267327875</v>
      </c>
      <c r="R531" s="426">
        <v>1.5177131836941089</v>
      </c>
    </row>
    <row r="532" spans="1:18">
      <c r="A532" s="134">
        <f t="shared" si="8"/>
        <v>527</v>
      </c>
      <c r="B532" s="131">
        <v>13238469.53347769</v>
      </c>
      <c r="C532" s="131">
        <v>7175079.2574984804</v>
      </c>
      <c r="D532" s="131">
        <v>1010477.1016813398</v>
      </c>
      <c r="E532" s="131">
        <v>5379555.0358157139</v>
      </c>
      <c r="F532" s="133">
        <v>211513324947.53442</v>
      </c>
      <c r="G532" s="133">
        <v>51769782603.182327</v>
      </c>
      <c r="H532" s="133">
        <v>687425074017.7345</v>
      </c>
      <c r="I532" s="133">
        <v>11545572650372.416</v>
      </c>
      <c r="J532" s="133">
        <v>468604636926.19293</v>
      </c>
      <c r="K532" s="133">
        <v>76489630214.472641</v>
      </c>
      <c r="L532" s="133">
        <v>2266160594119.4961</v>
      </c>
      <c r="M532" s="133">
        <v>15044252585650.313</v>
      </c>
      <c r="N532" s="133">
        <v>16019836191985.418</v>
      </c>
      <c r="O532" s="132">
        <v>0.58798456605280858</v>
      </c>
      <c r="P532" s="132">
        <v>0.65341373215633469</v>
      </c>
      <c r="Q532" s="133">
        <v>3951.6122821868321</v>
      </c>
      <c r="R532" s="426">
        <v>0.97184101166486803</v>
      </c>
    </row>
    <row r="533" spans="1:18">
      <c r="A533" s="134">
        <f t="shared" si="8"/>
        <v>528</v>
      </c>
      <c r="B533" s="131">
        <v>7248865.4481187081</v>
      </c>
      <c r="C533" s="131">
        <v>3695948.0923692598</v>
      </c>
      <c r="D533" s="131">
        <v>954683.72743339138</v>
      </c>
      <c r="E533" s="131">
        <v>4210430.8612585701</v>
      </c>
      <c r="F533" s="133">
        <v>187215146338.64194</v>
      </c>
      <c r="G533" s="133">
        <v>43384011355.235352</v>
      </c>
      <c r="H533" s="133">
        <v>557374931889.78003</v>
      </c>
      <c r="I533" s="133">
        <v>6438076602339.25</v>
      </c>
      <c r="J533" s="133">
        <v>194498654878.2547</v>
      </c>
      <c r="K533" s="133">
        <v>83823567579.984695</v>
      </c>
      <c r="L533" s="133">
        <v>2349658489972.8521</v>
      </c>
      <c r="M533" s="133">
        <v>9623432246660.1211</v>
      </c>
      <c r="N533" s="133">
        <v>10294142237149.438</v>
      </c>
      <c r="O533" s="132">
        <v>0.55039618929283063</v>
      </c>
      <c r="P533" s="132">
        <v>0.62538427660124585</v>
      </c>
      <c r="Q533" s="133">
        <v>2539.2556085716424</v>
      </c>
      <c r="R533" s="426">
        <v>1.1653341386851657</v>
      </c>
    </row>
    <row r="534" spans="1:18">
      <c r="A534" s="134">
        <f t="shared" si="8"/>
        <v>529</v>
      </c>
      <c r="B534" s="131">
        <v>9829083.2182476651</v>
      </c>
      <c r="C534" s="131">
        <v>4983833.8494526297</v>
      </c>
      <c r="D534" s="131">
        <v>1157918.0368347992</v>
      </c>
      <c r="E534" s="131">
        <v>5084795.7106577717</v>
      </c>
      <c r="F534" s="133">
        <v>213374553463.75497</v>
      </c>
      <c r="G534" s="133">
        <v>67242806718.633804</v>
      </c>
      <c r="H534" s="133">
        <v>775430666778.89648</v>
      </c>
      <c r="I534" s="133">
        <v>8601513829258.5293</v>
      </c>
      <c r="J534" s="133">
        <v>232772104142.99554</v>
      </c>
      <c r="K534" s="133">
        <v>86091227315.289825</v>
      </c>
      <c r="L534" s="133">
        <v>2332568440080.0181</v>
      </c>
      <c r="M534" s="133">
        <v>12028376267575.729</v>
      </c>
      <c r="N534" s="133">
        <v>12875533216756.408</v>
      </c>
      <c r="O534" s="132">
        <v>0.54084012746177423</v>
      </c>
      <c r="P534" s="132">
        <v>0.62941356140377203</v>
      </c>
      <c r="Q534" s="133">
        <v>3176.0072068960058</v>
      </c>
      <c r="R534" s="426">
        <v>1.0014071034068202</v>
      </c>
    </row>
    <row r="535" spans="1:18">
      <c r="A535" s="134">
        <f t="shared" si="8"/>
        <v>530</v>
      </c>
      <c r="B535" s="131">
        <v>9373875.7813643441</v>
      </c>
      <c r="C535" s="131">
        <v>5750565.5242300257</v>
      </c>
      <c r="D535" s="131">
        <v>983795.06753571006</v>
      </c>
      <c r="E535" s="131">
        <v>6523888.6864550868</v>
      </c>
      <c r="F535" s="133">
        <v>167897460529.28265</v>
      </c>
      <c r="G535" s="133">
        <v>32798454453.849701</v>
      </c>
      <c r="H535" s="133">
        <v>800608594647.26306</v>
      </c>
      <c r="I535" s="133">
        <v>9909562046262.6855</v>
      </c>
      <c r="J535" s="133">
        <v>423968236937.83557</v>
      </c>
      <c r="K535" s="133">
        <v>101213734278.41743</v>
      </c>
      <c r="L535" s="133">
        <v>2254905160763.7305</v>
      </c>
      <c r="M535" s="133">
        <v>13490257772889.934</v>
      </c>
      <c r="N535" s="133">
        <v>14408264354055.498</v>
      </c>
      <c r="O535" s="132">
        <v>0.57342404738010533</v>
      </c>
      <c r="P535" s="132">
        <v>0.64246717523628816</v>
      </c>
      <c r="Q535" s="133">
        <v>3554.0859284794024</v>
      </c>
      <c r="R535" s="426">
        <v>1.0299600742116852</v>
      </c>
    </row>
    <row r="536" spans="1:18">
      <c r="A536" s="134">
        <f t="shared" si="8"/>
        <v>531</v>
      </c>
      <c r="B536" s="131">
        <v>9657204.5640603844</v>
      </c>
      <c r="C536" s="131">
        <v>3932745.4680779241</v>
      </c>
      <c r="D536" s="131">
        <v>852327.8032287634</v>
      </c>
      <c r="E536" s="131">
        <v>4405596.2028382393</v>
      </c>
      <c r="F536" s="133">
        <v>244375407635.64108</v>
      </c>
      <c r="G536" s="133">
        <v>62350839208.084862</v>
      </c>
      <c r="H536" s="133">
        <v>718760259596.44299</v>
      </c>
      <c r="I536" s="133">
        <v>8389338512392.9717</v>
      </c>
      <c r="J536" s="133">
        <v>212699348495.08691</v>
      </c>
      <c r="K536" s="133">
        <v>88057881781.601868</v>
      </c>
      <c r="L536" s="133">
        <v>2330205364552.7275</v>
      </c>
      <c r="M536" s="133">
        <v>11739061366818.828</v>
      </c>
      <c r="N536" s="133">
        <v>12630667592069.629</v>
      </c>
      <c r="O536" s="132">
        <v>0.55613720663297583</v>
      </c>
      <c r="P536" s="132">
        <v>0.62827503945893137</v>
      </c>
      <c r="Q536" s="133">
        <v>3115.6062141266966</v>
      </c>
      <c r="R536" s="426">
        <v>1.268880977634627</v>
      </c>
    </row>
    <row r="537" spans="1:18">
      <c r="A537" s="134">
        <f t="shared" si="8"/>
        <v>532</v>
      </c>
      <c r="B537" s="131">
        <v>8793305.8889947832</v>
      </c>
      <c r="C537" s="131">
        <v>5874052.4289377844</v>
      </c>
      <c r="D537" s="131">
        <v>1154458.9142564316</v>
      </c>
      <c r="E537" s="131">
        <v>4003895.2596440297</v>
      </c>
      <c r="F537" s="133">
        <v>231858562761.49365</v>
      </c>
      <c r="G537" s="133">
        <v>60284134969.9366</v>
      </c>
      <c r="H537" s="133">
        <v>233006462588.49167</v>
      </c>
      <c r="I537" s="133">
        <v>10497107213466.129</v>
      </c>
      <c r="J537" s="133">
        <v>279241120093.39221</v>
      </c>
      <c r="K537" s="133">
        <v>129110412941.9277</v>
      </c>
      <c r="L537" s="133">
        <v>1920079762434.2031</v>
      </c>
      <c r="M537" s="133">
        <v>13058544971524.145</v>
      </c>
      <c r="N537" s="133">
        <v>13952001534042.715</v>
      </c>
      <c r="O537" s="132">
        <v>0.60487545758213168</v>
      </c>
      <c r="P537" s="132">
        <v>0.66534650815021135</v>
      </c>
      <c r="Q537" s="133">
        <v>3441.5395989251888</v>
      </c>
      <c r="R537" s="426">
        <v>0.84700253190573171</v>
      </c>
    </row>
    <row r="538" spans="1:18">
      <c r="A538" s="134">
        <f t="shared" si="8"/>
        <v>533</v>
      </c>
      <c r="B538" s="131">
        <v>8702837.1725097429</v>
      </c>
      <c r="C538" s="131">
        <v>5331709.8350659711</v>
      </c>
      <c r="D538" s="131">
        <v>870727.59047230077</v>
      </c>
      <c r="E538" s="131">
        <v>5113429.5077326996</v>
      </c>
      <c r="F538" s="133">
        <v>321926168848.77478</v>
      </c>
      <c r="G538" s="133">
        <v>64174352820.016785</v>
      </c>
      <c r="H538" s="133">
        <v>760699616491.84546</v>
      </c>
      <c r="I538" s="133">
        <v>12428792749981.93</v>
      </c>
      <c r="J538" s="133">
        <v>256176375029.57901</v>
      </c>
      <c r="K538" s="133">
        <v>105783955601.13223</v>
      </c>
      <c r="L538" s="133">
        <v>1828151201349.4175</v>
      </c>
      <c r="M538" s="133">
        <v>15379603898453.904</v>
      </c>
      <c r="N538" s="133">
        <v>16567367808055.178</v>
      </c>
      <c r="O538" s="132">
        <v>0.59707186333423923</v>
      </c>
      <c r="P538" s="132">
        <v>0.67198841301105161</v>
      </c>
      <c r="Q538" s="133">
        <v>4086.6718816120319</v>
      </c>
      <c r="R538" s="426">
        <v>1.1435794462452091</v>
      </c>
    </row>
    <row r="539" spans="1:18">
      <c r="A539" s="134">
        <f t="shared" si="8"/>
        <v>534</v>
      </c>
      <c r="B539" s="131">
        <v>9321471.2123822942</v>
      </c>
      <c r="C539" s="131">
        <v>6443869.7070389232</v>
      </c>
      <c r="D539" s="131">
        <v>756802.85914417065</v>
      </c>
      <c r="E539" s="131">
        <v>3292276.0524923252</v>
      </c>
      <c r="F539" s="133">
        <v>225259125984.71158</v>
      </c>
      <c r="G539" s="133">
        <v>32586469516.453144</v>
      </c>
      <c r="H539" s="133">
        <v>211101641614.28036</v>
      </c>
      <c r="I539" s="133">
        <v>12025366678658.91</v>
      </c>
      <c r="J539" s="133">
        <v>237042701875.66168</v>
      </c>
      <c r="K539" s="133">
        <v>69798623539.282974</v>
      </c>
      <c r="L539" s="133">
        <v>1343757826083.8425</v>
      </c>
      <c r="M539" s="133">
        <v>13887067471771.979</v>
      </c>
      <c r="N539" s="133">
        <v>14895451794647.316</v>
      </c>
      <c r="O539" s="132">
        <v>0.65100577593355846</v>
      </c>
      <c r="P539" s="132">
        <v>0.70749718159307129</v>
      </c>
      <c r="Q539" s="133">
        <v>3674.2604328187758</v>
      </c>
      <c r="R539" s="426">
        <v>0.92168274159011065</v>
      </c>
    </row>
    <row r="540" spans="1:18">
      <c r="A540" s="134">
        <f t="shared" si="8"/>
        <v>535</v>
      </c>
      <c r="B540" s="131">
        <v>7739313.2384570632</v>
      </c>
      <c r="C540" s="131">
        <v>5417354.2842450971</v>
      </c>
      <c r="D540" s="131">
        <v>612167.80495121412</v>
      </c>
      <c r="E540" s="131">
        <v>7789690.1560249031</v>
      </c>
      <c r="F540" s="133">
        <v>184628683163.17334</v>
      </c>
      <c r="G540" s="133">
        <v>32031406143.387905</v>
      </c>
      <c r="H540" s="133">
        <v>373644679642.91724</v>
      </c>
      <c r="I540" s="133">
        <v>7814835641422.3564</v>
      </c>
      <c r="J540" s="133">
        <v>604635133016.55066</v>
      </c>
      <c r="K540" s="133">
        <v>66103459503.369423</v>
      </c>
      <c r="L540" s="133">
        <v>1156416756390.2375</v>
      </c>
      <c r="M540" s="133">
        <v>10015635669975.432</v>
      </c>
      <c r="N540" s="133">
        <v>10782644189987.633</v>
      </c>
      <c r="O540" s="132">
        <v>0.497045367281371</v>
      </c>
      <c r="P540" s="132">
        <v>0.55663949582556094</v>
      </c>
      <c r="Q540" s="133">
        <v>2659.754363588464</v>
      </c>
      <c r="R540" s="426">
        <v>1.0324294201677899</v>
      </c>
    </row>
    <row r="541" spans="1:18">
      <c r="A541" s="134">
        <f t="shared" si="8"/>
        <v>536</v>
      </c>
      <c r="B541" s="131">
        <v>10641052.787813183</v>
      </c>
      <c r="C541" s="131">
        <v>6762642.1210731147</v>
      </c>
      <c r="D541" s="131">
        <v>663688.79520622035</v>
      </c>
      <c r="E541" s="131">
        <v>4222834.689263219</v>
      </c>
      <c r="F541" s="133">
        <v>251195089074.29068</v>
      </c>
      <c r="G541" s="133">
        <v>65783277059.435974</v>
      </c>
      <c r="H541" s="133">
        <v>685717067851.57507</v>
      </c>
      <c r="I541" s="133">
        <v>10527135503420.451</v>
      </c>
      <c r="J541" s="133">
        <v>210100439570.87753</v>
      </c>
      <c r="K541" s="133">
        <v>47386203642.556236</v>
      </c>
      <c r="L541" s="133">
        <v>1432909450404.5361</v>
      </c>
      <c r="M541" s="133">
        <v>12903248664889.996</v>
      </c>
      <c r="N541" s="133">
        <v>13752910282384.064</v>
      </c>
      <c r="O541" s="132">
        <v>0.61240308999989401</v>
      </c>
      <c r="P541" s="132">
        <v>0.67249685875956522</v>
      </c>
      <c r="Q541" s="133">
        <v>3392.4297687183189</v>
      </c>
      <c r="R541" s="426">
        <v>1.0309498428007677</v>
      </c>
    </row>
    <row r="542" spans="1:18">
      <c r="A542" s="134">
        <f t="shared" si="8"/>
        <v>537</v>
      </c>
      <c r="B542" s="131">
        <v>10614654.439301647</v>
      </c>
      <c r="C542" s="131">
        <v>9028866.9149655979</v>
      </c>
      <c r="D542" s="131">
        <v>733049.90922364069</v>
      </c>
      <c r="E542" s="131">
        <v>7461457.8741185348</v>
      </c>
      <c r="F542" s="133">
        <v>183493697686.2265</v>
      </c>
      <c r="G542" s="133">
        <v>52624926777.329681</v>
      </c>
      <c r="H542" s="133">
        <v>327755772304.2522</v>
      </c>
      <c r="I542" s="133">
        <v>13231454757900.205</v>
      </c>
      <c r="J542" s="133">
        <v>366199305290.66833</v>
      </c>
      <c r="K542" s="133">
        <v>82052871381.706573</v>
      </c>
      <c r="L542" s="133">
        <v>1595780554921.8823</v>
      </c>
      <c r="M542" s="133">
        <v>15603243261798.715</v>
      </c>
      <c r="N542" s="133">
        <v>16645407181736.34</v>
      </c>
      <c r="O542" s="132">
        <v>0.58261146181859991</v>
      </c>
      <c r="P542" s="132">
        <v>0.63164025473833496</v>
      </c>
      <c r="Q542" s="133">
        <v>4105.9218504529699</v>
      </c>
      <c r="R542" s="426">
        <v>0.97032782614496738</v>
      </c>
    </row>
    <row r="543" spans="1:18">
      <c r="A543" s="134">
        <f t="shared" si="8"/>
        <v>538</v>
      </c>
      <c r="B543" s="131">
        <v>9287954.2967377175</v>
      </c>
      <c r="C543" s="131">
        <v>16497241.673820451</v>
      </c>
      <c r="D543" s="131">
        <v>1202165.9613164412</v>
      </c>
      <c r="E543" s="131">
        <v>7085598.2398641463</v>
      </c>
      <c r="F543" s="133">
        <v>198878290153.06003</v>
      </c>
      <c r="G543" s="133">
        <v>54647254506.962753</v>
      </c>
      <c r="H543" s="133">
        <v>160500699649.88351</v>
      </c>
      <c r="I543" s="133">
        <v>18629730990617.645</v>
      </c>
      <c r="J543" s="133">
        <v>251224279548.93188</v>
      </c>
      <c r="K543" s="133">
        <v>156492457780.78622</v>
      </c>
      <c r="L543" s="133">
        <v>2488346833574.6494</v>
      </c>
      <c r="M543" s="133">
        <v>21686295261171.895</v>
      </c>
      <c r="N543" s="133">
        <v>22975753483124.195</v>
      </c>
      <c r="O543" s="132">
        <v>0.64246187280509803</v>
      </c>
      <c r="P543" s="132">
        <v>0.69581265528032377</v>
      </c>
      <c r="Q543" s="133">
        <v>5667.4280915451891</v>
      </c>
      <c r="R543" s="426">
        <v>0.9333150532266834</v>
      </c>
    </row>
    <row r="544" spans="1:18">
      <c r="A544" s="134">
        <f t="shared" si="8"/>
        <v>539</v>
      </c>
      <c r="B544" s="131">
        <v>11669344.390933936</v>
      </c>
      <c r="C544" s="131">
        <v>5595288.1856555184</v>
      </c>
      <c r="D544" s="131">
        <v>1034594.2276956841</v>
      </c>
      <c r="E544" s="131">
        <v>3808834.1324656941</v>
      </c>
      <c r="F544" s="133">
        <v>246044905420.86914</v>
      </c>
      <c r="G544" s="133">
        <v>52883292926.396713</v>
      </c>
      <c r="H544" s="133">
        <v>567131676018.50146</v>
      </c>
      <c r="I544" s="133">
        <v>9783388113414.3867</v>
      </c>
      <c r="J544" s="133">
        <v>185432687389.29947</v>
      </c>
      <c r="K544" s="133">
        <v>84962314876.436661</v>
      </c>
      <c r="L544" s="133">
        <v>2308812699080.4268</v>
      </c>
      <c r="M544" s="133">
        <v>12929727490779.051</v>
      </c>
      <c r="N544" s="133">
        <v>13735945781567.166</v>
      </c>
      <c r="O544" s="132">
        <v>0.57820170520669456</v>
      </c>
      <c r="P544" s="132">
        <v>0.64206259786732944</v>
      </c>
      <c r="Q544" s="133">
        <v>3388.2451360550485</v>
      </c>
      <c r="R544" s="426">
        <v>1.1149352873863132</v>
      </c>
    </row>
    <row r="545" spans="1:18">
      <c r="A545" s="134">
        <f t="shared" si="8"/>
        <v>540</v>
      </c>
      <c r="B545" s="131">
        <v>13892956.641485715</v>
      </c>
      <c r="C545" s="131">
        <v>7922585.2221370693</v>
      </c>
      <c r="D545" s="131">
        <v>965196.74313946161</v>
      </c>
      <c r="E545" s="131">
        <v>4073286.8331544707</v>
      </c>
      <c r="F545" s="133">
        <v>187572931705.96396</v>
      </c>
      <c r="G545" s="133">
        <v>41188170656.196854</v>
      </c>
      <c r="H545" s="133">
        <v>345027356054.17798</v>
      </c>
      <c r="I545" s="133">
        <v>13434392941918.646</v>
      </c>
      <c r="J545" s="133">
        <v>188473110151.69928</v>
      </c>
      <c r="K545" s="133">
        <v>121565203129.54059</v>
      </c>
      <c r="L545" s="133">
        <v>1790074463929.769</v>
      </c>
      <c r="M545" s="133">
        <v>15879533075183.834</v>
      </c>
      <c r="N545" s="133">
        <v>16949334046645.602</v>
      </c>
      <c r="O545" s="132">
        <v>0.58900849022823543</v>
      </c>
      <c r="P545" s="132">
        <v>0.64459736313564808</v>
      </c>
      <c r="Q545" s="133">
        <v>4180.8914767256047</v>
      </c>
      <c r="R545" s="426">
        <v>0.99683059015044562</v>
      </c>
    </row>
    <row r="546" spans="1:18">
      <c r="A546" s="134">
        <f t="shared" si="8"/>
        <v>541</v>
      </c>
      <c r="B546" s="131">
        <v>11702397.869581262</v>
      </c>
      <c r="C546" s="131">
        <v>17228623.482337993</v>
      </c>
      <c r="D546" s="131">
        <v>1061042.9212710753</v>
      </c>
      <c r="E546" s="131">
        <v>5197149.8995390423</v>
      </c>
      <c r="F546" s="133">
        <v>201652136608.3428</v>
      </c>
      <c r="G546" s="133">
        <v>56063037849.26107</v>
      </c>
      <c r="H546" s="133">
        <v>513373887825.03638</v>
      </c>
      <c r="I546" s="133">
        <v>22486345549498.93</v>
      </c>
      <c r="J546" s="133">
        <v>280889531859.55139</v>
      </c>
      <c r="K546" s="133">
        <v>95196779185.034256</v>
      </c>
      <c r="L546" s="133">
        <v>2344111315760.1934</v>
      </c>
      <c r="M546" s="133">
        <v>25719917064128.742</v>
      </c>
      <c r="N546" s="133">
        <v>27254595233181.418</v>
      </c>
      <c r="O546" s="132">
        <v>0.68633461423826547</v>
      </c>
      <c r="P546" s="132">
        <v>0.74323638393379909</v>
      </c>
      <c r="Q546" s="133">
        <v>6722.8897960486975</v>
      </c>
      <c r="R546" s="426">
        <v>1.0729467391551051</v>
      </c>
    </row>
    <row r="547" spans="1:18">
      <c r="A547" s="134">
        <f t="shared" si="8"/>
        <v>542</v>
      </c>
      <c r="B547" s="131">
        <v>12126306.436566968</v>
      </c>
      <c r="C547" s="131">
        <v>8154705.9975294881</v>
      </c>
      <c r="D547" s="131">
        <v>690922.85963352118</v>
      </c>
      <c r="E547" s="131">
        <v>4343815.649839811</v>
      </c>
      <c r="F547" s="133">
        <v>235662170013.65643</v>
      </c>
      <c r="G547" s="133">
        <v>58669503728.463806</v>
      </c>
      <c r="H547" s="133">
        <v>493684997583.93396</v>
      </c>
      <c r="I547" s="133">
        <v>11789146578370.9</v>
      </c>
      <c r="J547" s="133">
        <v>240950788739.11557</v>
      </c>
      <c r="K547" s="133">
        <v>109173993877.72249</v>
      </c>
      <c r="L547" s="133">
        <v>1937601490036.0535</v>
      </c>
      <c r="M547" s="133">
        <v>14570557848607.725</v>
      </c>
      <c r="N547" s="133">
        <v>15568314945649.646</v>
      </c>
      <c r="O547" s="132">
        <v>0.5825359890646673</v>
      </c>
      <c r="P547" s="132">
        <v>0.63836367288866125</v>
      </c>
      <c r="Q547" s="133">
        <v>3840.2355564009981</v>
      </c>
      <c r="R547" s="426">
        <v>1.365532297268599</v>
      </c>
    </row>
    <row r="548" spans="1:18">
      <c r="A548" s="134">
        <f t="shared" si="8"/>
        <v>543</v>
      </c>
      <c r="B548" s="131">
        <v>10125065.775754463</v>
      </c>
      <c r="C548" s="131">
        <v>12289126.020646419</v>
      </c>
      <c r="D548" s="131">
        <v>732211.88111752644</v>
      </c>
      <c r="E548" s="131">
        <v>6381528.8411454055</v>
      </c>
      <c r="F548" s="133">
        <v>218634251477.37891</v>
      </c>
      <c r="G548" s="133">
        <v>51488775825.013016</v>
      </c>
      <c r="H548" s="133">
        <v>372346570685.63098</v>
      </c>
      <c r="I548" s="133">
        <v>17016579509485.414</v>
      </c>
      <c r="J548" s="133">
        <v>438138519918.0155</v>
      </c>
      <c r="K548" s="133">
        <v>78760878448.213654</v>
      </c>
      <c r="L548" s="133">
        <v>1550123885889.9788</v>
      </c>
      <c r="M548" s="133">
        <v>19455949364427.254</v>
      </c>
      <c r="N548" s="133">
        <v>20734672475228.73</v>
      </c>
      <c r="O548" s="132">
        <v>0.64673775971250291</v>
      </c>
      <c r="P548" s="132">
        <v>0.7139482769681007</v>
      </c>
      <c r="Q548" s="133">
        <v>5114.6207388329376</v>
      </c>
      <c r="R548" s="426">
        <v>1.0867094273118396</v>
      </c>
    </row>
    <row r="549" spans="1:18">
      <c r="A549" s="134">
        <f t="shared" si="8"/>
        <v>544</v>
      </c>
      <c r="B549" s="131">
        <v>11105067.369126586</v>
      </c>
      <c r="C549" s="131">
        <v>15200576.327284923</v>
      </c>
      <c r="D549" s="131">
        <v>999809.89231885481</v>
      </c>
      <c r="E549" s="131">
        <v>4833068.196390477</v>
      </c>
      <c r="F549" s="133">
        <v>291954744695.59863</v>
      </c>
      <c r="G549" s="133">
        <v>61310509191.023254</v>
      </c>
      <c r="H549" s="133">
        <v>829863555563.19995</v>
      </c>
      <c r="I549" s="133">
        <v>24661557058018.414</v>
      </c>
      <c r="J549" s="133">
        <v>276928141414.75665</v>
      </c>
      <c r="K549" s="133">
        <v>77765612167.678116</v>
      </c>
      <c r="L549" s="133">
        <v>2138668890197.0269</v>
      </c>
      <c r="M549" s="133">
        <v>27984783257361.078</v>
      </c>
      <c r="N549" s="133">
        <v>29786662663853.902</v>
      </c>
      <c r="O549" s="132">
        <v>0.70762761792925499</v>
      </c>
      <c r="P549" s="132">
        <v>0.77585245265455449</v>
      </c>
      <c r="Q549" s="133">
        <v>7347.474756747386</v>
      </c>
      <c r="R549" s="426">
        <v>1.09583375282128</v>
      </c>
    </row>
    <row r="550" spans="1:18">
      <c r="A550" s="134">
        <f t="shared" si="8"/>
        <v>545</v>
      </c>
      <c r="B550" s="131">
        <v>7927433.2306560045</v>
      </c>
      <c r="C550" s="131">
        <v>3093027.0588544905</v>
      </c>
      <c r="D550" s="131">
        <v>657780.03107150551</v>
      </c>
      <c r="E550" s="131">
        <v>7537857.8782159574</v>
      </c>
      <c r="F550" s="133">
        <v>211908392401.96344</v>
      </c>
      <c r="G550" s="133">
        <v>48432713735.979889</v>
      </c>
      <c r="H550" s="133">
        <v>422538687016.9201</v>
      </c>
      <c r="I550" s="133">
        <v>6118364010378.8984</v>
      </c>
      <c r="J550" s="133">
        <v>442494132901.3075</v>
      </c>
      <c r="K550" s="133">
        <v>46058867394.861221</v>
      </c>
      <c r="L550" s="133">
        <v>1404427313684.9883</v>
      </c>
      <c r="M550" s="133">
        <v>8433883011376.9756</v>
      </c>
      <c r="N550" s="133">
        <v>9034035426294.5742</v>
      </c>
      <c r="O550" s="132">
        <v>0.46699595560671503</v>
      </c>
      <c r="P550" s="132">
        <v>0.53454824313867089</v>
      </c>
      <c r="Q550" s="133">
        <v>2228.4251174875617</v>
      </c>
      <c r="R550" s="426">
        <v>1.0633975716796229</v>
      </c>
    </row>
    <row r="551" spans="1:18">
      <c r="A551" s="134">
        <f t="shared" si="8"/>
        <v>546</v>
      </c>
      <c r="B551" s="131">
        <v>9077781.6771152802</v>
      </c>
      <c r="C551" s="131">
        <v>5813088.7049289811</v>
      </c>
      <c r="D551" s="131">
        <v>402553.18748340162</v>
      </c>
      <c r="E551" s="131">
        <v>4675546.7250009729</v>
      </c>
      <c r="F551" s="133">
        <v>196145058282.47815</v>
      </c>
      <c r="G551" s="133">
        <v>40937354236.957977</v>
      </c>
      <c r="H551" s="133">
        <v>499355310493.58105</v>
      </c>
      <c r="I551" s="133">
        <v>12556005028350.676</v>
      </c>
      <c r="J551" s="133">
        <v>327718332054.87958</v>
      </c>
      <c r="K551" s="133">
        <v>47938014409.718987</v>
      </c>
      <c r="L551" s="133">
        <v>868877171768.34399</v>
      </c>
      <c r="M551" s="133">
        <v>14299893857077.199</v>
      </c>
      <c r="N551" s="133">
        <v>15375932107985.334</v>
      </c>
      <c r="O551" s="132">
        <v>0.62833687149005801</v>
      </c>
      <c r="P551" s="132">
        <v>0.69322822937072959</v>
      </c>
      <c r="Q551" s="133">
        <v>3792.780490376254</v>
      </c>
      <c r="R551" s="426">
        <v>1.1497069726493703</v>
      </c>
    </row>
    <row r="552" spans="1:18">
      <c r="A552" s="134">
        <f t="shared" si="8"/>
        <v>547</v>
      </c>
      <c r="B552" s="131">
        <v>11341914.382347826</v>
      </c>
      <c r="C552" s="131">
        <v>15487249.75657378</v>
      </c>
      <c r="D552" s="131">
        <v>885831.27536928235</v>
      </c>
      <c r="E552" s="131">
        <v>5746160.4806512427</v>
      </c>
      <c r="F552" s="133">
        <v>186947575501.07593</v>
      </c>
      <c r="G552" s="133">
        <v>52162076167.662918</v>
      </c>
      <c r="H552" s="133">
        <v>614471391908.22998</v>
      </c>
      <c r="I552" s="133">
        <v>22397791531762.813</v>
      </c>
      <c r="J552" s="133">
        <v>208774286198.87085</v>
      </c>
      <c r="K552" s="133">
        <v>76816438681.28183</v>
      </c>
      <c r="L552" s="133">
        <v>2158066341404.2498</v>
      </c>
      <c r="M552" s="133">
        <v>25455919989955.445</v>
      </c>
      <c r="N552" s="133">
        <v>27099296455289.313</v>
      </c>
      <c r="O552" s="132">
        <v>0.67398160885074876</v>
      </c>
      <c r="P552" s="132">
        <v>0.73250479456636175</v>
      </c>
      <c r="Q552" s="133">
        <v>6684.5822534014087</v>
      </c>
      <c r="R552" s="426">
        <v>1.1919514901502808</v>
      </c>
    </row>
    <row r="553" spans="1:18">
      <c r="A553" s="134">
        <f t="shared" si="8"/>
        <v>548</v>
      </c>
      <c r="B553" s="131">
        <v>8798933.4342967141</v>
      </c>
      <c r="C553" s="131">
        <v>3659115.075164774</v>
      </c>
      <c r="D553" s="131">
        <v>513009.29377010826</v>
      </c>
      <c r="E553" s="131">
        <v>5933821.2572381189</v>
      </c>
      <c r="F553" s="133">
        <v>239406570961.31384</v>
      </c>
      <c r="G553" s="133">
        <v>56779339139.067795</v>
      </c>
      <c r="H553" s="133">
        <v>590801818966.4231</v>
      </c>
      <c r="I553" s="133">
        <v>8494370329867.8418</v>
      </c>
      <c r="J553" s="133">
        <v>311261396419.36438</v>
      </c>
      <c r="K553" s="133">
        <v>61533734607.318535</v>
      </c>
      <c r="L553" s="133">
        <v>1091582393362.609</v>
      </c>
      <c r="M553" s="133">
        <v>10549549673223.559</v>
      </c>
      <c r="N553" s="133">
        <v>11307905465642.855</v>
      </c>
      <c r="O553" s="132">
        <v>0.53406909637313038</v>
      </c>
      <c r="P553" s="132">
        <v>0.593780279945754</v>
      </c>
      <c r="Q553" s="133">
        <v>2789.3205391324259</v>
      </c>
      <c r="R553" s="426">
        <v>1.1104001628072058</v>
      </c>
    </row>
    <row r="554" spans="1:18">
      <c r="A554" s="134">
        <f t="shared" si="8"/>
        <v>549</v>
      </c>
      <c r="B554" s="131">
        <v>8154069.2878182326</v>
      </c>
      <c r="C554" s="131">
        <v>4671536.16300123</v>
      </c>
      <c r="D554" s="131">
        <v>888749.41425171774</v>
      </c>
      <c r="E554" s="131">
        <v>3485311.845338102</v>
      </c>
      <c r="F554" s="133">
        <v>210948768018.08551</v>
      </c>
      <c r="G554" s="133">
        <v>43420940657.977974</v>
      </c>
      <c r="H554" s="133">
        <v>585524967038.22009</v>
      </c>
      <c r="I554" s="133">
        <v>10797442910427.826</v>
      </c>
      <c r="J554" s="133">
        <v>164079057787.06339</v>
      </c>
      <c r="K554" s="133">
        <v>65648835598.192307</v>
      </c>
      <c r="L554" s="133">
        <v>1997656377851.4458</v>
      </c>
      <c r="M554" s="133">
        <v>13610352148702.746</v>
      </c>
      <c r="N554" s="133">
        <v>14581087016710.965</v>
      </c>
      <c r="O554" s="132">
        <v>0.62585601116828982</v>
      </c>
      <c r="P554" s="132">
        <v>0.68802994755507174</v>
      </c>
      <c r="Q554" s="133">
        <v>3596.716087003198</v>
      </c>
      <c r="R554" s="426">
        <v>1.0056726188618517</v>
      </c>
    </row>
    <row r="555" spans="1:18">
      <c r="A555" s="134">
        <f t="shared" si="8"/>
        <v>550</v>
      </c>
      <c r="B555" s="131">
        <v>9969546.2353226431</v>
      </c>
      <c r="C555" s="131">
        <v>7297626.1491005039</v>
      </c>
      <c r="D555" s="131">
        <v>919356.39360871795</v>
      </c>
      <c r="E555" s="131">
        <v>5597445.1192190312</v>
      </c>
      <c r="F555" s="133">
        <v>210994780633.28949</v>
      </c>
      <c r="G555" s="133">
        <v>50593925675.197899</v>
      </c>
      <c r="H555" s="133">
        <v>228374964593.85834</v>
      </c>
      <c r="I555" s="133">
        <v>13090560924626.334</v>
      </c>
      <c r="J555" s="133">
        <v>347537477135.93774</v>
      </c>
      <c r="K555" s="133">
        <v>96938361658.537003</v>
      </c>
      <c r="L555" s="133">
        <v>2192909812729.1367</v>
      </c>
      <c r="M555" s="133">
        <v>15956321540743.803</v>
      </c>
      <c r="N555" s="133">
        <v>17106576812429.221</v>
      </c>
      <c r="O555" s="132">
        <v>0.61532514842665587</v>
      </c>
      <c r="P555" s="132">
        <v>0.67192227059022958</v>
      </c>
      <c r="Q555" s="133">
        <v>4219.6785427797786</v>
      </c>
      <c r="R555" s="426">
        <v>1.102011082242216</v>
      </c>
    </row>
    <row r="556" spans="1:18">
      <c r="A556" s="134">
        <f t="shared" si="8"/>
        <v>551</v>
      </c>
      <c r="B556" s="131">
        <v>10320897.12147421</v>
      </c>
      <c r="C556" s="131">
        <v>4776053.7717254218</v>
      </c>
      <c r="D556" s="131">
        <v>1263685.2877379623</v>
      </c>
      <c r="E556" s="131">
        <v>4576687.162962608</v>
      </c>
      <c r="F556" s="133">
        <v>217282161700.74646</v>
      </c>
      <c r="G556" s="133">
        <v>40393854193.256668</v>
      </c>
      <c r="H556" s="133">
        <v>827310539979.69958</v>
      </c>
      <c r="I556" s="133">
        <v>8766698412217.6201</v>
      </c>
      <c r="J556" s="133">
        <v>276842227468.414</v>
      </c>
      <c r="K556" s="133">
        <v>138035180090.53247</v>
      </c>
      <c r="L556" s="133">
        <v>3189461408425.8711</v>
      </c>
      <c r="M556" s="133">
        <v>13198347768182.139</v>
      </c>
      <c r="N556" s="133">
        <v>14131046804307.617</v>
      </c>
      <c r="O556" s="132">
        <v>0.58064619841124188</v>
      </c>
      <c r="P556" s="132">
        <v>0.63729739217013492</v>
      </c>
      <c r="Q556" s="133">
        <v>3485.704687791716</v>
      </c>
      <c r="R556" s="426">
        <v>1.1760541617033988</v>
      </c>
    </row>
    <row r="557" spans="1:18">
      <c r="A557" s="134">
        <f t="shared" si="8"/>
        <v>552</v>
      </c>
      <c r="B557" s="131">
        <v>6690512.9661012068</v>
      </c>
      <c r="C557" s="131">
        <v>6477232.6085542971</v>
      </c>
      <c r="D557" s="131">
        <v>1093386.8957999842</v>
      </c>
      <c r="E557" s="131">
        <v>4115321.2940084264</v>
      </c>
      <c r="F557" s="133">
        <v>240992565337.85873</v>
      </c>
      <c r="G557" s="133">
        <v>49066704253.825714</v>
      </c>
      <c r="H557" s="133">
        <v>552906271791.81921</v>
      </c>
      <c r="I557" s="133">
        <v>12449962492668.063</v>
      </c>
      <c r="J557" s="133">
        <v>224854862643.66052</v>
      </c>
      <c r="K557" s="133">
        <v>157556248235.54709</v>
      </c>
      <c r="L557" s="133">
        <v>2511109188406.9395</v>
      </c>
      <c r="M557" s="133">
        <v>15896389063746.027</v>
      </c>
      <c r="N557" s="133">
        <v>16924237908756.453</v>
      </c>
      <c r="O557" s="132">
        <v>0.6675888408257088</v>
      </c>
      <c r="P557" s="132">
        <v>0.72809424474387263</v>
      </c>
      <c r="Q557" s="133">
        <v>4174.7010135067721</v>
      </c>
      <c r="R557" s="426">
        <v>0.95009556202308942</v>
      </c>
    </row>
    <row r="558" spans="1:18">
      <c r="A558" s="134">
        <f t="shared" si="8"/>
        <v>553</v>
      </c>
      <c r="B558" s="131">
        <v>16162531.881402994</v>
      </c>
      <c r="C558" s="131">
        <v>6677102.1503317207</v>
      </c>
      <c r="D558" s="131">
        <v>1084717.7428143346</v>
      </c>
      <c r="E558" s="131">
        <v>6262209.1577520743</v>
      </c>
      <c r="F558" s="133">
        <v>336964069195.74475</v>
      </c>
      <c r="G558" s="133">
        <v>79993640006.308044</v>
      </c>
      <c r="H558" s="133">
        <v>434113631585.84607</v>
      </c>
      <c r="I558" s="133">
        <v>14257200041057.883</v>
      </c>
      <c r="J558" s="133">
        <v>390340022541.33881</v>
      </c>
      <c r="K558" s="133">
        <v>75734124717.597885</v>
      </c>
      <c r="L558" s="133">
        <v>2298133985213.7095</v>
      </c>
      <c r="M558" s="133">
        <v>17455521805116.373</v>
      </c>
      <c r="N558" s="133">
        <v>18760378187064.258</v>
      </c>
      <c r="O558" s="132">
        <v>0.57674539455440066</v>
      </c>
      <c r="P558" s="132">
        <v>0.63603945017323127</v>
      </c>
      <c r="Q558" s="133">
        <v>4627.6216544312429</v>
      </c>
      <c r="R558" s="426">
        <v>1.125129965250842</v>
      </c>
    </row>
    <row r="559" spans="1:18">
      <c r="A559" s="134">
        <f t="shared" si="8"/>
        <v>554</v>
      </c>
      <c r="B559" s="131">
        <v>8815396.8069517706</v>
      </c>
      <c r="C559" s="131">
        <v>7026747.852842073</v>
      </c>
      <c r="D559" s="131">
        <v>500241.71910900419</v>
      </c>
      <c r="E559" s="131">
        <v>5094467.4726159554</v>
      </c>
      <c r="F559" s="133">
        <v>199509982565.55865</v>
      </c>
      <c r="G559" s="133">
        <v>53181789121.046684</v>
      </c>
      <c r="H559" s="133">
        <v>320390235570.90509</v>
      </c>
      <c r="I559" s="133">
        <v>11004689834071.863</v>
      </c>
      <c r="J559" s="133">
        <v>335283659834.16138</v>
      </c>
      <c r="K559" s="133">
        <v>48939374987.359894</v>
      </c>
      <c r="L559" s="133">
        <v>968042314929.60571</v>
      </c>
      <c r="M559" s="133">
        <v>12677345419393.895</v>
      </c>
      <c r="N559" s="133">
        <v>13563638348574.568</v>
      </c>
      <c r="O559" s="132">
        <v>0.60540193519675933</v>
      </c>
      <c r="P559" s="132">
        <v>0.65860439809208315</v>
      </c>
      <c r="Q559" s="133">
        <v>3345.7420692093165</v>
      </c>
      <c r="R559" s="426">
        <v>0.95572945488090233</v>
      </c>
    </row>
    <row r="560" spans="1:18">
      <c r="A560" s="134">
        <f t="shared" si="8"/>
        <v>555</v>
      </c>
      <c r="B560" s="131">
        <v>12279516.639686042</v>
      </c>
      <c r="C560" s="131">
        <v>22065281.428254094</v>
      </c>
      <c r="D560" s="131">
        <v>719807.39136558829</v>
      </c>
      <c r="E560" s="131">
        <v>5312017.9852632983</v>
      </c>
      <c r="F560" s="133">
        <v>241587531164.90302</v>
      </c>
      <c r="G560" s="133">
        <v>45881313435.718704</v>
      </c>
      <c r="H560" s="133">
        <v>461000725177.48376</v>
      </c>
      <c r="I560" s="133">
        <v>31818701193535.223</v>
      </c>
      <c r="J560" s="133">
        <v>321706133441.86603</v>
      </c>
      <c r="K560" s="133">
        <v>41100750002.452492</v>
      </c>
      <c r="L560" s="133">
        <v>1473505426546.5698</v>
      </c>
      <c r="M560" s="133">
        <v>34116014228703.598</v>
      </c>
      <c r="N560" s="133">
        <v>36386094387443.797</v>
      </c>
      <c r="O560" s="132">
        <v>0.73100455175003198</v>
      </c>
      <c r="P560" s="132">
        <v>0.79331035584114762</v>
      </c>
      <c r="Q560" s="133">
        <v>8975.3562869866291</v>
      </c>
      <c r="R560" s="426">
        <v>0.96266662988887231</v>
      </c>
    </row>
    <row r="561" spans="1:18">
      <c r="A561" s="134">
        <f t="shared" si="8"/>
        <v>556</v>
      </c>
      <c r="B561" s="131">
        <v>8562960.0152133089</v>
      </c>
      <c r="C561" s="131">
        <v>3938090.2314545708</v>
      </c>
      <c r="D561" s="131">
        <v>952123.25019142171</v>
      </c>
      <c r="E561" s="131">
        <v>5810998.1473131608</v>
      </c>
      <c r="F561" s="133">
        <v>181655949035.46912</v>
      </c>
      <c r="G561" s="133">
        <v>52698085721.654022</v>
      </c>
      <c r="H561" s="133">
        <v>285113578109.62769</v>
      </c>
      <c r="I561" s="133">
        <v>8429555308415.2715</v>
      </c>
      <c r="J561" s="133">
        <v>354562283877.51129</v>
      </c>
      <c r="K561" s="133">
        <v>125307516482.61363</v>
      </c>
      <c r="L561" s="133">
        <v>2003502034961.4377</v>
      </c>
      <c r="M561" s="133">
        <v>11198040721846.461</v>
      </c>
      <c r="N561" s="133">
        <v>12054632648427.391</v>
      </c>
      <c r="O561" s="132">
        <v>0.55448949280559034</v>
      </c>
      <c r="P561" s="132">
        <v>0.61281437344589684</v>
      </c>
      <c r="Q561" s="133">
        <v>2973.5157001547586</v>
      </c>
      <c r="R561" s="426">
        <v>0.9953613465529928</v>
      </c>
    </row>
    <row r="562" spans="1:18">
      <c r="A562" s="134">
        <f t="shared" si="8"/>
        <v>557</v>
      </c>
      <c r="B562" s="131">
        <v>13551163.899020273</v>
      </c>
      <c r="C562" s="131">
        <v>11556087.892421337</v>
      </c>
      <c r="D562" s="131">
        <v>834116.00808373943</v>
      </c>
      <c r="E562" s="131">
        <v>7651728.6435768288</v>
      </c>
      <c r="F562" s="133">
        <v>275464689592.13275</v>
      </c>
      <c r="G562" s="133">
        <v>87918250522.897369</v>
      </c>
      <c r="H562" s="133">
        <v>62712765667.772057</v>
      </c>
      <c r="I562" s="133">
        <v>21435544956510.691</v>
      </c>
      <c r="J562" s="133">
        <v>863029536257.21216</v>
      </c>
      <c r="K562" s="133">
        <v>84351132546.50177</v>
      </c>
      <c r="L562" s="133">
        <v>2048479852176.7114</v>
      </c>
      <c r="M562" s="133">
        <v>24494118243158.887</v>
      </c>
      <c r="N562" s="133">
        <v>25994732793347.188</v>
      </c>
      <c r="O562" s="132">
        <v>0.66300572784006406</v>
      </c>
      <c r="P562" s="132">
        <v>0.71442659188187818</v>
      </c>
      <c r="Q562" s="133">
        <v>6412.1195839534257</v>
      </c>
      <c r="R562" s="426">
        <v>1.1847206959979268</v>
      </c>
    </row>
    <row r="563" spans="1:18">
      <c r="A563" s="134">
        <f t="shared" si="8"/>
        <v>558</v>
      </c>
      <c r="B563" s="131">
        <v>9813727.4668911621</v>
      </c>
      <c r="C563" s="131">
        <v>5499332.5572494222</v>
      </c>
      <c r="D563" s="131">
        <v>745828.36825129297</v>
      </c>
      <c r="E563" s="131">
        <v>3147989.6684883125</v>
      </c>
      <c r="F563" s="133">
        <v>201236631383.16986</v>
      </c>
      <c r="G563" s="133">
        <v>52363716990.766647</v>
      </c>
      <c r="H563" s="133">
        <v>735470771047.12012</v>
      </c>
      <c r="I563" s="133">
        <v>10852858643570.348</v>
      </c>
      <c r="J563" s="133">
        <v>155534027628.29822</v>
      </c>
      <c r="K563" s="133">
        <v>77098677542.690765</v>
      </c>
      <c r="L563" s="133">
        <v>1934073981241.2537</v>
      </c>
      <c r="M563" s="133">
        <v>13755036101029.713</v>
      </c>
      <c r="N563" s="133">
        <v>14785002918908.402</v>
      </c>
      <c r="O563" s="132">
        <v>0.63387878022445088</v>
      </c>
      <c r="P563" s="132">
        <v>0.69963753865515454</v>
      </c>
      <c r="Q563" s="133">
        <v>3647.0160135442534</v>
      </c>
      <c r="R563" s="426">
        <v>1.1539239062024051</v>
      </c>
    </row>
    <row r="564" spans="1:18">
      <c r="A564" s="134">
        <f t="shared" si="8"/>
        <v>559</v>
      </c>
      <c r="B564" s="131">
        <v>5606335.6386980843</v>
      </c>
      <c r="C564" s="131">
        <v>7619215.2102247933</v>
      </c>
      <c r="D564" s="131">
        <v>1002932.0794452268</v>
      </c>
      <c r="E564" s="131">
        <v>4303283.6829774464</v>
      </c>
      <c r="F564" s="133">
        <v>181807961883.41003</v>
      </c>
      <c r="G564" s="133">
        <v>44733262699.351913</v>
      </c>
      <c r="H564" s="133">
        <v>234917910785.76724</v>
      </c>
      <c r="I564" s="133">
        <v>11295087744825.553</v>
      </c>
      <c r="J564" s="133">
        <v>299059737839.21179</v>
      </c>
      <c r="K564" s="133">
        <v>114067601352.58141</v>
      </c>
      <c r="L564" s="133">
        <v>2035089243698.6787</v>
      </c>
      <c r="M564" s="133">
        <v>13978222238501.793</v>
      </c>
      <c r="N564" s="133">
        <v>14944900832080.268</v>
      </c>
      <c r="O564" s="132">
        <v>0.67322174452043504</v>
      </c>
      <c r="P564" s="132">
        <v>0.73762569435394354</v>
      </c>
      <c r="Q564" s="133">
        <v>3686.4580246867949</v>
      </c>
      <c r="R564" s="426">
        <v>0.88522025343972965</v>
      </c>
    </row>
    <row r="565" spans="1:18">
      <c r="A565" s="134">
        <f t="shared" si="8"/>
        <v>560</v>
      </c>
      <c r="B565" s="131">
        <v>11344747.434340548</v>
      </c>
      <c r="C565" s="131">
        <v>5549501.0363247748</v>
      </c>
      <c r="D565" s="131">
        <v>1128760.434206971</v>
      </c>
      <c r="E565" s="131">
        <v>3693312.6362868026</v>
      </c>
      <c r="F565" s="133">
        <v>243083810263.23199</v>
      </c>
      <c r="G565" s="133">
        <v>49506530321.552292</v>
      </c>
      <c r="H565" s="133">
        <v>616985616085.90564</v>
      </c>
      <c r="I565" s="133">
        <v>10934482377135.49</v>
      </c>
      <c r="J565" s="133">
        <v>228106127588.50754</v>
      </c>
      <c r="K565" s="133">
        <v>101594429454.48314</v>
      </c>
      <c r="L565" s="133">
        <v>2399861667798.0337</v>
      </c>
      <c r="M565" s="133">
        <v>14281030218062.42</v>
      </c>
      <c r="N565" s="133">
        <v>15301977677990.566</v>
      </c>
      <c r="O565" s="132">
        <v>0.60171743907093</v>
      </c>
      <c r="P565" s="132">
        <v>0.67073547568706415</v>
      </c>
      <c r="Q565" s="133">
        <v>3774.5381544130651</v>
      </c>
      <c r="R565" s="426">
        <v>1.0898543725406515</v>
      </c>
    </row>
    <row r="566" spans="1:18">
      <c r="A566" s="134">
        <f t="shared" si="8"/>
        <v>561</v>
      </c>
      <c r="B566" s="131">
        <v>8702001.2005736232</v>
      </c>
      <c r="C566" s="131">
        <v>9884435.6718715318</v>
      </c>
      <c r="D566" s="131">
        <v>1488275.1236198512</v>
      </c>
      <c r="E566" s="131">
        <v>3443062.5819623135</v>
      </c>
      <c r="F566" s="133">
        <v>212970751512.89709</v>
      </c>
      <c r="G566" s="133">
        <v>47822529361.579697</v>
      </c>
      <c r="H566" s="133">
        <v>435544915776.63135</v>
      </c>
      <c r="I566" s="133">
        <v>15484631339356.146</v>
      </c>
      <c r="J566" s="133">
        <v>239102047890.34653</v>
      </c>
      <c r="K566" s="133">
        <v>98284948882.930878</v>
      </c>
      <c r="L566" s="133">
        <v>2734454510319.0254</v>
      </c>
      <c r="M566" s="133">
        <v>18992017762225.078</v>
      </c>
      <c r="N566" s="133">
        <v>20072222678689.055</v>
      </c>
      <c r="O566" s="132">
        <v>0.6681892738524966</v>
      </c>
      <c r="P566" s="132">
        <v>0.75828763101926488</v>
      </c>
      <c r="Q566" s="133">
        <v>4951.2142769336597</v>
      </c>
      <c r="R566" s="426">
        <v>1.055556824871364</v>
      </c>
    </row>
    <row r="567" spans="1:18">
      <c r="A567" s="134">
        <f t="shared" si="8"/>
        <v>562</v>
      </c>
      <c r="B567" s="131">
        <v>9155632.1897204313</v>
      </c>
      <c r="C567" s="131">
        <v>15745662.212786181</v>
      </c>
      <c r="D567" s="131">
        <v>897867.30870757252</v>
      </c>
      <c r="E567" s="131">
        <v>5561953.4397688676</v>
      </c>
      <c r="F567" s="133">
        <v>241426785189.0134</v>
      </c>
      <c r="G567" s="133">
        <v>58940293142.065598</v>
      </c>
      <c r="H567" s="133">
        <v>682981355013.80078</v>
      </c>
      <c r="I567" s="133">
        <v>23361001783258.859</v>
      </c>
      <c r="J567" s="133">
        <v>387656982580.91333</v>
      </c>
      <c r="K567" s="133">
        <v>107793305336.12302</v>
      </c>
      <c r="L567" s="133">
        <v>2564439624486.2168</v>
      </c>
      <c r="M567" s="133">
        <v>27103873050675.914</v>
      </c>
      <c r="N567" s="133">
        <v>28793816833241.594</v>
      </c>
      <c r="O567" s="132">
        <v>0.6951852882377525</v>
      </c>
      <c r="P567" s="132">
        <v>0.7615152126523993</v>
      </c>
      <c r="Q567" s="133">
        <v>7102.56951979319</v>
      </c>
      <c r="R567" s="426">
        <v>1.2102529793478241</v>
      </c>
    </row>
    <row r="568" spans="1:18">
      <c r="A568" s="134">
        <f t="shared" si="8"/>
        <v>563</v>
      </c>
      <c r="B568" s="131">
        <v>13088288.770599216</v>
      </c>
      <c r="C568" s="131">
        <v>17617002.951713607</v>
      </c>
      <c r="D568" s="131">
        <v>574150.82507860917</v>
      </c>
      <c r="E568" s="131">
        <v>4195937.5287165502</v>
      </c>
      <c r="F568" s="133">
        <v>191353323183.64166</v>
      </c>
      <c r="G568" s="133">
        <v>49901885667.456329</v>
      </c>
      <c r="H568" s="133">
        <v>271070999099.32632</v>
      </c>
      <c r="I568" s="133">
        <v>26326077201826.285</v>
      </c>
      <c r="J568" s="133">
        <v>341517638639.82965</v>
      </c>
      <c r="K568" s="133">
        <v>68403520286.022873</v>
      </c>
      <c r="L568" s="133">
        <v>1279781044811.4011</v>
      </c>
      <c r="M568" s="133">
        <v>28286850404662.867</v>
      </c>
      <c r="N568" s="133">
        <v>30042911514157.469</v>
      </c>
      <c r="O568" s="132">
        <v>0.71351365917205734</v>
      </c>
      <c r="P568" s="132">
        <v>0.77132585657446695</v>
      </c>
      <c r="Q568" s="133">
        <v>7410.6836492741659</v>
      </c>
      <c r="R568" s="426">
        <v>1.191474435958908</v>
      </c>
    </row>
    <row r="569" spans="1:18">
      <c r="A569" s="134">
        <f t="shared" si="8"/>
        <v>564</v>
      </c>
      <c r="B569" s="131">
        <v>13935264.641915612</v>
      </c>
      <c r="C569" s="131">
        <v>10695898.247196397</v>
      </c>
      <c r="D569" s="131">
        <v>1585086.2496675756</v>
      </c>
      <c r="E569" s="131">
        <v>4932282.5624512313</v>
      </c>
      <c r="F569" s="133">
        <v>202287187149.02777</v>
      </c>
      <c r="G569" s="133">
        <v>45349384092.037201</v>
      </c>
      <c r="H569" s="133">
        <v>805409470348.49231</v>
      </c>
      <c r="I569" s="133">
        <v>13561774458133.725</v>
      </c>
      <c r="J569" s="133">
        <v>254448441305.6384</v>
      </c>
      <c r="K569" s="133">
        <v>99122273155.61615</v>
      </c>
      <c r="L569" s="133">
        <v>3179837847832.7681</v>
      </c>
      <c r="M569" s="133">
        <v>17900592490776.238</v>
      </c>
      <c r="N569" s="133">
        <v>18945572546301.492</v>
      </c>
      <c r="O569" s="132">
        <v>0.59992042988077332</v>
      </c>
      <c r="P569" s="132">
        <v>0.66404281901986051</v>
      </c>
      <c r="Q569" s="133">
        <v>4673.3035388015523</v>
      </c>
      <c r="R569" s="426">
        <v>0.97102044355290318</v>
      </c>
    </row>
    <row r="570" spans="1:18">
      <c r="A570" s="134">
        <f t="shared" si="8"/>
        <v>565</v>
      </c>
      <c r="B570" s="131">
        <v>12940807.525237773</v>
      </c>
      <c r="C570" s="131">
        <v>12711359.713694058</v>
      </c>
      <c r="D570" s="131">
        <v>774528.28447253234</v>
      </c>
      <c r="E570" s="131">
        <v>8234652.7315860046</v>
      </c>
      <c r="F570" s="133">
        <v>209248336329.81061</v>
      </c>
      <c r="G570" s="133">
        <v>47074801235.960068</v>
      </c>
      <c r="H570" s="133">
        <v>582044957109.50781</v>
      </c>
      <c r="I570" s="133">
        <v>17802843540098.922</v>
      </c>
      <c r="J570" s="133">
        <v>575027635883.05347</v>
      </c>
      <c r="K570" s="133">
        <v>74479428750.183456</v>
      </c>
      <c r="L570" s="133">
        <v>1634353188455.4165</v>
      </c>
      <c r="M570" s="133">
        <v>20668748750297.086</v>
      </c>
      <c r="N570" s="133">
        <v>21883493371309.156</v>
      </c>
      <c r="O570" s="132">
        <v>0.61152273371537269</v>
      </c>
      <c r="P570" s="132">
        <v>0.67889084896324137</v>
      </c>
      <c r="Q570" s="133">
        <v>5398.0003382607683</v>
      </c>
      <c r="R570" s="426">
        <v>1.0448357700029409</v>
      </c>
    </row>
    <row r="571" spans="1:18">
      <c r="A571" s="134">
        <f t="shared" si="8"/>
        <v>566</v>
      </c>
      <c r="B571" s="131">
        <v>9744677.5480599888</v>
      </c>
      <c r="C571" s="131">
        <v>12889988.575174192</v>
      </c>
      <c r="D571" s="131">
        <v>1264110.8935390804</v>
      </c>
      <c r="E571" s="131">
        <v>4760070.6630028281</v>
      </c>
      <c r="F571" s="133">
        <v>264569467186.3121</v>
      </c>
      <c r="G571" s="133">
        <v>47726403998.912155</v>
      </c>
      <c r="H571" s="133">
        <v>747589745837.43066</v>
      </c>
      <c r="I571" s="133">
        <v>22373476237724.527</v>
      </c>
      <c r="J571" s="133">
        <v>343707662887.89008</v>
      </c>
      <c r="K571" s="133">
        <v>66012083542.059204</v>
      </c>
      <c r="L571" s="133">
        <v>3006022830077.1011</v>
      </c>
      <c r="M571" s="133">
        <v>26536808560069.008</v>
      </c>
      <c r="N571" s="133">
        <v>28179091797368.266</v>
      </c>
      <c r="O571" s="132">
        <v>0.70721824311359915</v>
      </c>
      <c r="P571" s="132">
        <v>0.77067171384426714</v>
      </c>
      <c r="Q571" s="133">
        <v>6950.9353224884717</v>
      </c>
      <c r="R571" s="426">
        <v>1.1272885325170567</v>
      </c>
    </row>
    <row r="572" spans="1:18">
      <c r="A572" s="134">
        <f t="shared" si="8"/>
        <v>567</v>
      </c>
      <c r="B572" s="131">
        <v>8538047.2637042534</v>
      </c>
      <c r="C572" s="131">
        <v>4634548.7496462008</v>
      </c>
      <c r="D572" s="131">
        <v>773860.40882780682</v>
      </c>
      <c r="E572" s="131">
        <v>6397958.1598802665</v>
      </c>
      <c r="F572" s="133">
        <v>202396765871.42606</v>
      </c>
      <c r="G572" s="133">
        <v>54318528613.695251</v>
      </c>
      <c r="H572" s="133">
        <v>661493723693.53381</v>
      </c>
      <c r="I572" s="133">
        <v>9156205752128.2051</v>
      </c>
      <c r="J572" s="133">
        <v>573938367853.25806</v>
      </c>
      <c r="K572" s="133">
        <v>60707173016.881676</v>
      </c>
      <c r="L572" s="133">
        <v>1712158675431.208</v>
      </c>
      <c r="M572" s="133">
        <v>12164503692123.086</v>
      </c>
      <c r="N572" s="133">
        <v>13023688910993.555</v>
      </c>
      <c r="O572" s="132">
        <v>0.57263917576179102</v>
      </c>
      <c r="P572" s="132">
        <v>0.64595641644341739</v>
      </c>
      <c r="Q572" s="133">
        <v>3212.5527654152825</v>
      </c>
      <c r="R572" s="426">
        <v>1.0530423492554062</v>
      </c>
    </row>
    <row r="573" spans="1:18">
      <c r="A573" s="134">
        <f t="shared" si="8"/>
        <v>568</v>
      </c>
      <c r="B573" s="131">
        <v>12523885.871701531</v>
      </c>
      <c r="C573" s="131">
        <v>6221367.279423167</v>
      </c>
      <c r="D573" s="131">
        <v>608539.45855056867</v>
      </c>
      <c r="E573" s="131">
        <v>5116009.0055545606</v>
      </c>
      <c r="F573" s="133">
        <v>200971886460.30411</v>
      </c>
      <c r="G573" s="133">
        <v>48550050385.839783</v>
      </c>
      <c r="H573" s="133">
        <v>257387118373.50934</v>
      </c>
      <c r="I573" s="133">
        <v>10604256968806.166</v>
      </c>
      <c r="J573" s="133">
        <v>311743808352.19275</v>
      </c>
      <c r="K573" s="133">
        <v>73295422654.246109</v>
      </c>
      <c r="L573" s="133">
        <v>1310965715185.2263</v>
      </c>
      <c r="M573" s="133">
        <v>12557649033371.342</v>
      </c>
      <c r="N573" s="133">
        <v>13493420187330</v>
      </c>
      <c r="O573" s="132">
        <v>0.55095310283137122</v>
      </c>
      <c r="P573" s="132">
        <v>0.6044059233110185</v>
      </c>
      <c r="Q573" s="133">
        <v>3328.4213584928466</v>
      </c>
      <c r="R573" s="426">
        <v>1.0912388476706951</v>
      </c>
    </row>
    <row r="574" spans="1:18">
      <c r="A574" s="134">
        <f t="shared" si="8"/>
        <v>569</v>
      </c>
      <c r="B574" s="131">
        <v>10334220.168431886</v>
      </c>
      <c r="C574" s="131">
        <v>18184069.006624825</v>
      </c>
      <c r="D574" s="131">
        <v>1117181.412410917</v>
      </c>
      <c r="E574" s="131">
        <v>4274180.1557330098</v>
      </c>
      <c r="F574" s="133">
        <v>282442779955.12384</v>
      </c>
      <c r="G574" s="133">
        <v>49177425896.781479</v>
      </c>
      <c r="H574" s="133">
        <v>640166084162.88538</v>
      </c>
      <c r="I574" s="133">
        <v>24598616654783.867</v>
      </c>
      <c r="J574" s="133">
        <v>225216924818.12564</v>
      </c>
      <c r="K574" s="133">
        <v>105715240597.97916</v>
      </c>
      <c r="L574" s="133">
        <v>2311209713431.9658</v>
      </c>
      <c r="M574" s="133">
        <v>27880924617794.824</v>
      </c>
      <c r="N574" s="133">
        <v>29708995138301.023</v>
      </c>
      <c r="O574" s="132">
        <v>0.71208904804349138</v>
      </c>
      <c r="P574" s="132">
        <v>0.7783484255601254</v>
      </c>
      <c r="Q574" s="133">
        <v>7328.316511667741</v>
      </c>
      <c r="R574" s="426">
        <v>1.0585839306470262</v>
      </c>
    </row>
    <row r="575" spans="1:18">
      <c r="A575" s="134">
        <f t="shared" si="8"/>
        <v>570</v>
      </c>
      <c r="B575" s="131">
        <v>10314832.449497389</v>
      </c>
      <c r="C575" s="131">
        <v>16575816.94119779</v>
      </c>
      <c r="D575" s="131">
        <v>945138.43015111925</v>
      </c>
      <c r="E575" s="131">
        <v>4443113.5609438252</v>
      </c>
      <c r="F575" s="133">
        <v>187585239056.99948</v>
      </c>
      <c r="G575" s="133">
        <v>48600229577.463341</v>
      </c>
      <c r="H575" s="133">
        <v>478358785327.94891</v>
      </c>
      <c r="I575" s="133">
        <v>22575451265723.512</v>
      </c>
      <c r="J575" s="133">
        <v>243683200261.67163</v>
      </c>
      <c r="K575" s="133">
        <v>124602636101.1355</v>
      </c>
      <c r="L575" s="133">
        <v>1844343388426.2175</v>
      </c>
      <c r="M575" s="133">
        <v>25266439275840.488</v>
      </c>
      <c r="N575" s="133">
        <v>26930012124752.941</v>
      </c>
      <c r="O575" s="132">
        <v>0.70306768395473795</v>
      </c>
      <c r="P575" s="132">
        <v>0.76118252692176158</v>
      </c>
      <c r="Q575" s="133">
        <v>6642.824895104327</v>
      </c>
      <c r="R575" s="426">
        <v>0.98976504894505801</v>
      </c>
    </row>
    <row r="576" spans="1:18">
      <c r="A576" s="134">
        <f t="shared" si="8"/>
        <v>571</v>
      </c>
      <c r="B576" s="131">
        <v>12787841.404909523</v>
      </c>
      <c r="C576" s="131">
        <v>5296551.5690975217</v>
      </c>
      <c r="D576" s="131">
        <v>1393359.7372446612</v>
      </c>
      <c r="E576" s="131">
        <v>4464273.0974391028</v>
      </c>
      <c r="F576" s="133">
        <v>258375899200.92737</v>
      </c>
      <c r="G576" s="133">
        <v>64104604150.579163</v>
      </c>
      <c r="H576" s="133">
        <v>0</v>
      </c>
      <c r="I576" s="133">
        <v>11572524828925.355</v>
      </c>
      <c r="J576" s="133">
        <v>348341191572.50757</v>
      </c>
      <c r="K576" s="133">
        <v>141366240560.98712</v>
      </c>
      <c r="L576" s="133">
        <v>2876764901128.3052</v>
      </c>
      <c r="M576" s="133">
        <v>14938997162187.154</v>
      </c>
      <c r="N576" s="133">
        <v>15854282882500.219</v>
      </c>
      <c r="O576" s="132">
        <v>0.54513905304018051</v>
      </c>
      <c r="P576" s="132">
        <v>0.62015359729696573</v>
      </c>
      <c r="Q576" s="133">
        <v>3910.7752546867832</v>
      </c>
      <c r="R576" s="426">
        <v>1.0746538793377507</v>
      </c>
    </row>
    <row r="577" spans="1:18">
      <c r="A577" s="134">
        <f t="shared" si="8"/>
        <v>572</v>
      </c>
      <c r="B577" s="131">
        <v>8983259.6671667527</v>
      </c>
      <c r="C577" s="131">
        <v>17478962.859687846</v>
      </c>
      <c r="D577" s="131">
        <v>961595.64913150528</v>
      </c>
      <c r="E577" s="131">
        <v>4372736.1329276357</v>
      </c>
      <c r="F577" s="133">
        <v>244855567266.05093</v>
      </c>
      <c r="G577" s="133">
        <v>53742055088.451553</v>
      </c>
      <c r="H577" s="133">
        <v>458875612135.54883</v>
      </c>
      <c r="I577" s="133">
        <v>23693905666290.656</v>
      </c>
      <c r="J577" s="133">
        <v>231788017704.97205</v>
      </c>
      <c r="K577" s="133">
        <v>72654968505.916901</v>
      </c>
      <c r="L577" s="133">
        <v>2037916838020.7332</v>
      </c>
      <c r="M577" s="133">
        <v>26495141102657.828</v>
      </c>
      <c r="N577" s="133">
        <v>28122814606111.328</v>
      </c>
      <c r="O577" s="132">
        <v>0.73086526302204435</v>
      </c>
      <c r="P577" s="132">
        <v>0.79432723739554778</v>
      </c>
      <c r="Q577" s="133">
        <v>6937.0534302198639</v>
      </c>
      <c r="R577" s="426">
        <v>1.0133196378114719</v>
      </c>
    </row>
    <row r="578" spans="1:18">
      <c r="A578" s="134">
        <f t="shared" si="8"/>
        <v>573</v>
      </c>
      <c r="B578" s="131">
        <v>7710128.1126098698</v>
      </c>
      <c r="C578" s="131">
        <v>5838564.114193256</v>
      </c>
      <c r="D578" s="131">
        <v>1024900.5243770732</v>
      </c>
      <c r="E578" s="131">
        <v>6207969.5295701465</v>
      </c>
      <c r="F578" s="133">
        <v>251806603171.29968</v>
      </c>
      <c r="G578" s="133">
        <v>44305298978.130569</v>
      </c>
      <c r="H578" s="133">
        <v>573800830701.20374</v>
      </c>
      <c r="I578" s="133">
        <v>10842615610684.436</v>
      </c>
      <c r="J578" s="133">
        <v>491472064173.46466</v>
      </c>
      <c r="K578" s="133">
        <v>111915737632.92644</v>
      </c>
      <c r="L578" s="133">
        <v>2517009543675.7432</v>
      </c>
      <c r="M578" s="133">
        <v>14536813786867.773</v>
      </c>
      <c r="N578" s="133">
        <v>15577834944128.52</v>
      </c>
      <c r="O578" s="132">
        <v>0.61327375546353524</v>
      </c>
      <c r="P578" s="132">
        <v>0.67328062483048556</v>
      </c>
      <c r="Q578" s="133">
        <v>3842.5838540030882</v>
      </c>
      <c r="R578" s="426">
        <v>1.1572041094539436</v>
      </c>
    </row>
    <row r="579" spans="1:18">
      <c r="A579" s="134">
        <f t="shared" si="8"/>
        <v>574</v>
      </c>
      <c r="B579" s="131">
        <v>15696812.123586142</v>
      </c>
      <c r="C579" s="131">
        <v>12452937.834954521</v>
      </c>
      <c r="D579" s="131">
        <v>1410766.2223555185</v>
      </c>
      <c r="E579" s="131">
        <v>3844734.6980920839</v>
      </c>
      <c r="F579" s="133">
        <v>280000724136.7915</v>
      </c>
      <c r="G579" s="133">
        <v>50637242761.729568</v>
      </c>
      <c r="H579" s="133">
        <v>0</v>
      </c>
      <c r="I579" s="133">
        <v>17274961003738.393</v>
      </c>
      <c r="J579" s="133">
        <v>202296655980.58075</v>
      </c>
      <c r="K579" s="133">
        <v>156353869175.16791</v>
      </c>
      <c r="L579" s="133">
        <v>3219412699499.9253</v>
      </c>
      <c r="M579" s="133">
        <v>20853024228394.066</v>
      </c>
      <c r="N579" s="133">
        <v>22043513199259.262</v>
      </c>
      <c r="O579" s="132">
        <v>0.59542859100886081</v>
      </c>
      <c r="P579" s="132">
        <v>0.66212226480298797</v>
      </c>
      <c r="Q579" s="133">
        <v>5437.472422116246</v>
      </c>
      <c r="R579" s="426">
        <v>1.2156485470247356</v>
      </c>
    </row>
    <row r="580" spans="1:18">
      <c r="A580" s="134">
        <f t="shared" si="8"/>
        <v>575</v>
      </c>
      <c r="B580" s="131">
        <v>12861705.620494727</v>
      </c>
      <c r="C580" s="131">
        <v>16769517.848040314</v>
      </c>
      <c r="D580" s="131">
        <v>931509.88288842363</v>
      </c>
      <c r="E580" s="131">
        <v>3929154.3546016468</v>
      </c>
      <c r="F580" s="133">
        <v>242676317662.25989</v>
      </c>
      <c r="G580" s="133">
        <v>68821903423.064026</v>
      </c>
      <c r="H580" s="133">
        <v>911428003566.48633</v>
      </c>
      <c r="I580" s="133">
        <v>19796174167115.258</v>
      </c>
      <c r="J580" s="133">
        <v>203231482226.00885</v>
      </c>
      <c r="K580" s="133">
        <v>86119583896.277573</v>
      </c>
      <c r="L580" s="133">
        <v>2340233236667.5801</v>
      </c>
      <c r="M580" s="133">
        <v>23337186473471.609</v>
      </c>
      <c r="N580" s="133">
        <v>24657773197778.363</v>
      </c>
      <c r="O580" s="132">
        <v>0.67142455231286602</v>
      </c>
      <c r="P580" s="132">
        <v>0.73838118503014916</v>
      </c>
      <c r="Q580" s="133">
        <v>6082.3318198762609</v>
      </c>
      <c r="R580" s="426">
        <v>1.0673613640484105</v>
      </c>
    </row>
    <row r="581" spans="1:18">
      <c r="A581" s="134">
        <f t="shared" si="8"/>
        <v>576</v>
      </c>
      <c r="B581" s="131">
        <v>6974613.8007395165</v>
      </c>
      <c r="C581" s="131">
        <v>3467638.9794166838</v>
      </c>
      <c r="D581" s="131">
        <v>1077652.2817952204</v>
      </c>
      <c r="E581" s="131">
        <v>4759578.0381261231</v>
      </c>
      <c r="F581" s="133">
        <v>180397600727.18362</v>
      </c>
      <c r="G581" s="133">
        <v>43243103404.748528</v>
      </c>
      <c r="H581" s="133">
        <v>209048571781.2616</v>
      </c>
      <c r="I581" s="133">
        <v>6159557235458.1689</v>
      </c>
      <c r="J581" s="133">
        <v>345232893542.32361</v>
      </c>
      <c r="K581" s="133">
        <v>88537604674.817444</v>
      </c>
      <c r="L581" s="133">
        <v>2083386594279.7051</v>
      </c>
      <c r="M581" s="133">
        <v>8885762899736.2773</v>
      </c>
      <c r="N581" s="133">
        <v>9460906021945.8105</v>
      </c>
      <c r="O581" s="132">
        <v>0.536349588900632</v>
      </c>
      <c r="P581" s="132">
        <v>0.61202032298087705</v>
      </c>
      <c r="Q581" s="133">
        <v>2333.7212683635448</v>
      </c>
      <c r="R581" s="426">
        <v>1.0496232440610969</v>
      </c>
    </row>
    <row r="582" spans="1:18">
      <c r="A582" s="134">
        <f t="shared" si="8"/>
        <v>577</v>
      </c>
      <c r="B582" s="131">
        <v>6887099.7577152578</v>
      </c>
      <c r="C582" s="131">
        <v>4866304.8510366054</v>
      </c>
      <c r="D582" s="131">
        <v>842025.14358355792</v>
      </c>
      <c r="E582" s="131">
        <v>2649460.2218287233</v>
      </c>
      <c r="F582" s="133">
        <v>159260340049.95166</v>
      </c>
      <c r="G582" s="133">
        <v>35793595494.443924</v>
      </c>
      <c r="H582" s="133">
        <v>698223417143.59668</v>
      </c>
      <c r="I582" s="133">
        <v>7485243060920.0615</v>
      </c>
      <c r="J582" s="133">
        <v>132631856406.67006</v>
      </c>
      <c r="K582" s="133">
        <v>78787996630.058868</v>
      </c>
      <c r="L582" s="133">
        <v>2024816366348.5281</v>
      </c>
      <c r="M582" s="133">
        <v>10419702697448.914</v>
      </c>
      <c r="N582" s="133">
        <v>11137976729944.574</v>
      </c>
      <c r="O582" s="132">
        <v>0.63705921029537205</v>
      </c>
      <c r="P582" s="132">
        <v>0.70160828672927866</v>
      </c>
      <c r="Q582" s="133">
        <v>2747.4042254426677</v>
      </c>
      <c r="R582" s="426">
        <v>1.1523823024709385</v>
      </c>
    </row>
    <row r="583" spans="1:18">
      <c r="A583" s="134">
        <f t="shared" si="8"/>
        <v>578</v>
      </c>
      <c r="B583" s="131">
        <v>12252122.889942618</v>
      </c>
      <c r="C583" s="131">
        <v>5583641.8574144384</v>
      </c>
      <c r="D583" s="131">
        <v>1326485.2490849788</v>
      </c>
      <c r="E583" s="131">
        <v>5020561.8106430704</v>
      </c>
      <c r="F583" s="133">
        <v>290543825895.87695</v>
      </c>
      <c r="G583" s="133">
        <v>56254545732.623901</v>
      </c>
      <c r="H583" s="133">
        <v>709789187100.61646</v>
      </c>
      <c r="I583" s="133">
        <v>10760876977076.537</v>
      </c>
      <c r="J583" s="133">
        <v>381423335872.0896</v>
      </c>
      <c r="K583" s="133">
        <v>151911082931.90265</v>
      </c>
      <c r="L583" s="133">
        <v>3272378713819.0259</v>
      </c>
      <c r="M583" s="133">
        <v>15276379296800.172</v>
      </c>
      <c r="N583" s="133">
        <v>16388340065916.352</v>
      </c>
      <c r="O583" s="132">
        <v>0.57477897095967523</v>
      </c>
      <c r="P583" s="132">
        <v>0.65890666089088967</v>
      </c>
      <c r="Q583" s="133">
        <v>4042.5111164075856</v>
      </c>
      <c r="R583" s="426">
        <v>1.2482795874295778</v>
      </c>
    </row>
    <row r="584" spans="1:18">
      <c r="A584" s="134">
        <f t="shared" ref="A584:A647" si="9">A583+1</f>
        <v>579</v>
      </c>
      <c r="B584" s="131">
        <v>12453228.454201212</v>
      </c>
      <c r="C584" s="131">
        <v>6172151.0586074051</v>
      </c>
      <c r="D584" s="131">
        <v>829197.27783013298</v>
      </c>
      <c r="E584" s="131">
        <v>8339891.6116710473</v>
      </c>
      <c r="F584" s="133">
        <v>231558425723.72864</v>
      </c>
      <c r="G584" s="133">
        <v>47509936783.879318</v>
      </c>
      <c r="H584" s="133">
        <v>651765583979.76599</v>
      </c>
      <c r="I584" s="133">
        <v>11876339860509.367</v>
      </c>
      <c r="J584" s="133">
        <v>885730208361.5509</v>
      </c>
      <c r="K584" s="133">
        <v>64498285447.867813</v>
      </c>
      <c r="L584" s="133">
        <v>1889962737548.5164</v>
      </c>
      <c r="M584" s="133">
        <v>15368296675847.066</v>
      </c>
      <c r="N584" s="133">
        <v>16493581959414.17</v>
      </c>
      <c r="O584" s="132">
        <v>0.57968486054327284</v>
      </c>
      <c r="P584" s="132">
        <v>0.65176051735381491</v>
      </c>
      <c r="Q584" s="133">
        <v>4068.4711296038899</v>
      </c>
      <c r="R584" s="426">
        <v>1.0130749266207946</v>
      </c>
    </row>
    <row r="585" spans="1:18">
      <c r="A585" s="134">
        <f t="shared" si="9"/>
        <v>580</v>
      </c>
      <c r="B585" s="131">
        <v>13421410.676583689</v>
      </c>
      <c r="C585" s="131">
        <v>6951176.3660395527</v>
      </c>
      <c r="D585" s="131">
        <v>663706.61158834223</v>
      </c>
      <c r="E585" s="131">
        <v>4805041.1027174331</v>
      </c>
      <c r="F585" s="133">
        <v>190175194153.64999</v>
      </c>
      <c r="G585" s="133">
        <v>57533688514.615189</v>
      </c>
      <c r="H585" s="133">
        <v>384669956001.44196</v>
      </c>
      <c r="I585" s="133">
        <v>11932985406985.02</v>
      </c>
      <c r="J585" s="133">
        <v>300186947548.61517</v>
      </c>
      <c r="K585" s="133">
        <v>99180803932.699753</v>
      </c>
      <c r="L585" s="133">
        <v>1579153658763.2395</v>
      </c>
      <c r="M585" s="133">
        <v>14296176773231.016</v>
      </c>
      <c r="N585" s="133">
        <v>15218223632836.662</v>
      </c>
      <c r="O585" s="132">
        <v>0.58014718559752365</v>
      </c>
      <c r="P585" s="132">
        <v>0.63407568907915013</v>
      </c>
      <c r="Q585" s="133">
        <v>3753.8785478136811</v>
      </c>
      <c r="R585" s="426">
        <v>0.92878028111732358</v>
      </c>
    </row>
    <row r="586" spans="1:18">
      <c r="A586" s="134">
        <f t="shared" si="9"/>
        <v>581</v>
      </c>
      <c r="B586" s="131">
        <v>9051726.1127266064</v>
      </c>
      <c r="C586" s="131">
        <v>3292530.7308722488</v>
      </c>
      <c r="D586" s="131">
        <v>418668.07710150187</v>
      </c>
      <c r="E586" s="131">
        <v>5540922.7282722034</v>
      </c>
      <c r="F586" s="133">
        <v>178460572267.80762</v>
      </c>
      <c r="G586" s="133">
        <v>27171057315.108746</v>
      </c>
      <c r="H586" s="133">
        <v>414811366208.42474</v>
      </c>
      <c r="I586" s="133">
        <v>5235232981963.498</v>
      </c>
      <c r="J586" s="133">
        <v>357180128271.07788</v>
      </c>
      <c r="K586" s="133">
        <v>56574990393.034279</v>
      </c>
      <c r="L586" s="133">
        <v>763107655801.22473</v>
      </c>
      <c r="M586" s="133">
        <v>6826907122637.2598</v>
      </c>
      <c r="N586" s="133">
        <v>7413854315479.5762</v>
      </c>
      <c r="O586" s="132">
        <v>0.4696922894062977</v>
      </c>
      <c r="P586" s="132">
        <v>0.52936527414512624</v>
      </c>
      <c r="Q586" s="133">
        <v>1828.7751148198263</v>
      </c>
      <c r="R586" s="426">
        <v>0.90727007076633237</v>
      </c>
    </row>
    <row r="587" spans="1:18">
      <c r="A587" s="134">
        <f t="shared" si="9"/>
        <v>582</v>
      </c>
      <c r="B587" s="131">
        <v>18604521.412956316</v>
      </c>
      <c r="C587" s="131">
        <v>15360215.634566825</v>
      </c>
      <c r="D587" s="131">
        <v>549826.83379838744</v>
      </c>
      <c r="E587" s="131">
        <v>2944004.8535287585</v>
      </c>
      <c r="F587" s="133">
        <v>225884881076.69678</v>
      </c>
      <c r="G587" s="133">
        <v>67736442013.39698</v>
      </c>
      <c r="H587" s="133">
        <v>722612298957.85266</v>
      </c>
      <c r="I587" s="133">
        <v>16485739706820.605</v>
      </c>
      <c r="J587" s="133">
        <v>199893682578.82281</v>
      </c>
      <c r="K587" s="133">
        <v>47098224502.758774</v>
      </c>
      <c r="L587" s="133">
        <v>1361743469462.4988</v>
      </c>
      <c r="M587" s="133">
        <v>18817087382322.539</v>
      </c>
      <c r="N587" s="133">
        <v>19842171251931.113</v>
      </c>
      <c r="O587" s="132">
        <v>0.63772776545453813</v>
      </c>
      <c r="P587" s="132">
        <v>0.69545531454092713</v>
      </c>
      <c r="Q587" s="133">
        <v>4894.467501709697</v>
      </c>
      <c r="R587" s="426">
        <v>1.1694182439073837</v>
      </c>
    </row>
    <row r="588" spans="1:18">
      <c r="A588" s="134">
        <f t="shared" si="9"/>
        <v>583</v>
      </c>
      <c r="B588" s="131">
        <v>10895575.54439798</v>
      </c>
      <c r="C588" s="131">
        <v>6812173.3058081828</v>
      </c>
      <c r="D588" s="131">
        <v>531001.03488607239</v>
      </c>
      <c r="E588" s="131">
        <v>3567391.0311432914</v>
      </c>
      <c r="F588" s="133">
        <v>237072386118.50436</v>
      </c>
      <c r="G588" s="133">
        <v>65805311171.733734</v>
      </c>
      <c r="H588" s="133">
        <v>315440747570.94885</v>
      </c>
      <c r="I588" s="133">
        <v>12293275094637.078</v>
      </c>
      <c r="J588" s="133">
        <v>289345935166.89551</v>
      </c>
      <c r="K588" s="133">
        <v>56284271837.04882</v>
      </c>
      <c r="L588" s="133">
        <v>1122405021933.8511</v>
      </c>
      <c r="M588" s="133">
        <v>14076751071145.822</v>
      </c>
      <c r="N588" s="133">
        <v>15028161209343.232</v>
      </c>
      <c r="O588" s="132">
        <v>0.633822598585846</v>
      </c>
      <c r="P588" s="132">
        <v>0.68656453035730114</v>
      </c>
      <c r="Q588" s="133">
        <v>3706.9958582494405</v>
      </c>
      <c r="R588" s="426">
        <v>0.94541562921165101</v>
      </c>
    </row>
    <row r="589" spans="1:18">
      <c r="A589" s="134">
        <f t="shared" si="9"/>
        <v>584</v>
      </c>
      <c r="B589" s="131">
        <v>10029187.281552332</v>
      </c>
      <c r="C589" s="131">
        <v>7064531.1586206313</v>
      </c>
      <c r="D589" s="131">
        <v>889502.90330265765</v>
      </c>
      <c r="E589" s="131">
        <v>5566545.6154719274</v>
      </c>
      <c r="F589" s="133">
        <v>281031400547.08118</v>
      </c>
      <c r="G589" s="133">
        <v>74884108132.571686</v>
      </c>
      <c r="H589" s="133">
        <v>673612606011.68567</v>
      </c>
      <c r="I589" s="133">
        <v>13608190608341.068</v>
      </c>
      <c r="J589" s="133">
        <v>292530700297.97247</v>
      </c>
      <c r="K589" s="133">
        <v>92813527488.006866</v>
      </c>
      <c r="L589" s="133">
        <v>1638176253154.6294</v>
      </c>
      <c r="M589" s="133">
        <v>16305323695293.363</v>
      </c>
      <c r="N589" s="133">
        <v>17476071851567.568</v>
      </c>
      <c r="O589" s="132">
        <v>0.61728527319982418</v>
      </c>
      <c r="P589" s="132">
        <v>0.68732592972931272</v>
      </c>
      <c r="Q589" s="133">
        <v>4310.8218676782362</v>
      </c>
      <c r="R589" s="426">
        <v>0.94599581301693025</v>
      </c>
    </row>
    <row r="590" spans="1:18">
      <c r="A590" s="134">
        <f t="shared" si="9"/>
        <v>585</v>
      </c>
      <c r="B590" s="131">
        <v>9247165.1752047054</v>
      </c>
      <c r="C590" s="131">
        <v>4106999.8944259514</v>
      </c>
      <c r="D590" s="131">
        <v>898455.05788433924</v>
      </c>
      <c r="E590" s="131">
        <v>6695775.9567565322</v>
      </c>
      <c r="F590" s="133">
        <v>274990355254.4812</v>
      </c>
      <c r="G590" s="133">
        <v>62611761576.658035</v>
      </c>
      <c r="H590" s="133">
        <v>982577625473.43677</v>
      </c>
      <c r="I590" s="133">
        <v>9782753176793.2441</v>
      </c>
      <c r="J590" s="133">
        <v>557914843561.33398</v>
      </c>
      <c r="K590" s="133">
        <v>87508911240.270813</v>
      </c>
      <c r="L590" s="133">
        <v>1803490842535.5466</v>
      </c>
      <c r="M590" s="133">
        <v>13214245399603.834</v>
      </c>
      <c r="N590" s="133">
        <v>14190852699500.357</v>
      </c>
      <c r="O590" s="132">
        <v>0.57970757166453246</v>
      </c>
      <c r="P590" s="132">
        <v>0.66157365288450476</v>
      </c>
      <c r="Q590" s="133">
        <v>3500.4570053034922</v>
      </c>
      <c r="R590" s="426">
        <v>0.97366646956967351</v>
      </c>
    </row>
    <row r="591" spans="1:18">
      <c r="A591" s="134">
        <f t="shared" si="9"/>
        <v>586</v>
      </c>
      <c r="B591" s="131">
        <v>10260308.080968296</v>
      </c>
      <c r="C591" s="131">
        <v>10684421.096754234</v>
      </c>
      <c r="D591" s="131">
        <v>1284361.7485024824</v>
      </c>
      <c r="E591" s="131">
        <v>5020493.5232902542</v>
      </c>
      <c r="F591" s="133">
        <v>215659325914.51984</v>
      </c>
      <c r="G591" s="133">
        <v>52783215450.938133</v>
      </c>
      <c r="H591" s="133">
        <v>244252937234.41623</v>
      </c>
      <c r="I591" s="133">
        <v>17052836501303.742</v>
      </c>
      <c r="J591" s="133">
        <v>342071552991.87494</v>
      </c>
      <c r="K591" s="133">
        <v>100569637193.17418</v>
      </c>
      <c r="L591" s="133">
        <v>2741790541009.3721</v>
      </c>
      <c r="M591" s="133">
        <v>20481521169732.578</v>
      </c>
      <c r="N591" s="133">
        <v>21765288566317.016</v>
      </c>
      <c r="O591" s="132">
        <v>0.64847503422595254</v>
      </c>
      <c r="P591" s="132">
        <v>0.72197027336795105</v>
      </c>
      <c r="Q591" s="133">
        <v>5368.8427642617207</v>
      </c>
      <c r="R591" s="426">
        <v>1.1723836148080429</v>
      </c>
    </row>
    <row r="592" spans="1:18">
      <c r="A592" s="134">
        <f t="shared" si="9"/>
        <v>587</v>
      </c>
      <c r="B592" s="131">
        <v>10361529.981852675</v>
      </c>
      <c r="C592" s="131">
        <v>7662495.2987181088</v>
      </c>
      <c r="D592" s="131">
        <v>1610492.6314518326</v>
      </c>
      <c r="E592" s="131">
        <v>3878661.1608885494</v>
      </c>
      <c r="F592" s="133">
        <v>244744951613.34918</v>
      </c>
      <c r="G592" s="133">
        <v>52128585663.34639</v>
      </c>
      <c r="H592" s="133">
        <v>142388728702.03015</v>
      </c>
      <c r="I592" s="133">
        <v>13341576341609.248</v>
      </c>
      <c r="J592" s="133">
        <v>239989366876.20193</v>
      </c>
      <c r="K592" s="133">
        <v>128457713924.98285</v>
      </c>
      <c r="L592" s="133">
        <v>3296225912999.3281</v>
      </c>
      <c r="M592" s="133">
        <v>17148638064111.789</v>
      </c>
      <c r="N592" s="133">
        <v>18237565856413.684</v>
      </c>
      <c r="O592" s="132">
        <v>0.62217573869211684</v>
      </c>
      <c r="P592" s="132">
        <v>0.701490579533254</v>
      </c>
      <c r="Q592" s="133">
        <v>4498.6595600428427</v>
      </c>
      <c r="R592" s="426">
        <v>1.1554800652577828</v>
      </c>
    </row>
    <row r="593" spans="1:18">
      <c r="A593" s="134">
        <f t="shared" si="9"/>
        <v>588</v>
      </c>
      <c r="B593" s="131">
        <v>9943747.5673083644</v>
      </c>
      <c r="C593" s="131">
        <v>6849455.0132293869</v>
      </c>
      <c r="D593" s="131">
        <v>1259181.725810458</v>
      </c>
      <c r="E593" s="131">
        <v>5748488.5126514528</v>
      </c>
      <c r="F593" s="133">
        <v>211300671895.83099</v>
      </c>
      <c r="G593" s="133">
        <v>62401280250.685745</v>
      </c>
      <c r="H593" s="133">
        <v>218316677110.01724</v>
      </c>
      <c r="I593" s="133">
        <v>11867372940259.738</v>
      </c>
      <c r="J593" s="133">
        <v>357068137979.24872</v>
      </c>
      <c r="K593" s="133">
        <v>113962325512.46201</v>
      </c>
      <c r="L593" s="133">
        <v>2796046645867.1909</v>
      </c>
      <c r="M593" s="133">
        <v>15352766726728.658</v>
      </c>
      <c r="N593" s="133">
        <v>16386048547968.082</v>
      </c>
      <c r="O593" s="132">
        <v>0.58510250096116856</v>
      </c>
      <c r="P593" s="132">
        <v>0.65034435328833862</v>
      </c>
      <c r="Q593" s="133">
        <v>4041.9458677770308</v>
      </c>
      <c r="R593" s="426">
        <v>1.2083202808934479</v>
      </c>
    </row>
    <row r="594" spans="1:18">
      <c r="A594" s="134">
        <f t="shared" si="9"/>
        <v>589</v>
      </c>
      <c r="B594" s="131">
        <v>6734721.890355357</v>
      </c>
      <c r="C594" s="131">
        <v>4159928.8648319272</v>
      </c>
      <c r="D594" s="131">
        <v>1061628.5417892162</v>
      </c>
      <c r="E594" s="131">
        <v>3874553.4487810368</v>
      </c>
      <c r="F594" s="133">
        <v>163624105636.46436</v>
      </c>
      <c r="G594" s="133">
        <v>33567659935.111519</v>
      </c>
      <c r="H594" s="133">
        <v>455720926089.38965</v>
      </c>
      <c r="I594" s="133">
        <v>8424307313412.4023</v>
      </c>
      <c r="J594" s="133">
        <v>155744837946.48907</v>
      </c>
      <c r="K594" s="133">
        <v>139314263762.28284</v>
      </c>
      <c r="L594" s="133">
        <v>3108680232743.9971</v>
      </c>
      <c r="M594" s="133">
        <v>12283767573954.563</v>
      </c>
      <c r="N594" s="133">
        <v>13175241040713.945</v>
      </c>
      <c r="O594" s="132">
        <v>0.61568596823389521</v>
      </c>
      <c r="P594" s="132">
        <v>0.67705605375251143</v>
      </c>
      <c r="Q594" s="133">
        <v>3249.936122524407</v>
      </c>
      <c r="R594" s="426">
        <v>1.2493550061152554</v>
      </c>
    </row>
    <row r="595" spans="1:18">
      <c r="A595" s="134">
        <f t="shared" si="9"/>
        <v>590</v>
      </c>
      <c r="B595" s="131">
        <v>6861546.8926941184</v>
      </c>
      <c r="C595" s="131">
        <v>4586611.4232022725</v>
      </c>
      <c r="D595" s="131">
        <v>1214991.6733470461</v>
      </c>
      <c r="E595" s="131">
        <v>6323336.6849470399</v>
      </c>
      <c r="F595" s="133">
        <v>194627905011.5477</v>
      </c>
      <c r="G595" s="133">
        <v>41823751236.822815</v>
      </c>
      <c r="H595" s="133">
        <v>680404392979.50256</v>
      </c>
      <c r="I595" s="133">
        <v>9398101305322.1094</v>
      </c>
      <c r="J595" s="133">
        <v>389320490003.85138</v>
      </c>
      <c r="K595" s="133">
        <v>105376090194.82893</v>
      </c>
      <c r="L595" s="133">
        <v>2670472409444.1953</v>
      </c>
      <c r="M595" s="133">
        <v>13243674687944.486</v>
      </c>
      <c r="N595" s="133">
        <v>14180160015695.801</v>
      </c>
      <c r="O595" s="132">
        <v>0.58320696120371518</v>
      </c>
      <c r="P595" s="132">
        <v>0.6657401879930599</v>
      </c>
      <c r="Q595" s="133">
        <v>3497.8194414641839</v>
      </c>
      <c r="R595" s="426">
        <v>1.0490202036201137</v>
      </c>
    </row>
    <row r="596" spans="1:18">
      <c r="A596" s="134">
        <f t="shared" si="9"/>
        <v>591</v>
      </c>
      <c r="B596" s="131">
        <v>7279241.2945628203</v>
      </c>
      <c r="C596" s="131">
        <v>3622447.0024132598</v>
      </c>
      <c r="D596" s="131">
        <v>1322782.0654354608</v>
      </c>
      <c r="E596" s="131">
        <v>3841651.7531376015</v>
      </c>
      <c r="F596" s="133">
        <v>201623767921.91727</v>
      </c>
      <c r="G596" s="133">
        <v>42894055529.305908</v>
      </c>
      <c r="H596" s="133">
        <v>464510788611.38855</v>
      </c>
      <c r="I596" s="133">
        <v>9165364411301.9766</v>
      </c>
      <c r="J596" s="133">
        <v>169230035195.20111</v>
      </c>
      <c r="K596" s="133">
        <v>143154528735.56561</v>
      </c>
      <c r="L596" s="133">
        <v>3173228141497.3892</v>
      </c>
      <c r="M596" s="133">
        <v>13115487905341.521</v>
      </c>
      <c r="N596" s="133">
        <v>14124065744188.066</v>
      </c>
      <c r="O596" s="132">
        <v>0.60090216664201446</v>
      </c>
      <c r="P596" s="132">
        <v>0.67813127233101533</v>
      </c>
      <c r="Q596" s="133">
        <v>3483.9826700019898</v>
      </c>
      <c r="R596" s="426">
        <v>1.1958866906867842</v>
      </c>
    </row>
    <row r="597" spans="1:18">
      <c r="A597" s="134">
        <f t="shared" si="9"/>
        <v>592</v>
      </c>
      <c r="B597" s="131">
        <v>9534995.8858973682</v>
      </c>
      <c r="C597" s="131">
        <v>5872733.0386175504</v>
      </c>
      <c r="D597" s="131">
        <v>1453135.0093388304</v>
      </c>
      <c r="E597" s="131">
        <v>4212506.8525500959</v>
      </c>
      <c r="F597" s="133">
        <v>157782633090.04218</v>
      </c>
      <c r="G597" s="133">
        <v>36083757313.659187</v>
      </c>
      <c r="H597" s="133">
        <v>260389207403.67233</v>
      </c>
      <c r="I597" s="133">
        <v>10113165372394.467</v>
      </c>
      <c r="J597" s="133">
        <v>226464074370.9946</v>
      </c>
      <c r="K597" s="133">
        <v>136610782286.3219</v>
      </c>
      <c r="L597" s="133">
        <v>2779365195869.3979</v>
      </c>
      <c r="M597" s="133">
        <v>13515994632324.854</v>
      </c>
      <c r="N597" s="133">
        <v>14451865058107.334</v>
      </c>
      <c r="O597" s="132">
        <v>0.57973703876507632</v>
      </c>
      <c r="P597" s="132">
        <v>0.64816710211418449</v>
      </c>
      <c r="Q597" s="133">
        <v>3564.840912211972</v>
      </c>
      <c r="R597" s="426">
        <v>0.99966574823610777</v>
      </c>
    </row>
    <row r="598" spans="1:18">
      <c r="A598" s="134">
        <f t="shared" si="9"/>
        <v>593</v>
      </c>
      <c r="B598" s="131">
        <v>6055412.3943955135</v>
      </c>
      <c r="C598" s="131">
        <v>7532231.9929111795</v>
      </c>
      <c r="D598" s="131">
        <v>1106971.5898171687</v>
      </c>
      <c r="E598" s="131">
        <v>4181217.4579356886</v>
      </c>
      <c r="F598" s="133">
        <v>202657666660.64624</v>
      </c>
      <c r="G598" s="133">
        <v>41644484472.681351</v>
      </c>
      <c r="H598" s="133">
        <v>500308682847.4151</v>
      </c>
      <c r="I598" s="133">
        <v>13491827764178.785</v>
      </c>
      <c r="J598" s="133">
        <v>169165546722.73383</v>
      </c>
      <c r="K598" s="133">
        <v>104428695079.50749</v>
      </c>
      <c r="L598" s="133">
        <v>2729389635297.4448</v>
      </c>
      <c r="M598" s="133">
        <v>16995120324125.889</v>
      </c>
      <c r="N598" s="133">
        <v>18071456308712.383</v>
      </c>
      <c r="O598" s="132">
        <v>0.67280346013858017</v>
      </c>
      <c r="P598" s="132">
        <v>0.74329277100088065</v>
      </c>
      <c r="Q598" s="133">
        <v>4457.6853252867249</v>
      </c>
      <c r="R598" s="426">
        <v>1.075875707277667</v>
      </c>
    </row>
    <row r="599" spans="1:18">
      <c r="A599" s="134">
        <f t="shared" si="9"/>
        <v>594</v>
      </c>
      <c r="B599" s="131">
        <v>10569001.510661887</v>
      </c>
      <c r="C599" s="131">
        <v>5028059.6126740221</v>
      </c>
      <c r="D599" s="131">
        <v>1228325.2058565922</v>
      </c>
      <c r="E599" s="131">
        <v>4613699.9301437205</v>
      </c>
      <c r="F599" s="133">
        <v>258339240823.32831</v>
      </c>
      <c r="G599" s="133">
        <v>53369359574.422455</v>
      </c>
      <c r="H599" s="133">
        <v>849274463754.41431</v>
      </c>
      <c r="I599" s="133">
        <v>9972147392581.8906</v>
      </c>
      <c r="J599" s="133">
        <v>262279526489.37747</v>
      </c>
      <c r="K599" s="133">
        <v>125395996707.80696</v>
      </c>
      <c r="L599" s="133">
        <v>2812311423844.5928</v>
      </c>
      <c r="M599" s="133">
        <v>14021408803378.082</v>
      </c>
      <c r="N599" s="133">
        <v>14972218119879.254</v>
      </c>
      <c r="O599" s="132">
        <v>0.586238385368966</v>
      </c>
      <c r="P599" s="132">
        <v>0.65792060652577555</v>
      </c>
      <c r="Q599" s="133">
        <v>3693.1963788552675</v>
      </c>
      <c r="R599" s="426">
        <v>1.0525623881156176</v>
      </c>
    </row>
    <row r="600" spans="1:18">
      <c r="A600" s="134">
        <f t="shared" si="9"/>
        <v>595</v>
      </c>
      <c r="B600" s="131">
        <v>7559205.0502637681</v>
      </c>
      <c r="C600" s="131">
        <v>4733676.5241571767</v>
      </c>
      <c r="D600" s="131">
        <v>923142.33912652684</v>
      </c>
      <c r="E600" s="131">
        <v>3326279.1932378514</v>
      </c>
      <c r="F600" s="133">
        <v>183391968985.59082</v>
      </c>
      <c r="G600" s="133">
        <v>43243038960.450119</v>
      </c>
      <c r="H600" s="133">
        <v>531605896785.11902</v>
      </c>
      <c r="I600" s="133">
        <v>8895802529203.7422</v>
      </c>
      <c r="J600" s="133">
        <v>198618201434.24545</v>
      </c>
      <c r="K600" s="133">
        <v>83328769633.483582</v>
      </c>
      <c r="L600" s="133">
        <v>2326921017499.1597</v>
      </c>
      <c r="M600" s="133">
        <v>12036276414555.752</v>
      </c>
      <c r="N600" s="133">
        <v>12919874947960.508</v>
      </c>
      <c r="O600" s="132">
        <v>0.61289649915485533</v>
      </c>
      <c r="P600" s="132">
        <v>0.68021721674025748</v>
      </c>
      <c r="Q600" s="133">
        <v>3186.944979763322</v>
      </c>
      <c r="R600" s="426">
        <v>1.0696873456211198</v>
      </c>
    </row>
    <row r="601" spans="1:18">
      <c r="A601" s="134">
        <f t="shared" si="9"/>
        <v>596</v>
      </c>
      <c r="B601" s="131">
        <v>6431698.0165762277</v>
      </c>
      <c r="C601" s="131">
        <v>2799571.0665720794</v>
      </c>
      <c r="D601" s="131">
        <v>506368.34279978997</v>
      </c>
      <c r="E601" s="131">
        <v>4688054.6315372651</v>
      </c>
      <c r="F601" s="133">
        <v>162112859558.84369</v>
      </c>
      <c r="G601" s="133">
        <v>46531684123.228195</v>
      </c>
      <c r="H601" s="133">
        <v>335148409384.23969</v>
      </c>
      <c r="I601" s="133">
        <v>6171885344876.3936</v>
      </c>
      <c r="J601" s="133">
        <v>339396432195.61639</v>
      </c>
      <c r="K601" s="133">
        <v>60321104141.246445</v>
      </c>
      <c r="L601" s="133">
        <v>1206836854889.6526</v>
      </c>
      <c r="M601" s="133">
        <v>8113588145487.1475</v>
      </c>
      <c r="N601" s="133">
        <v>8741687829441.7188</v>
      </c>
      <c r="O601" s="132">
        <v>0.5614183344940562</v>
      </c>
      <c r="P601" s="132">
        <v>0.626606886804986</v>
      </c>
      <c r="Q601" s="133">
        <v>2156.3117487522741</v>
      </c>
      <c r="R601" s="426">
        <v>1.0594652602890304</v>
      </c>
    </row>
    <row r="602" spans="1:18">
      <c r="A602" s="134">
        <f t="shared" si="9"/>
        <v>597</v>
      </c>
      <c r="B602" s="131">
        <v>11164352.603136647</v>
      </c>
      <c r="C602" s="131">
        <v>6061073.8492709901</v>
      </c>
      <c r="D602" s="131">
        <v>1856073.6120383171</v>
      </c>
      <c r="E602" s="131">
        <v>7824323.263548458</v>
      </c>
      <c r="F602" s="133">
        <v>297215727237.72791</v>
      </c>
      <c r="G602" s="133">
        <v>88141396781.524139</v>
      </c>
      <c r="H602" s="133">
        <v>785641523235.8717</v>
      </c>
      <c r="I602" s="133">
        <v>11912985339284.541</v>
      </c>
      <c r="J602" s="133">
        <v>527121435101.53436</v>
      </c>
      <c r="K602" s="133">
        <v>194343269017.62723</v>
      </c>
      <c r="L602" s="133">
        <v>4777717371210.082</v>
      </c>
      <c r="M602" s="133">
        <v>18197808937849.656</v>
      </c>
      <c r="N602" s="133">
        <v>19378428570208.773</v>
      </c>
      <c r="O602" s="132">
        <v>0.57704791588619742</v>
      </c>
      <c r="P602" s="132">
        <v>0.64665554593258578</v>
      </c>
      <c r="Q602" s="133">
        <v>4780.0761149996979</v>
      </c>
      <c r="R602" s="426">
        <v>1.1801938245970549</v>
      </c>
    </row>
    <row r="603" spans="1:18">
      <c r="A603" s="134">
        <f t="shared" si="9"/>
        <v>598</v>
      </c>
      <c r="B603" s="131">
        <v>12321802.422086967</v>
      </c>
      <c r="C603" s="131">
        <v>20788737.077719852</v>
      </c>
      <c r="D603" s="131">
        <v>1113188.5005366022</v>
      </c>
      <c r="E603" s="131">
        <v>6417197.3195986226</v>
      </c>
      <c r="F603" s="133">
        <v>199504311954.61792</v>
      </c>
      <c r="G603" s="133">
        <v>63972894028.389526</v>
      </c>
      <c r="H603" s="133">
        <v>0</v>
      </c>
      <c r="I603" s="133">
        <v>23637624828988.59</v>
      </c>
      <c r="J603" s="133">
        <v>448659949997.94806</v>
      </c>
      <c r="K603" s="133">
        <v>116125267898.09972</v>
      </c>
      <c r="L603" s="133">
        <v>3085975791106.2827</v>
      </c>
      <c r="M603" s="133">
        <v>27288385837990.922</v>
      </c>
      <c r="N603" s="133">
        <v>28858827245566.57</v>
      </c>
      <c r="O603" s="132">
        <v>0.69390889167210068</v>
      </c>
      <c r="P603" s="132">
        <v>0.75389172040912056</v>
      </c>
      <c r="Q603" s="133">
        <v>7118.6056353148915</v>
      </c>
      <c r="R603" s="426">
        <v>1.1302212138610264</v>
      </c>
    </row>
    <row r="604" spans="1:18">
      <c r="A604" s="134">
        <f t="shared" si="9"/>
        <v>599</v>
      </c>
      <c r="B604" s="131">
        <v>11016443.482505621</v>
      </c>
      <c r="C604" s="131">
        <v>5718095.2602437669</v>
      </c>
      <c r="D604" s="131">
        <v>608060.39973435667</v>
      </c>
      <c r="E604" s="131">
        <v>5765506.7524920469</v>
      </c>
      <c r="F604" s="133">
        <v>239328846957.56958</v>
      </c>
      <c r="G604" s="133">
        <v>62891552366.205551</v>
      </c>
      <c r="H604" s="133">
        <v>689542386025.43433</v>
      </c>
      <c r="I604" s="133">
        <v>10072168216506.514</v>
      </c>
      <c r="J604" s="133">
        <v>379599950951.96143</v>
      </c>
      <c r="K604" s="133">
        <v>58172928306.465805</v>
      </c>
      <c r="L604" s="133">
        <v>1614631631708.4683</v>
      </c>
      <c r="M604" s="133">
        <v>12814115113498.842</v>
      </c>
      <c r="N604" s="133">
        <v>13795267929162.496</v>
      </c>
      <c r="O604" s="132">
        <v>0.57068159871459567</v>
      </c>
      <c r="P604" s="132">
        <v>0.6280173924932535</v>
      </c>
      <c r="Q604" s="133">
        <v>3402.8781275684501</v>
      </c>
      <c r="R604" s="426">
        <v>1.1497051024582892</v>
      </c>
    </row>
    <row r="605" spans="1:18">
      <c r="A605" s="134">
        <f t="shared" si="9"/>
        <v>600</v>
      </c>
      <c r="B605" s="131">
        <v>15771933.620036783</v>
      </c>
      <c r="C605" s="131">
        <v>5096282.1008262979</v>
      </c>
      <c r="D605" s="131">
        <v>556631.09646077896</v>
      </c>
      <c r="E605" s="131">
        <v>5723521.9254118716</v>
      </c>
      <c r="F605" s="133">
        <v>243129833278.91745</v>
      </c>
      <c r="G605" s="133">
        <v>55259890404.287842</v>
      </c>
      <c r="H605" s="133">
        <v>570675134859.52417</v>
      </c>
      <c r="I605" s="133">
        <v>8480967202883.2197</v>
      </c>
      <c r="J605" s="133">
        <v>325125088988.92773</v>
      </c>
      <c r="K605" s="133">
        <v>87432943749.50415</v>
      </c>
      <c r="L605" s="133">
        <v>1255488918133.8452</v>
      </c>
      <c r="M605" s="133">
        <v>10719689288615.021</v>
      </c>
      <c r="N605" s="133">
        <v>11437183563636.125</v>
      </c>
      <c r="O605" s="132">
        <v>0.48215575999054927</v>
      </c>
      <c r="P605" s="132">
        <v>0.5275905529023367</v>
      </c>
      <c r="Q605" s="133">
        <v>2821.209561824402</v>
      </c>
      <c r="R605" s="426">
        <v>1.0440136833455305</v>
      </c>
    </row>
    <row r="606" spans="1:18">
      <c r="A606" s="134">
        <f t="shared" si="9"/>
        <v>601</v>
      </c>
      <c r="B606" s="131">
        <v>9277651.811235087</v>
      </c>
      <c r="C606" s="131">
        <v>4210971.5955562927</v>
      </c>
      <c r="D606" s="131">
        <v>695634.86341638374</v>
      </c>
      <c r="E606" s="131">
        <v>5927852.0866573527</v>
      </c>
      <c r="F606" s="133">
        <v>190117105773.22849</v>
      </c>
      <c r="G606" s="133">
        <v>62968156222.889641</v>
      </c>
      <c r="H606" s="133">
        <v>494243256501.69098</v>
      </c>
      <c r="I606" s="133">
        <v>9807243747840.3242</v>
      </c>
      <c r="J606" s="133">
        <v>236546975674.03592</v>
      </c>
      <c r="K606" s="133">
        <v>88380742513.067932</v>
      </c>
      <c r="L606" s="133">
        <v>1363415862215.0408</v>
      </c>
      <c r="M606" s="133">
        <v>11989830584744.16</v>
      </c>
      <c r="N606" s="133">
        <v>12805531312001.752</v>
      </c>
      <c r="O606" s="132">
        <v>0.53736977651706752</v>
      </c>
      <c r="P606" s="132">
        <v>0.6020230679073465</v>
      </c>
      <c r="Q606" s="133">
        <v>3158.7398401583009</v>
      </c>
      <c r="R606" s="426">
        <v>0.95466669911457458</v>
      </c>
    </row>
    <row r="607" spans="1:18">
      <c r="A607" s="134">
        <f t="shared" si="9"/>
        <v>602</v>
      </c>
      <c r="B607" s="131">
        <v>13142075.86494899</v>
      </c>
      <c r="C607" s="131">
        <v>4169143.2139168717</v>
      </c>
      <c r="D607" s="131">
        <v>900668.21405100659</v>
      </c>
      <c r="E607" s="131">
        <v>3866573.3750295583</v>
      </c>
      <c r="F607" s="133">
        <v>260583345324.66617</v>
      </c>
      <c r="G607" s="133">
        <v>57665286925.046051</v>
      </c>
      <c r="H607" s="133">
        <v>457357739682.9928</v>
      </c>
      <c r="I607" s="133">
        <v>10190450054230.021</v>
      </c>
      <c r="J607" s="133">
        <v>186114497199.4986</v>
      </c>
      <c r="K607" s="133">
        <v>68680804495.992455</v>
      </c>
      <c r="L607" s="133">
        <v>2280376455364.9443</v>
      </c>
      <c r="M607" s="133">
        <v>13182979550973.449</v>
      </c>
      <c r="N607" s="133">
        <v>14141258401238.088</v>
      </c>
      <c r="O607" s="132">
        <v>0.58325274895551527</v>
      </c>
      <c r="P607" s="132">
        <v>0.63656535403687309</v>
      </c>
      <c r="Q607" s="133">
        <v>3488.2235819531543</v>
      </c>
      <c r="R607" s="426">
        <v>1.1903901439681592</v>
      </c>
    </row>
    <row r="608" spans="1:18">
      <c r="A608" s="134">
        <f t="shared" si="9"/>
        <v>603</v>
      </c>
      <c r="B608" s="131">
        <v>7136030.3428040836</v>
      </c>
      <c r="C608" s="131">
        <v>4484604.5487242937</v>
      </c>
      <c r="D608" s="131">
        <v>962753.02866411465</v>
      </c>
      <c r="E608" s="131">
        <v>4454284.2416933011</v>
      </c>
      <c r="F608" s="133">
        <v>152388086977.79465</v>
      </c>
      <c r="G608" s="133">
        <v>36731904125.150574</v>
      </c>
      <c r="H608" s="133">
        <v>475479776292.05127</v>
      </c>
      <c r="I608" s="133">
        <v>8725062428134.3301</v>
      </c>
      <c r="J608" s="133">
        <v>233541618312.17786</v>
      </c>
      <c r="K608" s="133">
        <v>81346437932.45282</v>
      </c>
      <c r="L608" s="133">
        <v>2498539334596.0557</v>
      </c>
      <c r="M608" s="133">
        <v>12013969595267.066</v>
      </c>
      <c r="N608" s="133">
        <v>12837593033512.051</v>
      </c>
      <c r="O608" s="132">
        <v>0.60544838091464548</v>
      </c>
      <c r="P608" s="132">
        <v>0.67471861407621858</v>
      </c>
      <c r="Q608" s="133">
        <v>3166.6485035796868</v>
      </c>
      <c r="R608" s="426">
        <v>1.1248017096923051</v>
      </c>
    </row>
    <row r="609" spans="1:18">
      <c r="A609" s="134">
        <f t="shared" si="9"/>
        <v>604</v>
      </c>
      <c r="B609" s="131">
        <v>8861273.0710738804</v>
      </c>
      <c r="C609" s="131">
        <v>6185428.014058345</v>
      </c>
      <c r="D609" s="131">
        <v>780055.91110108991</v>
      </c>
      <c r="E609" s="131">
        <v>3435548.8443616927</v>
      </c>
      <c r="F609" s="133">
        <v>226620111775.3053</v>
      </c>
      <c r="G609" s="133">
        <v>54226945516.450272</v>
      </c>
      <c r="H609" s="133">
        <v>478283833499.28857</v>
      </c>
      <c r="I609" s="133">
        <v>11186860560165.643</v>
      </c>
      <c r="J609" s="133">
        <v>132028277433.41957</v>
      </c>
      <c r="K609" s="133">
        <v>48136010894.122345</v>
      </c>
      <c r="L609" s="133">
        <v>2086233174057.7449</v>
      </c>
      <c r="M609" s="133">
        <v>13931541856050.219</v>
      </c>
      <c r="N609" s="133">
        <v>14821274615275.166</v>
      </c>
      <c r="O609" s="132">
        <v>0.63363633135421182</v>
      </c>
      <c r="P609" s="132">
        <v>0.70890084845016954</v>
      </c>
      <c r="Q609" s="133">
        <v>3655.9631512765582</v>
      </c>
      <c r="R609" s="426">
        <v>1.3442749767370681</v>
      </c>
    </row>
    <row r="610" spans="1:18">
      <c r="A610" s="134">
        <f t="shared" si="9"/>
        <v>605</v>
      </c>
      <c r="B610" s="131">
        <v>8203197.3249683892</v>
      </c>
      <c r="C610" s="131">
        <v>4553944.5169700971</v>
      </c>
      <c r="D610" s="131">
        <v>653381.71828694409</v>
      </c>
      <c r="E610" s="131">
        <v>4652073.2247920819</v>
      </c>
      <c r="F610" s="133">
        <v>222241291210.77643</v>
      </c>
      <c r="G610" s="133">
        <v>50903582354.520821</v>
      </c>
      <c r="H610" s="133">
        <v>675629195318.24573</v>
      </c>
      <c r="I610" s="133">
        <v>9400136512305.377</v>
      </c>
      <c r="J610" s="133">
        <v>272474567640.26239</v>
      </c>
      <c r="K610" s="133">
        <v>47444301543.998581</v>
      </c>
      <c r="L610" s="133">
        <v>1785136267417.6707</v>
      </c>
      <c r="M610" s="133">
        <v>12180820844225.553</v>
      </c>
      <c r="N610" s="133">
        <v>13080747085040.955</v>
      </c>
      <c r="O610" s="132">
        <v>0.59275257928809744</v>
      </c>
      <c r="P610" s="132">
        <v>0.65880921930861402</v>
      </c>
      <c r="Q610" s="133">
        <v>3226.6273026741378</v>
      </c>
      <c r="R610" s="426">
        <v>1.3737431918685887</v>
      </c>
    </row>
    <row r="611" spans="1:18">
      <c r="A611" s="134">
        <f t="shared" si="9"/>
        <v>606</v>
      </c>
      <c r="B611" s="131">
        <v>11785037.126596775</v>
      </c>
      <c r="C611" s="131">
        <v>5060580.2041759174</v>
      </c>
      <c r="D611" s="131">
        <v>604815.48835282575</v>
      </c>
      <c r="E611" s="131">
        <v>4833170.9531877898</v>
      </c>
      <c r="F611" s="133">
        <v>220924475715.53619</v>
      </c>
      <c r="G611" s="133">
        <v>52812450271.485321</v>
      </c>
      <c r="H611" s="133">
        <v>698902722643.30078</v>
      </c>
      <c r="I611" s="133">
        <v>9162134276361.0918</v>
      </c>
      <c r="J611" s="133">
        <v>334739364210.75684</v>
      </c>
      <c r="K611" s="133">
        <v>57102838381.315941</v>
      </c>
      <c r="L611" s="133">
        <v>1122592566148.9795</v>
      </c>
      <c r="M611" s="133">
        <v>11375471767745.445</v>
      </c>
      <c r="N611" s="133">
        <v>12185501965603.428</v>
      </c>
      <c r="O611" s="132">
        <v>0.55750425822493144</v>
      </c>
      <c r="P611" s="132">
        <v>0.62853938761574968</v>
      </c>
      <c r="Q611" s="133">
        <v>3005.7972288118963</v>
      </c>
      <c r="R611" s="426">
        <v>0.95756285580760025</v>
      </c>
    </row>
    <row r="612" spans="1:18">
      <c r="A612" s="134">
        <f t="shared" si="9"/>
        <v>607</v>
      </c>
      <c r="B612" s="131">
        <v>14342212.138447333</v>
      </c>
      <c r="C612" s="131">
        <v>26227950.240246888</v>
      </c>
      <c r="D612" s="131">
        <v>838164.23750630941</v>
      </c>
      <c r="E612" s="131">
        <v>2989270.9163509496</v>
      </c>
      <c r="F612" s="133">
        <v>312573111208.86835</v>
      </c>
      <c r="G612" s="133">
        <v>73807973872.823654</v>
      </c>
      <c r="H612" s="133">
        <v>758700701581.47314</v>
      </c>
      <c r="I612" s="133">
        <v>29567049658606.066</v>
      </c>
      <c r="J612" s="133">
        <v>154322273035.13776</v>
      </c>
      <c r="K612" s="133">
        <v>63358724624.421028</v>
      </c>
      <c r="L612" s="133">
        <v>1593682931010.5718</v>
      </c>
      <c r="M612" s="133">
        <v>32137114288857.668</v>
      </c>
      <c r="N612" s="133">
        <v>34111128283586.313</v>
      </c>
      <c r="O612" s="132">
        <v>0.72346164884517783</v>
      </c>
      <c r="P612" s="132">
        <v>0.7901381553167135</v>
      </c>
      <c r="Q612" s="133">
        <v>8414.1904991579468</v>
      </c>
      <c r="R612" s="426">
        <v>1.0842447606809555</v>
      </c>
    </row>
    <row r="613" spans="1:18">
      <c r="A613" s="134">
        <f t="shared" si="9"/>
        <v>608</v>
      </c>
      <c r="B613" s="131">
        <v>8699241.0458276439</v>
      </c>
      <c r="C613" s="131">
        <v>4428057.9498950727</v>
      </c>
      <c r="D613" s="131">
        <v>926302.0788085619</v>
      </c>
      <c r="E613" s="131">
        <v>4126007.8320595436</v>
      </c>
      <c r="F613" s="133">
        <v>200711723553.32971</v>
      </c>
      <c r="G613" s="133">
        <v>46898363003.929184</v>
      </c>
      <c r="H613" s="133">
        <v>525271236167.84979</v>
      </c>
      <c r="I613" s="133">
        <v>9203129932290.7676</v>
      </c>
      <c r="J613" s="133">
        <v>259561489376.46985</v>
      </c>
      <c r="K613" s="133">
        <v>85671832611.121536</v>
      </c>
      <c r="L613" s="133">
        <v>1787729656751.9976</v>
      </c>
      <c r="M613" s="133">
        <v>11861364147198.207</v>
      </c>
      <c r="N613" s="133">
        <v>12711490712424.117</v>
      </c>
      <c r="O613" s="132">
        <v>0.58599978441445821</v>
      </c>
      <c r="P613" s="132">
        <v>0.66051068961618264</v>
      </c>
      <c r="Q613" s="133">
        <v>3135.5428496359441</v>
      </c>
      <c r="R613" s="426">
        <v>0.96407095314158164</v>
      </c>
    </row>
    <row r="614" spans="1:18">
      <c r="A614" s="134">
        <f t="shared" si="9"/>
        <v>609</v>
      </c>
      <c r="B614" s="131">
        <v>13706825.563272716</v>
      </c>
      <c r="C614" s="131">
        <v>8733892.4480722733</v>
      </c>
      <c r="D614" s="131">
        <v>721880.90317323525</v>
      </c>
      <c r="E614" s="131">
        <v>7271073.9647480138</v>
      </c>
      <c r="F614" s="133">
        <v>185070243619.82172</v>
      </c>
      <c r="G614" s="133">
        <v>58354417085.610718</v>
      </c>
      <c r="H614" s="133">
        <v>0</v>
      </c>
      <c r="I614" s="133">
        <v>13897309180771.559</v>
      </c>
      <c r="J614" s="133">
        <v>440968926560.89996</v>
      </c>
      <c r="K614" s="133">
        <v>77209078207.357437</v>
      </c>
      <c r="L614" s="133">
        <v>1578106426753.2747</v>
      </c>
      <c r="M614" s="133">
        <v>15993593612293.092</v>
      </c>
      <c r="N614" s="133">
        <v>16953097658954.059</v>
      </c>
      <c r="O614" s="132">
        <v>0.53089533197085548</v>
      </c>
      <c r="P614" s="132">
        <v>0.60087531588536436</v>
      </c>
      <c r="Q614" s="133">
        <v>4181.8198468066248</v>
      </c>
      <c r="R614" s="426">
        <v>1.1585887775732897</v>
      </c>
    </row>
    <row r="615" spans="1:18">
      <c r="A615" s="134">
        <f t="shared" si="9"/>
        <v>610</v>
      </c>
      <c r="B615" s="131">
        <v>7463792.0219479976</v>
      </c>
      <c r="C615" s="131">
        <v>4084160.157172855</v>
      </c>
      <c r="D615" s="131">
        <v>1238436.5336869606</v>
      </c>
      <c r="E615" s="131">
        <v>3767966.3268964593</v>
      </c>
      <c r="F615" s="133">
        <v>163756922524.04462</v>
      </c>
      <c r="G615" s="133">
        <v>38010560358.608017</v>
      </c>
      <c r="H615" s="133">
        <v>647245183704.89868</v>
      </c>
      <c r="I615" s="133">
        <v>5299820096716.457</v>
      </c>
      <c r="J615" s="133">
        <v>207998469012.37549</v>
      </c>
      <c r="K615" s="133">
        <v>85487769591.137848</v>
      </c>
      <c r="L615" s="133">
        <v>2165176405312.9968</v>
      </c>
      <c r="M615" s="133">
        <v>8405727924337.8652</v>
      </c>
      <c r="N615" s="133">
        <v>8965619600269.4473</v>
      </c>
      <c r="O615" s="132">
        <v>0.50144783172625207</v>
      </c>
      <c r="P615" s="132">
        <v>0.56682505591710775</v>
      </c>
      <c r="Q615" s="133">
        <v>2211.5489887196468</v>
      </c>
      <c r="R615" s="426">
        <v>0.88255134713675809</v>
      </c>
    </row>
    <row r="616" spans="1:18">
      <c r="A616" s="134">
        <f t="shared" si="9"/>
        <v>611</v>
      </c>
      <c r="B616" s="131">
        <v>5763168.1409788374</v>
      </c>
      <c r="C616" s="131">
        <v>12776368.646239443</v>
      </c>
      <c r="D616" s="131">
        <v>1312525.7870226072</v>
      </c>
      <c r="E616" s="131">
        <v>4885014.7225214913</v>
      </c>
      <c r="F616" s="133">
        <v>139982098249.66989</v>
      </c>
      <c r="G616" s="133">
        <v>28941208325.483696</v>
      </c>
      <c r="H616" s="133">
        <v>313286601522.02368</v>
      </c>
      <c r="I616" s="133">
        <v>17052937059621.865</v>
      </c>
      <c r="J616" s="133">
        <v>247017919723.6582</v>
      </c>
      <c r="K616" s="133">
        <v>169001328356.82568</v>
      </c>
      <c r="L616" s="133">
        <v>2980069284913.6807</v>
      </c>
      <c r="M616" s="133">
        <v>20762312194138.051</v>
      </c>
      <c r="N616" s="133">
        <v>22120825748583.652</v>
      </c>
      <c r="O616" s="132">
        <v>0.70226631476435353</v>
      </c>
      <c r="P616" s="132">
        <v>0.76849645372390762</v>
      </c>
      <c r="Q616" s="133">
        <v>5456.5431052253707</v>
      </c>
      <c r="R616" s="426">
        <v>1.0905682033552664</v>
      </c>
    </row>
    <row r="617" spans="1:18">
      <c r="A617" s="134">
        <f t="shared" si="9"/>
        <v>612</v>
      </c>
      <c r="B617" s="131">
        <v>10279252.240958774</v>
      </c>
      <c r="C617" s="131">
        <v>6305449.429676949</v>
      </c>
      <c r="D617" s="131">
        <v>1126782.2791496182</v>
      </c>
      <c r="E617" s="131">
        <v>4186501.0515107363</v>
      </c>
      <c r="F617" s="133">
        <v>188614476009.95401</v>
      </c>
      <c r="G617" s="133">
        <v>35638401388.914207</v>
      </c>
      <c r="H617" s="133">
        <v>0</v>
      </c>
      <c r="I617" s="133">
        <v>12260610211142.602</v>
      </c>
      <c r="J617" s="133">
        <v>371161121875.67017</v>
      </c>
      <c r="K617" s="133">
        <v>91137124990.160629</v>
      </c>
      <c r="L617" s="133">
        <v>2507029665818.2842</v>
      </c>
      <c r="M617" s="133">
        <v>15229938123826.715</v>
      </c>
      <c r="N617" s="133">
        <v>16217791245194.85</v>
      </c>
      <c r="O617" s="132">
        <v>0.63705368013537933</v>
      </c>
      <c r="P617" s="132">
        <v>0.6932070793867563</v>
      </c>
      <c r="Q617" s="133">
        <v>4000.4418463726811</v>
      </c>
      <c r="R617" s="426">
        <v>1.0158632654855666</v>
      </c>
    </row>
    <row r="618" spans="1:18">
      <c r="A618" s="134">
        <f t="shared" si="9"/>
        <v>613</v>
      </c>
      <c r="B618" s="131">
        <v>7736971.0733322734</v>
      </c>
      <c r="C618" s="131">
        <v>16964212.057802379</v>
      </c>
      <c r="D618" s="131">
        <v>637300.6089507693</v>
      </c>
      <c r="E618" s="131">
        <v>5426882.1456349865</v>
      </c>
      <c r="F618" s="133">
        <v>225266967957.80869</v>
      </c>
      <c r="G618" s="133">
        <v>61691257701.645042</v>
      </c>
      <c r="H618" s="133">
        <v>191328749242.9538</v>
      </c>
      <c r="I618" s="133">
        <v>23176795655035.668</v>
      </c>
      <c r="J618" s="133">
        <v>282726960480.99414</v>
      </c>
      <c r="K618" s="133">
        <v>54463382151.278397</v>
      </c>
      <c r="L618" s="133">
        <v>1640006038986.8555</v>
      </c>
      <c r="M618" s="133">
        <v>25345320785897.75</v>
      </c>
      <c r="N618" s="133">
        <v>26871042910423.277</v>
      </c>
      <c r="O618" s="132">
        <v>0.72700248013470758</v>
      </c>
      <c r="P618" s="132">
        <v>0.78022552206825813</v>
      </c>
      <c r="Q618" s="133">
        <v>6628.278961623897</v>
      </c>
      <c r="R618" s="426">
        <v>1.183474404778617</v>
      </c>
    </row>
    <row r="619" spans="1:18">
      <c r="A619" s="134">
        <f t="shared" si="9"/>
        <v>614</v>
      </c>
      <c r="B619" s="131">
        <v>9166266.2960416991</v>
      </c>
      <c r="C619" s="131">
        <v>4407924.6701000696</v>
      </c>
      <c r="D619" s="131">
        <v>842861.19649219036</v>
      </c>
      <c r="E619" s="131">
        <v>4883329.6612885576</v>
      </c>
      <c r="F619" s="133">
        <v>219084077133.95844</v>
      </c>
      <c r="G619" s="133">
        <v>41619183214.694305</v>
      </c>
      <c r="H619" s="133">
        <v>596035177434.12891</v>
      </c>
      <c r="I619" s="133">
        <v>9381670626467.3281</v>
      </c>
      <c r="J619" s="133">
        <v>320422308629.25641</v>
      </c>
      <c r="K619" s="133">
        <v>75427810237.721848</v>
      </c>
      <c r="L619" s="133">
        <v>2066339170137.4587</v>
      </c>
      <c r="M619" s="133">
        <v>12439895092905.895</v>
      </c>
      <c r="N619" s="133">
        <v>13409469262807.199</v>
      </c>
      <c r="O619" s="132">
        <v>0.59530626137855391</v>
      </c>
      <c r="P619" s="132">
        <v>0.66885569074499385</v>
      </c>
      <c r="Q619" s="133">
        <v>3307.7131876682779</v>
      </c>
      <c r="R619" s="426">
        <v>1.197537359378712</v>
      </c>
    </row>
    <row r="620" spans="1:18">
      <c r="A620" s="134">
        <f t="shared" si="9"/>
        <v>615</v>
      </c>
      <c r="B620" s="131">
        <v>14712811.603310641</v>
      </c>
      <c r="C620" s="131">
        <v>5058943.8118041055</v>
      </c>
      <c r="D620" s="131">
        <v>681513.77373540914</v>
      </c>
      <c r="E620" s="131">
        <v>4748586.1017439216</v>
      </c>
      <c r="F620" s="133">
        <v>252464945189.84552</v>
      </c>
      <c r="G620" s="133">
        <v>64541729418.161072</v>
      </c>
      <c r="H620" s="133">
        <v>0</v>
      </c>
      <c r="I620" s="133">
        <v>9607859533720.2578</v>
      </c>
      <c r="J620" s="133">
        <v>225612924306.61719</v>
      </c>
      <c r="K620" s="133">
        <v>63443559656.063835</v>
      </c>
      <c r="L620" s="133">
        <v>1676177632705.5906</v>
      </c>
      <c r="M620" s="133">
        <v>11573093650388.529</v>
      </c>
      <c r="N620" s="133">
        <v>12206937584354.451</v>
      </c>
      <c r="O620" s="132">
        <v>0.45989457916860993</v>
      </c>
      <c r="P620" s="132">
        <v>0.54193196298489443</v>
      </c>
      <c r="Q620" s="133">
        <v>3011.084751937457</v>
      </c>
      <c r="R620" s="426">
        <v>1.1892887203603832</v>
      </c>
    </row>
    <row r="621" spans="1:18">
      <c r="A621" s="134">
        <f t="shared" si="9"/>
        <v>616</v>
      </c>
      <c r="B621" s="131">
        <v>7675858.014849904</v>
      </c>
      <c r="C621" s="131">
        <v>8398521.1153358426</v>
      </c>
      <c r="D621" s="131">
        <v>1025664.5333650777</v>
      </c>
      <c r="E621" s="131">
        <v>2683761.4502241137</v>
      </c>
      <c r="F621" s="133">
        <v>177240354009.5929</v>
      </c>
      <c r="G621" s="133">
        <v>25373730719.81979</v>
      </c>
      <c r="H621" s="133">
        <v>523171422960.54895</v>
      </c>
      <c r="I621" s="133">
        <v>12862383118732.193</v>
      </c>
      <c r="J621" s="133">
        <v>146547711019.9599</v>
      </c>
      <c r="K621" s="133">
        <v>100786803855.36856</v>
      </c>
      <c r="L621" s="133">
        <v>2583533558171.5913</v>
      </c>
      <c r="M621" s="133">
        <v>16216422614739.662</v>
      </c>
      <c r="N621" s="133">
        <v>17259601455195.156</v>
      </c>
      <c r="O621" s="132">
        <v>0.68025220161387934</v>
      </c>
      <c r="P621" s="132">
        <v>0.74000707382101938</v>
      </c>
      <c r="Q621" s="133">
        <v>4257.4251246164667</v>
      </c>
      <c r="R621" s="426">
        <v>1.170140553319404</v>
      </c>
    </row>
    <row r="622" spans="1:18">
      <c r="A622" s="134">
        <f t="shared" si="9"/>
        <v>617</v>
      </c>
      <c r="B622" s="131">
        <v>13471562.534934379</v>
      </c>
      <c r="C622" s="131">
        <v>9446628.6732842661</v>
      </c>
      <c r="D622" s="131">
        <v>842973.54992764816</v>
      </c>
      <c r="E622" s="131">
        <v>4500805.3675303794</v>
      </c>
      <c r="F622" s="133">
        <v>244042798481.02029</v>
      </c>
      <c r="G622" s="133">
        <v>41991444494.898918</v>
      </c>
      <c r="H622" s="133">
        <v>308449647921.56726</v>
      </c>
      <c r="I622" s="133">
        <v>14427952880142.996</v>
      </c>
      <c r="J622" s="133">
        <v>249125762269.9205</v>
      </c>
      <c r="K622" s="133">
        <v>76947155312.848495</v>
      </c>
      <c r="L622" s="133">
        <v>1852252164194.8835</v>
      </c>
      <c r="M622" s="133">
        <v>16914727609842.213</v>
      </c>
      <c r="N622" s="133">
        <v>17969657309780.996</v>
      </c>
      <c r="O622" s="132">
        <v>0.61127825966137683</v>
      </c>
      <c r="P622" s="132">
        <v>0.67117223853004881</v>
      </c>
      <c r="Q622" s="133">
        <v>4432.5745707402557</v>
      </c>
      <c r="R622" s="426">
        <v>1.1131625551788638</v>
      </c>
    </row>
    <row r="623" spans="1:18">
      <c r="A623" s="134">
        <f t="shared" si="9"/>
        <v>618</v>
      </c>
      <c r="B623" s="131">
        <v>13486325.354560973</v>
      </c>
      <c r="C623" s="131">
        <v>7261605.2264907844</v>
      </c>
      <c r="D623" s="131">
        <v>842560.0192120932</v>
      </c>
      <c r="E623" s="131">
        <v>3669684.2086568298</v>
      </c>
      <c r="F623" s="133">
        <v>255011815255.42072</v>
      </c>
      <c r="G623" s="133">
        <v>67337679370.467087</v>
      </c>
      <c r="H623" s="133">
        <v>1023230099164.3126</v>
      </c>
      <c r="I623" s="133">
        <v>11920470542249.637</v>
      </c>
      <c r="J623" s="133">
        <v>248492508447.97086</v>
      </c>
      <c r="K623" s="133">
        <v>89213653418.879272</v>
      </c>
      <c r="L623" s="133">
        <v>2095839268363.9919</v>
      </c>
      <c r="M623" s="133">
        <v>15377246071644.791</v>
      </c>
      <c r="N623" s="133">
        <v>16440322006014.115</v>
      </c>
      <c r="O623" s="132">
        <v>0.61298469859914784</v>
      </c>
      <c r="P623" s="132">
        <v>0.67889772271999127</v>
      </c>
      <c r="Q623" s="133">
        <v>4055.3334992634718</v>
      </c>
      <c r="R623" s="426">
        <v>1.1563699365309303</v>
      </c>
    </row>
    <row r="624" spans="1:18">
      <c r="A624" s="134">
        <f t="shared" si="9"/>
        <v>619</v>
      </c>
      <c r="B624" s="131">
        <v>9123634.6007807236</v>
      </c>
      <c r="C624" s="131">
        <v>10685744.453758363</v>
      </c>
      <c r="D624" s="131">
        <v>1106909.4164039902</v>
      </c>
      <c r="E624" s="131">
        <v>5874827.6034284551</v>
      </c>
      <c r="F624" s="133">
        <v>157039389620.09143</v>
      </c>
      <c r="G624" s="133">
        <v>43237855426.187645</v>
      </c>
      <c r="H624" s="133">
        <v>557456777974.49939</v>
      </c>
      <c r="I624" s="133">
        <v>13763771789013.002</v>
      </c>
      <c r="J624" s="133">
        <v>381472949932.63611</v>
      </c>
      <c r="K624" s="133">
        <v>118232925489.84306</v>
      </c>
      <c r="L624" s="133">
        <v>1963153147895.6121</v>
      </c>
      <c r="M624" s="133">
        <v>16784087590305.594</v>
      </c>
      <c r="N624" s="133">
        <v>17891304331479.859</v>
      </c>
      <c r="O624" s="132">
        <v>0.59722262802907899</v>
      </c>
      <c r="P624" s="132">
        <v>0.66464122705911621</v>
      </c>
      <c r="Q624" s="133">
        <v>4413.2472450616324</v>
      </c>
      <c r="R624" s="426">
        <v>0.96560292387266633</v>
      </c>
    </row>
    <row r="625" spans="1:18">
      <c r="A625" s="134">
        <f t="shared" si="9"/>
        <v>620</v>
      </c>
      <c r="B625" s="131">
        <v>14711137.056727065</v>
      </c>
      <c r="C625" s="131">
        <v>5717203.0264523737</v>
      </c>
      <c r="D625" s="131">
        <v>649340.05411085964</v>
      </c>
      <c r="E625" s="131">
        <v>5075010.0407705847</v>
      </c>
      <c r="F625" s="133">
        <v>229265052715.73322</v>
      </c>
      <c r="G625" s="133">
        <v>52144612405.490784</v>
      </c>
      <c r="H625" s="133">
        <v>809006192773.46338</v>
      </c>
      <c r="I625" s="133">
        <v>10961825984032.129</v>
      </c>
      <c r="J625" s="133">
        <v>274417742091.01303</v>
      </c>
      <c r="K625" s="133">
        <v>64917242223.34446</v>
      </c>
      <c r="L625" s="133">
        <v>1543697538981.5767</v>
      </c>
      <c r="M625" s="133">
        <v>13653864700101.525</v>
      </c>
      <c r="N625" s="133">
        <v>14555077738035.787</v>
      </c>
      <c r="O625" s="132">
        <v>0.55980790188235607</v>
      </c>
      <c r="P625" s="132">
        <v>0.6133554988744</v>
      </c>
      <c r="Q625" s="133">
        <v>3590.3003793872194</v>
      </c>
      <c r="R625" s="426">
        <v>1.1292058870658614</v>
      </c>
    </row>
    <row r="626" spans="1:18">
      <c r="A626" s="134">
        <f t="shared" si="9"/>
        <v>621</v>
      </c>
      <c r="B626" s="131">
        <v>13655907.511009218</v>
      </c>
      <c r="C626" s="131">
        <v>12749158.874591095</v>
      </c>
      <c r="D626" s="131">
        <v>664403.74556362175</v>
      </c>
      <c r="E626" s="131">
        <v>4482995.3010646505</v>
      </c>
      <c r="F626" s="133">
        <v>182416459680.43726</v>
      </c>
      <c r="G626" s="133">
        <v>57164999233.085571</v>
      </c>
      <c r="H626" s="133">
        <v>671365516017.70605</v>
      </c>
      <c r="I626" s="133">
        <v>17032578037330.191</v>
      </c>
      <c r="J626" s="133">
        <v>258685234870.55408</v>
      </c>
      <c r="K626" s="133">
        <v>61195682867.93705</v>
      </c>
      <c r="L626" s="133">
        <v>1519185224601.5479</v>
      </c>
      <c r="M626" s="133">
        <v>19543009695687.938</v>
      </c>
      <c r="N626" s="133">
        <v>20744742963933.973</v>
      </c>
      <c r="O626" s="132">
        <v>0.62368387815594728</v>
      </c>
      <c r="P626" s="132">
        <v>0.68012338003974959</v>
      </c>
      <c r="Q626" s="133">
        <v>5117.1048258347246</v>
      </c>
      <c r="R626" s="426">
        <v>1.00693003015079</v>
      </c>
    </row>
    <row r="627" spans="1:18">
      <c r="A627" s="134">
        <f t="shared" si="9"/>
        <v>622</v>
      </c>
      <c r="B627" s="131">
        <v>14811691.251468165</v>
      </c>
      <c r="C627" s="131">
        <v>12695782.010283995</v>
      </c>
      <c r="D627" s="131">
        <v>1198519.8846756611</v>
      </c>
      <c r="E627" s="131">
        <v>3937958.8950151289</v>
      </c>
      <c r="F627" s="133">
        <v>239681486623.17114</v>
      </c>
      <c r="G627" s="133">
        <v>41010637683.078308</v>
      </c>
      <c r="H627" s="133">
        <v>618643885260.99829</v>
      </c>
      <c r="I627" s="133">
        <v>22304777085879.688</v>
      </c>
      <c r="J627" s="133">
        <v>157311010809.42349</v>
      </c>
      <c r="K627" s="133">
        <v>114995750695.33302</v>
      </c>
      <c r="L627" s="133">
        <v>3484674580985.9751</v>
      </c>
      <c r="M627" s="133">
        <v>26680402313631.418</v>
      </c>
      <c r="N627" s="133">
        <v>28459838371961.32</v>
      </c>
      <c r="O627" s="132">
        <v>0.6773210721198859</v>
      </c>
      <c r="P627" s="132">
        <v>0.73611813778945512</v>
      </c>
      <c r="Q627" s="133">
        <v>7020.1870675780265</v>
      </c>
      <c r="R627" s="426">
        <v>1.3683168679940101</v>
      </c>
    </row>
    <row r="628" spans="1:18">
      <c r="A628" s="134">
        <f t="shared" si="9"/>
        <v>623</v>
      </c>
      <c r="B628" s="131">
        <v>10467966.952246811</v>
      </c>
      <c r="C628" s="131">
        <v>14143225.729495503</v>
      </c>
      <c r="D628" s="131">
        <v>732016.23833723762</v>
      </c>
      <c r="E628" s="131">
        <v>1718007.9570088529</v>
      </c>
      <c r="F628" s="133">
        <v>162443017100.85361</v>
      </c>
      <c r="G628" s="133">
        <v>37089561842.260895</v>
      </c>
      <c r="H628" s="133">
        <v>450888495807.7453</v>
      </c>
      <c r="I628" s="133">
        <v>18253267067833.816</v>
      </c>
      <c r="J628" s="133">
        <v>72908273339.515472</v>
      </c>
      <c r="K628" s="133">
        <v>68860993145.319061</v>
      </c>
      <c r="L628" s="133">
        <v>1622276731952.186</v>
      </c>
      <c r="M628" s="133">
        <v>20468201562078.586</v>
      </c>
      <c r="N628" s="133">
        <v>21714209668359.469</v>
      </c>
      <c r="O628" s="132">
        <v>0.70622025385421749</v>
      </c>
      <c r="P628" s="132">
        <v>0.76902939790208102</v>
      </c>
      <c r="Q628" s="133">
        <v>5356.243134770466</v>
      </c>
      <c r="R628" s="426">
        <v>1.1255085914892609</v>
      </c>
    </row>
    <row r="629" spans="1:18">
      <c r="A629" s="134">
        <f t="shared" si="9"/>
        <v>624</v>
      </c>
      <c r="B629" s="131">
        <v>11923353.102797296</v>
      </c>
      <c r="C629" s="131">
        <v>4712665.4011447811</v>
      </c>
      <c r="D629" s="131">
        <v>1491874.8254112233</v>
      </c>
      <c r="E629" s="131">
        <v>2387872.9071739069</v>
      </c>
      <c r="F629" s="133">
        <v>190146413686.96854</v>
      </c>
      <c r="G629" s="133">
        <v>61897416193.741104</v>
      </c>
      <c r="H629" s="133">
        <v>52391382981.398148</v>
      </c>
      <c r="I629" s="133">
        <v>9679572986022.3965</v>
      </c>
      <c r="J629" s="133">
        <v>132998163930.22569</v>
      </c>
      <c r="K629" s="133">
        <v>200914669437.12302</v>
      </c>
      <c r="L629" s="133">
        <v>4487299835457.8691</v>
      </c>
      <c r="M629" s="133">
        <v>14553177037829.014</v>
      </c>
      <c r="N629" s="133">
        <v>15480271486418.268</v>
      </c>
      <c r="O629" s="132">
        <v>0.58419619161232406</v>
      </c>
      <c r="P629" s="132">
        <v>0.63952362743338631</v>
      </c>
      <c r="Q629" s="133">
        <v>3818.5178802215755</v>
      </c>
      <c r="R629" s="426">
        <v>1.4400676237837859</v>
      </c>
    </row>
    <row r="630" spans="1:18">
      <c r="A630" s="134">
        <f t="shared" si="9"/>
        <v>625</v>
      </c>
      <c r="B630" s="131">
        <v>8446105.5968273897</v>
      </c>
      <c r="C630" s="131">
        <v>4983254.162858163</v>
      </c>
      <c r="D630" s="131">
        <v>1080351.0800075356</v>
      </c>
      <c r="E630" s="131">
        <v>3501253.185242251</v>
      </c>
      <c r="F630" s="133">
        <v>148590601857.18256</v>
      </c>
      <c r="G630" s="133">
        <v>33518341855.253319</v>
      </c>
      <c r="H630" s="133">
        <v>154484241295.30612</v>
      </c>
      <c r="I630" s="133">
        <v>9459513228493.8438</v>
      </c>
      <c r="J630" s="133">
        <v>194724183653.68594</v>
      </c>
      <c r="K630" s="133">
        <v>95191154356.294128</v>
      </c>
      <c r="L630" s="133">
        <v>2352154923365.5474</v>
      </c>
      <c r="M630" s="133">
        <v>12256067731164.678</v>
      </c>
      <c r="N630" s="133">
        <v>13059234499667.832</v>
      </c>
      <c r="O630" s="132">
        <v>0.62179007525666008</v>
      </c>
      <c r="P630" s="132">
        <v>0.6828821332089412</v>
      </c>
      <c r="Q630" s="133">
        <v>3221.320794195321</v>
      </c>
      <c r="R630" s="426">
        <v>0.9952775578173958</v>
      </c>
    </row>
    <row r="631" spans="1:18">
      <c r="A631" s="134">
        <f t="shared" si="9"/>
        <v>626</v>
      </c>
      <c r="B631" s="131">
        <v>10795496.640792515</v>
      </c>
      <c r="C631" s="131">
        <v>4241782.8506539213</v>
      </c>
      <c r="D631" s="131">
        <v>735073.23104308709</v>
      </c>
      <c r="E631" s="131">
        <v>3384755.925185347</v>
      </c>
      <c r="F631" s="133">
        <v>233892700863.23917</v>
      </c>
      <c r="G631" s="133">
        <v>38681683203.385704</v>
      </c>
      <c r="H631" s="133">
        <v>328815134830.63391</v>
      </c>
      <c r="I631" s="133">
        <v>7925607201688.5635</v>
      </c>
      <c r="J631" s="133">
        <v>279166810310.8114</v>
      </c>
      <c r="K631" s="133">
        <v>65798828265.920471</v>
      </c>
      <c r="L631" s="133">
        <v>1395085247730.2366</v>
      </c>
      <c r="M631" s="133">
        <v>9994473222826.166</v>
      </c>
      <c r="N631" s="133">
        <v>10750207593559.602</v>
      </c>
      <c r="O631" s="132">
        <v>0.5669381744148746</v>
      </c>
      <c r="P631" s="132">
        <v>0.62657174957045425</v>
      </c>
      <c r="Q631" s="133">
        <v>2651.7532297877656</v>
      </c>
      <c r="R631" s="426">
        <v>0.95966715255904567</v>
      </c>
    </row>
    <row r="632" spans="1:18">
      <c r="A632" s="134">
        <f t="shared" si="9"/>
        <v>627</v>
      </c>
      <c r="B632" s="131">
        <v>15686244.397108098</v>
      </c>
      <c r="C632" s="131">
        <v>7018648.463711801</v>
      </c>
      <c r="D632" s="131">
        <v>1308885.3405604628</v>
      </c>
      <c r="E632" s="131">
        <v>4555113.6424462525</v>
      </c>
      <c r="F632" s="133">
        <v>371924134905.77905</v>
      </c>
      <c r="G632" s="133">
        <v>75895924404.447235</v>
      </c>
      <c r="H632" s="133">
        <v>391835317199.01361</v>
      </c>
      <c r="I632" s="133">
        <v>15090751060879.461</v>
      </c>
      <c r="J632" s="133">
        <v>231437786597.37152</v>
      </c>
      <c r="K632" s="133">
        <v>101592945318.9505</v>
      </c>
      <c r="L632" s="133">
        <v>2794082073433.9307</v>
      </c>
      <c r="M632" s="133">
        <v>18609699183428.727</v>
      </c>
      <c r="N632" s="133">
        <v>19796058385185.266</v>
      </c>
      <c r="O632" s="132">
        <v>0.59764873236983906</v>
      </c>
      <c r="P632" s="132">
        <v>0.66503420801929281</v>
      </c>
      <c r="Q632" s="133">
        <v>4883.092842916938</v>
      </c>
      <c r="R632" s="426">
        <v>1.2186546273856391</v>
      </c>
    </row>
    <row r="633" spans="1:18">
      <c r="A633" s="134">
        <f t="shared" si="9"/>
        <v>628</v>
      </c>
      <c r="B633" s="131">
        <v>8807906.8341019023</v>
      </c>
      <c r="C633" s="131">
        <v>6354456.7231325144</v>
      </c>
      <c r="D633" s="131">
        <v>574845.79104177002</v>
      </c>
      <c r="E633" s="131">
        <v>5456949.5084822346</v>
      </c>
      <c r="F633" s="133">
        <v>174887486791.04449</v>
      </c>
      <c r="G633" s="133">
        <v>49575320174.411331</v>
      </c>
      <c r="H633" s="133">
        <v>749753795540.0697</v>
      </c>
      <c r="I633" s="133">
        <v>11307059387144.807</v>
      </c>
      <c r="J633" s="133">
        <v>291103785187.44055</v>
      </c>
      <c r="K633" s="133">
        <v>49147523793.350693</v>
      </c>
      <c r="L633" s="133">
        <v>1554834605161.4075</v>
      </c>
      <c r="M633" s="133">
        <v>13951899096827.078</v>
      </c>
      <c r="N633" s="133">
        <v>14914733196236.025</v>
      </c>
      <c r="O633" s="132">
        <v>0.58848122351155796</v>
      </c>
      <c r="P633" s="132">
        <v>0.65152165565919096</v>
      </c>
      <c r="Q633" s="133">
        <v>3679.0165752925568</v>
      </c>
      <c r="R633" s="426">
        <v>1.2150485666101611</v>
      </c>
    </row>
    <row r="634" spans="1:18">
      <c r="A634" s="134">
        <f t="shared" si="9"/>
        <v>629</v>
      </c>
      <c r="B634" s="131">
        <v>8102062.9083666522</v>
      </c>
      <c r="C634" s="131">
        <v>9126380.6227106787</v>
      </c>
      <c r="D634" s="131">
        <v>1291522.5076726214</v>
      </c>
      <c r="E634" s="131">
        <v>6434227.1442645593</v>
      </c>
      <c r="F634" s="133">
        <v>197900906160.50986</v>
      </c>
      <c r="G634" s="133">
        <v>61163680608.398529</v>
      </c>
      <c r="H634" s="133">
        <v>477990751177.7655</v>
      </c>
      <c r="I634" s="133">
        <v>16109938663606.6</v>
      </c>
      <c r="J634" s="133">
        <v>403131487641.59326</v>
      </c>
      <c r="K634" s="133">
        <v>77794989870.766068</v>
      </c>
      <c r="L634" s="133">
        <v>2297270934128.8652</v>
      </c>
      <c r="M634" s="133">
        <v>19366126826425.59</v>
      </c>
      <c r="N634" s="133">
        <v>20575889968581.363</v>
      </c>
      <c r="O634" s="132">
        <v>0.63009936096842756</v>
      </c>
      <c r="P634" s="132">
        <v>0.70761904648834539</v>
      </c>
      <c r="Q634" s="133">
        <v>5075.453864968269</v>
      </c>
      <c r="R634" s="426">
        <v>0.93917385405961151</v>
      </c>
    </row>
    <row r="635" spans="1:18">
      <c r="A635" s="134">
        <f t="shared" si="9"/>
        <v>630</v>
      </c>
      <c r="B635" s="131">
        <v>8088942.1716335118</v>
      </c>
      <c r="C635" s="131">
        <v>7239347.8759707743</v>
      </c>
      <c r="D635" s="131">
        <v>1149592.4733700096</v>
      </c>
      <c r="E635" s="131">
        <v>5671701.550662037</v>
      </c>
      <c r="F635" s="133">
        <v>259795839471.28156</v>
      </c>
      <c r="G635" s="133">
        <v>72840676267.198853</v>
      </c>
      <c r="H635" s="133">
        <v>663957288192.96252</v>
      </c>
      <c r="I635" s="133">
        <v>12497123903051.229</v>
      </c>
      <c r="J635" s="133">
        <v>477155586703.69659</v>
      </c>
      <c r="K635" s="133">
        <v>146560161183.54718</v>
      </c>
      <c r="L635" s="133">
        <v>3290242686254.4546</v>
      </c>
      <c r="M635" s="133">
        <v>17075039625385.891</v>
      </c>
      <c r="N635" s="133">
        <v>18224284853619.512</v>
      </c>
      <c r="O635" s="132">
        <v>0.63020836406836378</v>
      </c>
      <c r="P635" s="132">
        <v>0.70065640402159968</v>
      </c>
      <c r="Q635" s="133">
        <v>4495.3835356732889</v>
      </c>
      <c r="R635" s="426">
        <v>1.1435971697134446</v>
      </c>
    </row>
    <row r="636" spans="1:18">
      <c r="A636" s="134">
        <f t="shared" si="9"/>
        <v>631</v>
      </c>
      <c r="B636" s="131">
        <v>9886726.4095292967</v>
      </c>
      <c r="C636" s="131">
        <v>7376808.407981758</v>
      </c>
      <c r="D636" s="131">
        <v>948393.35016465897</v>
      </c>
      <c r="E636" s="131">
        <v>1956859.2801765252</v>
      </c>
      <c r="F636" s="133">
        <v>257978977201.68533</v>
      </c>
      <c r="G636" s="133">
        <v>48347209031.309357</v>
      </c>
      <c r="H636" s="133">
        <v>383660464937.0249</v>
      </c>
      <c r="I636" s="133">
        <v>12761638457872.18</v>
      </c>
      <c r="J636" s="133">
        <v>78706997239.132782</v>
      </c>
      <c r="K636" s="133">
        <v>83469662330.422562</v>
      </c>
      <c r="L636" s="133">
        <v>2130341540706.9163</v>
      </c>
      <c r="M636" s="133">
        <v>15437817123085.676</v>
      </c>
      <c r="N636" s="133">
        <v>16381253231720.863</v>
      </c>
      <c r="O636" s="132">
        <v>0.67168962420602918</v>
      </c>
      <c r="P636" s="132">
        <v>0.73222528093583272</v>
      </c>
      <c r="Q636" s="133">
        <v>4040.7630073312439</v>
      </c>
      <c r="R636" s="426">
        <v>0.98618295702744574</v>
      </c>
    </row>
    <row r="637" spans="1:18">
      <c r="A637" s="134">
        <f t="shared" si="9"/>
        <v>632</v>
      </c>
      <c r="B637" s="131">
        <v>10570216.856950751</v>
      </c>
      <c r="C637" s="131">
        <v>15070053.542559747</v>
      </c>
      <c r="D637" s="131">
        <v>801617.1521499122</v>
      </c>
      <c r="E637" s="131">
        <v>5733651.9825856239</v>
      </c>
      <c r="F637" s="133">
        <v>187246653769.47192</v>
      </c>
      <c r="G637" s="133">
        <v>28050121596.276043</v>
      </c>
      <c r="H637" s="133">
        <v>866657823613.52148</v>
      </c>
      <c r="I637" s="133">
        <v>19869112200088.543</v>
      </c>
      <c r="J637" s="133">
        <v>350514910215.81409</v>
      </c>
      <c r="K637" s="133">
        <v>104533516427.46837</v>
      </c>
      <c r="L637" s="133">
        <v>1625358093439.2227</v>
      </c>
      <c r="M637" s="133">
        <v>22816176543784.566</v>
      </c>
      <c r="N637" s="133">
        <v>24342946955053.613</v>
      </c>
      <c r="O637" s="132">
        <v>0.67189535399002098</v>
      </c>
      <c r="P637" s="132">
        <v>0.73489181382303015</v>
      </c>
      <c r="Q637" s="133">
        <v>6004.6736445618189</v>
      </c>
      <c r="R637" s="426">
        <v>0.94978856345605944</v>
      </c>
    </row>
    <row r="638" spans="1:18">
      <c r="A638" s="134">
        <f t="shared" si="9"/>
        <v>633</v>
      </c>
      <c r="B638" s="131">
        <v>12402621.899652755</v>
      </c>
      <c r="C638" s="131">
        <v>18661504.482471284</v>
      </c>
      <c r="D638" s="131">
        <v>906261.83438218734</v>
      </c>
      <c r="E638" s="131">
        <v>3257667.3439059304</v>
      </c>
      <c r="F638" s="133">
        <v>260375875664.23898</v>
      </c>
      <c r="G638" s="133">
        <v>76587923437.428925</v>
      </c>
      <c r="H638" s="133">
        <v>339597095678.0415</v>
      </c>
      <c r="I638" s="133">
        <v>23648902808757.469</v>
      </c>
      <c r="J638" s="133">
        <v>219214684080.20557</v>
      </c>
      <c r="K638" s="133">
        <v>91779540981.696564</v>
      </c>
      <c r="L638" s="133">
        <v>2129463674737.7097</v>
      </c>
      <c r="M638" s="133">
        <v>26428957804235.125</v>
      </c>
      <c r="N638" s="133">
        <v>28022660939123.848</v>
      </c>
      <c r="O638" s="132">
        <v>0.72484289428836046</v>
      </c>
      <c r="P638" s="132">
        <v>0.77659640044788569</v>
      </c>
      <c r="Q638" s="133">
        <v>6912.3485296309445</v>
      </c>
      <c r="R638" s="426">
        <v>1.0178974024627232</v>
      </c>
    </row>
    <row r="639" spans="1:18">
      <c r="A639" s="134">
        <f t="shared" si="9"/>
        <v>634</v>
      </c>
      <c r="B639" s="131">
        <v>8524497.681012053</v>
      </c>
      <c r="C639" s="131">
        <v>5281667.6567947054</v>
      </c>
      <c r="D639" s="131">
        <v>827023.01314107585</v>
      </c>
      <c r="E639" s="131">
        <v>4100698.1791015272</v>
      </c>
      <c r="F639" s="133">
        <v>243688642281.75766</v>
      </c>
      <c r="G639" s="133">
        <v>39995969827.062355</v>
      </c>
      <c r="H639" s="133">
        <v>487570540153.08252</v>
      </c>
      <c r="I639" s="133">
        <v>9429452906584.9023</v>
      </c>
      <c r="J639" s="133">
        <v>239633709353.53552</v>
      </c>
      <c r="K639" s="133">
        <v>82806381375.025742</v>
      </c>
      <c r="L639" s="133">
        <v>1852283237317.2471</v>
      </c>
      <c r="M639" s="133">
        <v>12091746774783.793</v>
      </c>
      <c r="N639" s="133">
        <v>12950324510810.771</v>
      </c>
      <c r="O639" s="132">
        <v>0.58707086592567326</v>
      </c>
      <c r="P639" s="132">
        <v>0.66074963929230546</v>
      </c>
      <c r="Q639" s="133">
        <v>3194.4559720796178</v>
      </c>
      <c r="R639" s="426">
        <v>1.1415912737388105</v>
      </c>
    </row>
    <row r="640" spans="1:18">
      <c r="A640" s="134">
        <f t="shared" si="9"/>
        <v>635</v>
      </c>
      <c r="B640" s="131">
        <v>13374988.756373139</v>
      </c>
      <c r="C640" s="131">
        <v>8490444.832338348</v>
      </c>
      <c r="D640" s="131">
        <v>748310.8162284178</v>
      </c>
      <c r="E640" s="131">
        <v>5991100.3286592634</v>
      </c>
      <c r="F640" s="133">
        <v>219607529229.46991</v>
      </c>
      <c r="G640" s="133">
        <v>62157360639.733582</v>
      </c>
      <c r="H640" s="133">
        <v>706809098540.82861</v>
      </c>
      <c r="I640" s="133">
        <v>13745655143601.209</v>
      </c>
      <c r="J640" s="133">
        <v>492977214120.65375</v>
      </c>
      <c r="K640" s="133">
        <v>96845558281.149673</v>
      </c>
      <c r="L640" s="133">
        <v>1457795316792.7678</v>
      </c>
      <c r="M640" s="133">
        <v>16500082331336.609</v>
      </c>
      <c r="N640" s="133">
        <v>17609876554572.949</v>
      </c>
      <c r="O640" s="132">
        <v>0.58403850447724182</v>
      </c>
      <c r="P640" s="132">
        <v>0.65196734445611149</v>
      </c>
      <c r="Q640" s="133">
        <v>4343.8274678275648</v>
      </c>
      <c r="R640" s="426">
        <v>0.99973694914891453</v>
      </c>
    </row>
    <row r="641" spans="1:18">
      <c r="A641" s="134">
        <f t="shared" si="9"/>
        <v>636</v>
      </c>
      <c r="B641" s="131">
        <v>8879756.4348217938</v>
      </c>
      <c r="C641" s="131">
        <v>15588658.343214478</v>
      </c>
      <c r="D641" s="131">
        <v>632110.89278120187</v>
      </c>
      <c r="E641" s="131">
        <v>6892186.333615629</v>
      </c>
      <c r="F641" s="133">
        <v>226289619143.99963</v>
      </c>
      <c r="G641" s="133">
        <v>58062624456.205811</v>
      </c>
      <c r="H641" s="133">
        <v>152289787293.84802</v>
      </c>
      <c r="I641" s="133">
        <v>24677121321096.98</v>
      </c>
      <c r="J641" s="133">
        <v>448463015856.67694</v>
      </c>
      <c r="K641" s="133">
        <v>56500496681.854599</v>
      </c>
      <c r="L641" s="133">
        <v>1572381406372.738</v>
      </c>
      <c r="M641" s="133">
        <v>26906756027302.098</v>
      </c>
      <c r="N641" s="133">
        <v>28522306686293.777</v>
      </c>
      <c r="O641" s="132">
        <v>0.70418699575697208</v>
      </c>
      <c r="P641" s="132">
        <v>0.76244946603462471</v>
      </c>
      <c r="Q641" s="133">
        <v>7035.5961239007838</v>
      </c>
      <c r="R641" s="426">
        <v>1.279914175207244</v>
      </c>
    </row>
    <row r="642" spans="1:18">
      <c r="A642" s="134">
        <f t="shared" si="9"/>
        <v>637</v>
      </c>
      <c r="B642" s="131">
        <v>12773797.995415518</v>
      </c>
      <c r="C642" s="131">
        <v>5732358.6594784418</v>
      </c>
      <c r="D642" s="131">
        <v>994907.14681832527</v>
      </c>
      <c r="E642" s="131">
        <v>2546558.6086590039</v>
      </c>
      <c r="F642" s="133">
        <v>172656347253.05371</v>
      </c>
      <c r="G642" s="133">
        <v>49356097603.589722</v>
      </c>
      <c r="H642" s="133">
        <v>588651403402.64539</v>
      </c>
      <c r="I642" s="133">
        <v>9478017796934.3047</v>
      </c>
      <c r="J642" s="133">
        <v>124440440544.48456</v>
      </c>
      <c r="K642" s="133">
        <v>106148432103.5303</v>
      </c>
      <c r="L642" s="133">
        <v>2521227036094.1787</v>
      </c>
      <c r="M642" s="133">
        <v>12818485109079.145</v>
      </c>
      <c r="N642" s="133">
        <v>13728738337039.828</v>
      </c>
      <c r="O642" s="132">
        <v>0.58952661286026564</v>
      </c>
      <c r="P642" s="132">
        <v>0.6560297291607009</v>
      </c>
      <c r="Q642" s="133">
        <v>3386.4672760335047</v>
      </c>
      <c r="R642" s="426">
        <v>1.1589132425035378</v>
      </c>
    </row>
    <row r="643" spans="1:18">
      <c r="A643" s="134">
        <f t="shared" si="9"/>
        <v>638</v>
      </c>
      <c r="B643" s="131">
        <v>11510926.079910811</v>
      </c>
      <c r="C643" s="131">
        <v>12462519.665650927</v>
      </c>
      <c r="D643" s="131">
        <v>1444746.1280977</v>
      </c>
      <c r="E643" s="131">
        <v>2665379.8652425474</v>
      </c>
      <c r="F643" s="133">
        <v>294354035624.31189</v>
      </c>
      <c r="G643" s="133">
        <v>64690519470.398376</v>
      </c>
      <c r="H643" s="133">
        <v>481837746660.77856</v>
      </c>
      <c r="I643" s="133">
        <v>22610611045449.496</v>
      </c>
      <c r="J643" s="133">
        <v>154349630608.60605</v>
      </c>
      <c r="K643" s="133">
        <v>142727475348.98627</v>
      </c>
      <c r="L643" s="133">
        <v>2797249148602.5264</v>
      </c>
      <c r="M643" s="133">
        <v>26186775046670.391</v>
      </c>
      <c r="N643" s="133">
        <v>27815790457008.797</v>
      </c>
      <c r="O643" s="132">
        <v>0.69490059307088803</v>
      </c>
      <c r="P643" s="132">
        <v>0.76750804563534569</v>
      </c>
      <c r="Q643" s="133">
        <v>6861.3197969927969</v>
      </c>
      <c r="R643" s="426">
        <v>1.0970992280756222</v>
      </c>
    </row>
    <row r="644" spans="1:18">
      <c r="A644" s="134">
        <f t="shared" si="9"/>
        <v>639</v>
      </c>
      <c r="B644" s="131">
        <v>10086881.841117371</v>
      </c>
      <c r="C644" s="131">
        <v>5272755.4388043843</v>
      </c>
      <c r="D644" s="131">
        <v>546768.51854181616</v>
      </c>
      <c r="E644" s="131">
        <v>3473071.2777922768</v>
      </c>
      <c r="F644" s="133">
        <v>218400463203.7818</v>
      </c>
      <c r="G644" s="133">
        <v>54317414603.713318</v>
      </c>
      <c r="H644" s="133">
        <v>636862925175.92212</v>
      </c>
      <c r="I644" s="133">
        <v>10141159873214.287</v>
      </c>
      <c r="J644" s="133">
        <v>157715061921.51154</v>
      </c>
      <c r="K644" s="133">
        <v>62984473395.183578</v>
      </c>
      <c r="L644" s="133">
        <v>1117469204472.1689</v>
      </c>
      <c r="M644" s="133">
        <v>12116191538179.074</v>
      </c>
      <c r="N644" s="133">
        <v>12940618013971.521</v>
      </c>
      <c r="O644" s="132">
        <v>0.60615156698773431</v>
      </c>
      <c r="P644" s="132">
        <v>0.66433028495614077</v>
      </c>
      <c r="Q644" s="133">
        <v>3192.0616709352544</v>
      </c>
      <c r="R644" s="426">
        <v>0.97949149096320842</v>
      </c>
    </row>
    <row r="645" spans="1:18">
      <c r="A645" s="134">
        <f t="shared" si="9"/>
        <v>640</v>
      </c>
      <c r="B645" s="131">
        <v>10109980.774507197</v>
      </c>
      <c r="C645" s="131">
        <v>18637586.728110667</v>
      </c>
      <c r="D645" s="131">
        <v>659939.26218892331</v>
      </c>
      <c r="E645" s="131">
        <v>5504760.3792522587</v>
      </c>
      <c r="F645" s="133">
        <v>269974765714.78345</v>
      </c>
      <c r="G645" s="133">
        <v>62041916160.828117</v>
      </c>
      <c r="H645" s="133">
        <v>780781598910.79602</v>
      </c>
      <c r="I645" s="133">
        <v>27075662788444.703</v>
      </c>
      <c r="J645" s="133">
        <v>272706508283.68115</v>
      </c>
      <c r="K645" s="133">
        <v>76319569561.723587</v>
      </c>
      <c r="L645" s="133">
        <v>1222133431516.0969</v>
      </c>
      <c r="M645" s="133">
        <v>29427603896717</v>
      </c>
      <c r="N645" s="133">
        <v>31353144039510.375</v>
      </c>
      <c r="O645" s="132">
        <v>0.70954026023097916</v>
      </c>
      <c r="P645" s="132">
        <v>0.77559273902099524</v>
      </c>
      <c r="Q645" s="133">
        <v>7733.8786481278676</v>
      </c>
      <c r="R645" s="426">
        <v>1.0641707081439864</v>
      </c>
    </row>
    <row r="646" spans="1:18">
      <c r="A646" s="134">
        <f t="shared" si="9"/>
        <v>641</v>
      </c>
      <c r="B646" s="131">
        <v>11305508.427245226</v>
      </c>
      <c r="C646" s="131">
        <v>4348110.3143388508</v>
      </c>
      <c r="D646" s="131">
        <v>1130563.2898498836</v>
      </c>
      <c r="E646" s="131">
        <v>4724012.4076286918</v>
      </c>
      <c r="F646" s="133">
        <v>193109102452.74158</v>
      </c>
      <c r="G646" s="133">
        <v>51963420375.525208</v>
      </c>
      <c r="H646" s="133">
        <v>0</v>
      </c>
      <c r="I646" s="133">
        <v>8905881953036.6016</v>
      </c>
      <c r="J646" s="133">
        <v>257760462946.73169</v>
      </c>
      <c r="K646" s="133">
        <v>103719020839.94817</v>
      </c>
      <c r="L646" s="133">
        <v>2584632856002.3184</v>
      </c>
      <c r="M646" s="133">
        <v>11851994292825.6</v>
      </c>
      <c r="N646" s="133">
        <v>12579695301331.391</v>
      </c>
      <c r="O646" s="132">
        <v>0.53536811562225095</v>
      </c>
      <c r="P646" s="132">
        <v>0.60135608345305758</v>
      </c>
      <c r="Q646" s="133">
        <v>3103.0328814334953</v>
      </c>
      <c r="R646" s="426">
        <v>1.0412778449979356</v>
      </c>
    </row>
    <row r="647" spans="1:18">
      <c r="A647" s="134">
        <f t="shared" si="9"/>
        <v>642</v>
      </c>
      <c r="B647" s="131">
        <v>7814273.1163785653</v>
      </c>
      <c r="C647" s="131">
        <v>15616494.369709503</v>
      </c>
      <c r="D647" s="131">
        <v>877254.39428223763</v>
      </c>
      <c r="E647" s="131">
        <v>6644480.0375069706</v>
      </c>
      <c r="F647" s="133">
        <v>252275770619.63394</v>
      </c>
      <c r="G647" s="133">
        <v>68930263648.997467</v>
      </c>
      <c r="H647" s="133">
        <v>599415042768.88354</v>
      </c>
      <c r="I647" s="133">
        <v>22878528449310.227</v>
      </c>
      <c r="J647" s="133">
        <v>339043729391.71594</v>
      </c>
      <c r="K647" s="133">
        <v>125623833765.16031</v>
      </c>
      <c r="L647" s="133">
        <v>2344107096314.52</v>
      </c>
      <c r="M647" s="133">
        <v>26286718151550.504</v>
      </c>
      <c r="N647" s="133">
        <v>27988346395804.723</v>
      </c>
      <c r="O647" s="132">
        <v>0.67717200218674467</v>
      </c>
      <c r="P647" s="132">
        <v>0.74504627572807991</v>
      </c>
      <c r="Q647" s="133">
        <v>6903.8841627540014</v>
      </c>
      <c r="R647" s="426">
        <v>1.4411892646187185</v>
      </c>
    </row>
    <row r="648" spans="1:18">
      <c r="A648" s="134">
        <f t="shared" ref="A648:A711" si="10">A647+1</f>
        <v>643</v>
      </c>
      <c r="B648" s="131">
        <v>14896465.438445317</v>
      </c>
      <c r="C648" s="131">
        <v>11719032.166404266</v>
      </c>
      <c r="D648" s="131">
        <v>911978.96341773449</v>
      </c>
      <c r="E648" s="131">
        <v>4907668.2696398385</v>
      </c>
      <c r="F648" s="133">
        <v>156097533508.83273</v>
      </c>
      <c r="G648" s="133">
        <v>35939654440.020462</v>
      </c>
      <c r="H648" s="133">
        <v>0</v>
      </c>
      <c r="I648" s="133">
        <v>16987819051266.383</v>
      </c>
      <c r="J648" s="133">
        <v>315252575420.9837</v>
      </c>
      <c r="K648" s="133">
        <v>78980830244.550537</v>
      </c>
      <c r="L648" s="133">
        <v>1570729965649.5056</v>
      </c>
      <c r="M648" s="133">
        <v>18952782422581.422</v>
      </c>
      <c r="N648" s="133">
        <v>20036539811417.566</v>
      </c>
      <c r="O648" s="132">
        <v>0.60000934182383103</v>
      </c>
      <c r="P648" s="132">
        <v>0.66915827530602312</v>
      </c>
      <c r="Q648" s="133">
        <v>4942.4123856481419</v>
      </c>
      <c r="R648" s="426">
        <v>0.83284163547047829</v>
      </c>
    </row>
    <row r="649" spans="1:18">
      <c r="A649" s="134">
        <f t="shared" si="10"/>
        <v>644</v>
      </c>
      <c r="B649" s="131">
        <v>9433731.3302686047</v>
      </c>
      <c r="C649" s="131">
        <v>10097478.271875652</v>
      </c>
      <c r="D649" s="131">
        <v>1046106.2599688815</v>
      </c>
      <c r="E649" s="131">
        <v>4204001.515817699</v>
      </c>
      <c r="F649" s="133">
        <v>151832270531.1073</v>
      </c>
      <c r="G649" s="133">
        <v>41599184199.130066</v>
      </c>
      <c r="H649" s="133">
        <v>431223869513.23822</v>
      </c>
      <c r="I649" s="133">
        <v>13851973846993.975</v>
      </c>
      <c r="J649" s="133">
        <v>182070983629.90204</v>
      </c>
      <c r="K649" s="133">
        <v>95660970891.42981</v>
      </c>
      <c r="L649" s="133">
        <v>2216103506198.8359</v>
      </c>
      <c r="M649" s="133">
        <v>16777033177227.381</v>
      </c>
      <c r="N649" s="133">
        <v>17845417979122.145</v>
      </c>
      <c r="O649" s="132">
        <v>0.6470867699324433</v>
      </c>
      <c r="P649" s="132">
        <v>0.71081425718414537</v>
      </c>
      <c r="Q649" s="133">
        <v>4401.9284605629364</v>
      </c>
      <c r="R649" s="426">
        <v>0.97216901162824565</v>
      </c>
    </row>
    <row r="650" spans="1:18">
      <c r="A650" s="134">
        <f t="shared" si="10"/>
        <v>645</v>
      </c>
      <c r="B650" s="131">
        <v>12230389.688050939</v>
      </c>
      <c r="C650" s="131">
        <v>6443888.4312126208</v>
      </c>
      <c r="D650" s="131">
        <v>870407.26402301411</v>
      </c>
      <c r="E650" s="131">
        <v>4492528.4888159325</v>
      </c>
      <c r="F650" s="133">
        <v>284712692922.15918</v>
      </c>
      <c r="G650" s="133">
        <v>57046599843.782211</v>
      </c>
      <c r="H650" s="133">
        <v>563131351216.20044</v>
      </c>
      <c r="I650" s="133">
        <v>11832051791608.867</v>
      </c>
      <c r="J650" s="133">
        <v>315166949622.97418</v>
      </c>
      <c r="K650" s="133">
        <v>70759638032.150543</v>
      </c>
      <c r="L650" s="133">
        <v>1943960011853.2639</v>
      </c>
      <c r="M650" s="133">
        <v>14725069742333.457</v>
      </c>
      <c r="N650" s="133">
        <v>15783029117842.033</v>
      </c>
      <c r="O650" s="132">
        <v>0.60676695244643131</v>
      </c>
      <c r="P650" s="132">
        <v>0.67686624764524772</v>
      </c>
      <c r="Q650" s="133">
        <v>3893.1990917222579</v>
      </c>
      <c r="R650" s="426">
        <v>1.0024862969540016</v>
      </c>
    </row>
    <row r="651" spans="1:18">
      <c r="A651" s="134">
        <f t="shared" si="10"/>
        <v>646</v>
      </c>
      <c r="B651" s="131">
        <v>13523176.614385433</v>
      </c>
      <c r="C651" s="131">
        <v>4701943.8808478219</v>
      </c>
      <c r="D651" s="131">
        <v>1323110.2609064451</v>
      </c>
      <c r="E651" s="131">
        <v>5125201.6162062977</v>
      </c>
      <c r="F651" s="133">
        <v>316636388998.48364</v>
      </c>
      <c r="G651" s="133">
        <v>66345416225.940887</v>
      </c>
      <c r="H651" s="133">
        <v>707572051100.74829</v>
      </c>
      <c r="I651" s="133">
        <v>10496815860927.664</v>
      </c>
      <c r="J651" s="133">
        <v>319586824153.77863</v>
      </c>
      <c r="K651" s="133">
        <v>117500858580.92989</v>
      </c>
      <c r="L651" s="133">
        <v>3600081196526.8989</v>
      </c>
      <c r="M651" s="133">
        <v>15241556791290.02</v>
      </c>
      <c r="N651" s="133">
        <v>16294017612813.592</v>
      </c>
      <c r="O651" s="132">
        <v>0.55015759411043552</v>
      </c>
      <c r="P651" s="132">
        <v>0.63052265059105672</v>
      </c>
      <c r="Q651" s="133">
        <v>4019.2446010887006</v>
      </c>
      <c r="R651" s="426">
        <v>1.4073909476316435</v>
      </c>
    </row>
    <row r="652" spans="1:18">
      <c r="A652" s="134">
        <f t="shared" si="10"/>
        <v>647</v>
      </c>
      <c r="B652" s="131">
        <v>12031798.595556974</v>
      </c>
      <c r="C652" s="131">
        <v>6824892.6031855233</v>
      </c>
      <c r="D652" s="131">
        <v>952777.69801448949</v>
      </c>
      <c r="E652" s="131">
        <v>4082830.5455830116</v>
      </c>
      <c r="F652" s="133">
        <v>265269147925.25433</v>
      </c>
      <c r="G652" s="133">
        <v>46300660229.1745</v>
      </c>
      <c r="H652" s="133">
        <v>872607437375.59802</v>
      </c>
      <c r="I652" s="133">
        <v>13402223773178.555</v>
      </c>
      <c r="J652" s="133">
        <v>305428740741.48932</v>
      </c>
      <c r="K652" s="133">
        <v>105232362123.2959</v>
      </c>
      <c r="L652" s="133">
        <v>1867215252292.7</v>
      </c>
      <c r="M652" s="133">
        <v>16552707565711.637</v>
      </c>
      <c r="N652" s="133">
        <v>17723713070134.262</v>
      </c>
      <c r="O652" s="132">
        <v>0.62906186445078505</v>
      </c>
      <c r="P652" s="132">
        <v>0.69279674184768436</v>
      </c>
      <c r="Q652" s="133">
        <v>4371.9075160666653</v>
      </c>
      <c r="R652" s="426">
        <v>0.98068101963574894</v>
      </c>
    </row>
    <row r="653" spans="1:18">
      <c r="A653" s="134">
        <f t="shared" si="10"/>
        <v>648</v>
      </c>
      <c r="B653" s="131">
        <v>9322273.2127356399</v>
      </c>
      <c r="C653" s="131">
        <v>4101900.0895631104</v>
      </c>
      <c r="D653" s="131">
        <v>1024301.4495329689</v>
      </c>
      <c r="E653" s="131">
        <v>3729634.3947107429</v>
      </c>
      <c r="F653" s="133">
        <v>200079963116.48975</v>
      </c>
      <c r="G653" s="133">
        <v>46160458021.532829</v>
      </c>
      <c r="H653" s="133">
        <v>713556816257.13391</v>
      </c>
      <c r="I653" s="133">
        <v>6908438066437.1484</v>
      </c>
      <c r="J653" s="133">
        <v>188772764875.54291</v>
      </c>
      <c r="K653" s="133">
        <v>81502133762.886093</v>
      </c>
      <c r="L653" s="133">
        <v>2558631639092.0034</v>
      </c>
      <c r="M653" s="133">
        <v>10450901420424.715</v>
      </c>
      <c r="N653" s="133">
        <v>11191576895318.219</v>
      </c>
      <c r="O653" s="132">
        <v>0.56736297201310804</v>
      </c>
      <c r="P653" s="132">
        <v>0.63545529904779274</v>
      </c>
      <c r="Q653" s="133">
        <v>2760.6257758555053</v>
      </c>
      <c r="R653" s="426">
        <v>1.0848122929719146</v>
      </c>
    </row>
    <row r="654" spans="1:18">
      <c r="A654" s="134">
        <f t="shared" si="10"/>
        <v>649</v>
      </c>
      <c r="B654" s="131">
        <v>10302380.762584899</v>
      </c>
      <c r="C654" s="131">
        <v>6728422.2801621398</v>
      </c>
      <c r="D654" s="131">
        <v>1538607.9932742077</v>
      </c>
      <c r="E654" s="131">
        <v>5839185.2352926247</v>
      </c>
      <c r="F654" s="133">
        <v>227844456630.77509</v>
      </c>
      <c r="G654" s="133">
        <v>56520768022.57151</v>
      </c>
      <c r="H654" s="133">
        <v>769680779654.12012</v>
      </c>
      <c r="I654" s="133">
        <v>13215052942478.967</v>
      </c>
      <c r="J654" s="133">
        <v>301286102894.4693</v>
      </c>
      <c r="K654" s="133">
        <v>193242738832.47372</v>
      </c>
      <c r="L654" s="133">
        <v>3110328532793.6201</v>
      </c>
      <c r="M654" s="133">
        <v>17589591096653.648</v>
      </c>
      <c r="N654" s="133">
        <v>18797713435442.52</v>
      </c>
      <c r="O654" s="132">
        <v>0.60521128811491842</v>
      </c>
      <c r="P654" s="132">
        <v>0.67944919348484156</v>
      </c>
      <c r="Q654" s="133">
        <v>4636.8311384910012</v>
      </c>
      <c r="R654" s="426">
        <v>0.96444854606353914</v>
      </c>
    </row>
    <row r="655" spans="1:18">
      <c r="A655" s="134">
        <f t="shared" si="10"/>
        <v>650</v>
      </c>
      <c r="B655" s="131">
        <v>10338111.170786962</v>
      </c>
      <c r="C655" s="131">
        <v>5325691.7543371152</v>
      </c>
      <c r="D655" s="131">
        <v>954751.31646687514</v>
      </c>
      <c r="E655" s="131">
        <v>4854908.8063762523</v>
      </c>
      <c r="F655" s="133">
        <v>245617746793.88855</v>
      </c>
      <c r="G655" s="133">
        <v>44293744297.378326</v>
      </c>
      <c r="H655" s="133">
        <v>310286317700.49927</v>
      </c>
      <c r="I655" s="133">
        <v>10235421511469.482</v>
      </c>
      <c r="J655" s="133">
        <v>243113577514.46274</v>
      </c>
      <c r="K655" s="133">
        <v>72457357819.30542</v>
      </c>
      <c r="L655" s="133">
        <v>1737350573483.2283</v>
      </c>
      <c r="M655" s="133">
        <v>12598629337986.979</v>
      </c>
      <c r="N655" s="133">
        <v>13531384974298.18</v>
      </c>
      <c r="O655" s="132">
        <v>0.57119668817154368</v>
      </c>
      <c r="P655" s="132">
        <v>0.63515797032178134</v>
      </c>
      <c r="Q655" s="133">
        <v>3337.7861308086285</v>
      </c>
      <c r="R655" s="426">
        <v>0.97819826553159217</v>
      </c>
    </row>
    <row r="656" spans="1:18">
      <c r="A656" s="134">
        <f t="shared" si="10"/>
        <v>651</v>
      </c>
      <c r="B656" s="131">
        <v>9337036.3636461198</v>
      </c>
      <c r="C656" s="131">
        <v>14765109.55332686</v>
      </c>
      <c r="D656" s="131">
        <v>532144.45810748078</v>
      </c>
      <c r="E656" s="131">
        <v>6066229.2640070999</v>
      </c>
      <c r="F656" s="133">
        <v>250737759119.254</v>
      </c>
      <c r="G656" s="133">
        <v>70444300192.279526</v>
      </c>
      <c r="H656" s="133">
        <v>568802763969.99902</v>
      </c>
      <c r="I656" s="133">
        <v>23521730464306.566</v>
      </c>
      <c r="J656" s="133">
        <v>300826621269.94696</v>
      </c>
      <c r="K656" s="133">
        <v>46490502356.282249</v>
      </c>
      <c r="L656" s="133">
        <v>994197035227.84631</v>
      </c>
      <c r="M656" s="133">
        <v>25432047387130.641</v>
      </c>
      <c r="N656" s="133">
        <v>27132474491916.648</v>
      </c>
      <c r="O656" s="132">
        <v>0.70418101878658657</v>
      </c>
      <c r="P656" s="132">
        <v>0.76097412451333935</v>
      </c>
      <c r="Q656" s="133">
        <v>6692.76627822315</v>
      </c>
      <c r="R656" s="426">
        <v>0.93934929989448146</v>
      </c>
    </row>
    <row r="657" spans="1:18">
      <c r="A657" s="134">
        <f t="shared" si="10"/>
        <v>652</v>
      </c>
      <c r="B657" s="131">
        <v>10525317.6545189</v>
      </c>
      <c r="C657" s="131">
        <v>5285297.3911853349</v>
      </c>
      <c r="D657" s="131">
        <v>1078001.4042822497</v>
      </c>
      <c r="E657" s="131">
        <v>3889551.0150427753</v>
      </c>
      <c r="F657" s="133">
        <v>246109881813.99832</v>
      </c>
      <c r="G657" s="133">
        <v>42843460210.55069</v>
      </c>
      <c r="H657" s="133">
        <v>417302458221.60406</v>
      </c>
      <c r="I657" s="133">
        <v>9514306088763.1699</v>
      </c>
      <c r="J657" s="133">
        <v>204072539674.05829</v>
      </c>
      <c r="K657" s="133">
        <v>135065956861.27237</v>
      </c>
      <c r="L657" s="133">
        <v>2600411418238.4546</v>
      </c>
      <c r="M657" s="133">
        <v>12871158461758.559</v>
      </c>
      <c r="N657" s="133">
        <v>13784869975994.67</v>
      </c>
      <c r="O657" s="132">
        <v>0.57745709652461275</v>
      </c>
      <c r="P657" s="132">
        <v>0.63531469854297129</v>
      </c>
      <c r="Q657" s="133">
        <v>3400.3132649222175</v>
      </c>
      <c r="R657" s="426">
        <v>1.2339536286422652</v>
      </c>
    </row>
    <row r="658" spans="1:18">
      <c r="A658" s="134">
        <f t="shared" si="10"/>
        <v>653</v>
      </c>
      <c r="B658" s="131">
        <v>8737117.5025799721</v>
      </c>
      <c r="C658" s="131">
        <v>4883431.6106042899</v>
      </c>
      <c r="D658" s="131">
        <v>742028.57130942889</v>
      </c>
      <c r="E658" s="131">
        <v>3738738.2552205995</v>
      </c>
      <c r="F658" s="133">
        <v>187331187072.45807</v>
      </c>
      <c r="G658" s="133">
        <v>63941637355.872314</v>
      </c>
      <c r="H658" s="133">
        <v>90649507341.441284</v>
      </c>
      <c r="I658" s="133">
        <v>9256379257132.0527</v>
      </c>
      <c r="J658" s="133">
        <v>202510677960.59052</v>
      </c>
      <c r="K658" s="133">
        <v>151857995800.73395</v>
      </c>
      <c r="L658" s="133">
        <v>1542883877911.2454</v>
      </c>
      <c r="M658" s="133">
        <v>11244281316146.064</v>
      </c>
      <c r="N658" s="133">
        <v>12025906611683.9</v>
      </c>
      <c r="O658" s="132">
        <v>0.58795073165833522</v>
      </c>
      <c r="P658" s="132">
        <v>0.6384978278643777</v>
      </c>
      <c r="Q658" s="133">
        <v>2966.4298499466945</v>
      </c>
      <c r="R658" s="426">
        <v>0.95345488088637143</v>
      </c>
    </row>
    <row r="659" spans="1:18">
      <c r="A659" s="134">
        <f t="shared" si="10"/>
        <v>654</v>
      </c>
      <c r="B659" s="131">
        <v>9653762.0727945715</v>
      </c>
      <c r="C659" s="131">
        <v>11037101.517081155</v>
      </c>
      <c r="D659" s="131">
        <v>487268.85353024909</v>
      </c>
      <c r="E659" s="131">
        <v>7562549.1024983339</v>
      </c>
      <c r="F659" s="133">
        <v>233085455308.50824</v>
      </c>
      <c r="G659" s="133">
        <v>60474934958.350403</v>
      </c>
      <c r="H659" s="133">
        <v>427017911003.8584</v>
      </c>
      <c r="I659" s="133">
        <v>21159078678212.164</v>
      </c>
      <c r="J659" s="133">
        <v>507693500193.31549</v>
      </c>
      <c r="K659" s="133">
        <v>56147593775.879837</v>
      </c>
      <c r="L659" s="133">
        <v>980604489418.99158</v>
      </c>
      <c r="M659" s="133">
        <v>23130542172604.211</v>
      </c>
      <c r="N659" s="133">
        <v>24624925671775.023</v>
      </c>
      <c r="O659" s="132">
        <v>0.66195436871484148</v>
      </c>
      <c r="P659" s="132">
        <v>0.71870663802587631</v>
      </c>
      <c r="Q659" s="133">
        <v>6074.2293220954671</v>
      </c>
      <c r="R659" s="426">
        <v>1.0270419627929037</v>
      </c>
    </row>
    <row r="660" spans="1:18">
      <c r="A660" s="134">
        <f t="shared" si="10"/>
        <v>655</v>
      </c>
      <c r="B660" s="131">
        <v>12757147.035256073</v>
      </c>
      <c r="C660" s="131">
        <v>6071181.3026982434</v>
      </c>
      <c r="D660" s="131">
        <v>921121.85641531623</v>
      </c>
      <c r="E660" s="131">
        <v>6037768.33243558</v>
      </c>
      <c r="F660" s="133">
        <v>189441549685.56918</v>
      </c>
      <c r="G660" s="133">
        <v>54015387015.237053</v>
      </c>
      <c r="H660" s="133">
        <v>455309274990.67816</v>
      </c>
      <c r="I660" s="133">
        <v>10645468235809.207</v>
      </c>
      <c r="J660" s="133">
        <v>301418996409.81921</v>
      </c>
      <c r="K660" s="133">
        <v>87949177348.823227</v>
      </c>
      <c r="L660" s="133">
        <v>1807663918285.9126</v>
      </c>
      <c r="M660" s="133">
        <v>13297809602844.438</v>
      </c>
      <c r="N660" s="133">
        <v>14133301672058.883</v>
      </c>
      <c r="O660" s="132">
        <v>0.55256130423521621</v>
      </c>
      <c r="P660" s="132">
        <v>0.61593926725422399</v>
      </c>
      <c r="Q660" s="133">
        <v>3486.2608959198033</v>
      </c>
      <c r="R660" s="426">
        <v>0.93253530830668563</v>
      </c>
    </row>
    <row r="661" spans="1:18">
      <c r="A661" s="134">
        <f t="shared" si="10"/>
        <v>656</v>
      </c>
      <c r="B661" s="131">
        <v>9150437.418375792</v>
      </c>
      <c r="C661" s="131">
        <v>5213798.6853437582</v>
      </c>
      <c r="D661" s="131">
        <v>842611.08799955586</v>
      </c>
      <c r="E661" s="131">
        <v>6549623.1590312598</v>
      </c>
      <c r="F661" s="133">
        <v>221872320273.08511</v>
      </c>
      <c r="G661" s="133">
        <v>53797308386.703537</v>
      </c>
      <c r="H661" s="133">
        <v>279083566836.50122</v>
      </c>
      <c r="I661" s="133">
        <v>9469436957158.6211</v>
      </c>
      <c r="J661" s="133">
        <v>348232251093.15668</v>
      </c>
      <c r="K661" s="133">
        <v>88425272054.145142</v>
      </c>
      <c r="L661" s="133">
        <v>2026426581936.0647</v>
      </c>
      <c r="M661" s="133">
        <v>12211604629078.488</v>
      </c>
      <c r="N661" s="133">
        <v>12983044657202.42</v>
      </c>
      <c r="O661" s="132">
        <v>0.56084643326771633</v>
      </c>
      <c r="P661" s="132">
        <v>0.62013616032710339</v>
      </c>
      <c r="Q661" s="133">
        <v>3202.5270491372521</v>
      </c>
      <c r="R661" s="426">
        <v>1.0472944105043653</v>
      </c>
    </row>
    <row r="662" spans="1:18">
      <c r="A662" s="134">
        <f t="shared" si="10"/>
        <v>657</v>
      </c>
      <c r="B662" s="131">
        <v>8318814.5175965205</v>
      </c>
      <c r="C662" s="131">
        <v>8591863.2530083302</v>
      </c>
      <c r="D662" s="131">
        <v>1065270.1771393502</v>
      </c>
      <c r="E662" s="131">
        <v>4164568.4375636582</v>
      </c>
      <c r="F662" s="133">
        <v>186817170617.19287</v>
      </c>
      <c r="G662" s="133">
        <v>36606365934.12104</v>
      </c>
      <c r="H662" s="133">
        <v>384720586174.42834</v>
      </c>
      <c r="I662" s="133">
        <v>13518805285188.014</v>
      </c>
      <c r="J662" s="133">
        <v>236753127330.06812</v>
      </c>
      <c r="K662" s="133">
        <v>144152566265.21841</v>
      </c>
      <c r="L662" s="133">
        <v>2189983301908.084</v>
      </c>
      <c r="M662" s="133">
        <v>16474414866865.813</v>
      </c>
      <c r="N662" s="133">
        <v>17528019989223.805</v>
      </c>
      <c r="O662" s="132">
        <v>0.64326264703466962</v>
      </c>
      <c r="P662" s="132">
        <v>0.70564284982250813</v>
      </c>
      <c r="Q662" s="133">
        <v>4323.6359124873716</v>
      </c>
      <c r="R662" s="426">
        <v>1.0249871367795764</v>
      </c>
    </row>
    <row r="663" spans="1:18">
      <c r="A663" s="134">
        <f t="shared" si="10"/>
        <v>658</v>
      </c>
      <c r="B663" s="131">
        <v>8557938.6181493253</v>
      </c>
      <c r="C663" s="131">
        <v>3618828.1724294354</v>
      </c>
      <c r="D663" s="131">
        <v>1686665.6431817468</v>
      </c>
      <c r="E663" s="131">
        <v>4380436.6074555255</v>
      </c>
      <c r="F663" s="133">
        <v>244787168368.40195</v>
      </c>
      <c r="G663" s="133">
        <v>49540057454.919556</v>
      </c>
      <c r="H663" s="133">
        <v>680239659786.24292</v>
      </c>
      <c r="I663" s="133">
        <v>8188018048936.4248</v>
      </c>
      <c r="J663" s="133">
        <v>272140189813.31143</v>
      </c>
      <c r="K663" s="133">
        <v>138457983246.59219</v>
      </c>
      <c r="L663" s="133">
        <v>4971814219556.5684</v>
      </c>
      <c r="M663" s="133">
        <v>14250670101339.139</v>
      </c>
      <c r="N663" s="133">
        <v>15210372506665.605</v>
      </c>
      <c r="O663" s="132">
        <v>0.58852453971275998</v>
      </c>
      <c r="P663" s="132">
        <v>0.69701547013257781</v>
      </c>
      <c r="Q663" s="133">
        <v>3751.9419108696611</v>
      </c>
      <c r="R663" s="426">
        <v>1.3343834561815597</v>
      </c>
    </row>
    <row r="664" spans="1:18">
      <c r="A664" s="134">
        <f t="shared" si="10"/>
        <v>659</v>
      </c>
      <c r="B664" s="131">
        <v>8183903.1671984969</v>
      </c>
      <c r="C664" s="131">
        <v>3530901.0141487648</v>
      </c>
      <c r="D664" s="131">
        <v>449419.96200770093</v>
      </c>
      <c r="E664" s="131">
        <v>5094991.9632310029</v>
      </c>
      <c r="F664" s="133">
        <v>228849418516.73468</v>
      </c>
      <c r="G664" s="133">
        <v>54962487485.23082</v>
      </c>
      <c r="H664" s="133">
        <v>69801882407.772415</v>
      </c>
      <c r="I664" s="133">
        <v>8115107426587.9121</v>
      </c>
      <c r="J664" s="133">
        <v>219967634440.85535</v>
      </c>
      <c r="K664" s="133">
        <v>45819373775.011734</v>
      </c>
      <c r="L664" s="133">
        <v>793782842189.21289</v>
      </c>
      <c r="M664" s="133">
        <v>9244479159400.7656</v>
      </c>
      <c r="N664" s="133">
        <v>9920532153772.5977</v>
      </c>
      <c r="O664" s="132">
        <v>0.54672364510383686</v>
      </c>
      <c r="P664" s="132">
        <v>0.59114389066896011</v>
      </c>
      <c r="Q664" s="133">
        <v>2447.0972258935858</v>
      </c>
      <c r="R664" s="426">
        <v>0.86841541740890715</v>
      </c>
    </row>
    <row r="665" spans="1:18">
      <c r="A665" s="134">
        <f t="shared" si="10"/>
        <v>660</v>
      </c>
      <c r="B665" s="131">
        <v>9880715.0809846353</v>
      </c>
      <c r="C665" s="131">
        <v>12619594.175359502</v>
      </c>
      <c r="D665" s="131">
        <v>1230904.7171201543</v>
      </c>
      <c r="E665" s="131">
        <v>4388914.0271943212</v>
      </c>
      <c r="F665" s="133">
        <v>190125035682.72662</v>
      </c>
      <c r="G665" s="133">
        <v>48641037500.868958</v>
      </c>
      <c r="H665" s="133">
        <v>257520248162.59521</v>
      </c>
      <c r="I665" s="133">
        <v>16611397194273.393</v>
      </c>
      <c r="J665" s="133">
        <v>227697946020.47086</v>
      </c>
      <c r="K665" s="133">
        <v>98156127648.842789</v>
      </c>
      <c r="L665" s="133">
        <v>2334896049586.4165</v>
      </c>
      <c r="M665" s="133">
        <v>19529667565691.719</v>
      </c>
      <c r="N665" s="133">
        <v>20856970056539.395</v>
      </c>
      <c r="O665" s="132">
        <v>0.6588986407226235</v>
      </c>
      <c r="P665" s="132">
        <v>0.72537912751234934</v>
      </c>
      <c r="Q665" s="133">
        <v>5144.7878777847545</v>
      </c>
      <c r="R665" s="426">
        <v>0.99619458788397564</v>
      </c>
    </row>
    <row r="666" spans="1:18">
      <c r="A666" s="134">
        <f t="shared" si="10"/>
        <v>661</v>
      </c>
      <c r="B666" s="131">
        <v>16253754.935167942</v>
      </c>
      <c r="C666" s="131">
        <v>25395015.871316634</v>
      </c>
      <c r="D666" s="131">
        <v>1287361.2504815292</v>
      </c>
      <c r="E666" s="131">
        <v>3919192.2993005067</v>
      </c>
      <c r="F666" s="133">
        <v>246846897946.31567</v>
      </c>
      <c r="G666" s="133">
        <v>61871168576.333755</v>
      </c>
      <c r="H666" s="133">
        <v>102010761083.90382</v>
      </c>
      <c r="I666" s="133">
        <v>27327973259619.473</v>
      </c>
      <c r="J666" s="133">
        <v>249702724697.47662</v>
      </c>
      <c r="K666" s="133">
        <v>212428317638.47375</v>
      </c>
      <c r="L666" s="133">
        <v>2926852230649.8271</v>
      </c>
      <c r="M666" s="133">
        <v>30818967293689.152</v>
      </c>
      <c r="N666" s="133">
        <v>32680360044147.594</v>
      </c>
      <c r="O666" s="132">
        <v>0.67633847545096082</v>
      </c>
      <c r="P666" s="132">
        <v>0.73420469821955137</v>
      </c>
      <c r="Q666" s="133">
        <v>8061.2629610625536</v>
      </c>
      <c r="R666" s="426">
        <v>1.0890996617269559</v>
      </c>
    </row>
    <row r="667" spans="1:18">
      <c r="A667" s="134">
        <f t="shared" si="10"/>
        <v>662</v>
      </c>
      <c r="B667" s="131">
        <v>13299508.658709368</v>
      </c>
      <c r="C667" s="131">
        <v>24646504.588720582</v>
      </c>
      <c r="D667" s="131">
        <v>975312.77341694315</v>
      </c>
      <c r="E667" s="131">
        <v>6649892.2278294079</v>
      </c>
      <c r="F667" s="133">
        <v>302020568483.9397</v>
      </c>
      <c r="G667" s="133">
        <v>78180650811.020798</v>
      </c>
      <c r="H667" s="133">
        <v>470604341681.58057</v>
      </c>
      <c r="I667" s="133">
        <v>28179894088197.59</v>
      </c>
      <c r="J667" s="133">
        <v>406013354485.151</v>
      </c>
      <c r="K667" s="133">
        <v>67668682421.515793</v>
      </c>
      <c r="L667" s="133">
        <v>2663135593314.0791</v>
      </c>
      <c r="M667" s="133">
        <v>31787316060099.918</v>
      </c>
      <c r="N667" s="133">
        <v>33654624742167.594</v>
      </c>
      <c r="O667" s="132">
        <v>0.70371983329635412</v>
      </c>
      <c r="P667" s="132">
        <v>0.76265088295141936</v>
      </c>
      <c r="Q667" s="133">
        <v>8301.5847908652177</v>
      </c>
      <c r="R667" s="426">
        <v>1.1304284230584698</v>
      </c>
    </row>
    <row r="668" spans="1:18">
      <c r="A668" s="134">
        <f t="shared" si="10"/>
        <v>663</v>
      </c>
      <c r="B668" s="131">
        <v>8466206.167373687</v>
      </c>
      <c r="C668" s="131">
        <v>4497807.5050982004</v>
      </c>
      <c r="D668" s="131">
        <v>739231.95282430784</v>
      </c>
      <c r="E668" s="131">
        <v>5939990.6252517859</v>
      </c>
      <c r="F668" s="133">
        <v>228736420962.04504</v>
      </c>
      <c r="G668" s="133">
        <v>51134843907.313675</v>
      </c>
      <c r="H668" s="133">
        <v>632081279079.33423</v>
      </c>
      <c r="I668" s="133">
        <v>10982832728574.563</v>
      </c>
      <c r="J668" s="133">
        <v>431567630515.24689</v>
      </c>
      <c r="K668" s="133">
        <v>74782040316.335831</v>
      </c>
      <c r="L668" s="133">
        <v>1824825752672.9971</v>
      </c>
      <c r="M668" s="133">
        <v>13946089431158.477</v>
      </c>
      <c r="N668" s="133">
        <v>14985341029916.625</v>
      </c>
      <c r="O668" s="132">
        <v>0.60337567862898034</v>
      </c>
      <c r="P668" s="132">
        <v>0.67052151715691422</v>
      </c>
      <c r="Q668" s="133">
        <v>3696.4334064915206</v>
      </c>
      <c r="R668" s="426">
        <v>1.2607975290777489</v>
      </c>
    </row>
    <row r="669" spans="1:18">
      <c r="A669" s="134">
        <f t="shared" si="10"/>
        <v>664</v>
      </c>
      <c r="B669" s="131">
        <v>13767265.369436709</v>
      </c>
      <c r="C669" s="131">
        <v>11750349.027072556</v>
      </c>
      <c r="D669" s="131">
        <v>588883.16974018433</v>
      </c>
      <c r="E669" s="131">
        <v>3738199.5504770749</v>
      </c>
      <c r="F669" s="133">
        <v>198106661685.64462</v>
      </c>
      <c r="G669" s="133">
        <v>50860626837.627747</v>
      </c>
      <c r="H669" s="133">
        <v>510789353904.23962</v>
      </c>
      <c r="I669" s="133">
        <v>21022889534624.008</v>
      </c>
      <c r="J669" s="133">
        <v>125771402202.94753</v>
      </c>
      <c r="K669" s="133">
        <v>64263365457.112373</v>
      </c>
      <c r="L669" s="133">
        <v>1122304372663.5752</v>
      </c>
      <c r="M669" s="133">
        <v>22846018028851.883</v>
      </c>
      <c r="N669" s="133">
        <v>24299648615976.609</v>
      </c>
      <c r="O669" s="132">
        <v>0.67596800578071836</v>
      </c>
      <c r="P669" s="132">
        <v>0.73550673934059274</v>
      </c>
      <c r="Q669" s="133">
        <v>5993.993245184166</v>
      </c>
      <c r="R669" s="426">
        <v>1.0117587666922607</v>
      </c>
    </row>
    <row r="670" spans="1:18">
      <c r="A670" s="134">
        <f t="shared" si="10"/>
        <v>665</v>
      </c>
      <c r="B670" s="131">
        <v>9060807.9385879617</v>
      </c>
      <c r="C670" s="131">
        <v>9633184.0395818502</v>
      </c>
      <c r="D670" s="131">
        <v>628306.06024116953</v>
      </c>
      <c r="E670" s="131">
        <v>4232693.1764846779</v>
      </c>
      <c r="F670" s="133">
        <v>202220982667.24442</v>
      </c>
      <c r="G670" s="133">
        <v>39109545658.930313</v>
      </c>
      <c r="H670" s="133">
        <v>431459916017.87256</v>
      </c>
      <c r="I670" s="133">
        <v>14108221694382.828</v>
      </c>
      <c r="J670" s="133">
        <v>329463149628.966</v>
      </c>
      <c r="K670" s="133">
        <v>73624366282.598053</v>
      </c>
      <c r="L670" s="133">
        <v>1679434106924.698</v>
      </c>
      <c r="M670" s="133">
        <v>16622203233236.963</v>
      </c>
      <c r="N670" s="133">
        <v>17640239169817.855</v>
      </c>
      <c r="O670" s="132">
        <v>0.64445914657832537</v>
      </c>
      <c r="P670" s="132">
        <v>0.70747292554896068</v>
      </c>
      <c r="Q670" s="133">
        <v>4351.3170127819085</v>
      </c>
      <c r="R670" s="426">
        <v>1.0943529380519679</v>
      </c>
    </row>
    <row r="671" spans="1:18">
      <c r="A671" s="134">
        <f t="shared" si="10"/>
        <v>666</v>
      </c>
      <c r="B671" s="131">
        <v>9547708.5318604428</v>
      </c>
      <c r="C671" s="131">
        <v>6622703.6675846064</v>
      </c>
      <c r="D671" s="131">
        <v>919261.6340744819</v>
      </c>
      <c r="E671" s="131">
        <v>4766258.7483150586</v>
      </c>
      <c r="F671" s="133">
        <v>194163135122.74927</v>
      </c>
      <c r="G671" s="133">
        <v>49027633013.781021</v>
      </c>
      <c r="H671" s="133">
        <v>721956540553.06665</v>
      </c>
      <c r="I671" s="133">
        <v>9407351176666.4766</v>
      </c>
      <c r="J671" s="133">
        <v>240118956125.94586</v>
      </c>
      <c r="K671" s="133">
        <v>70815417326.201706</v>
      </c>
      <c r="L671" s="133">
        <v>1860514304171.4658</v>
      </c>
      <c r="M671" s="133">
        <v>12300756394843.156</v>
      </c>
      <c r="N671" s="133">
        <v>13174764659012.379</v>
      </c>
      <c r="O671" s="132">
        <v>0.56307738361974091</v>
      </c>
      <c r="P671" s="132">
        <v>0.63759137320061199</v>
      </c>
      <c r="Q671" s="133">
        <v>3249.8186134712332</v>
      </c>
      <c r="R671" s="426">
        <v>1.0671274308351688</v>
      </c>
    </row>
    <row r="672" spans="1:18">
      <c r="A672" s="134">
        <f t="shared" si="10"/>
        <v>667</v>
      </c>
      <c r="B672" s="131">
        <v>12029312.691379584</v>
      </c>
      <c r="C672" s="131">
        <v>19062632.222542398</v>
      </c>
      <c r="D672" s="131">
        <v>625339.83550826937</v>
      </c>
      <c r="E672" s="131">
        <v>4150826.0674339077</v>
      </c>
      <c r="F672" s="133">
        <v>321138703550.13556</v>
      </c>
      <c r="G672" s="133">
        <v>67386940812.950302</v>
      </c>
      <c r="H672" s="133">
        <v>632489087125.99927</v>
      </c>
      <c r="I672" s="133">
        <v>26506315710163.422</v>
      </c>
      <c r="J672" s="133">
        <v>226847508241.59247</v>
      </c>
      <c r="K672" s="133">
        <v>56199581489.564644</v>
      </c>
      <c r="L672" s="133">
        <v>1630524479056.3191</v>
      </c>
      <c r="M672" s="133">
        <v>29052376366076.902</v>
      </c>
      <c r="N672" s="133">
        <v>30810798905488.781</v>
      </c>
      <c r="O672" s="132">
        <v>0.71911376974331687</v>
      </c>
      <c r="P672" s="132">
        <v>0.78164747785858124</v>
      </c>
      <c r="Q672" s="133">
        <v>7600.0983979992061</v>
      </c>
      <c r="R672" s="426">
        <v>1.330724577712894</v>
      </c>
    </row>
    <row r="673" spans="1:18">
      <c r="A673" s="134">
        <f t="shared" si="10"/>
        <v>668</v>
      </c>
      <c r="B673" s="131">
        <v>12156021.749055168</v>
      </c>
      <c r="C673" s="131">
        <v>10142908.70890025</v>
      </c>
      <c r="D673" s="131">
        <v>716225.45003255235</v>
      </c>
      <c r="E673" s="131">
        <v>5281881.0820612656</v>
      </c>
      <c r="F673" s="133">
        <v>215797280869.88068</v>
      </c>
      <c r="G673" s="133">
        <v>51723326962.884804</v>
      </c>
      <c r="H673" s="133">
        <v>610629467424.98645</v>
      </c>
      <c r="I673" s="133">
        <v>14650559487376.203</v>
      </c>
      <c r="J673" s="133">
        <v>364058986197.77344</v>
      </c>
      <c r="K673" s="133">
        <v>54521224608.910538</v>
      </c>
      <c r="L673" s="133">
        <v>1806192433757.7595</v>
      </c>
      <c r="M673" s="133">
        <v>17485961599365.633</v>
      </c>
      <c r="N673" s="133">
        <v>18631809635209.367</v>
      </c>
      <c r="O673" s="132">
        <v>0.63530761368856237</v>
      </c>
      <c r="P673" s="132">
        <v>0.6977416651985231</v>
      </c>
      <c r="Q673" s="133">
        <v>4595.9076554537169</v>
      </c>
      <c r="R673" s="426">
        <v>1.1457101478966931</v>
      </c>
    </row>
    <row r="674" spans="1:18">
      <c r="A674" s="134">
        <f t="shared" si="10"/>
        <v>669</v>
      </c>
      <c r="B674" s="131">
        <v>7842107.2023691237</v>
      </c>
      <c r="C674" s="131">
        <v>3189230.0632497189</v>
      </c>
      <c r="D674" s="131">
        <v>1264406.7700958797</v>
      </c>
      <c r="E674" s="131">
        <v>5172127.7702825051</v>
      </c>
      <c r="F674" s="133">
        <v>157465104362.84912</v>
      </c>
      <c r="G674" s="133">
        <v>43534168094.498184</v>
      </c>
      <c r="H674" s="133">
        <v>95577825131.7099</v>
      </c>
      <c r="I674" s="133">
        <v>7071524036060.4316</v>
      </c>
      <c r="J674" s="133">
        <v>260079705186.61676</v>
      </c>
      <c r="K674" s="133">
        <v>155480871351.49408</v>
      </c>
      <c r="L674" s="133">
        <v>2697852463589.1484</v>
      </c>
      <c r="M674" s="133">
        <v>10280514901319.402</v>
      </c>
      <c r="N674" s="133">
        <v>10935752828171.586</v>
      </c>
      <c r="O674" s="132">
        <v>0.53236202505789532</v>
      </c>
      <c r="P674" s="132">
        <v>0.60377258920826238</v>
      </c>
      <c r="Q674" s="133">
        <v>2697.5216645711853</v>
      </c>
      <c r="R674" s="426">
        <v>1.0572206900176533</v>
      </c>
    </row>
    <row r="675" spans="1:18">
      <c r="A675" s="134">
        <f t="shared" si="10"/>
        <v>670</v>
      </c>
      <c r="B675" s="131">
        <v>8492305.849024266</v>
      </c>
      <c r="C675" s="131">
        <v>10530888.86319845</v>
      </c>
      <c r="D675" s="131">
        <v>594459.36322112172</v>
      </c>
      <c r="E675" s="131">
        <v>4974508.2262335839</v>
      </c>
      <c r="F675" s="133">
        <v>207890348754.005</v>
      </c>
      <c r="G675" s="133">
        <v>28685006480.588966</v>
      </c>
      <c r="H675" s="133">
        <v>478055225150.83984</v>
      </c>
      <c r="I675" s="133">
        <v>16707662644356.658</v>
      </c>
      <c r="J675" s="133">
        <v>277243441723.55066</v>
      </c>
      <c r="K675" s="133">
        <v>68684703058.63916</v>
      </c>
      <c r="L675" s="133">
        <v>1041759424857.5338</v>
      </c>
      <c r="M675" s="133">
        <v>18573405439147.223</v>
      </c>
      <c r="N675" s="133">
        <v>19752602418040.406</v>
      </c>
      <c r="O675" s="132">
        <v>0.67137206926092408</v>
      </c>
      <c r="P675" s="132">
        <v>0.73001766200320539</v>
      </c>
      <c r="Q675" s="133">
        <v>4872.3735614307861</v>
      </c>
      <c r="R675" s="426">
        <v>0.887779228510582</v>
      </c>
    </row>
    <row r="676" spans="1:18">
      <c r="A676" s="134">
        <f t="shared" si="10"/>
        <v>671</v>
      </c>
      <c r="B676" s="131">
        <v>11789625.072202614</v>
      </c>
      <c r="C676" s="131">
        <v>23156426.99959024</v>
      </c>
      <c r="D676" s="131">
        <v>722836.45191429695</v>
      </c>
      <c r="E676" s="131">
        <v>4244595.5904453872</v>
      </c>
      <c r="F676" s="133">
        <v>219640997641.54248</v>
      </c>
      <c r="G676" s="133">
        <v>54833332828.402542</v>
      </c>
      <c r="H676" s="133">
        <v>784245237345.24536</v>
      </c>
      <c r="I676" s="133">
        <v>26613587647719.195</v>
      </c>
      <c r="J676" s="133">
        <v>292623637699.89252</v>
      </c>
      <c r="K676" s="133">
        <v>81992396400.062317</v>
      </c>
      <c r="L676" s="133">
        <v>1490851906872.3091</v>
      </c>
      <c r="M676" s="133">
        <v>29263300826036.703</v>
      </c>
      <c r="N676" s="133">
        <v>31178572833984.176</v>
      </c>
      <c r="O676" s="132">
        <v>0.70839024359702019</v>
      </c>
      <c r="P676" s="132">
        <v>0.77531714003164576</v>
      </c>
      <c r="Q676" s="133">
        <v>7690.8171766117848</v>
      </c>
      <c r="R676" s="426">
        <v>0.96155588051493501</v>
      </c>
    </row>
    <row r="677" spans="1:18">
      <c r="A677" s="134">
        <f t="shared" si="10"/>
        <v>672</v>
      </c>
      <c r="B677" s="131">
        <v>8916759.5408333763</v>
      </c>
      <c r="C677" s="131">
        <v>6454351.9707712177</v>
      </c>
      <c r="D677" s="131">
        <v>862169.24574780802</v>
      </c>
      <c r="E677" s="131">
        <v>3870657.1397405285</v>
      </c>
      <c r="F677" s="133">
        <v>240690912591.14963</v>
      </c>
      <c r="G677" s="133">
        <v>50777816696.027931</v>
      </c>
      <c r="H677" s="133">
        <v>761963852357.81567</v>
      </c>
      <c r="I677" s="133">
        <v>10763403081674.381</v>
      </c>
      <c r="J677" s="133">
        <v>298506518771.69867</v>
      </c>
      <c r="K677" s="133">
        <v>110938217547.51581</v>
      </c>
      <c r="L677" s="133">
        <v>2051897756291.3525</v>
      </c>
      <c r="M677" s="133">
        <v>13986709426642.766</v>
      </c>
      <c r="N677" s="133">
        <v>14964956742413.594</v>
      </c>
      <c r="O677" s="132">
        <v>0.6202527577818594</v>
      </c>
      <c r="P677" s="132">
        <v>0.70264037472111185</v>
      </c>
      <c r="Q677" s="133">
        <v>3691.4052151982223</v>
      </c>
      <c r="R677" s="426">
        <v>1.181021240333419</v>
      </c>
    </row>
    <row r="678" spans="1:18">
      <c r="A678" s="134">
        <f t="shared" si="10"/>
        <v>673</v>
      </c>
      <c r="B678" s="131">
        <v>10435835.890604032</v>
      </c>
      <c r="C678" s="131">
        <v>8360256.3768750774</v>
      </c>
      <c r="D678" s="131">
        <v>1046206.6734634056</v>
      </c>
      <c r="E678" s="131">
        <v>4303011.166329233</v>
      </c>
      <c r="F678" s="133">
        <v>225686155910.95587</v>
      </c>
      <c r="G678" s="133">
        <v>48192538462.710953</v>
      </c>
      <c r="H678" s="133">
        <v>756869028040.78503</v>
      </c>
      <c r="I678" s="133">
        <v>13834053095815.871</v>
      </c>
      <c r="J678" s="133">
        <v>284444731733.52655</v>
      </c>
      <c r="K678" s="133">
        <v>87483742118.476028</v>
      </c>
      <c r="L678" s="133">
        <v>2254876019991.2539</v>
      </c>
      <c r="M678" s="133">
        <v>17217726617699.914</v>
      </c>
      <c r="N678" s="133">
        <v>18427306135775.066</v>
      </c>
      <c r="O678" s="132">
        <v>0.65380750787375685</v>
      </c>
      <c r="P678" s="132">
        <v>0.73020620924502333</v>
      </c>
      <c r="Q678" s="133">
        <v>4545.462786328334</v>
      </c>
      <c r="R678" s="426">
        <v>1.0223181407894193</v>
      </c>
    </row>
    <row r="679" spans="1:18">
      <c r="A679" s="134">
        <f t="shared" si="10"/>
        <v>674</v>
      </c>
      <c r="B679" s="131">
        <v>13906351.978670344</v>
      </c>
      <c r="C679" s="131">
        <v>7371814.1241288185</v>
      </c>
      <c r="D679" s="131">
        <v>994070.14251659904</v>
      </c>
      <c r="E679" s="131">
        <v>4495194.8128468897</v>
      </c>
      <c r="F679" s="133">
        <v>209299907703.0293</v>
      </c>
      <c r="G679" s="133">
        <v>53271961235.336273</v>
      </c>
      <c r="H679" s="133">
        <v>657614340468.55957</v>
      </c>
      <c r="I679" s="133">
        <v>12312593502530.17</v>
      </c>
      <c r="J679" s="133">
        <v>266126567458.43481</v>
      </c>
      <c r="K679" s="133">
        <v>89513662244.172607</v>
      </c>
      <c r="L679" s="133">
        <v>2030909751969.9741</v>
      </c>
      <c r="M679" s="133">
        <v>15356757824671.313</v>
      </c>
      <c r="N679" s="133">
        <v>16390707363906.697</v>
      </c>
      <c r="O679" s="132">
        <v>0.57995994002312579</v>
      </c>
      <c r="P679" s="132">
        <v>0.66201110307454991</v>
      </c>
      <c r="Q679" s="133">
        <v>4043.0950576977548</v>
      </c>
      <c r="R679" s="426">
        <v>1.1371009047849701</v>
      </c>
    </row>
    <row r="680" spans="1:18">
      <c r="A680" s="134">
        <f t="shared" si="10"/>
        <v>675</v>
      </c>
      <c r="B680" s="131">
        <v>11712577.181066416</v>
      </c>
      <c r="C680" s="131">
        <v>22397531.212879419</v>
      </c>
      <c r="D680" s="131">
        <v>876854.85563916154</v>
      </c>
      <c r="E680" s="131">
        <v>3921812.0230503399</v>
      </c>
      <c r="F680" s="133">
        <v>210450789105.27481</v>
      </c>
      <c r="G680" s="133">
        <v>50460450802.853706</v>
      </c>
      <c r="H680" s="133">
        <v>541716922596.5835</v>
      </c>
      <c r="I680" s="133">
        <v>29304333888213.789</v>
      </c>
      <c r="J680" s="133">
        <v>244950437129.82059</v>
      </c>
      <c r="K680" s="133">
        <v>94602479239.322296</v>
      </c>
      <c r="L680" s="133">
        <v>1681163668960.0327</v>
      </c>
      <c r="M680" s="133">
        <v>31866767396139.547</v>
      </c>
      <c r="N680" s="133">
        <v>33950979062031.598</v>
      </c>
      <c r="O680" s="132">
        <v>0.72630829704928823</v>
      </c>
      <c r="P680" s="132">
        <v>0.78879555422156289</v>
      </c>
      <c r="Q680" s="133">
        <v>8374.6864977877649</v>
      </c>
      <c r="R680" s="426">
        <v>0.8746718513244488</v>
      </c>
    </row>
    <row r="681" spans="1:18">
      <c r="A681" s="134">
        <f t="shared" si="10"/>
        <v>676</v>
      </c>
      <c r="B681" s="131">
        <v>10866467.992918594</v>
      </c>
      <c r="C681" s="131">
        <v>16240338.484956501</v>
      </c>
      <c r="D681" s="131">
        <v>998937.15430943691</v>
      </c>
      <c r="E681" s="131">
        <v>3426871.9960462945</v>
      </c>
      <c r="F681" s="133">
        <v>271817591941.46799</v>
      </c>
      <c r="G681" s="133">
        <v>52691361350.377884</v>
      </c>
      <c r="H681" s="133">
        <v>365555700093.14587</v>
      </c>
      <c r="I681" s="133">
        <v>24328240513229.852</v>
      </c>
      <c r="J681" s="133">
        <v>143775504695.02264</v>
      </c>
      <c r="K681" s="133">
        <v>122841637601.15544</v>
      </c>
      <c r="L681" s="133">
        <v>1958179156194.3967</v>
      </c>
      <c r="M681" s="133">
        <v>26918592511813.574</v>
      </c>
      <c r="N681" s="133">
        <v>28599213377254.227</v>
      </c>
      <c r="O681" s="132">
        <v>0.72229821956716711</v>
      </c>
      <c r="P681" s="132">
        <v>0.7767506591791693</v>
      </c>
      <c r="Q681" s="133">
        <v>7054.5666939452949</v>
      </c>
      <c r="R681" s="426">
        <v>0.90808508441332592</v>
      </c>
    </row>
    <row r="682" spans="1:18">
      <c r="A682" s="134">
        <f t="shared" si="10"/>
        <v>677</v>
      </c>
      <c r="B682" s="131">
        <v>13852152.24814797</v>
      </c>
      <c r="C682" s="131">
        <v>21403484.374599583</v>
      </c>
      <c r="D682" s="131">
        <v>721476.084067825</v>
      </c>
      <c r="E682" s="131">
        <v>2801249.4094321309</v>
      </c>
      <c r="F682" s="133">
        <v>254778543908.45828</v>
      </c>
      <c r="G682" s="133">
        <v>86993996598.841583</v>
      </c>
      <c r="H682" s="133">
        <v>437757229606.19629</v>
      </c>
      <c r="I682" s="133">
        <v>26812240504407.445</v>
      </c>
      <c r="J682" s="133">
        <v>165661622056.05865</v>
      </c>
      <c r="K682" s="133">
        <v>58363562913.958458</v>
      </c>
      <c r="L682" s="133">
        <v>2117072895472.5486</v>
      </c>
      <c r="M682" s="133">
        <v>29591095814456.203</v>
      </c>
      <c r="N682" s="133">
        <v>31424346771034.125</v>
      </c>
      <c r="O682" s="132">
        <v>0.71962722920095257</v>
      </c>
      <c r="P682" s="132">
        <v>0.78138353198628319</v>
      </c>
      <c r="Q682" s="133">
        <v>7751.4422227513878</v>
      </c>
      <c r="R682" s="426">
        <v>1.389338834305976</v>
      </c>
    </row>
    <row r="683" spans="1:18">
      <c r="A683" s="134">
        <f t="shared" si="10"/>
        <v>678</v>
      </c>
      <c r="B683" s="131">
        <v>12325669.366406888</v>
      </c>
      <c r="C683" s="131">
        <v>6177668.6224127691</v>
      </c>
      <c r="D683" s="131">
        <v>1022794.698250687</v>
      </c>
      <c r="E683" s="131">
        <v>3783811.4297193456</v>
      </c>
      <c r="F683" s="133">
        <v>289242623017.50488</v>
      </c>
      <c r="G683" s="133">
        <v>83491255289.501465</v>
      </c>
      <c r="H683" s="133">
        <v>705322786847.36206</v>
      </c>
      <c r="I683" s="133">
        <v>11148089068717.551</v>
      </c>
      <c r="J683" s="133">
        <v>229457506419.47079</v>
      </c>
      <c r="K683" s="133">
        <v>75621620769.398697</v>
      </c>
      <c r="L683" s="133">
        <v>2588359592424.5024</v>
      </c>
      <c r="M683" s="133">
        <v>14746850575178.283</v>
      </c>
      <c r="N683" s="133">
        <v>15644249721852.021</v>
      </c>
      <c r="O683" s="132">
        <v>0.59039050086087075</v>
      </c>
      <c r="P683" s="132">
        <v>0.66481056886380752</v>
      </c>
      <c r="Q683" s="133">
        <v>3858.9663842752889</v>
      </c>
      <c r="R683" s="426">
        <v>1.3280140183689071</v>
      </c>
    </row>
    <row r="684" spans="1:18">
      <c r="A684" s="134">
        <f t="shared" si="10"/>
        <v>679</v>
      </c>
      <c r="B684" s="131">
        <v>12020828.438925415</v>
      </c>
      <c r="C684" s="131">
        <v>6198075.678650707</v>
      </c>
      <c r="D684" s="131">
        <v>958904.11553903914</v>
      </c>
      <c r="E684" s="131">
        <v>8134346.3325327961</v>
      </c>
      <c r="F684" s="133">
        <v>305120830608.86243</v>
      </c>
      <c r="G684" s="133">
        <v>81775590220.85762</v>
      </c>
      <c r="H684" s="133">
        <v>417693403540.69104</v>
      </c>
      <c r="I684" s="133">
        <v>12768471767232.742</v>
      </c>
      <c r="J684" s="133">
        <v>450800276060.08795</v>
      </c>
      <c r="K684" s="133">
        <v>94866681179.22789</v>
      </c>
      <c r="L684" s="133">
        <v>2085722716025.4478</v>
      </c>
      <c r="M684" s="133">
        <v>15817554844038.197</v>
      </c>
      <c r="N684" s="133">
        <v>16892666231299.418</v>
      </c>
      <c r="O684" s="132">
        <v>0.56285393123837923</v>
      </c>
      <c r="P684" s="132">
        <v>0.62059011861915436</v>
      </c>
      <c r="Q684" s="133">
        <v>4166.9132292302465</v>
      </c>
      <c r="R684" s="426">
        <v>1.0163146224609583</v>
      </c>
    </row>
    <row r="685" spans="1:18">
      <c r="A685" s="134">
        <f t="shared" si="10"/>
        <v>680</v>
      </c>
      <c r="B685" s="131">
        <v>12000829.848339058</v>
      </c>
      <c r="C685" s="131">
        <v>8614244.9141325448</v>
      </c>
      <c r="D685" s="131">
        <v>1170166.6483151927</v>
      </c>
      <c r="E685" s="131">
        <v>3054241.2498720447</v>
      </c>
      <c r="F685" s="133">
        <v>205827405871.57251</v>
      </c>
      <c r="G685" s="133">
        <v>56054437418.36747</v>
      </c>
      <c r="H685" s="133">
        <v>431394624680.3125</v>
      </c>
      <c r="I685" s="133">
        <v>15333368656907.029</v>
      </c>
      <c r="J685" s="133">
        <v>177830941767.2641</v>
      </c>
      <c r="K685" s="133">
        <v>87243993496.992325</v>
      </c>
      <c r="L685" s="133">
        <v>3089291453372.0181</v>
      </c>
      <c r="M685" s="133">
        <v>19119129670223.617</v>
      </c>
      <c r="N685" s="133">
        <v>20345074817175.309</v>
      </c>
      <c r="O685" s="132">
        <v>0.66907911148400823</v>
      </c>
      <c r="P685" s="132">
        <v>0.73148835040507842</v>
      </c>
      <c r="Q685" s="133">
        <v>5018.5187018192673</v>
      </c>
      <c r="R685" s="426">
        <v>1.1657496714403905</v>
      </c>
    </row>
    <row r="686" spans="1:18">
      <c r="A686" s="134">
        <f t="shared" si="10"/>
        <v>681</v>
      </c>
      <c r="B686" s="131">
        <v>9733276.2140469141</v>
      </c>
      <c r="C686" s="131">
        <v>8874066.0061458144</v>
      </c>
      <c r="D686" s="131">
        <v>971218.87847384741</v>
      </c>
      <c r="E686" s="131">
        <v>4301761.5034820419</v>
      </c>
      <c r="F686" s="133">
        <v>192283241327.18741</v>
      </c>
      <c r="G686" s="133">
        <v>43382351431.122818</v>
      </c>
      <c r="H686" s="133">
        <v>646818150656.91089</v>
      </c>
      <c r="I686" s="133">
        <v>14004730383295.508</v>
      </c>
      <c r="J686" s="133">
        <v>253359733827.02417</v>
      </c>
      <c r="K686" s="133">
        <v>109218334736.01947</v>
      </c>
      <c r="L686" s="133">
        <v>1854444885069.7966</v>
      </c>
      <c r="M686" s="133">
        <v>16868571487585.258</v>
      </c>
      <c r="N686" s="133">
        <v>18049741937816.379</v>
      </c>
      <c r="O686" s="132">
        <v>0.64679781674917491</v>
      </c>
      <c r="P686" s="132">
        <v>0.70888190714955301</v>
      </c>
      <c r="Q686" s="133">
        <v>4452.329042381939</v>
      </c>
      <c r="R686" s="426">
        <v>0.87378001681487916</v>
      </c>
    </row>
    <row r="687" spans="1:18">
      <c r="A687" s="134">
        <f t="shared" si="10"/>
        <v>682</v>
      </c>
      <c r="B687" s="131">
        <v>8429826.2144688964</v>
      </c>
      <c r="C687" s="131">
        <v>4152265.3233659118</v>
      </c>
      <c r="D687" s="131">
        <v>969916.62411174306</v>
      </c>
      <c r="E687" s="131">
        <v>6069539.415433066</v>
      </c>
      <c r="F687" s="133">
        <v>197621133909.10651</v>
      </c>
      <c r="G687" s="133">
        <v>44200778604.744812</v>
      </c>
      <c r="H687" s="133">
        <v>689146806572.25049</v>
      </c>
      <c r="I687" s="133">
        <v>8746670453119.6211</v>
      </c>
      <c r="J687" s="133">
        <v>357937066256.3833</v>
      </c>
      <c r="K687" s="133">
        <v>97821222159.926468</v>
      </c>
      <c r="L687" s="133">
        <v>2255049561839.9814</v>
      </c>
      <c r="M687" s="133">
        <v>12146625109948.16</v>
      </c>
      <c r="N687" s="133">
        <v>13113309245573.932</v>
      </c>
      <c r="O687" s="132">
        <v>0.55674243124316192</v>
      </c>
      <c r="P687" s="132">
        <v>0.61745194872534648</v>
      </c>
      <c r="Q687" s="133">
        <v>3234.6594093670278</v>
      </c>
      <c r="R687" s="426">
        <v>1.0287828877581078</v>
      </c>
    </row>
    <row r="688" spans="1:18">
      <c r="A688" s="134">
        <f t="shared" si="10"/>
        <v>683</v>
      </c>
      <c r="B688" s="131">
        <v>14679502.248521121</v>
      </c>
      <c r="C688" s="131">
        <v>9126985.3307283968</v>
      </c>
      <c r="D688" s="131">
        <v>979041.13500683324</v>
      </c>
      <c r="E688" s="131">
        <v>2294387.7697766614</v>
      </c>
      <c r="F688" s="133">
        <v>254830594896.31293</v>
      </c>
      <c r="G688" s="133">
        <v>78091127498.622803</v>
      </c>
      <c r="H688" s="133">
        <v>0</v>
      </c>
      <c r="I688" s="133">
        <v>16517802315910.115</v>
      </c>
      <c r="J688" s="133">
        <v>84465812632.01561</v>
      </c>
      <c r="K688" s="133">
        <v>100601478757.25836</v>
      </c>
      <c r="L688" s="133">
        <v>2107977390943.1526</v>
      </c>
      <c r="M688" s="133">
        <v>18810846998242.543</v>
      </c>
      <c r="N688" s="133">
        <v>19774336936904</v>
      </c>
      <c r="O688" s="132">
        <v>0.60552866741411049</v>
      </c>
      <c r="P688" s="132">
        <v>0.68283834460238568</v>
      </c>
      <c r="Q688" s="133">
        <v>4877.7348142338433</v>
      </c>
      <c r="R688" s="426">
        <v>0.92059829292672801</v>
      </c>
    </row>
    <row r="689" spans="1:18">
      <c r="A689" s="134">
        <f t="shared" si="10"/>
        <v>684</v>
      </c>
      <c r="B689" s="131">
        <v>14302167.477232631</v>
      </c>
      <c r="C689" s="131">
        <v>11820428.257521298</v>
      </c>
      <c r="D689" s="131">
        <v>502528.96965482656</v>
      </c>
      <c r="E689" s="131">
        <v>3963139.0355744706</v>
      </c>
      <c r="F689" s="133">
        <v>306954814639.05066</v>
      </c>
      <c r="G689" s="133">
        <v>70080836416.578857</v>
      </c>
      <c r="H689" s="133">
        <v>478629766872.29865</v>
      </c>
      <c r="I689" s="133">
        <v>21653049817984.895</v>
      </c>
      <c r="J689" s="133">
        <v>279503899487.51318</v>
      </c>
      <c r="K689" s="133">
        <v>45787560095.82386</v>
      </c>
      <c r="L689" s="133">
        <v>1451642969195.3804</v>
      </c>
      <c r="M689" s="133">
        <v>23908614013635.906</v>
      </c>
      <c r="N689" s="133">
        <v>25497015819742</v>
      </c>
      <c r="O689" s="132">
        <v>0.69702732362620778</v>
      </c>
      <c r="P689" s="132">
        <v>0.75902667149699965</v>
      </c>
      <c r="Q689" s="133">
        <v>6289.347760173162</v>
      </c>
      <c r="R689" s="426">
        <v>1.2768038626244613</v>
      </c>
    </row>
    <row r="690" spans="1:18">
      <c r="A690" s="134">
        <f t="shared" si="10"/>
        <v>685</v>
      </c>
      <c r="B690" s="131">
        <v>7895030.7708823169</v>
      </c>
      <c r="C690" s="131">
        <v>3216452.5325888889</v>
      </c>
      <c r="D690" s="131">
        <v>1277177.1840479472</v>
      </c>
      <c r="E690" s="131">
        <v>3872921.2775935717</v>
      </c>
      <c r="F690" s="133">
        <v>204592445074.77478</v>
      </c>
      <c r="G690" s="133">
        <v>54142375934.784042</v>
      </c>
      <c r="H690" s="133">
        <v>459259961857.19122</v>
      </c>
      <c r="I690" s="133">
        <v>7296549245191.0527</v>
      </c>
      <c r="J690" s="133">
        <v>183589687284.31033</v>
      </c>
      <c r="K690" s="133">
        <v>82976628949.069641</v>
      </c>
      <c r="L690" s="133">
        <v>3391168439800.916</v>
      </c>
      <c r="M690" s="133">
        <v>11413543963082.539</v>
      </c>
      <c r="N690" s="133">
        <v>12235366979698.15</v>
      </c>
      <c r="O690" s="132">
        <v>0.55848576273041339</v>
      </c>
      <c r="P690" s="132">
        <v>0.63809861992272565</v>
      </c>
      <c r="Q690" s="133">
        <v>3018.0974296246054</v>
      </c>
      <c r="R690" s="426">
        <v>1.3072440328413091</v>
      </c>
    </row>
    <row r="691" spans="1:18">
      <c r="A691" s="134">
        <f t="shared" si="10"/>
        <v>686</v>
      </c>
      <c r="B691" s="131">
        <v>8920275.9656130988</v>
      </c>
      <c r="C691" s="131">
        <v>4868163.0395375658</v>
      </c>
      <c r="D691" s="131">
        <v>704559.45071290922</v>
      </c>
      <c r="E691" s="131">
        <v>3215491.0786827356</v>
      </c>
      <c r="F691" s="133">
        <v>180740941246.32208</v>
      </c>
      <c r="G691" s="133">
        <v>35738032348.462364</v>
      </c>
      <c r="H691" s="133">
        <v>710204202801.80249</v>
      </c>
      <c r="I691" s="133">
        <v>7949372624277.4404</v>
      </c>
      <c r="J691" s="133">
        <v>183504007635.16833</v>
      </c>
      <c r="K691" s="133">
        <v>69018514751.547699</v>
      </c>
      <c r="L691" s="133">
        <v>1560458932339.439</v>
      </c>
      <c r="M691" s="133">
        <v>10472558281805.398</v>
      </c>
      <c r="N691" s="133">
        <v>11231181046535.367</v>
      </c>
      <c r="O691" s="132">
        <v>0.57835401357612581</v>
      </c>
      <c r="P691" s="132">
        <v>0.65579927157280538</v>
      </c>
      <c r="Q691" s="133">
        <v>2770.3949300777917</v>
      </c>
      <c r="R691" s="426">
        <v>1.0790713130164127</v>
      </c>
    </row>
    <row r="692" spans="1:18">
      <c r="A692" s="134">
        <f t="shared" si="10"/>
        <v>687</v>
      </c>
      <c r="B692" s="131">
        <v>8739523.6627191287</v>
      </c>
      <c r="C692" s="131">
        <v>15595669.409650559</v>
      </c>
      <c r="D692" s="131">
        <v>952137.85591177817</v>
      </c>
      <c r="E692" s="131">
        <v>4614135.9870516192</v>
      </c>
      <c r="F692" s="133">
        <v>226790122259.30865</v>
      </c>
      <c r="G692" s="133">
        <v>51718597422.500153</v>
      </c>
      <c r="H692" s="133">
        <v>447562542218.40088</v>
      </c>
      <c r="I692" s="133">
        <v>24619275570190.602</v>
      </c>
      <c r="J692" s="133">
        <v>198168444637.05173</v>
      </c>
      <c r="K692" s="133">
        <v>123950217550.64417</v>
      </c>
      <c r="L692" s="133">
        <v>2136866991598.52</v>
      </c>
      <c r="M692" s="133">
        <v>27525823766195.219</v>
      </c>
      <c r="N692" s="133">
        <v>29250343423827.426</v>
      </c>
      <c r="O692" s="132">
        <v>0.70613686834308231</v>
      </c>
      <c r="P692" s="132">
        <v>0.76182354404573793</v>
      </c>
      <c r="Q692" s="133">
        <v>7215.1809136229467</v>
      </c>
      <c r="R692" s="426">
        <v>1.064344903630815</v>
      </c>
    </row>
    <row r="693" spans="1:18">
      <c r="A693" s="134">
        <f t="shared" si="10"/>
        <v>688</v>
      </c>
      <c r="B693" s="131">
        <v>10900725.457050255</v>
      </c>
      <c r="C693" s="131">
        <v>6232302.5362724448</v>
      </c>
      <c r="D693" s="131">
        <v>1051985.5379138403</v>
      </c>
      <c r="E693" s="131">
        <v>5251430.4833828248</v>
      </c>
      <c r="F693" s="133">
        <v>240699819030.45837</v>
      </c>
      <c r="G693" s="133">
        <v>62106149039.303284</v>
      </c>
      <c r="H693" s="133">
        <v>503534051889.26361</v>
      </c>
      <c r="I693" s="133">
        <v>11159978718035.848</v>
      </c>
      <c r="J693" s="133">
        <v>339883339513.61096</v>
      </c>
      <c r="K693" s="133">
        <v>72619383329.272278</v>
      </c>
      <c r="L693" s="133">
        <v>2642798791407.3325</v>
      </c>
      <c r="M693" s="133">
        <v>14718814284175.326</v>
      </c>
      <c r="N693" s="133">
        <v>15679131854581.773</v>
      </c>
      <c r="O693" s="132">
        <v>0.5926007248149906</v>
      </c>
      <c r="P693" s="132">
        <v>0.66144427890361512</v>
      </c>
      <c r="Q693" s="133">
        <v>3867.5707584069496</v>
      </c>
      <c r="R693" s="426">
        <v>1.2083533241209194</v>
      </c>
    </row>
    <row r="694" spans="1:18">
      <c r="A694" s="134">
        <f t="shared" si="10"/>
        <v>689</v>
      </c>
      <c r="B694" s="131">
        <v>8223336.6264649248</v>
      </c>
      <c r="C694" s="131">
        <v>5260780.9435223453</v>
      </c>
      <c r="D694" s="131">
        <v>750132.99122421886</v>
      </c>
      <c r="E694" s="131">
        <v>5178386.118519431</v>
      </c>
      <c r="F694" s="133">
        <v>172312176961.00104</v>
      </c>
      <c r="G694" s="133">
        <v>39050106966.446304</v>
      </c>
      <c r="H694" s="133">
        <v>398289676611.74097</v>
      </c>
      <c r="I694" s="133">
        <v>11094572243607.213</v>
      </c>
      <c r="J694" s="133">
        <v>300971927984.43146</v>
      </c>
      <c r="K694" s="133">
        <v>103321656046.09557</v>
      </c>
      <c r="L694" s="133">
        <v>2042526533119.543</v>
      </c>
      <c r="M694" s="133">
        <v>13939682037369.023</v>
      </c>
      <c r="N694" s="133">
        <v>14884954993870.811</v>
      </c>
      <c r="O694" s="132">
        <v>0.61499802034687323</v>
      </c>
      <c r="P694" s="132">
        <v>0.66965965685422879</v>
      </c>
      <c r="Q694" s="133">
        <v>3671.6711874372991</v>
      </c>
      <c r="R694" s="426">
        <v>1.152801960064975</v>
      </c>
    </row>
    <row r="695" spans="1:18">
      <c r="A695" s="134">
        <f t="shared" si="10"/>
        <v>690</v>
      </c>
      <c r="B695" s="131">
        <v>13638361.143054076</v>
      </c>
      <c r="C695" s="131">
        <v>5034549.4183913106</v>
      </c>
      <c r="D695" s="131">
        <v>1313651.8377346862</v>
      </c>
      <c r="E695" s="131">
        <v>4360637.1548214126</v>
      </c>
      <c r="F695" s="133">
        <v>246073511742.47321</v>
      </c>
      <c r="G695" s="133">
        <v>65485276234.359726</v>
      </c>
      <c r="H695" s="133">
        <v>1013032742217.5876</v>
      </c>
      <c r="I695" s="133">
        <v>10437488935978.037</v>
      </c>
      <c r="J695" s="133">
        <v>265087098513.79242</v>
      </c>
      <c r="K695" s="133">
        <v>98788400116.065918</v>
      </c>
      <c r="L695" s="133">
        <v>3122694522628.3066</v>
      </c>
      <c r="M695" s="133">
        <v>14937091699453.791</v>
      </c>
      <c r="N695" s="133">
        <v>16179051477200.205</v>
      </c>
      <c r="O695" s="132">
        <v>0.60498451093040506</v>
      </c>
      <c r="P695" s="132">
        <v>0.67185983848288533</v>
      </c>
      <c r="Q695" s="133">
        <v>3990.8859095215107</v>
      </c>
      <c r="R695" s="426">
        <v>1.0587797703212445</v>
      </c>
    </row>
    <row r="696" spans="1:18">
      <c r="A696" s="134">
        <f t="shared" si="10"/>
        <v>691</v>
      </c>
      <c r="B696" s="131">
        <v>10713228.388466341</v>
      </c>
      <c r="C696" s="131">
        <v>4664390.4442666164</v>
      </c>
      <c r="D696" s="131">
        <v>1020971.7743194215</v>
      </c>
      <c r="E696" s="131">
        <v>5654026.6257769736</v>
      </c>
      <c r="F696" s="133">
        <v>187339734303.62671</v>
      </c>
      <c r="G696" s="133">
        <v>38295887318.546005</v>
      </c>
      <c r="H696" s="133">
        <v>844093485051.45044</v>
      </c>
      <c r="I696" s="133">
        <v>8976450421056.9453</v>
      </c>
      <c r="J696" s="133">
        <v>379643029041.2196</v>
      </c>
      <c r="K696" s="133">
        <v>74055961471.307419</v>
      </c>
      <c r="L696" s="133">
        <v>2978698867161.8389</v>
      </c>
      <c r="M696" s="133">
        <v>13252941763782.762</v>
      </c>
      <c r="N696" s="133">
        <v>14212215932476.848</v>
      </c>
      <c r="O696" s="132">
        <v>0.59461804997471834</v>
      </c>
      <c r="P696" s="132">
        <v>0.67090647111360868</v>
      </c>
      <c r="Q696" s="133">
        <v>3505.7266730332631</v>
      </c>
      <c r="R696" s="426">
        <v>1.2927100238899694</v>
      </c>
    </row>
    <row r="697" spans="1:18">
      <c r="A697" s="134">
        <f t="shared" si="10"/>
        <v>692</v>
      </c>
      <c r="B697" s="131">
        <v>10982291.159296334</v>
      </c>
      <c r="C697" s="131">
        <v>6335037.1052258108</v>
      </c>
      <c r="D697" s="131">
        <v>1115671.1475535799</v>
      </c>
      <c r="E697" s="131">
        <v>5216762.7237369437</v>
      </c>
      <c r="F697" s="133">
        <v>234066542141.64404</v>
      </c>
      <c r="G697" s="133">
        <v>66254488606.282974</v>
      </c>
      <c r="H697" s="133">
        <v>626351491555.00732</v>
      </c>
      <c r="I697" s="133">
        <v>11851585992624.482</v>
      </c>
      <c r="J697" s="133">
        <v>286166232583.29303</v>
      </c>
      <c r="K697" s="133">
        <v>106538536678.32832</v>
      </c>
      <c r="L697" s="133">
        <v>1930800960955.572</v>
      </c>
      <c r="M697" s="133">
        <v>14801443214396.684</v>
      </c>
      <c r="N697" s="133">
        <v>15781634300803.209</v>
      </c>
      <c r="O697" s="132">
        <v>0.57660242388376404</v>
      </c>
      <c r="P697" s="132">
        <v>0.64818194839970478</v>
      </c>
      <c r="Q697" s="133">
        <v>3892.8550322652218</v>
      </c>
      <c r="R697" s="426">
        <v>1.0327117498441432</v>
      </c>
    </row>
    <row r="698" spans="1:18">
      <c r="A698" s="134">
        <f t="shared" si="10"/>
        <v>693</v>
      </c>
      <c r="B698" s="131">
        <v>7672936.3580725724</v>
      </c>
      <c r="C698" s="131">
        <v>6240259.9041965073</v>
      </c>
      <c r="D698" s="131">
        <v>695400.37972847477</v>
      </c>
      <c r="E698" s="131">
        <v>5545766.6569014806</v>
      </c>
      <c r="F698" s="133">
        <v>152104124155.08057</v>
      </c>
      <c r="G698" s="133">
        <v>41322951045.365005</v>
      </c>
      <c r="H698" s="133">
        <v>467493099765.66235</v>
      </c>
      <c r="I698" s="133">
        <v>11427546755435.219</v>
      </c>
      <c r="J698" s="133">
        <v>227184294266.84357</v>
      </c>
      <c r="K698" s="133">
        <v>70892061272.899948</v>
      </c>
      <c r="L698" s="133">
        <v>1503118803190.7029</v>
      </c>
      <c r="M698" s="133">
        <v>13696235013931.328</v>
      </c>
      <c r="N698" s="133">
        <v>14627679991600.934</v>
      </c>
      <c r="O698" s="132">
        <v>0.60628341857071888</v>
      </c>
      <c r="P698" s="132">
        <v>0.6665919158573661</v>
      </c>
      <c r="Q698" s="133">
        <v>3608.2091740505512</v>
      </c>
      <c r="R698" s="426">
        <v>0.99425566146585964</v>
      </c>
    </row>
    <row r="699" spans="1:18">
      <c r="A699" s="134">
        <f t="shared" si="10"/>
        <v>694</v>
      </c>
      <c r="B699" s="131">
        <v>10367965.140896901</v>
      </c>
      <c r="C699" s="131">
        <v>14378195.699028447</v>
      </c>
      <c r="D699" s="131">
        <v>756294.41050829436</v>
      </c>
      <c r="E699" s="131">
        <v>6763828.5619818699</v>
      </c>
      <c r="F699" s="133">
        <v>235655079544.33557</v>
      </c>
      <c r="G699" s="133">
        <v>68420570847.439148</v>
      </c>
      <c r="H699" s="133">
        <v>575238727003.44861</v>
      </c>
      <c r="I699" s="133">
        <v>22459624009997.441</v>
      </c>
      <c r="J699" s="133">
        <v>403163458212.5697</v>
      </c>
      <c r="K699" s="133">
        <v>70775565088.874817</v>
      </c>
      <c r="L699" s="133">
        <v>1607294368956.813</v>
      </c>
      <c r="M699" s="133">
        <v>25116096129259.148</v>
      </c>
      <c r="N699" s="133">
        <v>26767291905110.07</v>
      </c>
      <c r="O699" s="132">
        <v>0.6786124861280628</v>
      </c>
      <c r="P699" s="132">
        <v>0.74241089571688035</v>
      </c>
      <c r="Q699" s="133">
        <v>6602.6867057498939</v>
      </c>
      <c r="R699" s="426">
        <v>1.1148766337365976</v>
      </c>
    </row>
    <row r="700" spans="1:18">
      <c r="A700" s="134">
        <f t="shared" si="10"/>
        <v>695</v>
      </c>
      <c r="B700" s="131">
        <v>8377899.4771416457</v>
      </c>
      <c r="C700" s="131">
        <v>4646135.5263411067</v>
      </c>
      <c r="D700" s="131">
        <v>1313090.6840605773</v>
      </c>
      <c r="E700" s="131">
        <v>3708343.6275484003</v>
      </c>
      <c r="F700" s="133">
        <v>206061730286.80414</v>
      </c>
      <c r="G700" s="133">
        <v>54710467847.545708</v>
      </c>
      <c r="H700" s="133">
        <v>516805844900.21088</v>
      </c>
      <c r="I700" s="133">
        <v>10558168972718.744</v>
      </c>
      <c r="J700" s="133">
        <v>255179623590.71051</v>
      </c>
      <c r="K700" s="133">
        <v>163982994452.80487</v>
      </c>
      <c r="L700" s="133">
        <v>2938794275090.3149</v>
      </c>
      <c r="M700" s="133">
        <v>14432931710752.785</v>
      </c>
      <c r="N700" s="133">
        <v>15406618002001.631</v>
      </c>
      <c r="O700" s="132">
        <v>0.61368481250660611</v>
      </c>
      <c r="P700" s="132">
        <v>0.69670730600362252</v>
      </c>
      <c r="Q700" s="133">
        <v>3800.3497784907822</v>
      </c>
      <c r="R700" s="426">
        <v>1.0687836585499642</v>
      </c>
    </row>
    <row r="701" spans="1:18">
      <c r="A701" s="134">
        <f t="shared" si="10"/>
        <v>696</v>
      </c>
      <c r="B701" s="131">
        <v>9107323.7127213087</v>
      </c>
      <c r="C701" s="131">
        <v>3497264.8925213497</v>
      </c>
      <c r="D701" s="131">
        <v>423019.43383364414</v>
      </c>
      <c r="E701" s="131">
        <v>4846617.1192067722</v>
      </c>
      <c r="F701" s="133">
        <v>213521454178.52502</v>
      </c>
      <c r="G701" s="133">
        <v>47754779570.458786</v>
      </c>
      <c r="H701" s="133">
        <v>693997583540.3269</v>
      </c>
      <c r="I701" s="133">
        <v>7259156424778.957</v>
      </c>
      <c r="J701" s="133">
        <v>299209635585.84521</v>
      </c>
      <c r="K701" s="133">
        <v>50869079863.32785</v>
      </c>
      <c r="L701" s="133">
        <v>782038541773.87756</v>
      </c>
      <c r="M701" s="133">
        <v>9085271265542.334</v>
      </c>
      <c r="N701" s="133">
        <v>9869890797049.3398</v>
      </c>
      <c r="O701" s="132">
        <v>0.5316047768580654</v>
      </c>
      <c r="P701" s="132">
        <v>0.58991443582716374</v>
      </c>
      <c r="Q701" s="133">
        <v>2434.6055246791661</v>
      </c>
      <c r="R701" s="426">
        <v>0.96695992465223846</v>
      </c>
    </row>
    <row r="702" spans="1:18">
      <c r="A702" s="134">
        <f t="shared" si="10"/>
        <v>697</v>
      </c>
      <c r="B702" s="131">
        <v>8998170.1047195662</v>
      </c>
      <c r="C702" s="131">
        <v>5190778.5941090994</v>
      </c>
      <c r="D702" s="131">
        <v>769261.99655588693</v>
      </c>
      <c r="E702" s="131">
        <v>4905915.3748521972</v>
      </c>
      <c r="F702" s="133">
        <v>282677198173.27234</v>
      </c>
      <c r="G702" s="133">
        <v>56329736207.762543</v>
      </c>
      <c r="H702" s="133">
        <v>778732236367.67395</v>
      </c>
      <c r="I702" s="133">
        <v>10589942868816.762</v>
      </c>
      <c r="J702" s="133">
        <v>360565452425.04712</v>
      </c>
      <c r="K702" s="133">
        <v>69615023511.902954</v>
      </c>
      <c r="L702" s="133">
        <v>1514225375987.4329</v>
      </c>
      <c r="M702" s="133">
        <v>13313080957108.818</v>
      </c>
      <c r="N702" s="133">
        <v>14189561370858.641</v>
      </c>
      <c r="O702" s="132">
        <v>0.60035535782280702</v>
      </c>
      <c r="P702" s="132">
        <v>0.6677437999570327</v>
      </c>
      <c r="Q702" s="133">
        <v>3500.1384733247755</v>
      </c>
      <c r="R702" s="426">
        <v>0.88548380634471002</v>
      </c>
    </row>
    <row r="703" spans="1:18">
      <c r="A703" s="134">
        <f t="shared" si="10"/>
        <v>698</v>
      </c>
      <c r="B703" s="131">
        <v>10625126.705419371</v>
      </c>
      <c r="C703" s="131">
        <v>5248910.9515161263</v>
      </c>
      <c r="D703" s="131">
        <v>1094269.9359394463</v>
      </c>
      <c r="E703" s="131">
        <v>5497986.5626662746</v>
      </c>
      <c r="F703" s="133">
        <v>280509321709.57745</v>
      </c>
      <c r="G703" s="133">
        <v>58105770821.921707</v>
      </c>
      <c r="H703" s="133">
        <v>169908051913.4205</v>
      </c>
      <c r="I703" s="133">
        <v>11200098598774.152</v>
      </c>
      <c r="J703" s="133">
        <v>274175481684.5256</v>
      </c>
      <c r="K703" s="133">
        <v>111152416820.52881</v>
      </c>
      <c r="L703" s="133">
        <v>2903611472143.2939</v>
      </c>
      <c r="M703" s="133">
        <v>14658946021335.922</v>
      </c>
      <c r="N703" s="133">
        <v>15649992625426.406</v>
      </c>
      <c r="O703" s="132">
        <v>0.57707238739274158</v>
      </c>
      <c r="P703" s="132">
        <v>0.63296734164487622</v>
      </c>
      <c r="Q703" s="133">
        <v>3860.3829860449941</v>
      </c>
      <c r="R703" s="426">
        <v>1.3370858121542748</v>
      </c>
    </row>
    <row r="704" spans="1:18">
      <c r="A704" s="134">
        <f t="shared" si="10"/>
        <v>699</v>
      </c>
      <c r="B704" s="131">
        <v>10003850.404489161</v>
      </c>
      <c r="C704" s="131">
        <v>5677210.2298358101</v>
      </c>
      <c r="D704" s="131">
        <v>923661.84601989819</v>
      </c>
      <c r="E704" s="131">
        <v>5150226.4355410459</v>
      </c>
      <c r="F704" s="133">
        <v>239739916186.00119</v>
      </c>
      <c r="G704" s="133">
        <v>59716584156.522156</v>
      </c>
      <c r="H704" s="133">
        <v>779287353972.43799</v>
      </c>
      <c r="I704" s="133">
        <v>11812906066800.508</v>
      </c>
      <c r="J704" s="133">
        <v>230288342406.84402</v>
      </c>
      <c r="K704" s="133">
        <v>106994191405.66875</v>
      </c>
      <c r="L704" s="133">
        <v>1540650469294.1284</v>
      </c>
      <c r="M704" s="133">
        <v>14470126423879.586</v>
      </c>
      <c r="N704" s="133">
        <v>15451575454696.711</v>
      </c>
      <c r="O704" s="132">
        <v>0.57566486718390375</v>
      </c>
      <c r="P704" s="132">
        <v>0.64420226025621974</v>
      </c>
      <c r="Q704" s="133">
        <v>3811.4394313509401</v>
      </c>
      <c r="R704" s="426">
        <v>0.95201939345633468</v>
      </c>
    </row>
    <row r="705" spans="1:18">
      <c r="A705" s="134">
        <f t="shared" si="10"/>
        <v>700</v>
      </c>
      <c r="B705" s="131">
        <v>6464093.8598919874</v>
      </c>
      <c r="C705" s="131">
        <v>5800630.9375003465</v>
      </c>
      <c r="D705" s="131">
        <v>1045681.0338764478</v>
      </c>
      <c r="E705" s="131">
        <v>3235725.7996145589</v>
      </c>
      <c r="F705" s="133">
        <v>197034251664.29712</v>
      </c>
      <c r="G705" s="133">
        <v>43355557458.803894</v>
      </c>
      <c r="H705" s="133">
        <v>294094034535.78693</v>
      </c>
      <c r="I705" s="133">
        <v>11333933709627.615</v>
      </c>
      <c r="J705" s="133">
        <v>160930231263.38666</v>
      </c>
      <c r="K705" s="133">
        <v>85895778418.790436</v>
      </c>
      <c r="L705" s="133">
        <v>2213603877392.8218</v>
      </c>
      <c r="M705" s="133">
        <v>14088457631238.402</v>
      </c>
      <c r="N705" s="133">
        <v>15043454730451.064</v>
      </c>
      <c r="O705" s="132">
        <v>0.66350266362427923</v>
      </c>
      <c r="P705" s="132">
        <v>0.74192034841492782</v>
      </c>
      <c r="Q705" s="133">
        <v>3710.7683104220682</v>
      </c>
      <c r="R705" s="426">
        <v>0.95435316981255314</v>
      </c>
    </row>
    <row r="706" spans="1:18">
      <c r="A706" s="134">
        <f t="shared" si="10"/>
        <v>701</v>
      </c>
      <c r="B706" s="131">
        <v>11781427.752815917</v>
      </c>
      <c r="C706" s="131">
        <v>9937694.2122844178</v>
      </c>
      <c r="D706" s="131">
        <v>1178187.4778868246</v>
      </c>
      <c r="E706" s="131">
        <v>4355290.4180904217</v>
      </c>
      <c r="F706" s="133">
        <v>207770094555.79779</v>
      </c>
      <c r="G706" s="133">
        <v>42816508201.425209</v>
      </c>
      <c r="H706" s="133">
        <v>223209969569.237</v>
      </c>
      <c r="I706" s="133">
        <v>17098547482404.428</v>
      </c>
      <c r="J706" s="133">
        <v>218382941239.23068</v>
      </c>
      <c r="K706" s="133">
        <v>117761886179.15158</v>
      </c>
      <c r="L706" s="133">
        <v>2617712974927.7139</v>
      </c>
      <c r="M706" s="133">
        <v>20275615254319.762</v>
      </c>
      <c r="N706" s="133">
        <v>21614192351213.219</v>
      </c>
      <c r="O706" s="132">
        <v>0.65049927854796841</v>
      </c>
      <c r="P706" s="132">
        <v>0.71279459060288919</v>
      </c>
      <c r="Q706" s="133">
        <v>5331.5718675908283</v>
      </c>
      <c r="R706" s="426">
        <v>1.0712449742729042</v>
      </c>
    </row>
    <row r="707" spans="1:18">
      <c r="A707" s="134">
        <f t="shared" si="10"/>
        <v>702</v>
      </c>
      <c r="B707" s="131">
        <v>10516050.42425104</v>
      </c>
      <c r="C707" s="131">
        <v>13627329.86286228</v>
      </c>
      <c r="D707" s="131">
        <v>689992.26936658309</v>
      </c>
      <c r="E707" s="131">
        <v>3203380.9205291569</v>
      </c>
      <c r="F707" s="133">
        <v>224469478262.85925</v>
      </c>
      <c r="G707" s="133">
        <v>53555196535.574036</v>
      </c>
      <c r="H707" s="133">
        <v>645267402106.71777</v>
      </c>
      <c r="I707" s="133">
        <v>20744676899088.293</v>
      </c>
      <c r="J707" s="133">
        <v>189705477582.37585</v>
      </c>
      <c r="K707" s="133">
        <v>48238555175.88916</v>
      </c>
      <c r="L707" s="133">
        <v>1754415610601.3154</v>
      </c>
      <c r="M707" s="133">
        <v>23382303944554.594</v>
      </c>
      <c r="N707" s="133">
        <v>24797193040413.363</v>
      </c>
      <c r="O707" s="132">
        <v>0.72337847045436876</v>
      </c>
      <c r="P707" s="132">
        <v>0.77988263424174809</v>
      </c>
      <c r="Q707" s="133">
        <v>6116.722506268713</v>
      </c>
      <c r="R707" s="426">
        <v>1.1125347176900051</v>
      </c>
    </row>
    <row r="708" spans="1:18">
      <c r="A708" s="134">
        <f t="shared" si="10"/>
        <v>703</v>
      </c>
      <c r="B708" s="131">
        <v>15708765.333638376</v>
      </c>
      <c r="C708" s="131">
        <v>6241589.8207240235</v>
      </c>
      <c r="D708" s="131">
        <v>870170.74596725008</v>
      </c>
      <c r="E708" s="131">
        <v>4315022.0638348926</v>
      </c>
      <c r="F708" s="133">
        <v>307952377956.57367</v>
      </c>
      <c r="G708" s="133">
        <v>59291725629.005913</v>
      </c>
      <c r="H708" s="133">
        <v>525970618722.39771</v>
      </c>
      <c r="I708" s="133">
        <v>12390995822893.59</v>
      </c>
      <c r="J708" s="133">
        <v>189798866315.95444</v>
      </c>
      <c r="K708" s="133">
        <v>74835106236.466644</v>
      </c>
      <c r="L708" s="133">
        <v>2218773519815.6499</v>
      </c>
      <c r="M708" s="133">
        <v>15400373933984.061</v>
      </c>
      <c r="N708" s="133">
        <v>16350898910163.186</v>
      </c>
      <c r="O708" s="132">
        <v>0.57988110110842783</v>
      </c>
      <c r="P708" s="132">
        <v>0.64617193547136309</v>
      </c>
      <c r="Q708" s="133">
        <v>4033.2755081803616</v>
      </c>
      <c r="R708" s="426">
        <v>1.202190407032887</v>
      </c>
    </row>
    <row r="709" spans="1:18">
      <c r="A709" s="134">
        <f t="shared" si="10"/>
        <v>704</v>
      </c>
      <c r="B709" s="131">
        <v>10437202.166776178</v>
      </c>
      <c r="C709" s="131">
        <v>14472217.847744463</v>
      </c>
      <c r="D709" s="131">
        <v>775771.05412401748</v>
      </c>
      <c r="E709" s="131">
        <v>8847295.194555454</v>
      </c>
      <c r="F709" s="133">
        <v>211371528321.43137</v>
      </c>
      <c r="G709" s="133">
        <v>59967120310.961975</v>
      </c>
      <c r="H709" s="133">
        <v>529958075455.51672</v>
      </c>
      <c r="I709" s="133">
        <v>17061885012708.793</v>
      </c>
      <c r="J709" s="133">
        <v>553974847254.70276</v>
      </c>
      <c r="K709" s="133">
        <v>76885228072.597702</v>
      </c>
      <c r="L709" s="133">
        <v>1569027602391.8892</v>
      </c>
      <c r="M709" s="133">
        <v>19791730765883.5</v>
      </c>
      <c r="N709" s="133">
        <v>21121633275782.52</v>
      </c>
      <c r="O709" s="132">
        <v>0.61185004867927928</v>
      </c>
      <c r="P709" s="132">
        <v>0.6707774349466098</v>
      </c>
      <c r="Q709" s="133">
        <v>5210.0723423242525</v>
      </c>
      <c r="R709" s="426">
        <v>1.0693777104954159</v>
      </c>
    </row>
    <row r="710" spans="1:18">
      <c r="A710" s="134">
        <f t="shared" si="10"/>
        <v>705</v>
      </c>
      <c r="B710" s="131">
        <v>9838000.396845784</v>
      </c>
      <c r="C710" s="131">
        <v>5703309.8895989638</v>
      </c>
      <c r="D710" s="131">
        <v>774076.81925575866</v>
      </c>
      <c r="E710" s="131">
        <v>5531813.1750226812</v>
      </c>
      <c r="F710" s="133">
        <v>159374567022.75085</v>
      </c>
      <c r="G710" s="133">
        <v>27548886284.462971</v>
      </c>
      <c r="H710" s="133">
        <v>501663547657.97601</v>
      </c>
      <c r="I710" s="133">
        <v>9646151728490.1602</v>
      </c>
      <c r="J710" s="133">
        <v>444769091933.56317</v>
      </c>
      <c r="K710" s="133">
        <v>95729680011.663239</v>
      </c>
      <c r="L710" s="133">
        <v>1676290364849.894</v>
      </c>
      <c r="M710" s="133">
        <v>12364604412943.258</v>
      </c>
      <c r="N710" s="133">
        <v>13349314658943.477</v>
      </c>
      <c r="O710" s="132">
        <v>0.57575728762859857</v>
      </c>
      <c r="P710" s="132">
        <v>0.64089149573905524</v>
      </c>
      <c r="Q710" s="133">
        <v>3292.8748542041135</v>
      </c>
      <c r="R710" s="426">
        <v>1.1353029221374931</v>
      </c>
    </row>
    <row r="711" spans="1:18">
      <c r="A711" s="134">
        <f t="shared" si="10"/>
        <v>706</v>
      </c>
      <c r="B711" s="131">
        <v>8083012.4676261023</v>
      </c>
      <c r="C711" s="131">
        <v>4496998.3526578564</v>
      </c>
      <c r="D711" s="131">
        <v>840252.81605180237</v>
      </c>
      <c r="E711" s="131">
        <v>3567854.6036844957</v>
      </c>
      <c r="F711" s="133">
        <v>240464767923.77832</v>
      </c>
      <c r="G711" s="133">
        <v>54353193102.913132</v>
      </c>
      <c r="H711" s="133">
        <v>716539539373.11169</v>
      </c>
      <c r="I711" s="133">
        <v>9682840160770.6133</v>
      </c>
      <c r="J711" s="133">
        <v>215155979176.73474</v>
      </c>
      <c r="K711" s="133">
        <v>63940240819.554672</v>
      </c>
      <c r="L711" s="133">
        <v>1815772136583.0107</v>
      </c>
      <c r="M711" s="133">
        <v>12494248056723.023</v>
      </c>
      <c r="N711" s="133">
        <v>13370510078988.836</v>
      </c>
      <c r="O711" s="132">
        <v>0.61733471057838918</v>
      </c>
      <c r="P711" s="132">
        <v>0.68948465146601745</v>
      </c>
      <c r="Q711" s="133">
        <v>3298.1031275256132</v>
      </c>
      <c r="R711" s="426">
        <v>1.068151569591175</v>
      </c>
    </row>
    <row r="712" spans="1:18">
      <c r="A712" s="134">
        <f t="shared" ref="A712:A775" si="11">A711+1</f>
        <v>707</v>
      </c>
      <c r="B712" s="131">
        <v>10929455.0048272</v>
      </c>
      <c r="C712" s="131">
        <v>6367890.1444285307</v>
      </c>
      <c r="D712" s="131">
        <v>1138320.9783656835</v>
      </c>
      <c r="E712" s="131">
        <v>4895652.3598918431</v>
      </c>
      <c r="F712" s="133">
        <v>249081397078.65494</v>
      </c>
      <c r="G712" s="133">
        <v>74446008861.813538</v>
      </c>
      <c r="H712" s="133">
        <v>399363812454.77997</v>
      </c>
      <c r="I712" s="133">
        <v>12116441192052.545</v>
      </c>
      <c r="J712" s="133">
        <v>272694406543.35922</v>
      </c>
      <c r="K712" s="133">
        <v>103437653633.05173</v>
      </c>
      <c r="L712" s="133">
        <v>2445818648692.9795</v>
      </c>
      <c r="M712" s="133">
        <v>15337755713376.715</v>
      </c>
      <c r="N712" s="133">
        <v>16396177557000.459</v>
      </c>
      <c r="O712" s="132">
        <v>0.59142161695483053</v>
      </c>
      <c r="P712" s="132">
        <v>0.66867084864036841</v>
      </c>
      <c r="Q712" s="133">
        <v>4044.4443899853131</v>
      </c>
      <c r="R712" s="426">
        <v>1.2439181510146873</v>
      </c>
    </row>
    <row r="713" spans="1:18">
      <c r="A713" s="134">
        <f t="shared" si="11"/>
        <v>708</v>
      </c>
      <c r="B713" s="131">
        <v>9669737.1844022367</v>
      </c>
      <c r="C713" s="131">
        <v>9809082.4728170317</v>
      </c>
      <c r="D713" s="131">
        <v>756645.29420826654</v>
      </c>
      <c r="E713" s="131">
        <v>3978688.8365082461</v>
      </c>
      <c r="F713" s="133">
        <v>223719332457.17316</v>
      </c>
      <c r="G713" s="133">
        <v>46903469356.216942</v>
      </c>
      <c r="H713" s="133">
        <v>513694843035.7995</v>
      </c>
      <c r="I713" s="133">
        <v>13727957558689.061</v>
      </c>
      <c r="J713" s="133">
        <v>222768236387.11276</v>
      </c>
      <c r="K713" s="133">
        <v>69547667052.399048</v>
      </c>
      <c r="L713" s="133">
        <v>1619666028291.9202</v>
      </c>
      <c r="M713" s="133">
        <v>16153634333456.291</v>
      </c>
      <c r="N713" s="133">
        <v>17241727754957.691</v>
      </c>
      <c r="O713" s="132">
        <v>0.65382020695428666</v>
      </c>
      <c r="P713" s="132">
        <v>0.71508518919697772</v>
      </c>
      <c r="Q713" s="133">
        <v>4253.016219772494</v>
      </c>
      <c r="R713" s="426">
        <v>1.0107507690995043</v>
      </c>
    </row>
    <row r="714" spans="1:18">
      <c r="A714" s="134">
        <f t="shared" si="11"/>
        <v>709</v>
      </c>
      <c r="B714" s="131">
        <v>11560083.547081383</v>
      </c>
      <c r="C714" s="131">
        <v>4880530.3899666835</v>
      </c>
      <c r="D714" s="131">
        <v>544993.79391543183</v>
      </c>
      <c r="E714" s="131">
        <v>6531732.2696894631</v>
      </c>
      <c r="F714" s="133">
        <v>289700430270.64691</v>
      </c>
      <c r="G714" s="133">
        <v>66797729475.036209</v>
      </c>
      <c r="H714" s="133">
        <v>897702947219.51514</v>
      </c>
      <c r="I714" s="133">
        <v>10386453634713.49</v>
      </c>
      <c r="J714" s="133">
        <v>453901878471.43201</v>
      </c>
      <c r="K714" s="133">
        <v>51779671953.453812</v>
      </c>
      <c r="L714" s="133">
        <v>1164669809611.1501</v>
      </c>
      <c r="M714" s="133">
        <v>12954507941969.041</v>
      </c>
      <c r="N714" s="133">
        <v>13943919887139.506</v>
      </c>
      <c r="O714" s="132">
        <v>0.55802380278179542</v>
      </c>
      <c r="P714" s="132">
        <v>0.62606110779054047</v>
      </c>
      <c r="Q714" s="133">
        <v>3439.5460994424038</v>
      </c>
      <c r="R714" s="426">
        <v>1.0667002304597333</v>
      </c>
    </row>
    <row r="715" spans="1:18">
      <c r="A715" s="134">
        <f t="shared" si="11"/>
        <v>710</v>
      </c>
      <c r="B715" s="131">
        <v>10819192.695184428</v>
      </c>
      <c r="C715" s="131">
        <v>4616896.2730534272</v>
      </c>
      <c r="D715" s="131">
        <v>684888.13993076317</v>
      </c>
      <c r="E715" s="131">
        <v>3756270.0466465265</v>
      </c>
      <c r="F715" s="133">
        <v>205607906129.40762</v>
      </c>
      <c r="G715" s="133">
        <v>54932910291.449387</v>
      </c>
      <c r="H715" s="133">
        <v>247276098765.22888</v>
      </c>
      <c r="I715" s="133">
        <v>9457345556939.1348</v>
      </c>
      <c r="J715" s="133">
        <v>238820010720.89749</v>
      </c>
      <c r="K715" s="133">
        <v>68187112361.138306</v>
      </c>
      <c r="L715" s="133">
        <v>1504548137953.0962</v>
      </c>
      <c r="M715" s="133">
        <v>11516176916739.496</v>
      </c>
      <c r="N715" s="133">
        <v>12366948657818.779</v>
      </c>
      <c r="O715" s="132">
        <v>0.58417776372839592</v>
      </c>
      <c r="P715" s="132">
        <v>0.63060847108204954</v>
      </c>
      <c r="Q715" s="133">
        <v>3050.5546763243165</v>
      </c>
      <c r="R715" s="426">
        <v>1.036532176928582</v>
      </c>
    </row>
    <row r="716" spans="1:18">
      <c r="A716" s="134">
        <f t="shared" si="11"/>
        <v>711</v>
      </c>
      <c r="B716" s="131">
        <v>10531118.594720226</v>
      </c>
      <c r="C716" s="131">
        <v>13474048.039783752</v>
      </c>
      <c r="D716" s="131">
        <v>1427613.5252387878</v>
      </c>
      <c r="E716" s="131">
        <v>4217197.5377581147</v>
      </c>
      <c r="F716" s="133">
        <v>191890313869.95404</v>
      </c>
      <c r="G716" s="133">
        <v>42749697881.421768</v>
      </c>
      <c r="H716" s="133">
        <v>630507687926.85815</v>
      </c>
      <c r="I716" s="133">
        <v>23388039256548.891</v>
      </c>
      <c r="J716" s="133">
        <v>166716743392.29535</v>
      </c>
      <c r="K716" s="133">
        <v>106393733522.54333</v>
      </c>
      <c r="L716" s="133">
        <v>2900996279415.0771</v>
      </c>
      <c r="M716" s="133">
        <v>27192653700805.668</v>
      </c>
      <c r="N716" s="133">
        <v>28813727687881.621</v>
      </c>
      <c r="O716" s="132">
        <v>0.71220568366442782</v>
      </c>
      <c r="P716" s="132">
        <v>0.77014481642810906</v>
      </c>
      <c r="Q716" s="133">
        <v>7107.4809294231918</v>
      </c>
      <c r="R716" s="426">
        <v>0.95367468783260456</v>
      </c>
    </row>
    <row r="717" spans="1:18">
      <c r="A717" s="134">
        <f t="shared" si="11"/>
        <v>712</v>
      </c>
      <c r="B717" s="131">
        <v>13599992.777173176</v>
      </c>
      <c r="C717" s="131">
        <v>5879845.3711280534</v>
      </c>
      <c r="D717" s="131">
        <v>857043.79693687533</v>
      </c>
      <c r="E717" s="131">
        <v>5208728.6781972349</v>
      </c>
      <c r="F717" s="133">
        <v>269080712025.22559</v>
      </c>
      <c r="G717" s="133">
        <v>54546237386.189545</v>
      </c>
      <c r="H717" s="133">
        <v>959457481912.5304</v>
      </c>
      <c r="I717" s="133">
        <v>9570701023256.7246</v>
      </c>
      <c r="J717" s="133">
        <v>401851953536.61914</v>
      </c>
      <c r="K717" s="133">
        <v>70430269092.514847</v>
      </c>
      <c r="L717" s="133">
        <v>1941458020967.3535</v>
      </c>
      <c r="M717" s="133">
        <v>12943898748765.744</v>
      </c>
      <c r="N717" s="133">
        <v>13872334866568.975</v>
      </c>
      <c r="O717" s="132">
        <v>0.55353471649374186</v>
      </c>
      <c r="P717" s="132">
        <v>0.62724952606034934</v>
      </c>
      <c r="Q717" s="133">
        <v>3421.8882255966882</v>
      </c>
      <c r="R717" s="426">
        <v>1.1829217691896643</v>
      </c>
    </row>
    <row r="718" spans="1:18">
      <c r="A718" s="134">
        <f t="shared" si="11"/>
        <v>713</v>
      </c>
      <c r="B718" s="131">
        <v>15703599.515222052</v>
      </c>
      <c r="C718" s="131">
        <v>18256138.08760858</v>
      </c>
      <c r="D718" s="131">
        <v>1021904.6966866779</v>
      </c>
      <c r="E718" s="131">
        <v>4517920.5572388619</v>
      </c>
      <c r="F718" s="133">
        <v>207695355839.57385</v>
      </c>
      <c r="G718" s="133">
        <v>49453759392.884705</v>
      </c>
      <c r="H718" s="133">
        <v>685879038053.72668</v>
      </c>
      <c r="I718" s="133">
        <v>20374449747861.254</v>
      </c>
      <c r="J718" s="133">
        <v>310560021463.53503</v>
      </c>
      <c r="K718" s="133">
        <v>49353216512.138741</v>
      </c>
      <c r="L718" s="133">
        <v>1994599007614.0933</v>
      </c>
      <c r="M718" s="133">
        <v>23414841031504.75</v>
      </c>
      <c r="N718" s="133">
        <v>24916363792776.719</v>
      </c>
      <c r="O718" s="132">
        <v>0.6577067042935516</v>
      </c>
      <c r="P718" s="132">
        <v>0.7331816953756648</v>
      </c>
      <c r="Q718" s="133">
        <v>6146.1183504629298</v>
      </c>
      <c r="R718" s="426">
        <v>1.0778065463244408</v>
      </c>
    </row>
    <row r="719" spans="1:18">
      <c r="A719" s="134">
        <f t="shared" si="11"/>
        <v>714</v>
      </c>
      <c r="B719" s="131">
        <v>11458365.040852802</v>
      </c>
      <c r="C719" s="131">
        <v>13500606.239366572</v>
      </c>
      <c r="D719" s="131">
        <v>616647.46755444957</v>
      </c>
      <c r="E719" s="131">
        <v>3212147.094804165</v>
      </c>
      <c r="F719" s="133">
        <v>183812719054.36176</v>
      </c>
      <c r="G719" s="133">
        <v>71539694014.62648</v>
      </c>
      <c r="H719" s="133">
        <v>721392556268.54956</v>
      </c>
      <c r="I719" s="133">
        <v>21869612734941.457</v>
      </c>
      <c r="J719" s="133">
        <v>156583209796.1673</v>
      </c>
      <c r="K719" s="133">
        <v>86414438459.040161</v>
      </c>
      <c r="L719" s="133">
        <v>1424640077012.3152</v>
      </c>
      <c r="M719" s="133">
        <v>24258643016477.531</v>
      </c>
      <c r="N719" s="133">
        <v>25789545256649.754</v>
      </c>
      <c r="O719" s="132">
        <v>0.69112858644145581</v>
      </c>
      <c r="P719" s="132">
        <v>0.75363876949564157</v>
      </c>
      <c r="Q719" s="133">
        <v>6361.5059833867181</v>
      </c>
      <c r="R719" s="426">
        <v>1.0232200935126601</v>
      </c>
    </row>
    <row r="720" spans="1:18">
      <c r="A720" s="134">
        <f t="shared" si="11"/>
        <v>715</v>
      </c>
      <c r="B720" s="131">
        <v>9917068.3409342263</v>
      </c>
      <c r="C720" s="131">
        <v>6022280.7236135043</v>
      </c>
      <c r="D720" s="131">
        <v>1500170.9585478255</v>
      </c>
      <c r="E720" s="131">
        <v>4651385.7313955659</v>
      </c>
      <c r="F720" s="133">
        <v>274977665020.3576</v>
      </c>
      <c r="G720" s="133">
        <v>75326102711.947891</v>
      </c>
      <c r="H720" s="133">
        <v>657820507699.4303</v>
      </c>
      <c r="I720" s="133">
        <v>10639601995337.998</v>
      </c>
      <c r="J720" s="133">
        <v>316703554898.14526</v>
      </c>
      <c r="K720" s="133">
        <v>132241696605.79248</v>
      </c>
      <c r="L720" s="133">
        <v>3741124576032.5024</v>
      </c>
      <c r="M720" s="133">
        <v>15487492330573.867</v>
      </c>
      <c r="N720" s="133">
        <v>16497165708426.662</v>
      </c>
      <c r="O720" s="132">
        <v>0.59262098892735482</v>
      </c>
      <c r="P720" s="132">
        <v>0.68159960071690795</v>
      </c>
      <c r="Q720" s="133">
        <v>4069.3551328136809</v>
      </c>
      <c r="R720" s="426">
        <v>1.3446251709197081</v>
      </c>
    </row>
    <row r="721" spans="1:18">
      <c r="A721" s="134">
        <f t="shared" si="11"/>
        <v>716</v>
      </c>
      <c r="B721" s="131">
        <v>10833195.367456872</v>
      </c>
      <c r="C721" s="131">
        <v>4859045.5035849689</v>
      </c>
      <c r="D721" s="131">
        <v>925407.42744016158</v>
      </c>
      <c r="E721" s="131">
        <v>4200875.7843822781</v>
      </c>
      <c r="F721" s="133">
        <v>211285288813.59579</v>
      </c>
      <c r="G721" s="133">
        <v>56720311364.096802</v>
      </c>
      <c r="H721" s="133">
        <v>714288830198.36279</v>
      </c>
      <c r="I721" s="133">
        <v>9017032612103.041</v>
      </c>
      <c r="J721" s="133">
        <v>229457739374.75995</v>
      </c>
      <c r="K721" s="133">
        <v>66509361003.071358</v>
      </c>
      <c r="L721" s="133">
        <v>1961451864687.7258</v>
      </c>
      <c r="M721" s="133">
        <v>11988740407366.963</v>
      </c>
      <c r="N721" s="133">
        <v>12866532015818.398</v>
      </c>
      <c r="O721" s="132">
        <v>0.58263916809446292</v>
      </c>
      <c r="P721" s="132">
        <v>0.65452562976393081</v>
      </c>
      <c r="Q721" s="133">
        <v>3173.7868810602859</v>
      </c>
      <c r="R721" s="426">
        <v>1.0414457480034911</v>
      </c>
    </row>
    <row r="722" spans="1:18">
      <c r="A722" s="134">
        <f t="shared" si="11"/>
        <v>717</v>
      </c>
      <c r="B722" s="131">
        <v>12673759.853648247</v>
      </c>
      <c r="C722" s="131">
        <v>5135376.5279395487</v>
      </c>
      <c r="D722" s="131">
        <v>962562.46779858903</v>
      </c>
      <c r="E722" s="131">
        <v>4738720.7636913806</v>
      </c>
      <c r="F722" s="133">
        <v>260241148098.1557</v>
      </c>
      <c r="G722" s="133">
        <v>50394200150.458641</v>
      </c>
      <c r="H722" s="133">
        <v>203036548663.65991</v>
      </c>
      <c r="I722" s="133">
        <v>10498139394851.289</v>
      </c>
      <c r="J722" s="133">
        <v>285919900545.17633</v>
      </c>
      <c r="K722" s="133">
        <v>98535630362.905289</v>
      </c>
      <c r="L722" s="133">
        <v>2057053875516.51</v>
      </c>
      <c r="M722" s="133">
        <v>13142685349939.541</v>
      </c>
      <c r="N722" s="133">
        <v>14157912337897.746</v>
      </c>
      <c r="O722" s="132">
        <v>0.5619373020398194</v>
      </c>
      <c r="P722" s="132">
        <v>0.61642275346862985</v>
      </c>
      <c r="Q722" s="133">
        <v>3492.3316077695476</v>
      </c>
      <c r="R722" s="426">
        <v>1.0554594190706155</v>
      </c>
    </row>
    <row r="723" spans="1:18">
      <c r="A723" s="134">
        <f t="shared" si="11"/>
        <v>718</v>
      </c>
      <c r="B723" s="131">
        <v>13081343.365396583</v>
      </c>
      <c r="C723" s="131">
        <v>21565284.391890168</v>
      </c>
      <c r="D723" s="131">
        <v>431957.70512992586</v>
      </c>
      <c r="E723" s="131">
        <v>4935568.6014316902</v>
      </c>
      <c r="F723" s="133">
        <v>244937600041.35797</v>
      </c>
      <c r="G723" s="133">
        <v>51816171561.611603</v>
      </c>
      <c r="H723" s="133">
        <v>517525976620.78766</v>
      </c>
      <c r="I723" s="133">
        <v>30275553434831.004</v>
      </c>
      <c r="J723" s="133">
        <v>340012968388.87744</v>
      </c>
      <c r="K723" s="133">
        <v>34723948856.153603</v>
      </c>
      <c r="L723" s="133">
        <v>866822966240.65662</v>
      </c>
      <c r="M723" s="133">
        <v>32034639294937.48</v>
      </c>
      <c r="N723" s="133">
        <v>34026225259820.516</v>
      </c>
      <c r="O723" s="132">
        <v>0.7294097625018563</v>
      </c>
      <c r="P723" s="132">
        <v>0.7971986227090313</v>
      </c>
      <c r="Q723" s="133">
        <v>8393.2474740553807</v>
      </c>
      <c r="R723" s="426">
        <v>1.0910132082932402</v>
      </c>
    </row>
    <row r="724" spans="1:18">
      <c r="A724" s="134">
        <f t="shared" si="11"/>
        <v>719</v>
      </c>
      <c r="B724" s="131">
        <v>11036608.984683787</v>
      </c>
      <c r="C724" s="131">
        <v>14669247.679611206</v>
      </c>
      <c r="D724" s="131">
        <v>714933.30237285281</v>
      </c>
      <c r="E724" s="131">
        <v>4048605.6023211032</v>
      </c>
      <c r="F724" s="133">
        <v>166674229207.45352</v>
      </c>
      <c r="G724" s="133">
        <v>37647880339.293625</v>
      </c>
      <c r="H724" s="133">
        <v>0</v>
      </c>
      <c r="I724" s="133">
        <v>24287191106485.504</v>
      </c>
      <c r="J724" s="133">
        <v>175199860708.1235</v>
      </c>
      <c r="K724" s="133">
        <v>88571583039.380829</v>
      </c>
      <c r="L724" s="133">
        <v>1416572284944.7517</v>
      </c>
      <c r="M724" s="133">
        <v>25967534835177.758</v>
      </c>
      <c r="N724" s="133">
        <v>27564656883098.418</v>
      </c>
      <c r="O724" s="132">
        <v>0.69045778482255538</v>
      </c>
      <c r="P724" s="132">
        <v>0.75549234222629991</v>
      </c>
      <c r="Q724" s="133">
        <v>6799.3726894668025</v>
      </c>
      <c r="R724" s="426">
        <v>1.0194965269922369</v>
      </c>
    </row>
    <row r="725" spans="1:18">
      <c r="A725" s="134">
        <f t="shared" si="11"/>
        <v>720</v>
      </c>
      <c r="B725" s="131">
        <v>10020084.692557491</v>
      </c>
      <c r="C725" s="131">
        <v>8420466.72439426</v>
      </c>
      <c r="D725" s="131">
        <v>1674854.2754095555</v>
      </c>
      <c r="E725" s="131">
        <v>3622759.6945388005</v>
      </c>
      <c r="F725" s="133">
        <v>245088484675.19556</v>
      </c>
      <c r="G725" s="133">
        <v>60919236959.745369</v>
      </c>
      <c r="H725" s="133">
        <v>334385008644.14465</v>
      </c>
      <c r="I725" s="133">
        <v>14847017986989.146</v>
      </c>
      <c r="J725" s="133">
        <v>180016523269.75009</v>
      </c>
      <c r="K725" s="133">
        <v>167765238546.7753</v>
      </c>
      <c r="L725" s="133">
        <v>3983541062694.7388</v>
      </c>
      <c r="M725" s="133">
        <v>19512725820144.555</v>
      </c>
      <c r="N725" s="133">
        <v>20695973587203.176</v>
      </c>
      <c r="O725" s="132">
        <v>0.64368709515956124</v>
      </c>
      <c r="P725" s="132">
        <v>0.70346246922236877</v>
      </c>
      <c r="Q725" s="133">
        <v>5105.0748858419283</v>
      </c>
      <c r="R725" s="426">
        <v>1.1464956266005228</v>
      </c>
    </row>
    <row r="726" spans="1:18">
      <c r="A726" s="134">
        <f t="shared" si="11"/>
        <v>721</v>
      </c>
      <c r="B726" s="131">
        <v>11143164.412214331</v>
      </c>
      <c r="C726" s="131">
        <v>5389326.5383455828</v>
      </c>
      <c r="D726" s="131">
        <v>783690.02832211636</v>
      </c>
      <c r="E726" s="131">
        <v>4668011.9666168196</v>
      </c>
      <c r="F726" s="133">
        <v>143885659096.65973</v>
      </c>
      <c r="G726" s="133">
        <v>51364547911.078888</v>
      </c>
      <c r="H726" s="133">
        <v>315657401973.71741</v>
      </c>
      <c r="I726" s="133">
        <v>8898693936650.3418</v>
      </c>
      <c r="J726" s="133">
        <v>314945425046.60693</v>
      </c>
      <c r="K726" s="133">
        <v>129508628253.17737</v>
      </c>
      <c r="L726" s="133">
        <v>1764108310306.2026</v>
      </c>
      <c r="M726" s="133">
        <v>11422913702230.047</v>
      </c>
      <c r="N726" s="133">
        <v>12223843317041.516</v>
      </c>
      <c r="O726" s="132">
        <v>0.53710464593314866</v>
      </c>
      <c r="P726" s="132">
        <v>0.59875078916968838</v>
      </c>
      <c r="Q726" s="133">
        <v>3015.2548882687506</v>
      </c>
      <c r="R726" s="426">
        <v>1.1271113694211952</v>
      </c>
    </row>
    <row r="727" spans="1:18">
      <c r="A727" s="134">
        <f t="shared" si="11"/>
        <v>722</v>
      </c>
      <c r="B727" s="131">
        <v>8810401.5965990983</v>
      </c>
      <c r="C727" s="131">
        <v>16242959.744052516</v>
      </c>
      <c r="D727" s="131">
        <v>769132.71706371347</v>
      </c>
      <c r="E727" s="131">
        <v>4531016.1417206675</v>
      </c>
      <c r="F727" s="133">
        <v>230715507896.40497</v>
      </c>
      <c r="G727" s="133">
        <v>45548591243.103195</v>
      </c>
      <c r="H727" s="133">
        <v>549934057232.75</v>
      </c>
      <c r="I727" s="133">
        <v>22916605880377.852</v>
      </c>
      <c r="J727" s="133">
        <v>278101317234.17682</v>
      </c>
      <c r="K727" s="133">
        <v>83842031212.128433</v>
      </c>
      <c r="L727" s="133">
        <v>1580497304574.8149</v>
      </c>
      <c r="M727" s="133">
        <v>25408980590631.723</v>
      </c>
      <c r="N727" s="133">
        <v>26984621300505.086</v>
      </c>
      <c r="O727" s="132">
        <v>0.70383181858034649</v>
      </c>
      <c r="P727" s="132">
        <v>0.76252971616383936</v>
      </c>
      <c r="Q727" s="133">
        <v>6656.2953380624285</v>
      </c>
      <c r="R727" s="426">
        <v>1.0360354020628295</v>
      </c>
    </row>
    <row r="728" spans="1:18">
      <c r="A728" s="134">
        <f t="shared" si="11"/>
        <v>723</v>
      </c>
      <c r="B728" s="131">
        <v>12444637.757285068</v>
      </c>
      <c r="C728" s="131">
        <v>7398429.1173400609</v>
      </c>
      <c r="D728" s="131">
        <v>647883.75086955493</v>
      </c>
      <c r="E728" s="131">
        <v>5288605.3742352976</v>
      </c>
      <c r="F728" s="133">
        <v>163828993841.33429</v>
      </c>
      <c r="G728" s="133">
        <v>57685469398.327538</v>
      </c>
      <c r="H728" s="133">
        <v>394296440969.50964</v>
      </c>
      <c r="I728" s="133">
        <v>10177032371765.807</v>
      </c>
      <c r="J728" s="133">
        <v>238434500232.6825</v>
      </c>
      <c r="K728" s="133">
        <v>59574431653.94725</v>
      </c>
      <c r="L728" s="133">
        <v>1308253445542.0811</v>
      </c>
      <c r="M728" s="133">
        <v>12177591190164.027</v>
      </c>
      <c r="N728" s="133">
        <v>12890302207014.891</v>
      </c>
      <c r="O728" s="132">
        <v>0.55086062749150289</v>
      </c>
      <c r="P728" s="132">
        <v>0.59630610164894426</v>
      </c>
      <c r="Q728" s="133">
        <v>3179.6502730673137</v>
      </c>
      <c r="R728" s="426">
        <v>0.86881362850201727</v>
      </c>
    </row>
    <row r="729" spans="1:18">
      <c r="A729" s="134">
        <f t="shared" si="11"/>
        <v>724</v>
      </c>
      <c r="B729" s="131">
        <v>13047644.121077552</v>
      </c>
      <c r="C729" s="131">
        <v>4749671.3806791818</v>
      </c>
      <c r="D729" s="131">
        <v>1741567.7919361598</v>
      </c>
      <c r="E729" s="131">
        <v>3639706.2492246795</v>
      </c>
      <c r="F729" s="133">
        <v>344796497764.32043</v>
      </c>
      <c r="G729" s="133">
        <v>97294384004.753845</v>
      </c>
      <c r="H729" s="133">
        <v>359424207170.86188</v>
      </c>
      <c r="I729" s="133">
        <v>11017766375451.813</v>
      </c>
      <c r="J729" s="133">
        <v>209758927115.28015</v>
      </c>
      <c r="K729" s="133">
        <v>124342812421.07719</v>
      </c>
      <c r="L729" s="133">
        <v>4601752563468.7705</v>
      </c>
      <c r="M729" s="133">
        <v>16313044885627.801</v>
      </c>
      <c r="N729" s="133">
        <v>17350265589985.035</v>
      </c>
      <c r="O729" s="132">
        <v>0.62183511232676891</v>
      </c>
      <c r="P729" s="132">
        <v>0.70298638561410021</v>
      </c>
      <c r="Q729" s="133">
        <v>4279.7892427195447</v>
      </c>
      <c r="R729" s="426">
        <v>1.0830215248633082</v>
      </c>
    </row>
    <row r="730" spans="1:18">
      <c r="A730" s="134">
        <f t="shared" si="11"/>
        <v>725</v>
      </c>
      <c r="B730" s="131">
        <v>7223448.8432127507</v>
      </c>
      <c r="C730" s="131">
        <v>7342965.9169630436</v>
      </c>
      <c r="D730" s="131">
        <v>1032139.0280455883</v>
      </c>
      <c r="E730" s="131">
        <v>3742321.170034864</v>
      </c>
      <c r="F730" s="133">
        <v>219812892101.35458</v>
      </c>
      <c r="G730" s="133">
        <v>63907386560.984161</v>
      </c>
      <c r="H730" s="133">
        <v>322843538267.97382</v>
      </c>
      <c r="I730" s="133">
        <v>11857003532783.1</v>
      </c>
      <c r="J730" s="133">
        <v>181945773501.70596</v>
      </c>
      <c r="K730" s="133">
        <v>93824233003.219864</v>
      </c>
      <c r="L730" s="133">
        <v>2552705851736.8271</v>
      </c>
      <c r="M730" s="133">
        <v>15008322929292.828</v>
      </c>
      <c r="N730" s="133">
        <v>16027184550348.717</v>
      </c>
      <c r="O730" s="132">
        <v>0.64804952738761512</v>
      </c>
      <c r="P730" s="132">
        <v>0.72597707334110007</v>
      </c>
      <c r="Q730" s="133">
        <v>3953.4249014180359</v>
      </c>
      <c r="R730" s="426">
        <v>1.2550437942018859</v>
      </c>
    </row>
    <row r="731" spans="1:18">
      <c r="A731" s="134">
        <f t="shared" si="11"/>
        <v>726</v>
      </c>
      <c r="B731" s="131">
        <v>11221310.433963612</v>
      </c>
      <c r="C731" s="131">
        <v>18954008.726323277</v>
      </c>
      <c r="D731" s="131">
        <v>675032.50171316904</v>
      </c>
      <c r="E731" s="131">
        <v>5100890.1096032895</v>
      </c>
      <c r="F731" s="133">
        <v>282524807703.25696</v>
      </c>
      <c r="G731" s="133">
        <v>68767798157.299026</v>
      </c>
      <c r="H731" s="133">
        <v>382976833466.28308</v>
      </c>
      <c r="I731" s="133">
        <v>23450776773386.5</v>
      </c>
      <c r="J731" s="133">
        <v>379417407501.07532</v>
      </c>
      <c r="K731" s="133">
        <v>85043298565.273422</v>
      </c>
      <c r="L731" s="133">
        <v>1263996190846.303</v>
      </c>
      <c r="M731" s="133">
        <v>25562210503765.434</v>
      </c>
      <c r="N731" s="133">
        <v>27117026555285.594</v>
      </c>
      <c r="O731" s="132">
        <v>0.70261287055434396</v>
      </c>
      <c r="P731" s="132">
        <v>0.76182485244390674</v>
      </c>
      <c r="Q731" s="133">
        <v>6688.9557363802651</v>
      </c>
      <c r="R731" s="426">
        <v>0.97647886700924924</v>
      </c>
    </row>
    <row r="732" spans="1:18">
      <c r="A732" s="134">
        <f t="shared" si="11"/>
        <v>727</v>
      </c>
      <c r="B732" s="131">
        <v>8251478.4496505102</v>
      </c>
      <c r="C732" s="131">
        <v>4762439.9592648158</v>
      </c>
      <c r="D732" s="131">
        <v>781999.12235120358</v>
      </c>
      <c r="E732" s="131">
        <v>3735130.5830555465</v>
      </c>
      <c r="F732" s="133">
        <v>225836244214.2272</v>
      </c>
      <c r="G732" s="133">
        <v>38837463859.815483</v>
      </c>
      <c r="H732" s="133">
        <v>659838344631.87158</v>
      </c>
      <c r="I732" s="133">
        <v>9440029932296.7715</v>
      </c>
      <c r="J732" s="133">
        <v>194021483863.45374</v>
      </c>
      <c r="K732" s="133">
        <v>93520937566.448212</v>
      </c>
      <c r="L732" s="133">
        <v>1898937838423.8726</v>
      </c>
      <c r="M732" s="133">
        <v>12286348536782.416</v>
      </c>
      <c r="N732" s="133">
        <v>13243717628036.32</v>
      </c>
      <c r="O732" s="132">
        <v>0.60149005444845882</v>
      </c>
      <c r="P732" s="132">
        <v>0.66848679965762936</v>
      </c>
      <c r="Q732" s="133">
        <v>3266.8272392788163</v>
      </c>
      <c r="R732" s="426">
        <v>1.1312018221933942</v>
      </c>
    </row>
    <row r="733" spans="1:18">
      <c r="A733" s="134">
        <f t="shared" si="11"/>
        <v>728</v>
      </c>
      <c r="B733" s="131">
        <v>13308750.139891405</v>
      </c>
      <c r="C733" s="131">
        <v>18076680.488949992</v>
      </c>
      <c r="D733" s="131">
        <v>1064691.2717752238</v>
      </c>
      <c r="E733" s="131">
        <v>4623459.5881068502</v>
      </c>
      <c r="F733" s="133">
        <v>184041895550.86426</v>
      </c>
      <c r="G733" s="133">
        <v>55415648466.35125</v>
      </c>
      <c r="H733" s="133">
        <v>101197980369.54916</v>
      </c>
      <c r="I733" s="133">
        <v>25495583206425.961</v>
      </c>
      <c r="J733" s="133">
        <v>225969261100.71408</v>
      </c>
      <c r="K733" s="133">
        <v>96235446317.208557</v>
      </c>
      <c r="L733" s="133">
        <v>2297993944474.2939</v>
      </c>
      <c r="M733" s="133">
        <v>28216979838687.727</v>
      </c>
      <c r="N733" s="133">
        <v>29890523176235.121</v>
      </c>
      <c r="O733" s="132">
        <v>0.69651969611248898</v>
      </c>
      <c r="P733" s="132">
        <v>0.74832805182932949</v>
      </c>
      <c r="Q733" s="133">
        <v>7373.0940247249928</v>
      </c>
      <c r="R733" s="426">
        <v>0.94823939662446188</v>
      </c>
    </row>
    <row r="734" spans="1:18">
      <c r="A734" s="134">
        <f t="shared" si="11"/>
        <v>729</v>
      </c>
      <c r="B734" s="131">
        <v>11049282.24145505</v>
      </c>
      <c r="C734" s="131">
        <v>5515546.4140445283</v>
      </c>
      <c r="D734" s="131">
        <v>1483922.984399131</v>
      </c>
      <c r="E734" s="131">
        <v>5263294.0353382491</v>
      </c>
      <c r="F734" s="133">
        <v>236223247450.74161</v>
      </c>
      <c r="G734" s="133">
        <v>67165547692.482666</v>
      </c>
      <c r="H734" s="133">
        <v>550853101282.04199</v>
      </c>
      <c r="I734" s="133">
        <v>11907960229963.199</v>
      </c>
      <c r="J734" s="133">
        <v>540265316455.58295</v>
      </c>
      <c r="K734" s="133">
        <v>173618211579.12262</v>
      </c>
      <c r="L734" s="133">
        <v>3208371076335.9497</v>
      </c>
      <c r="M734" s="133">
        <v>16381067935615.896</v>
      </c>
      <c r="N734" s="133">
        <v>17473468238434.48</v>
      </c>
      <c r="O734" s="132">
        <v>0.59086513451156342</v>
      </c>
      <c r="P734" s="132">
        <v>0.67157930320636805</v>
      </c>
      <c r="Q734" s="133">
        <v>4310.179634542299</v>
      </c>
      <c r="R734" s="426">
        <v>1.1900267684239427</v>
      </c>
    </row>
    <row r="735" spans="1:18">
      <c r="A735" s="134">
        <f t="shared" si="11"/>
        <v>730</v>
      </c>
      <c r="B735" s="131">
        <v>12284900.825060273</v>
      </c>
      <c r="C735" s="131">
        <v>12930153.402735317</v>
      </c>
      <c r="D735" s="131">
        <v>891179.3086648063</v>
      </c>
      <c r="E735" s="131">
        <v>4810078.9445856065</v>
      </c>
      <c r="F735" s="133">
        <v>250745746748.76596</v>
      </c>
      <c r="G735" s="133">
        <v>60234802851.215927</v>
      </c>
      <c r="H735" s="133">
        <v>561492970324.56189</v>
      </c>
      <c r="I735" s="133">
        <v>15848711233636.449</v>
      </c>
      <c r="J735" s="133">
        <v>360577780842.00317</v>
      </c>
      <c r="K735" s="133">
        <v>94331237359.711288</v>
      </c>
      <c r="L735" s="133">
        <v>1906237443869.2908</v>
      </c>
      <c r="M735" s="133">
        <v>18771350666032.016</v>
      </c>
      <c r="N735" s="133">
        <v>19990219295195.195</v>
      </c>
      <c r="O735" s="132">
        <v>0.64725164395650669</v>
      </c>
      <c r="P735" s="132">
        <v>0.71002430265354299</v>
      </c>
      <c r="Q735" s="133">
        <v>4930.9865059682279</v>
      </c>
      <c r="R735" s="426">
        <v>0.95081929209841809</v>
      </c>
    </row>
    <row r="736" spans="1:18">
      <c r="A736" s="134">
        <f t="shared" si="11"/>
        <v>731</v>
      </c>
      <c r="B736" s="131">
        <v>7290494.1577508356</v>
      </c>
      <c r="C736" s="131">
        <v>4987930.0832002424</v>
      </c>
      <c r="D736" s="131">
        <v>1478045.7182379132</v>
      </c>
      <c r="E736" s="131">
        <v>5008011.1122747324</v>
      </c>
      <c r="F736" s="133">
        <v>246898868748.88593</v>
      </c>
      <c r="G736" s="133">
        <v>59601526229.585945</v>
      </c>
      <c r="H736" s="133">
        <v>727932491358.86365</v>
      </c>
      <c r="I736" s="133">
        <v>10556751097302.141</v>
      </c>
      <c r="J736" s="133">
        <v>303626142988.91418</v>
      </c>
      <c r="K736" s="133">
        <v>110878987512.23918</v>
      </c>
      <c r="L736" s="133">
        <v>3124593007695.498</v>
      </c>
      <c r="M736" s="133">
        <v>14823781726857.654</v>
      </c>
      <c r="N736" s="133">
        <v>15925777380180.924</v>
      </c>
      <c r="O736" s="132">
        <v>0.61912446891979556</v>
      </c>
      <c r="P736" s="132">
        <v>0.68968879434183739</v>
      </c>
      <c r="Q736" s="133">
        <v>3928.4107992552845</v>
      </c>
      <c r="R736" s="426">
        <v>0.94128900616212818</v>
      </c>
    </row>
    <row r="737" spans="1:18">
      <c r="A737" s="134">
        <f t="shared" si="11"/>
        <v>732</v>
      </c>
      <c r="B737" s="131">
        <v>10066014.068638043</v>
      </c>
      <c r="C737" s="131">
        <v>9457203.6149290688</v>
      </c>
      <c r="D737" s="131">
        <v>1098150.7789595656</v>
      </c>
      <c r="E737" s="131">
        <v>2037049.3183346258</v>
      </c>
      <c r="F737" s="133">
        <v>185466683498.97861</v>
      </c>
      <c r="G737" s="133">
        <v>49447430830.326691</v>
      </c>
      <c r="H737" s="133">
        <v>560640486198.60693</v>
      </c>
      <c r="I737" s="133">
        <v>12834865088282.561</v>
      </c>
      <c r="J737" s="133">
        <v>79287768350.101089</v>
      </c>
      <c r="K737" s="133">
        <v>93279305474.053436</v>
      </c>
      <c r="L737" s="133">
        <v>2377158905820.4131</v>
      </c>
      <c r="M737" s="133">
        <v>15945231554125.734</v>
      </c>
      <c r="N737" s="133">
        <v>17012156573159.184</v>
      </c>
      <c r="O737" s="132">
        <v>0.66565145377464019</v>
      </c>
      <c r="P737" s="132">
        <v>0.73752469621443961</v>
      </c>
      <c r="Q737" s="133">
        <v>4196.3879065513529</v>
      </c>
      <c r="R737" s="426">
        <v>0.96313038406042717</v>
      </c>
    </row>
    <row r="738" spans="1:18">
      <c r="A738" s="134">
        <f t="shared" si="11"/>
        <v>733</v>
      </c>
      <c r="B738" s="131">
        <v>11238078.35674583</v>
      </c>
      <c r="C738" s="131">
        <v>5094618.9589356035</v>
      </c>
      <c r="D738" s="131">
        <v>540338.54309609509</v>
      </c>
      <c r="E738" s="131">
        <v>5955580.404620694</v>
      </c>
      <c r="F738" s="133">
        <v>165752224842.4231</v>
      </c>
      <c r="G738" s="133">
        <v>52357563744.611923</v>
      </c>
      <c r="H738" s="133">
        <v>279570145743.27429</v>
      </c>
      <c r="I738" s="133">
        <v>9571147264780.1523</v>
      </c>
      <c r="J738" s="133">
        <v>418568593985.86914</v>
      </c>
      <c r="K738" s="133">
        <v>84087081922.189209</v>
      </c>
      <c r="L738" s="133">
        <v>1066996356202.4266</v>
      </c>
      <c r="M738" s="133">
        <v>11420369442633.91</v>
      </c>
      <c r="N738" s="133">
        <v>12251713522994.816</v>
      </c>
      <c r="O738" s="132">
        <v>0.53186426891871252</v>
      </c>
      <c r="P738" s="132">
        <v>0.5857663037709776</v>
      </c>
      <c r="Q738" s="133">
        <v>3022.129630733798</v>
      </c>
      <c r="R738" s="426">
        <v>0.97656468247390416</v>
      </c>
    </row>
    <row r="739" spans="1:18">
      <c r="A739" s="134">
        <f t="shared" si="11"/>
        <v>734</v>
      </c>
      <c r="B739" s="131">
        <v>11838370.998725617</v>
      </c>
      <c r="C739" s="131">
        <v>9567523.0250950605</v>
      </c>
      <c r="D739" s="131">
        <v>604872.51533161511</v>
      </c>
      <c r="E739" s="131">
        <v>3239381.684786702</v>
      </c>
      <c r="F739" s="133">
        <v>163305462614.31473</v>
      </c>
      <c r="G739" s="133">
        <v>36485477797.529213</v>
      </c>
      <c r="H739" s="133">
        <v>562937714415.6001</v>
      </c>
      <c r="I739" s="133">
        <v>14645674776094.662</v>
      </c>
      <c r="J739" s="133">
        <v>228717866642.80637</v>
      </c>
      <c r="K739" s="133">
        <v>57690285455.336983</v>
      </c>
      <c r="L739" s="133">
        <v>1473915406059.3987</v>
      </c>
      <c r="M739" s="133">
        <v>16968936048667.805</v>
      </c>
      <c r="N739" s="133">
        <v>18186719974476.785</v>
      </c>
      <c r="O739" s="132">
        <v>0.63796927397330239</v>
      </c>
      <c r="P739" s="132">
        <v>0.70479044066014551</v>
      </c>
      <c r="Q739" s="133">
        <v>4486.1174086030551</v>
      </c>
      <c r="R739" s="426">
        <v>1.1422551620709478</v>
      </c>
    </row>
    <row r="740" spans="1:18">
      <c r="A740" s="134">
        <f t="shared" si="11"/>
        <v>735</v>
      </c>
      <c r="B740" s="131">
        <v>13495777.086111039</v>
      </c>
      <c r="C740" s="131">
        <v>8340806.9841670971</v>
      </c>
      <c r="D740" s="131">
        <v>1234146.0342655778</v>
      </c>
      <c r="E740" s="131">
        <v>5427220.3382941093</v>
      </c>
      <c r="F740" s="133">
        <v>281080695387.53271</v>
      </c>
      <c r="G740" s="133">
        <v>53767879205.19249</v>
      </c>
      <c r="H740" s="133">
        <v>843211814392.2251</v>
      </c>
      <c r="I740" s="133">
        <v>14190504207327</v>
      </c>
      <c r="J740" s="133">
        <v>348898879538.09229</v>
      </c>
      <c r="K740" s="133">
        <v>128616095953.20444</v>
      </c>
      <c r="L740" s="133">
        <v>3714622109100.8735</v>
      </c>
      <c r="M740" s="133">
        <v>19225853106311.395</v>
      </c>
      <c r="N740" s="133">
        <v>20630457450142.242</v>
      </c>
      <c r="O740" s="132">
        <v>0.61278162010685155</v>
      </c>
      <c r="P740" s="132">
        <v>0.67451543408611181</v>
      </c>
      <c r="Q740" s="133">
        <v>5088.9140232220625</v>
      </c>
      <c r="R740" s="426">
        <v>1.3943585548206989</v>
      </c>
    </row>
    <row r="741" spans="1:18">
      <c r="A741" s="134">
        <f t="shared" si="11"/>
        <v>736</v>
      </c>
      <c r="B741" s="131">
        <v>10362063.971136693</v>
      </c>
      <c r="C741" s="131">
        <v>5706300.1214174731</v>
      </c>
      <c r="D741" s="131">
        <v>1415216.4657473357</v>
      </c>
      <c r="E741" s="131">
        <v>4844498.3160081301</v>
      </c>
      <c r="F741" s="133">
        <v>205670867285.30142</v>
      </c>
      <c r="G741" s="133">
        <v>57514010893.561676</v>
      </c>
      <c r="H741" s="133">
        <v>109875995632.22888</v>
      </c>
      <c r="I741" s="133">
        <v>9620030072929.1191</v>
      </c>
      <c r="J741" s="133">
        <v>335869769791.99054</v>
      </c>
      <c r="K741" s="133">
        <v>112486173042.98137</v>
      </c>
      <c r="L741" s="133">
        <v>2846111638402.5576</v>
      </c>
      <c r="M741" s="133">
        <v>13024373649798.875</v>
      </c>
      <c r="N741" s="133">
        <v>13759468586450.328</v>
      </c>
      <c r="O741" s="132">
        <v>0.5701490688830303</v>
      </c>
      <c r="P741" s="132">
        <v>0.64378403878541435</v>
      </c>
      <c r="Q741" s="133">
        <v>3394.0475052911515</v>
      </c>
      <c r="R741" s="426">
        <v>1.0090130442652059</v>
      </c>
    </row>
    <row r="742" spans="1:18">
      <c r="A742" s="134">
        <f t="shared" si="11"/>
        <v>737</v>
      </c>
      <c r="B742" s="131">
        <v>13860949.812411126</v>
      </c>
      <c r="C742" s="131">
        <v>5007645.6519467998</v>
      </c>
      <c r="D742" s="131">
        <v>1463985.5761677143</v>
      </c>
      <c r="E742" s="131">
        <v>5462187.8779734895</v>
      </c>
      <c r="F742" s="133">
        <v>226054007417.04724</v>
      </c>
      <c r="G742" s="133">
        <v>56264245248.67038</v>
      </c>
      <c r="H742" s="133">
        <v>583697496706.15894</v>
      </c>
      <c r="I742" s="133">
        <v>10111746645056.395</v>
      </c>
      <c r="J742" s="133">
        <v>360500516098.52124</v>
      </c>
      <c r="K742" s="133">
        <v>107506723493.55701</v>
      </c>
      <c r="L742" s="133">
        <v>3617182576735.9722</v>
      </c>
      <c r="M742" s="133">
        <v>14780633958090.604</v>
      </c>
      <c r="N742" s="133">
        <v>15825310662306.744</v>
      </c>
      <c r="O742" s="132">
        <v>0.55121096536073888</v>
      </c>
      <c r="P742" s="132">
        <v>0.62671487542120052</v>
      </c>
      <c r="Q742" s="133">
        <v>3903.6286784180425</v>
      </c>
      <c r="R742" s="426">
        <v>1.2353415844017144</v>
      </c>
    </row>
    <row r="743" spans="1:18">
      <c r="A743" s="134">
        <f t="shared" si="11"/>
        <v>738</v>
      </c>
      <c r="B743" s="131">
        <v>13057146.427464416</v>
      </c>
      <c r="C743" s="131">
        <v>11879556.574059509</v>
      </c>
      <c r="D743" s="131">
        <v>867425.38177411759</v>
      </c>
      <c r="E743" s="131">
        <v>5278807.1920744926</v>
      </c>
      <c r="F743" s="133">
        <v>284029919822.83502</v>
      </c>
      <c r="G743" s="133">
        <v>81096270883.913422</v>
      </c>
      <c r="H743" s="133">
        <v>36059948033.427544</v>
      </c>
      <c r="I743" s="133">
        <v>18553533441545.305</v>
      </c>
      <c r="J743" s="133">
        <v>488480097312.54767</v>
      </c>
      <c r="K743" s="133">
        <v>96788476737.098785</v>
      </c>
      <c r="L743" s="133">
        <v>2081509379068.9048</v>
      </c>
      <c r="M743" s="133">
        <v>21256371342697.281</v>
      </c>
      <c r="N743" s="133">
        <v>22535099988266.797</v>
      </c>
      <c r="O743" s="132">
        <v>0.66167021550237581</v>
      </c>
      <c r="P743" s="132">
        <v>0.70838500683035865</v>
      </c>
      <c r="Q743" s="133">
        <v>5558.7321135339907</v>
      </c>
      <c r="R743" s="426">
        <v>1.0894735942314973</v>
      </c>
    </row>
    <row r="744" spans="1:18">
      <c r="A744" s="134">
        <f t="shared" si="11"/>
        <v>739</v>
      </c>
      <c r="B744" s="131">
        <v>7223278.3760039816</v>
      </c>
      <c r="C744" s="131">
        <v>15285415.379433217</v>
      </c>
      <c r="D744" s="131">
        <v>1077316.859820036</v>
      </c>
      <c r="E744" s="131">
        <v>4189445.2165753292</v>
      </c>
      <c r="F744" s="133">
        <v>234611990864.93381</v>
      </c>
      <c r="G744" s="133">
        <v>41577287958.797791</v>
      </c>
      <c r="H744" s="133">
        <v>583475353404.36279</v>
      </c>
      <c r="I744" s="133">
        <v>22870676386822.094</v>
      </c>
      <c r="J744" s="133">
        <v>256952564297.33975</v>
      </c>
      <c r="K744" s="133">
        <v>101125962857.43817</v>
      </c>
      <c r="L744" s="133">
        <v>2457494623971.9863</v>
      </c>
      <c r="M744" s="133">
        <v>26269724891353.219</v>
      </c>
      <c r="N744" s="133">
        <v>27921354827317.676</v>
      </c>
      <c r="O744" s="132">
        <v>0.74050840927411909</v>
      </c>
      <c r="P744" s="132">
        <v>0.81124836150702939</v>
      </c>
      <c r="Q744" s="133">
        <v>6887.3593555297675</v>
      </c>
      <c r="R744" s="426">
        <v>1.0642267393682898</v>
      </c>
    </row>
    <row r="745" spans="1:18">
      <c r="A745" s="134">
        <f t="shared" si="11"/>
        <v>740</v>
      </c>
      <c r="B745" s="131">
        <v>8971483.6408496853</v>
      </c>
      <c r="C745" s="131">
        <v>4777389.2592736073</v>
      </c>
      <c r="D745" s="131">
        <v>1173992.7086354557</v>
      </c>
      <c r="E745" s="131">
        <v>7155221.9996827124</v>
      </c>
      <c r="F745" s="133">
        <v>223399197723.30029</v>
      </c>
      <c r="G745" s="133">
        <v>63728459328.780151</v>
      </c>
      <c r="H745" s="133">
        <v>766506187093.63232</v>
      </c>
      <c r="I745" s="133">
        <v>10756948063463.631</v>
      </c>
      <c r="J745" s="133">
        <v>357235566736.14624</v>
      </c>
      <c r="K745" s="133">
        <v>112853870669.92191</v>
      </c>
      <c r="L745" s="133">
        <v>2518156208052.9907</v>
      </c>
      <c r="M745" s="133">
        <v>14511699896016.322</v>
      </c>
      <c r="N745" s="133">
        <v>15643715376447.797</v>
      </c>
      <c r="O745" s="132">
        <v>0.56322660512052891</v>
      </c>
      <c r="P745" s="132">
        <v>0.63170711307212457</v>
      </c>
      <c r="Q745" s="133">
        <v>3858.8345773181541</v>
      </c>
      <c r="R745" s="426">
        <v>1.0071199867338005</v>
      </c>
    </row>
    <row r="746" spans="1:18">
      <c r="A746" s="134">
        <f t="shared" si="11"/>
        <v>741</v>
      </c>
      <c r="B746" s="131">
        <v>15257114.992706057</v>
      </c>
      <c r="C746" s="131">
        <v>14720949.948106103</v>
      </c>
      <c r="D746" s="131">
        <v>758153.50919525069</v>
      </c>
      <c r="E746" s="131">
        <v>4653718.0445658844</v>
      </c>
      <c r="F746" s="133">
        <v>259287997252.54785</v>
      </c>
      <c r="G746" s="133">
        <v>54251291932.18634</v>
      </c>
      <c r="H746" s="133">
        <v>1012139655019.3114</v>
      </c>
      <c r="I746" s="133">
        <v>19807840631036.75</v>
      </c>
      <c r="J746" s="133">
        <v>170432431128.87564</v>
      </c>
      <c r="K746" s="133">
        <v>59109087166.637955</v>
      </c>
      <c r="L746" s="133">
        <v>1931150909701.2163</v>
      </c>
      <c r="M746" s="133">
        <v>22980672714052.789</v>
      </c>
      <c r="N746" s="133">
        <v>24309464081768.395</v>
      </c>
      <c r="O746" s="132">
        <v>0.65541100824054621</v>
      </c>
      <c r="P746" s="132">
        <v>0.71489525516260821</v>
      </c>
      <c r="Q746" s="133">
        <v>5996.4144256952131</v>
      </c>
      <c r="R746" s="426">
        <v>1.1664582427729795</v>
      </c>
    </row>
    <row r="747" spans="1:18">
      <c r="A747" s="134">
        <f t="shared" si="11"/>
        <v>742</v>
      </c>
      <c r="B747" s="131">
        <v>7441505.8775944896</v>
      </c>
      <c r="C747" s="131">
        <v>11699570.646664292</v>
      </c>
      <c r="D747" s="131">
        <v>742271.15957806306</v>
      </c>
      <c r="E747" s="131">
        <v>5735244.7275098953</v>
      </c>
      <c r="F747" s="133">
        <v>243497922540.49091</v>
      </c>
      <c r="G747" s="133">
        <v>61144109481.522339</v>
      </c>
      <c r="H747" s="133">
        <v>224252893747.04788</v>
      </c>
      <c r="I747" s="133">
        <v>18779094304326.027</v>
      </c>
      <c r="J747" s="133">
        <v>330665975757.41541</v>
      </c>
      <c r="K747" s="133">
        <v>78524405209.009323</v>
      </c>
      <c r="L747" s="133">
        <v>1547977049782.2739</v>
      </c>
      <c r="M747" s="133">
        <v>20960514628821.77</v>
      </c>
      <c r="N747" s="133">
        <v>22197329279848.699</v>
      </c>
      <c r="O747" s="132">
        <v>0.68538088606428449</v>
      </c>
      <c r="P747" s="132">
        <v>0.74496157895269877</v>
      </c>
      <c r="Q747" s="133">
        <v>5475.414227885718</v>
      </c>
      <c r="R747" s="426">
        <v>0.93915873950689033</v>
      </c>
    </row>
    <row r="748" spans="1:18">
      <c r="A748" s="134">
        <f t="shared" si="11"/>
        <v>743</v>
      </c>
      <c r="B748" s="131">
        <v>6614251.9087795271</v>
      </c>
      <c r="C748" s="131">
        <v>8007612.2831462733</v>
      </c>
      <c r="D748" s="131">
        <v>590319.12303862884</v>
      </c>
      <c r="E748" s="131">
        <v>3214624.6999793155</v>
      </c>
      <c r="F748" s="133">
        <v>146073788984.80191</v>
      </c>
      <c r="G748" s="133">
        <v>26958032307.258377</v>
      </c>
      <c r="H748" s="133">
        <v>266472913017.38055</v>
      </c>
      <c r="I748" s="133">
        <v>11347280809676.633</v>
      </c>
      <c r="J748" s="133">
        <v>144324234786.70792</v>
      </c>
      <c r="K748" s="133">
        <v>51314149510.083755</v>
      </c>
      <c r="L748" s="133">
        <v>1195092551835.6577</v>
      </c>
      <c r="M748" s="133">
        <v>13004484658826.463</v>
      </c>
      <c r="N748" s="133">
        <v>13916262042187.367</v>
      </c>
      <c r="O748" s="132">
        <v>0.66130892651855777</v>
      </c>
      <c r="P748" s="132">
        <v>0.7240026363275045</v>
      </c>
      <c r="Q748" s="133">
        <v>3432.7237400560848</v>
      </c>
      <c r="R748" s="426">
        <v>1.0371558345438647</v>
      </c>
    </row>
    <row r="749" spans="1:18">
      <c r="A749" s="134">
        <f t="shared" si="11"/>
        <v>744</v>
      </c>
      <c r="B749" s="131">
        <v>8157444.1294052405</v>
      </c>
      <c r="C749" s="131">
        <v>15741912.200379623</v>
      </c>
      <c r="D749" s="131">
        <v>1067225.2012865033</v>
      </c>
      <c r="E749" s="131">
        <v>5999503.3742623087</v>
      </c>
      <c r="F749" s="133">
        <v>176115184927.59387</v>
      </c>
      <c r="G749" s="133">
        <v>34849273530.945732</v>
      </c>
      <c r="H749" s="133">
        <v>292504910727.19226</v>
      </c>
      <c r="I749" s="133">
        <v>14846084820859.578</v>
      </c>
      <c r="J749" s="133">
        <v>359081669126.7486</v>
      </c>
      <c r="K749" s="133">
        <v>145346671590.43774</v>
      </c>
      <c r="L749" s="133">
        <v>2196566299887.9648</v>
      </c>
      <c r="M749" s="133">
        <v>17839584372191.922</v>
      </c>
      <c r="N749" s="133">
        <v>18977287489655.785</v>
      </c>
      <c r="O749" s="132">
        <v>0.63337072025567498</v>
      </c>
      <c r="P749" s="132">
        <v>0.69071849488845094</v>
      </c>
      <c r="Q749" s="133">
        <v>4681.1266624705931</v>
      </c>
      <c r="R749" s="426">
        <v>0.99465230895549495</v>
      </c>
    </row>
    <row r="750" spans="1:18">
      <c r="A750" s="134">
        <f t="shared" si="11"/>
        <v>745</v>
      </c>
      <c r="B750" s="131">
        <v>10828486.153817806</v>
      </c>
      <c r="C750" s="131">
        <v>9813853.4524864312</v>
      </c>
      <c r="D750" s="131">
        <v>1269013.74483517</v>
      </c>
      <c r="E750" s="131">
        <v>3258676.3877939316</v>
      </c>
      <c r="F750" s="133">
        <v>168796660688.87555</v>
      </c>
      <c r="G750" s="133">
        <v>28220797210.86269</v>
      </c>
      <c r="H750" s="133">
        <v>624551577989.22412</v>
      </c>
      <c r="I750" s="133">
        <v>13445096987313.318</v>
      </c>
      <c r="J750" s="133">
        <v>226630583400.82614</v>
      </c>
      <c r="K750" s="133">
        <v>96985268707.913269</v>
      </c>
      <c r="L750" s="133">
        <v>3066377054134.8687</v>
      </c>
      <c r="M750" s="133">
        <v>17459641471546.152</v>
      </c>
      <c r="N750" s="133">
        <v>18672252334908.109</v>
      </c>
      <c r="O750" s="132">
        <v>0.63553730197567748</v>
      </c>
      <c r="P750" s="132">
        <v>0.70032626030040901</v>
      </c>
      <c r="Q750" s="133">
        <v>4605.8836543927255</v>
      </c>
      <c r="R750" s="426">
        <v>1.0539103805960173</v>
      </c>
    </row>
    <row r="751" spans="1:18">
      <c r="A751" s="134">
        <f t="shared" si="11"/>
        <v>746</v>
      </c>
      <c r="B751" s="131">
        <v>16564625.195671933</v>
      </c>
      <c r="C751" s="131">
        <v>7331150.0290842522</v>
      </c>
      <c r="D751" s="131">
        <v>1086323.3386178194</v>
      </c>
      <c r="E751" s="131">
        <v>5115741.3496077973</v>
      </c>
      <c r="F751" s="133">
        <v>307993362228.35767</v>
      </c>
      <c r="G751" s="133">
        <v>100304787564.35234</v>
      </c>
      <c r="H751" s="133">
        <v>168467479281.38678</v>
      </c>
      <c r="I751" s="133">
        <v>12620943921842.848</v>
      </c>
      <c r="J751" s="133">
        <v>305212385993.05139</v>
      </c>
      <c r="K751" s="133">
        <v>90669050549.791595</v>
      </c>
      <c r="L751" s="133">
        <v>2405019431587.7954</v>
      </c>
      <c r="M751" s="133">
        <v>15590312269254.871</v>
      </c>
      <c r="N751" s="133">
        <v>16559963203626.057</v>
      </c>
      <c r="O751" s="132">
        <v>0.571367319504546</v>
      </c>
      <c r="P751" s="132">
        <v>0.62357599220608939</v>
      </c>
      <c r="Q751" s="133">
        <v>4084.8453881662695</v>
      </c>
      <c r="R751" s="426">
        <v>1.0343305886639211</v>
      </c>
    </row>
    <row r="752" spans="1:18">
      <c r="A752" s="134">
        <f t="shared" si="11"/>
        <v>747</v>
      </c>
      <c r="B752" s="131">
        <v>7472685.003315541</v>
      </c>
      <c r="C752" s="131">
        <v>6976483.8438304625</v>
      </c>
      <c r="D752" s="131">
        <v>1119301.2756671226</v>
      </c>
      <c r="E752" s="131">
        <v>3175339.1335922247</v>
      </c>
      <c r="F752" s="133">
        <v>224377001337.22372</v>
      </c>
      <c r="G752" s="133">
        <v>55619169213.674484</v>
      </c>
      <c r="H752" s="133">
        <v>717165260075.91748</v>
      </c>
      <c r="I752" s="133">
        <v>11770027924927.439</v>
      </c>
      <c r="J752" s="133">
        <v>163859352049.9277</v>
      </c>
      <c r="K752" s="133">
        <v>85441193513.495682</v>
      </c>
      <c r="L752" s="133">
        <v>2731610813637.0845</v>
      </c>
      <c r="M752" s="133">
        <v>15468104544203.865</v>
      </c>
      <c r="N752" s="133">
        <v>16441225031133.857</v>
      </c>
      <c r="O752" s="132">
        <v>0.67245191806789084</v>
      </c>
      <c r="P752" s="132">
        <v>0.74061397999439704</v>
      </c>
      <c r="Q752" s="133">
        <v>4055.5562484296638</v>
      </c>
      <c r="R752" s="426">
        <v>1.0388639296226523</v>
      </c>
    </row>
    <row r="753" spans="1:18">
      <c r="A753" s="134">
        <f t="shared" si="11"/>
        <v>748</v>
      </c>
      <c r="B753" s="131">
        <v>9819670.6173285469</v>
      </c>
      <c r="C753" s="131">
        <v>4079615.3640081086</v>
      </c>
      <c r="D753" s="131">
        <v>1241336.3405484662</v>
      </c>
      <c r="E753" s="131">
        <v>5147575.4551737001</v>
      </c>
      <c r="F753" s="133">
        <v>169922007649.37259</v>
      </c>
      <c r="G753" s="133">
        <v>49768256325.429253</v>
      </c>
      <c r="H753" s="133">
        <v>753026054453.59985</v>
      </c>
      <c r="I753" s="133">
        <v>8004577913894.5381</v>
      </c>
      <c r="J753" s="133">
        <v>376536647237.28418</v>
      </c>
      <c r="K753" s="133">
        <v>123222338817.19849</v>
      </c>
      <c r="L753" s="133">
        <v>3673827874927.1436</v>
      </c>
      <c r="M753" s="133">
        <v>12931190829329.766</v>
      </c>
      <c r="N753" s="133">
        <v>13850285170197.443</v>
      </c>
      <c r="O753" s="132">
        <v>0.58514877820592093</v>
      </c>
      <c r="P753" s="132">
        <v>0.65976543710243618</v>
      </c>
      <c r="Q753" s="133">
        <v>3416.4492279717424</v>
      </c>
      <c r="R753" s="426">
        <v>1.2730277369077201</v>
      </c>
    </row>
    <row r="754" spans="1:18">
      <c r="A754" s="134">
        <f t="shared" si="11"/>
        <v>749</v>
      </c>
      <c r="B754" s="131">
        <v>9022579.7751890235</v>
      </c>
      <c r="C754" s="131">
        <v>4079475.4230942978</v>
      </c>
      <c r="D754" s="131">
        <v>797618.22789311293</v>
      </c>
      <c r="E754" s="131">
        <v>4594214.0874641426</v>
      </c>
      <c r="F754" s="133">
        <v>194922867773.07779</v>
      </c>
      <c r="G754" s="133">
        <v>61565485719.055016</v>
      </c>
      <c r="H754" s="133">
        <v>441470665488.97302</v>
      </c>
      <c r="I754" s="133">
        <v>9329936173404.2969</v>
      </c>
      <c r="J754" s="133">
        <v>285939648629.81421</v>
      </c>
      <c r="K754" s="133">
        <v>68179129633.2201</v>
      </c>
      <c r="L754" s="133">
        <v>1857757466854.4595</v>
      </c>
      <c r="M754" s="133">
        <v>11983283084010.764</v>
      </c>
      <c r="N754" s="133">
        <v>12897674119139.156</v>
      </c>
      <c r="O754" s="132">
        <v>0.57496795227693465</v>
      </c>
      <c r="P754" s="132">
        <v>0.63932041685850449</v>
      </c>
      <c r="Q754" s="133">
        <v>3181.468702303689</v>
      </c>
      <c r="R754" s="426">
        <v>1.0719167443524984</v>
      </c>
    </row>
    <row r="755" spans="1:18">
      <c r="A755" s="134">
        <f t="shared" si="11"/>
        <v>750</v>
      </c>
      <c r="B755" s="131">
        <v>17712701.870196532</v>
      </c>
      <c r="C755" s="131">
        <v>5257185.2387643894</v>
      </c>
      <c r="D755" s="131">
        <v>788272.18750055868</v>
      </c>
      <c r="E755" s="131">
        <v>4316084.1931531755</v>
      </c>
      <c r="F755" s="133">
        <v>312028307632.0083</v>
      </c>
      <c r="G755" s="133">
        <v>95118521841.086426</v>
      </c>
      <c r="H755" s="133">
        <v>117716812343.09079</v>
      </c>
      <c r="I755" s="133">
        <v>11984427306861.752</v>
      </c>
      <c r="J755" s="133">
        <v>353568255874.62134</v>
      </c>
      <c r="K755" s="133">
        <v>56443888461.008347</v>
      </c>
      <c r="L755" s="133">
        <v>1644299634498.864</v>
      </c>
      <c r="M755" s="133">
        <v>14156455898039.334</v>
      </c>
      <c r="N755" s="133">
        <v>15155035718232.734</v>
      </c>
      <c r="O755" s="132">
        <v>0.57202893719647596</v>
      </c>
      <c r="P755" s="132">
        <v>0.61990583235684205</v>
      </c>
      <c r="Q755" s="133">
        <v>3738.291987723911</v>
      </c>
      <c r="R755" s="426">
        <v>0.909562184238635</v>
      </c>
    </row>
    <row r="756" spans="1:18">
      <c r="A756" s="134">
        <f t="shared" si="11"/>
        <v>751</v>
      </c>
      <c r="B756" s="131">
        <v>11465068.075349441</v>
      </c>
      <c r="C756" s="131">
        <v>18680403.881826159</v>
      </c>
      <c r="D756" s="131">
        <v>918196.17135331361</v>
      </c>
      <c r="E756" s="131">
        <v>3603867.3173918063</v>
      </c>
      <c r="F756" s="133">
        <v>274730334562.02167</v>
      </c>
      <c r="G756" s="133">
        <v>76064682888.149567</v>
      </c>
      <c r="H756" s="133">
        <v>651326081798.75024</v>
      </c>
      <c r="I756" s="133">
        <v>23118432429261.094</v>
      </c>
      <c r="J756" s="133">
        <v>190481377891.36475</v>
      </c>
      <c r="K756" s="133">
        <v>56934010175.168411</v>
      </c>
      <c r="L756" s="133">
        <v>1980527421191.8123</v>
      </c>
      <c r="M756" s="133">
        <v>25997701320318.188</v>
      </c>
      <c r="N756" s="133">
        <v>27478069096889.344</v>
      </c>
      <c r="O756" s="132">
        <v>0.71331219007841273</v>
      </c>
      <c r="P756" s="132">
        <v>0.77027941524440757</v>
      </c>
      <c r="Q756" s="133">
        <v>6778.0140840871591</v>
      </c>
      <c r="R756" s="426">
        <v>0.94742125041453307</v>
      </c>
    </row>
    <row r="757" spans="1:18">
      <c r="A757" s="134">
        <f t="shared" si="11"/>
        <v>752</v>
      </c>
      <c r="B757" s="131">
        <v>7576285.1292454135</v>
      </c>
      <c r="C757" s="131">
        <v>4647615.1576278908</v>
      </c>
      <c r="D757" s="131">
        <v>504896.62574003858</v>
      </c>
      <c r="E757" s="131">
        <v>3776900.5562151475</v>
      </c>
      <c r="F757" s="133">
        <v>265780300635.18408</v>
      </c>
      <c r="G757" s="133">
        <v>58900380661.889679</v>
      </c>
      <c r="H757" s="133">
        <v>639835907111.46826</v>
      </c>
      <c r="I757" s="133">
        <v>9024052914039.7383</v>
      </c>
      <c r="J757" s="133">
        <v>225213447110.14255</v>
      </c>
      <c r="K757" s="133">
        <v>44393510861.151855</v>
      </c>
      <c r="L757" s="133">
        <v>1333265403989.5012</v>
      </c>
      <c r="M757" s="133">
        <v>11266761183112.004</v>
      </c>
      <c r="N757" s="133">
        <v>12184242124393.904</v>
      </c>
      <c r="O757" s="132">
        <v>0.63208745614613948</v>
      </c>
      <c r="P757" s="132">
        <v>0.70504177101066834</v>
      </c>
      <c r="Q757" s="133">
        <v>3005.4864638366807</v>
      </c>
      <c r="R757" s="426">
        <v>1.2648373578813883</v>
      </c>
    </row>
    <row r="758" spans="1:18">
      <c r="A758" s="134">
        <f t="shared" si="11"/>
        <v>753</v>
      </c>
      <c r="B758" s="131">
        <v>7231925.5336725842</v>
      </c>
      <c r="C758" s="131">
        <v>3481228.294895357</v>
      </c>
      <c r="D758" s="131">
        <v>833919.23604805185</v>
      </c>
      <c r="E758" s="131">
        <v>4622671.4730597734</v>
      </c>
      <c r="F758" s="133">
        <v>243436368594.21527</v>
      </c>
      <c r="G758" s="133">
        <v>57175176520.275208</v>
      </c>
      <c r="H758" s="133">
        <v>576751511337.33569</v>
      </c>
      <c r="I758" s="133">
        <v>8198982521965.2197</v>
      </c>
      <c r="J758" s="133">
        <v>255820478389.74472</v>
      </c>
      <c r="K758" s="133">
        <v>101134235663.54205</v>
      </c>
      <c r="L758" s="133">
        <v>1560627968308.3813</v>
      </c>
      <c r="M758" s="133">
        <v>10693316715664.225</v>
      </c>
      <c r="N758" s="133">
        <v>11494509970738.768</v>
      </c>
      <c r="O758" s="132">
        <v>0.56308699376139071</v>
      </c>
      <c r="P758" s="132">
        <v>0.63495737204393765</v>
      </c>
      <c r="Q758" s="133">
        <v>2835.3502641190844</v>
      </c>
      <c r="R758" s="426">
        <v>0.96157257529824125</v>
      </c>
    </row>
    <row r="759" spans="1:18">
      <c r="A759" s="134">
        <f t="shared" si="11"/>
        <v>754</v>
      </c>
      <c r="B759" s="131">
        <v>9250493.5420245919</v>
      </c>
      <c r="C759" s="131">
        <v>8277616.1327955108</v>
      </c>
      <c r="D759" s="131">
        <v>1259978.0178933041</v>
      </c>
      <c r="E759" s="131">
        <v>6643754.4957875013</v>
      </c>
      <c r="F759" s="133">
        <v>261860499811.3634</v>
      </c>
      <c r="G759" s="133">
        <v>61416431978.838379</v>
      </c>
      <c r="H759" s="133">
        <v>832379842110.34558</v>
      </c>
      <c r="I759" s="133">
        <v>13530126655820.33</v>
      </c>
      <c r="J759" s="133">
        <v>631512601691.9021</v>
      </c>
      <c r="K759" s="133">
        <v>171950518210.17792</v>
      </c>
      <c r="L759" s="133">
        <v>2494528156579.8535</v>
      </c>
      <c r="M759" s="133">
        <v>17660497774412.609</v>
      </c>
      <c r="N759" s="133">
        <v>18783070092770.227</v>
      </c>
      <c r="O759" s="132">
        <v>0.62100717781793902</v>
      </c>
      <c r="P759" s="132">
        <v>0.69102325246834517</v>
      </c>
      <c r="Q759" s="133">
        <v>4633.2190658042</v>
      </c>
      <c r="R759" s="426">
        <v>0.9155696620909175</v>
      </c>
    </row>
    <row r="760" spans="1:18">
      <c r="A760" s="134">
        <f t="shared" si="11"/>
        <v>755</v>
      </c>
      <c r="B760" s="131">
        <v>7585476.3049890026</v>
      </c>
      <c r="C760" s="131">
        <v>5664847.1183367483</v>
      </c>
      <c r="D760" s="131">
        <v>600272.05254914484</v>
      </c>
      <c r="E760" s="131">
        <v>5822739.2194027789</v>
      </c>
      <c r="F760" s="133">
        <v>267137319198.91971</v>
      </c>
      <c r="G760" s="133">
        <v>59661692646.282593</v>
      </c>
      <c r="H760" s="133">
        <v>438655134514.02289</v>
      </c>
      <c r="I760" s="133">
        <v>11968770101123.65</v>
      </c>
      <c r="J760" s="133">
        <v>205091200676.07455</v>
      </c>
      <c r="K760" s="133">
        <v>81781527424.373627</v>
      </c>
      <c r="L760" s="133">
        <v>1324437373416.8745</v>
      </c>
      <c r="M760" s="133">
        <v>14018735337154.996</v>
      </c>
      <c r="N760" s="133">
        <v>14990491538763.135</v>
      </c>
      <c r="O760" s="132">
        <v>0.60985536279401498</v>
      </c>
      <c r="P760" s="132">
        <v>0.66445971093804068</v>
      </c>
      <c r="Q760" s="133">
        <v>3697.7038822800037</v>
      </c>
      <c r="R760" s="426">
        <v>1.080786431417839</v>
      </c>
    </row>
    <row r="761" spans="1:18">
      <c r="A761" s="134">
        <f t="shared" si="11"/>
        <v>756</v>
      </c>
      <c r="B761" s="131">
        <v>8580024.4822218884</v>
      </c>
      <c r="C761" s="131">
        <v>4868095.3698003171</v>
      </c>
      <c r="D761" s="131">
        <v>1575481.7980492963</v>
      </c>
      <c r="E761" s="131">
        <v>5595070.3847153969</v>
      </c>
      <c r="F761" s="133">
        <v>241512865192.85995</v>
      </c>
      <c r="G761" s="133">
        <v>20576088180.738998</v>
      </c>
      <c r="H761" s="133">
        <v>715436842222.38354</v>
      </c>
      <c r="I761" s="133">
        <v>10224704467566.393</v>
      </c>
      <c r="J761" s="133">
        <v>348578459291.31213</v>
      </c>
      <c r="K761" s="133">
        <v>173830351503.34528</v>
      </c>
      <c r="L761" s="133">
        <v>3964757035400.3813</v>
      </c>
      <c r="M761" s="133">
        <v>15427307155983.814</v>
      </c>
      <c r="N761" s="133">
        <v>16556260670790.656</v>
      </c>
      <c r="O761" s="132">
        <v>0.59345827737496826</v>
      </c>
      <c r="P761" s="132">
        <v>0.6654277945056204</v>
      </c>
      <c r="Q761" s="133">
        <v>4083.932084556156</v>
      </c>
      <c r="R761" s="426">
        <v>1.121731101453658</v>
      </c>
    </row>
    <row r="762" spans="1:18">
      <c r="A762" s="134">
        <f t="shared" si="11"/>
        <v>757</v>
      </c>
      <c r="B762" s="131">
        <v>8687303.7683734149</v>
      </c>
      <c r="C762" s="131">
        <v>5820611.0999535983</v>
      </c>
      <c r="D762" s="131">
        <v>1188605.8937940428</v>
      </c>
      <c r="E762" s="131">
        <v>5884794.3888585661</v>
      </c>
      <c r="F762" s="133">
        <v>150568678457.84814</v>
      </c>
      <c r="G762" s="133">
        <v>54841111737.496323</v>
      </c>
      <c r="H762" s="133">
        <v>797567760730.65845</v>
      </c>
      <c r="I762" s="133">
        <v>10593743248882.572</v>
      </c>
      <c r="J762" s="133">
        <v>314081827128.88959</v>
      </c>
      <c r="K762" s="133">
        <v>77967600043.29689</v>
      </c>
      <c r="L762" s="133">
        <v>2565436140134.0693</v>
      </c>
      <c r="M762" s="133">
        <v>14348796576919.484</v>
      </c>
      <c r="N762" s="133">
        <v>15383623646149.707</v>
      </c>
      <c r="O762" s="132">
        <v>0.58442563376719192</v>
      </c>
      <c r="P762" s="132">
        <v>0.65437531427565732</v>
      </c>
      <c r="Q762" s="133">
        <v>3794.6777617537509</v>
      </c>
      <c r="R762" s="426">
        <v>1.0192533873751202</v>
      </c>
    </row>
    <row r="763" spans="1:18">
      <c r="A763" s="134">
        <f t="shared" si="11"/>
        <v>758</v>
      </c>
      <c r="B763" s="131">
        <v>9048481.8458466604</v>
      </c>
      <c r="C763" s="131">
        <v>3758794.9016138446</v>
      </c>
      <c r="D763" s="131">
        <v>598271.49628135958</v>
      </c>
      <c r="E763" s="131">
        <v>5897666.0368634351</v>
      </c>
      <c r="F763" s="133">
        <v>246852273135.91064</v>
      </c>
      <c r="G763" s="133">
        <v>54844858267.121368</v>
      </c>
      <c r="H763" s="133">
        <v>988056032034.67456</v>
      </c>
      <c r="I763" s="133">
        <v>8396221214730.2842</v>
      </c>
      <c r="J763" s="133">
        <v>606580213579.98755</v>
      </c>
      <c r="K763" s="133">
        <v>53157778949.462708</v>
      </c>
      <c r="L763" s="133">
        <v>1291259745424.8079</v>
      </c>
      <c r="M763" s="133">
        <v>11335274984719.219</v>
      </c>
      <c r="N763" s="133">
        <v>12259082005723.109</v>
      </c>
      <c r="O763" s="132">
        <v>0.56654002444846396</v>
      </c>
      <c r="P763" s="132">
        <v>0.63943076692907774</v>
      </c>
      <c r="Q763" s="133">
        <v>3023.9472140412208</v>
      </c>
      <c r="R763" s="426">
        <v>0.98924665984614601</v>
      </c>
    </row>
    <row r="764" spans="1:18">
      <c r="A764" s="134">
        <f t="shared" si="11"/>
        <v>759</v>
      </c>
      <c r="B764" s="131">
        <v>7938522.3227452785</v>
      </c>
      <c r="C764" s="131">
        <v>4824215.5403623739</v>
      </c>
      <c r="D764" s="131">
        <v>919306.07524791639</v>
      </c>
      <c r="E764" s="131">
        <v>5793882.8195206756</v>
      </c>
      <c r="F764" s="133">
        <v>153291856553.9155</v>
      </c>
      <c r="G764" s="133">
        <v>41332819794.740486</v>
      </c>
      <c r="H764" s="133">
        <v>576595454474.96753</v>
      </c>
      <c r="I764" s="133">
        <v>9678947905743.8789</v>
      </c>
      <c r="J764" s="133">
        <v>274658167159.87689</v>
      </c>
      <c r="K764" s="133">
        <v>77979736957.050262</v>
      </c>
      <c r="L764" s="133">
        <v>2551286096767.1338</v>
      </c>
      <c r="M764" s="133">
        <v>13159467361102.906</v>
      </c>
      <c r="N764" s="133">
        <v>14078342788010.418</v>
      </c>
      <c r="O764" s="132">
        <v>0.58439385183385306</v>
      </c>
      <c r="P764" s="132">
        <v>0.65591176099784265</v>
      </c>
      <c r="Q764" s="133">
        <v>3472.7041904317757</v>
      </c>
      <c r="R764" s="426">
        <v>1.1878551042307108</v>
      </c>
    </row>
    <row r="765" spans="1:18">
      <c r="A765" s="134">
        <f t="shared" si="11"/>
        <v>760</v>
      </c>
      <c r="B765" s="131">
        <v>10281890.33888899</v>
      </c>
      <c r="C765" s="131">
        <v>5308120.6955083841</v>
      </c>
      <c r="D765" s="131">
        <v>935767.99025313614</v>
      </c>
      <c r="E765" s="131">
        <v>6681305.8502646154</v>
      </c>
      <c r="F765" s="133">
        <v>257283331366.28662</v>
      </c>
      <c r="G765" s="133">
        <v>49262264992.241486</v>
      </c>
      <c r="H765" s="133">
        <v>499696792444.12238</v>
      </c>
      <c r="I765" s="133">
        <v>10078404939941.982</v>
      </c>
      <c r="J765" s="133">
        <v>543086736565.62897</v>
      </c>
      <c r="K765" s="133">
        <v>70590518061.975769</v>
      </c>
      <c r="L765" s="133">
        <v>2794365915586.1914</v>
      </c>
      <c r="M765" s="133">
        <v>13986144902599.902</v>
      </c>
      <c r="N765" s="133">
        <v>15004276335078.686</v>
      </c>
      <c r="O765" s="132">
        <v>0.59426980811116192</v>
      </c>
      <c r="P765" s="132">
        <v>0.65448712262010977</v>
      </c>
      <c r="Q765" s="133">
        <v>3701.1041773751076</v>
      </c>
      <c r="R765" s="426">
        <v>1.2350878149998208</v>
      </c>
    </row>
    <row r="766" spans="1:18">
      <c r="A766" s="134">
        <f t="shared" si="11"/>
        <v>761</v>
      </c>
      <c r="B766" s="131">
        <v>9913804.7953096442</v>
      </c>
      <c r="C766" s="131">
        <v>3534354.4735778486</v>
      </c>
      <c r="D766" s="131">
        <v>776835.03738078545</v>
      </c>
      <c r="E766" s="131">
        <v>3483506.1207012916</v>
      </c>
      <c r="F766" s="133">
        <v>195748012777.94153</v>
      </c>
      <c r="G766" s="133">
        <v>48277750336.414734</v>
      </c>
      <c r="H766" s="133">
        <v>649352825759.9696</v>
      </c>
      <c r="I766" s="133">
        <v>8118687398990.9072</v>
      </c>
      <c r="J766" s="133">
        <v>149952421975.4946</v>
      </c>
      <c r="K766" s="133">
        <v>63678011964.053291</v>
      </c>
      <c r="L766" s="133">
        <v>1644298730694.6313</v>
      </c>
      <c r="M766" s="133">
        <v>10625969389385.055</v>
      </c>
      <c r="N766" s="133">
        <v>11433400447521.402</v>
      </c>
      <c r="O766" s="132">
        <v>0.56619905541803661</v>
      </c>
      <c r="P766" s="132">
        <v>0.63610917134166411</v>
      </c>
      <c r="Q766" s="133">
        <v>2820.2763807403558</v>
      </c>
      <c r="R766" s="426">
        <v>1.0689314330312352</v>
      </c>
    </row>
    <row r="767" spans="1:18">
      <c r="A767" s="134">
        <f t="shared" si="11"/>
        <v>762</v>
      </c>
      <c r="B767" s="131">
        <v>11032916.903787764</v>
      </c>
      <c r="C767" s="131">
        <v>4414771.8206930347</v>
      </c>
      <c r="D767" s="131">
        <v>930709.37459614745</v>
      </c>
      <c r="E767" s="131">
        <v>5517055.0622089747</v>
      </c>
      <c r="F767" s="133">
        <v>203181037422.8132</v>
      </c>
      <c r="G767" s="133">
        <v>43365447560.418861</v>
      </c>
      <c r="H767" s="133">
        <v>773700765597.65454</v>
      </c>
      <c r="I767" s="133">
        <v>8124445101810.1641</v>
      </c>
      <c r="J767" s="133">
        <v>435476417207.66364</v>
      </c>
      <c r="K767" s="133">
        <v>74961656728.154724</v>
      </c>
      <c r="L767" s="133">
        <v>1982866005535.9968</v>
      </c>
      <c r="M767" s="133">
        <v>11391449946879.633</v>
      </c>
      <c r="N767" s="133">
        <v>12228849671811.693</v>
      </c>
      <c r="O767" s="132">
        <v>0.54496102154775827</v>
      </c>
      <c r="P767" s="132">
        <v>0.61089247635501509</v>
      </c>
      <c r="Q767" s="133">
        <v>3016.4898055776252</v>
      </c>
      <c r="R767" s="426">
        <v>1.0408112215355032</v>
      </c>
    </row>
    <row r="768" spans="1:18">
      <c r="A768" s="134">
        <f t="shared" si="11"/>
        <v>763</v>
      </c>
      <c r="B768" s="131">
        <v>8547758.7131335847</v>
      </c>
      <c r="C768" s="131">
        <v>3825634.4019469456</v>
      </c>
      <c r="D768" s="131">
        <v>871062.36828653375</v>
      </c>
      <c r="E768" s="131">
        <v>7251195.0306913313</v>
      </c>
      <c r="F768" s="133">
        <v>280413841216.6405</v>
      </c>
      <c r="G768" s="133">
        <v>61350294944.375305</v>
      </c>
      <c r="H768" s="133">
        <v>630332029207.66235</v>
      </c>
      <c r="I768" s="133">
        <v>8762104400255.2568</v>
      </c>
      <c r="J768" s="133">
        <v>310346169791.81226</v>
      </c>
      <c r="K768" s="133">
        <v>119486590595.8429</v>
      </c>
      <c r="L768" s="133">
        <v>2287440332631.9956</v>
      </c>
      <c r="M768" s="133">
        <v>12109709522482.572</v>
      </c>
      <c r="N768" s="133">
        <v>12959671388820.289</v>
      </c>
      <c r="O768" s="132">
        <v>0.52278192494671682</v>
      </c>
      <c r="P768" s="132">
        <v>0.58998025410807109</v>
      </c>
      <c r="Q768" s="133">
        <v>3196.7615660632187</v>
      </c>
      <c r="R768" s="426">
        <v>1.268676052563992</v>
      </c>
    </row>
    <row r="769" spans="1:18">
      <c r="A769" s="134">
        <f t="shared" si="11"/>
        <v>764</v>
      </c>
      <c r="B769" s="131">
        <v>12819041.635117797</v>
      </c>
      <c r="C769" s="131">
        <v>5974870.9744684435</v>
      </c>
      <c r="D769" s="131">
        <v>693752.74976264755</v>
      </c>
      <c r="E769" s="131">
        <v>6029175.0224324074</v>
      </c>
      <c r="F769" s="133">
        <v>299059814811.58679</v>
      </c>
      <c r="G769" s="133">
        <v>79081061738.904266</v>
      </c>
      <c r="H769" s="133">
        <v>390792421039.61115</v>
      </c>
      <c r="I769" s="133">
        <v>12597517147934.045</v>
      </c>
      <c r="J769" s="133">
        <v>427609166923.29224</v>
      </c>
      <c r="K769" s="133">
        <v>93751873494.752945</v>
      </c>
      <c r="L769" s="133">
        <v>1433514255771.1685</v>
      </c>
      <c r="M769" s="133">
        <v>14943184865162.871</v>
      </c>
      <c r="N769" s="133">
        <v>15998081440254.309</v>
      </c>
      <c r="O769" s="132">
        <v>0.56805714322978196</v>
      </c>
      <c r="P769" s="132">
        <v>0.62425809748517869</v>
      </c>
      <c r="Q769" s="133">
        <v>3946.2460385432432</v>
      </c>
      <c r="R769" s="426">
        <v>1.1120080491196593</v>
      </c>
    </row>
    <row r="770" spans="1:18">
      <c r="A770" s="134">
        <f t="shared" si="11"/>
        <v>765</v>
      </c>
      <c r="B770" s="131">
        <v>14039300.988696745</v>
      </c>
      <c r="C770" s="131">
        <v>9882243.2406866793</v>
      </c>
      <c r="D770" s="131">
        <v>988480.45619760721</v>
      </c>
      <c r="E770" s="131">
        <v>2631387.9343143008</v>
      </c>
      <c r="F770" s="133">
        <v>243370026065.0191</v>
      </c>
      <c r="G770" s="133">
        <v>80770513399.650635</v>
      </c>
      <c r="H770" s="133">
        <v>400292126702.51343</v>
      </c>
      <c r="I770" s="133">
        <v>16902725060660.625</v>
      </c>
      <c r="J770" s="133">
        <v>140910788693.86893</v>
      </c>
      <c r="K770" s="133">
        <v>80561340114.660004</v>
      </c>
      <c r="L770" s="133">
        <v>2869498310938.5918</v>
      </c>
      <c r="M770" s="133">
        <v>20393987627110.258</v>
      </c>
      <c r="N770" s="133">
        <v>21631169762813.75</v>
      </c>
      <c r="O770" s="132">
        <v>0.66396012843417784</v>
      </c>
      <c r="P770" s="132">
        <v>0.73873730626558853</v>
      </c>
      <c r="Q770" s="133">
        <v>5335.7596849565243</v>
      </c>
      <c r="R770" s="426">
        <v>1.3835524329984599</v>
      </c>
    </row>
    <row r="771" spans="1:18">
      <c r="A771" s="134">
        <f t="shared" si="11"/>
        <v>766</v>
      </c>
      <c r="B771" s="131">
        <v>11201812.330361506</v>
      </c>
      <c r="C771" s="131">
        <v>5698129.3894950729</v>
      </c>
      <c r="D771" s="131">
        <v>982724.6258820626</v>
      </c>
      <c r="E771" s="131">
        <v>6841354.2102837116</v>
      </c>
      <c r="F771" s="133">
        <v>218393651953.17407</v>
      </c>
      <c r="G771" s="133">
        <v>81302037764.226501</v>
      </c>
      <c r="H771" s="133">
        <v>656398118528.37781</v>
      </c>
      <c r="I771" s="133">
        <v>9848741567717.3516</v>
      </c>
      <c r="J771" s="133">
        <v>507775259587.66022</v>
      </c>
      <c r="K771" s="133">
        <v>57747173874.618637</v>
      </c>
      <c r="L771" s="133">
        <v>2015168763856.967</v>
      </c>
      <c r="M771" s="133">
        <v>13085830883564.975</v>
      </c>
      <c r="N771" s="133">
        <v>13916318209896.295</v>
      </c>
      <c r="O771" s="132">
        <v>0.55184490557441901</v>
      </c>
      <c r="P771" s="132">
        <v>0.62952669408332473</v>
      </c>
      <c r="Q771" s="133">
        <v>3432.7375949423522</v>
      </c>
      <c r="R771" s="426">
        <v>1.0792888326109327</v>
      </c>
    </row>
    <row r="772" spans="1:18">
      <c r="A772" s="134">
        <f t="shared" si="11"/>
        <v>767</v>
      </c>
      <c r="B772" s="131">
        <v>12364902.799374031</v>
      </c>
      <c r="C772" s="131">
        <v>7509713.0623277752</v>
      </c>
      <c r="D772" s="131">
        <v>677091.00911536405</v>
      </c>
      <c r="E772" s="131">
        <v>6786078.2711629421</v>
      </c>
      <c r="F772" s="133">
        <v>257574621532.75427</v>
      </c>
      <c r="G772" s="133">
        <v>54015521396.145454</v>
      </c>
      <c r="H772" s="133">
        <v>675968552188.25183</v>
      </c>
      <c r="I772" s="133">
        <v>13102894512907.412</v>
      </c>
      <c r="J772" s="133">
        <v>526135531378.24561</v>
      </c>
      <c r="K772" s="133">
        <v>58830149501.905052</v>
      </c>
      <c r="L772" s="133">
        <v>1764397866751.8164</v>
      </c>
      <c r="M772" s="133">
        <v>16128226612727.631</v>
      </c>
      <c r="N772" s="133">
        <v>17278708047044.65</v>
      </c>
      <c r="O772" s="132">
        <v>0.59314865553957552</v>
      </c>
      <c r="P772" s="132">
        <v>0.67033473197990567</v>
      </c>
      <c r="Q772" s="133">
        <v>4262.1381467796373</v>
      </c>
      <c r="R772" s="426">
        <v>1.3459109353966776</v>
      </c>
    </row>
    <row r="773" spans="1:18">
      <c r="A773" s="134">
        <f t="shared" si="11"/>
        <v>768</v>
      </c>
      <c r="B773" s="131">
        <v>10311836.790581521</v>
      </c>
      <c r="C773" s="131">
        <v>4245333.9791622087</v>
      </c>
      <c r="D773" s="131">
        <v>540747.35689491243</v>
      </c>
      <c r="E773" s="131">
        <v>3796988.3512661364</v>
      </c>
      <c r="F773" s="133">
        <v>207557260362.26776</v>
      </c>
      <c r="G773" s="133">
        <v>46813791944.075356</v>
      </c>
      <c r="H773" s="133">
        <v>376548164557.53046</v>
      </c>
      <c r="I773" s="133">
        <v>8446889552880.4199</v>
      </c>
      <c r="J773" s="133">
        <v>245774723649.98611</v>
      </c>
      <c r="K773" s="133">
        <v>64973292112.629799</v>
      </c>
      <c r="L773" s="133">
        <v>1119564199816.8833</v>
      </c>
      <c r="M773" s="133">
        <v>10253749933017.449</v>
      </c>
      <c r="N773" s="133">
        <v>11045548221362.795</v>
      </c>
      <c r="O773" s="132">
        <v>0.56582344209449098</v>
      </c>
      <c r="P773" s="132">
        <v>0.62142157730662395</v>
      </c>
      <c r="Q773" s="133">
        <v>2724.6048893346806</v>
      </c>
      <c r="R773" s="426">
        <v>1.0938678935833126</v>
      </c>
    </row>
    <row r="774" spans="1:18">
      <c r="A774" s="134">
        <f t="shared" si="11"/>
        <v>769</v>
      </c>
      <c r="B774" s="131">
        <v>8397674.29027039</v>
      </c>
      <c r="C774" s="131">
        <v>4552923.2411257019</v>
      </c>
      <c r="D774" s="131">
        <v>882159.64027285436</v>
      </c>
      <c r="E774" s="131">
        <v>5329960.2510174848</v>
      </c>
      <c r="F774" s="133">
        <v>309485909186.57953</v>
      </c>
      <c r="G774" s="133">
        <v>46594024700.823311</v>
      </c>
      <c r="H774" s="133">
        <v>555459160606.41724</v>
      </c>
      <c r="I774" s="133">
        <v>10475442183256.395</v>
      </c>
      <c r="J774" s="133">
        <v>310285292214.09094</v>
      </c>
      <c r="K774" s="133">
        <v>81118257790.102066</v>
      </c>
      <c r="L774" s="133">
        <v>1932616498997.3901</v>
      </c>
      <c r="M774" s="133">
        <v>13354921392864.396</v>
      </c>
      <c r="N774" s="133">
        <v>14440547259520.24</v>
      </c>
      <c r="O774" s="132">
        <v>0.58048136949597673</v>
      </c>
      <c r="P774" s="132">
        <v>0.66451177581637855</v>
      </c>
      <c r="Q774" s="133">
        <v>3562.0491513370102</v>
      </c>
      <c r="R774" s="426">
        <v>1.098635614171692</v>
      </c>
    </row>
    <row r="775" spans="1:18">
      <c r="A775" s="134">
        <f t="shared" si="11"/>
        <v>770</v>
      </c>
      <c r="B775" s="131">
        <v>12262224.250660218</v>
      </c>
      <c r="C775" s="131">
        <v>5259637.3123184405</v>
      </c>
      <c r="D775" s="131">
        <v>1075393.1424690434</v>
      </c>
      <c r="E775" s="131">
        <v>3765145.6481126258</v>
      </c>
      <c r="F775" s="133">
        <v>232082036975.99911</v>
      </c>
      <c r="G775" s="133">
        <v>50884121154.110718</v>
      </c>
      <c r="H775" s="133">
        <v>0</v>
      </c>
      <c r="I775" s="133">
        <v>10173432415674.42</v>
      </c>
      <c r="J775" s="133">
        <v>169689830916.27179</v>
      </c>
      <c r="K775" s="133">
        <v>100356889967.38768</v>
      </c>
      <c r="L775" s="133">
        <v>2384170936702.5547</v>
      </c>
      <c r="M775" s="133">
        <v>12827650073260.633</v>
      </c>
      <c r="N775" s="133">
        <v>13518971805077.213</v>
      </c>
      <c r="O775" s="132">
        <v>0.52288922826207007</v>
      </c>
      <c r="P775" s="132">
        <v>0.60181612124318118</v>
      </c>
      <c r="Q775" s="133">
        <v>3334.7241749080445</v>
      </c>
      <c r="R775" s="426">
        <v>0.94389053574615145</v>
      </c>
    </row>
    <row r="776" spans="1:18">
      <c r="A776" s="134">
        <f t="shared" ref="A776:A839" si="12">A775+1</f>
        <v>771</v>
      </c>
      <c r="B776" s="131">
        <v>9689949.7813787479</v>
      </c>
      <c r="C776" s="131">
        <v>5209926.42457713</v>
      </c>
      <c r="D776" s="131">
        <v>834686.93704518082</v>
      </c>
      <c r="E776" s="131">
        <v>5390276.4890094334</v>
      </c>
      <c r="F776" s="133">
        <v>238369418718.13208</v>
      </c>
      <c r="G776" s="133">
        <v>58471186599.204239</v>
      </c>
      <c r="H776" s="133">
        <v>486072812054.14832</v>
      </c>
      <c r="I776" s="133">
        <v>11543257611032.41</v>
      </c>
      <c r="J776" s="133">
        <v>421796757579.8291</v>
      </c>
      <c r="K776" s="133">
        <v>95237833730.119446</v>
      </c>
      <c r="L776" s="133">
        <v>2354223366669.3496</v>
      </c>
      <c r="M776" s="133">
        <v>14900588381065.855</v>
      </c>
      <c r="N776" s="133">
        <v>15967431269065.176</v>
      </c>
      <c r="O776" s="132">
        <v>0.62016732653628515</v>
      </c>
      <c r="P776" s="132">
        <v>0.67903620051762381</v>
      </c>
      <c r="Q776" s="133">
        <v>3938.6855621769059</v>
      </c>
      <c r="R776" s="426">
        <v>1.1428028971619302</v>
      </c>
    </row>
    <row r="777" spans="1:18">
      <c r="A777" s="134">
        <f t="shared" si="12"/>
        <v>772</v>
      </c>
      <c r="B777" s="131">
        <v>12782623.771713335</v>
      </c>
      <c r="C777" s="131">
        <v>9379864.8665971421</v>
      </c>
      <c r="D777" s="131">
        <v>1082993.8883788045</v>
      </c>
      <c r="E777" s="131">
        <v>5921190.1290869806</v>
      </c>
      <c r="F777" s="133">
        <v>200491525986.43378</v>
      </c>
      <c r="G777" s="133">
        <v>44719684266.855957</v>
      </c>
      <c r="H777" s="133">
        <v>379642997111.80212</v>
      </c>
      <c r="I777" s="133">
        <v>14472839784958.18</v>
      </c>
      <c r="J777" s="133">
        <v>431227329246.91278</v>
      </c>
      <c r="K777" s="133">
        <v>84054064837.964661</v>
      </c>
      <c r="L777" s="133">
        <v>2545392916303.5371</v>
      </c>
      <c r="M777" s="133">
        <v>17913157092458.398</v>
      </c>
      <c r="N777" s="133">
        <v>19078165951294.551</v>
      </c>
      <c r="O777" s="132">
        <v>0.61844498352850874</v>
      </c>
      <c r="P777" s="132">
        <v>0.68326023249881329</v>
      </c>
      <c r="Q777" s="133">
        <v>4706.0103481239639</v>
      </c>
      <c r="R777" s="426">
        <v>1.0603413115548921</v>
      </c>
    </row>
    <row r="778" spans="1:18">
      <c r="A778" s="134">
        <f t="shared" si="12"/>
        <v>773</v>
      </c>
      <c r="B778" s="131">
        <v>11372985.524028718</v>
      </c>
      <c r="C778" s="131">
        <v>10092267.220362674</v>
      </c>
      <c r="D778" s="131">
        <v>861250.47339458123</v>
      </c>
      <c r="E778" s="131">
        <v>5267366.9572053496</v>
      </c>
      <c r="F778" s="133">
        <v>205385974230.39368</v>
      </c>
      <c r="G778" s="133">
        <v>60860462491.107635</v>
      </c>
      <c r="H778" s="133">
        <v>259053656728.16345</v>
      </c>
      <c r="I778" s="133">
        <v>16847324775329.111</v>
      </c>
      <c r="J778" s="133">
        <v>299728530757.72705</v>
      </c>
      <c r="K778" s="133">
        <v>66909355693.365486</v>
      </c>
      <c r="L778" s="133">
        <v>2119810450665.479</v>
      </c>
      <c r="M778" s="133">
        <v>19592826769173.848</v>
      </c>
      <c r="N778" s="133">
        <v>20766161175424.605</v>
      </c>
      <c r="O778" s="132">
        <v>0.64847334186893768</v>
      </c>
      <c r="P778" s="132">
        <v>0.70901999430642348</v>
      </c>
      <c r="Q778" s="133">
        <v>5122.3880551121374</v>
      </c>
      <c r="R778" s="426">
        <v>1.2308953344033218</v>
      </c>
    </row>
    <row r="779" spans="1:18">
      <c r="A779" s="134">
        <f t="shared" si="12"/>
        <v>774</v>
      </c>
      <c r="B779" s="131">
        <v>8024468.8510964625</v>
      </c>
      <c r="C779" s="131">
        <v>5994141.5339653697</v>
      </c>
      <c r="D779" s="131">
        <v>936430.83259100828</v>
      </c>
      <c r="E779" s="131">
        <v>3482132.6983095789</v>
      </c>
      <c r="F779" s="133">
        <v>245261869448.85742</v>
      </c>
      <c r="G779" s="133">
        <v>44176101571.55854</v>
      </c>
      <c r="H779" s="133">
        <v>463630620108.87598</v>
      </c>
      <c r="I779" s="133">
        <v>11075046485842.211</v>
      </c>
      <c r="J779" s="133">
        <v>247108365443.72025</v>
      </c>
      <c r="K779" s="133">
        <v>118626795830.40356</v>
      </c>
      <c r="L779" s="133">
        <v>1885269668395.9883</v>
      </c>
      <c r="M779" s="133">
        <v>13789681935621.199</v>
      </c>
      <c r="N779" s="133">
        <v>14701468124030.758</v>
      </c>
      <c r="O779" s="132">
        <v>0.63007047510053205</v>
      </c>
      <c r="P779" s="132">
        <v>0.69662271692813871</v>
      </c>
      <c r="Q779" s="133">
        <v>3626.4104894007787</v>
      </c>
      <c r="R779" s="426">
        <v>1.0306645089755118</v>
      </c>
    </row>
    <row r="780" spans="1:18">
      <c r="A780" s="134">
        <f t="shared" si="12"/>
        <v>775</v>
      </c>
      <c r="B780" s="131">
        <v>11858184.959436646</v>
      </c>
      <c r="C780" s="131">
        <v>5631408.7816049876</v>
      </c>
      <c r="D780" s="131">
        <v>808307.60094524978</v>
      </c>
      <c r="E780" s="131">
        <v>5931143.9014944872</v>
      </c>
      <c r="F780" s="133">
        <v>252775028289.79117</v>
      </c>
      <c r="G780" s="133">
        <v>59797402521.672928</v>
      </c>
      <c r="H780" s="133">
        <v>517125693233.41675</v>
      </c>
      <c r="I780" s="133">
        <v>10124863602574.418</v>
      </c>
      <c r="J780" s="133">
        <v>269945340092.48804</v>
      </c>
      <c r="K780" s="133">
        <v>71581038040.315033</v>
      </c>
      <c r="L780" s="133">
        <v>2030444886113.8899</v>
      </c>
      <c r="M780" s="133">
        <v>13013960560054.527</v>
      </c>
      <c r="N780" s="133">
        <v>13885291196643.367</v>
      </c>
      <c r="O780" s="132">
        <v>0.55944794017119837</v>
      </c>
      <c r="P780" s="132">
        <v>0.62256830494333304</v>
      </c>
      <c r="Q780" s="133">
        <v>3425.0841629608699</v>
      </c>
      <c r="R780" s="426">
        <v>1.1189553721106782</v>
      </c>
    </row>
    <row r="781" spans="1:18">
      <c r="A781" s="134">
        <f t="shared" si="12"/>
        <v>776</v>
      </c>
      <c r="B781" s="131">
        <v>9995245.5830211081</v>
      </c>
      <c r="C781" s="131">
        <v>9405400.0507167019</v>
      </c>
      <c r="D781" s="131">
        <v>799679.81599112833</v>
      </c>
      <c r="E781" s="131">
        <v>5156864.3533015549</v>
      </c>
      <c r="F781" s="133">
        <v>241965875307.1145</v>
      </c>
      <c r="G781" s="133">
        <v>51564612525.255363</v>
      </c>
      <c r="H781" s="133">
        <v>886788856555.40393</v>
      </c>
      <c r="I781" s="133">
        <v>14794585389315.619</v>
      </c>
      <c r="J781" s="133">
        <v>322321933806.68909</v>
      </c>
      <c r="K781" s="133">
        <v>69300217684.897766</v>
      </c>
      <c r="L781" s="133">
        <v>2331463694143.1758</v>
      </c>
      <c r="M781" s="133">
        <v>18404460091505.789</v>
      </c>
      <c r="N781" s="133">
        <v>19560796239974.785</v>
      </c>
      <c r="O781" s="132">
        <v>0.66331673123165413</v>
      </c>
      <c r="P781" s="132">
        <v>0.73635419675034663</v>
      </c>
      <c r="Q781" s="133">
        <v>4825.060740003647</v>
      </c>
      <c r="R781" s="426">
        <v>1.3297414987975704</v>
      </c>
    </row>
    <row r="782" spans="1:18">
      <c r="A782" s="134">
        <f t="shared" si="12"/>
        <v>777</v>
      </c>
      <c r="B782" s="131">
        <v>8908791.5009901337</v>
      </c>
      <c r="C782" s="131">
        <v>6956385.7735842168</v>
      </c>
      <c r="D782" s="131">
        <v>873022.74029362167</v>
      </c>
      <c r="E782" s="131">
        <v>2796042.5842065108</v>
      </c>
      <c r="F782" s="133">
        <v>202013209191.58533</v>
      </c>
      <c r="G782" s="133">
        <v>46832639438.955704</v>
      </c>
      <c r="H782" s="133">
        <v>462583921332.33228</v>
      </c>
      <c r="I782" s="133">
        <v>13733084133432.752</v>
      </c>
      <c r="J782" s="133">
        <v>146740211318.51425</v>
      </c>
      <c r="K782" s="133">
        <v>63978390728.37307</v>
      </c>
      <c r="L782" s="133">
        <v>2149659484675.7712</v>
      </c>
      <c r="M782" s="133">
        <v>16556046141487.742</v>
      </c>
      <c r="N782" s="133">
        <v>17758786163983.934</v>
      </c>
      <c r="O782" s="132">
        <v>0.67984183613121785</v>
      </c>
      <c r="P782" s="132">
        <v>0.75264786683607343</v>
      </c>
      <c r="Q782" s="133">
        <v>4380.5589945692982</v>
      </c>
      <c r="R782" s="426">
        <v>1.2138825559023585</v>
      </c>
    </row>
    <row r="783" spans="1:18">
      <c r="A783" s="134">
        <f t="shared" si="12"/>
        <v>778</v>
      </c>
      <c r="B783" s="131">
        <v>13302742.49461267</v>
      </c>
      <c r="C783" s="131">
        <v>7311579.7764530219</v>
      </c>
      <c r="D783" s="131">
        <v>703574.64551199344</v>
      </c>
      <c r="E783" s="131">
        <v>4109580.2577453665</v>
      </c>
      <c r="F783" s="133">
        <v>270152685378.01733</v>
      </c>
      <c r="G783" s="133">
        <v>74060717424.679626</v>
      </c>
      <c r="H783" s="133">
        <v>327442917983.27319</v>
      </c>
      <c r="I783" s="133">
        <v>13016594996711.967</v>
      </c>
      <c r="J783" s="133">
        <v>229278763400.43365</v>
      </c>
      <c r="K783" s="133">
        <v>56452516047.967529</v>
      </c>
      <c r="L783" s="133">
        <v>1643958782067.9492</v>
      </c>
      <c r="M783" s="133">
        <v>15273727976211.59</v>
      </c>
      <c r="N783" s="133">
        <v>16189918757834.156</v>
      </c>
      <c r="O783" s="132">
        <v>0.6238518427791967</v>
      </c>
      <c r="P783" s="132">
        <v>0.66794819195758315</v>
      </c>
      <c r="Q783" s="133">
        <v>3993.566541152974</v>
      </c>
      <c r="R783" s="426">
        <v>0.98396912942502035</v>
      </c>
    </row>
    <row r="784" spans="1:18">
      <c r="A784" s="134">
        <f t="shared" si="12"/>
        <v>779</v>
      </c>
      <c r="B784" s="131">
        <v>10317505.055918051</v>
      </c>
      <c r="C784" s="131">
        <v>6134695.0666128043</v>
      </c>
      <c r="D784" s="131">
        <v>863088.11147713254</v>
      </c>
      <c r="E784" s="131">
        <v>4497261.5223311726</v>
      </c>
      <c r="F784" s="133">
        <v>191050242467.76929</v>
      </c>
      <c r="G784" s="133">
        <v>51011603234.039566</v>
      </c>
      <c r="H784" s="133">
        <v>974916173780.56885</v>
      </c>
      <c r="I784" s="133">
        <v>10939656867213.387</v>
      </c>
      <c r="J784" s="133">
        <v>133076311425.0722</v>
      </c>
      <c r="K784" s="133">
        <v>63183974262.017479</v>
      </c>
      <c r="L784" s="133">
        <v>2172176373464.3921</v>
      </c>
      <c r="M784" s="133">
        <v>14283009700145.438</v>
      </c>
      <c r="N784" s="133">
        <v>15306499941265.197</v>
      </c>
      <c r="O784" s="132">
        <v>0.59821091285054695</v>
      </c>
      <c r="P784" s="132">
        <v>0.68364500561233277</v>
      </c>
      <c r="Q784" s="133">
        <v>3775.6536608942274</v>
      </c>
      <c r="R784" s="426">
        <v>1.1298891393869774</v>
      </c>
    </row>
    <row r="785" spans="1:18">
      <c r="A785" s="134">
        <f t="shared" si="12"/>
        <v>780</v>
      </c>
      <c r="B785" s="131">
        <v>13240681.367788317</v>
      </c>
      <c r="C785" s="131">
        <v>10405855.489558889</v>
      </c>
      <c r="D785" s="131">
        <v>968015.23141820938</v>
      </c>
      <c r="E785" s="131">
        <v>3383081.4261023933</v>
      </c>
      <c r="F785" s="133">
        <v>216100883241.56314</v>
      </c>
      <c r="G785" s="133">
        <v>65462336180.29023</v>
      </c>
      <c r="H785" s="133">
        <v>298062246983.93774</v>
      </c>
      <c r="I785" s="133">
        <v>18729195175095.035</v>
      </c>
      <c r="J785" s="133">
        <v>156953005327.64594</v>
      </c>
      <c r="K785" s="133">
        <v>115004682924.21834</v>
      </c>
      <c r="L785" s="133">
        <v>2094552886336.3687</v>
      </c>
      <c r="M785" s="133">
        <v>21393767996667.203</v>
      </c>
      <c r="N785" s="133">
        <v>22739717842861.215</v>
      </c>
      <c r="O785" s="132">
        <v>0.6554275840562892</v>
      </c>
      <c r="P785" s="132">
        <v>0.71619371740160298</v>
      </c>
      <c r="Q785" s="133">
        <v>5609.2051906416418</v>
      </c>
      <c r="R785" s="426">
        <v>1.1118239386495337</v>
      </c>
    </row>
    <row r="786" spans="1:18">
      <c r="A786" s="134">
        <f t="shared" si="12"/>
        <v>781</v>
      </c>
      <c r="B786" s="131">
        <v>9868613.7631431315</v>
      </c>
      <c r="C786" s="131">
        <v>5950443.3374078609</v>
      </c>
      <c r="D786" s="131">
        <v>494857.19765483891</v>
      </c>
      <c r="E786" s="131">
        <v>4389169.0758957174</v>
      </c>
      <c r="F786" s="133">
        <v>201462601839.1427</v>
      </c>
      <c r="G786" s="133">
        <v>49254437971.525475</v>
      </c>
      <c r="H786" s="133">
        <v>679436344353.08008</v>
      </c>
      <c r="I786" s="133">
        <v>10859427061956.49</v>
      </c>
      <c r="J786" s="133">
        <v>201658995956.98724</v>
      </c>
      <c r="K786" s="133">
        <v>59900040524.896233</v>
      </c>
      <c r="L786" s="133">
        <v>1006723259312.7744</v>
      </c>
      <c r="M786" s="133">
        <v>12807145702104.227</v>
      </c>
      <c r="N786" s="133">
        <v>13760390166418.979</v>
      </c>
      <c r="O786" s="132">
        <v>0.60357835415707406</v>
      </c>
      <c r="P786" s="132">
        <v>0.66740874717190735</v>
      </c>
      <c r="Q786" s="133">
        <v>3394.2748313810998</v>
      </c>
      <c r="R786" s="426">
        <v>1.0845063947532549</v>
      </c>
    </row>
    <row r="787" spans="1:18">
      <c r="A787" s="134">
        <f t="shared" si="12"/>
        <v>782</v>
      </c>
      <c r="B787" s="131">
        <v>10780321.184879368</v>
      </c>
      <c r="C787" s="131">
        <v>4882495.7125246869</v>
      </c>
      <c r="D787" s="131">
        <v>531834.34557175601</v>
      </c>
      <c r="E787" s="131">
        <v>3626013.7695480613</v>
      </c>
      <c r="F787" s="133">
        <v>207680622495.99194</v>
      </c>
      <c r="G787" s="133">
        <v>47090431652.264832</v>
      </c>
      <c r="H787" s="133">
        <v>19230534030.621227</v>
      </c>
      <c r="I787" s="133">
        <v>8943044113853.2305</v>
      </c>
      <c r="J787" s="133">
        <v>173037650713.17929</v>
      </c>
      <c r="K787" s="133">
        <v>59370906279.866837</v>
      </c>
      <c r="L787" s="133">
        <v>1015666409167.3477</v>
      </c>
      <c r="M787" s="133">
        <v>10210349614044.246</v>
      </c>
      <c r="N787" s="133">
        <v>10964986498530.9</v>
      </c>
      <c r="O787" s="132">
        <v>0.5669395635334129</v>
      </c>
      <c r="P787" s="132">
        <v>0.60486689681091887</v>
      </c>
      <c r="Q787" s="133">
        <v>2704.7327327407252</v>
      </c>
      <c r="R787" s="426">
        <v>0.88571551022800832</v>
      </c>
    </row>
    <row r="788" spans="1:18">
      <c r="A788" s="134">
        <f t="shared" si="12"/>
        <v>783</v>
      </c>
      <c r="B788" s="131">
        <v>10687659.920583054</v>
      </c>
      <c r="C788" s="131">
        <v>3509437.9514592923</v>
      </c>
      <c r="D788" s="131">
        <v>1009683.5105234786</v>
      </c>
      <c r="E788" s="131">
        <v>6183098.283958761</v>
      </c>
      <c r="F788" s="133">
        <v>185441680229.3176</v>
      </c>
      <c r="G788" s="133">
        <v>63056786760.050598</v>
      </c>
      <c r="H788" s="133">
        <v>589395496941.23279</v>
      </c>
      <c r="I788" s="133">
        <v>7802277847764.7637</v>
      </c>
      <c r="J788" s="133">
        <v>569287660025.69202</v>
      </c>
      <c r="K788" s="133">
        <v>111585956236.95033</v>
      </c>
      <c r="L788" s="133">
        <v>2110845338125.5847</v>
      </c>
      <c r="M788" s="133">
        <v>11183392299094.223</v>
      </c>
      <c r="N788" s="133">
        <v>12104501201147.582</v>
      </c>
      <c r="O788" s="132">
        <v>0.54018230495063113</v>
      </c>
      <c r="P788" s="132">
        <v>0.60583486764989847</v>
      </c>
      <c r="Q788" s="133">
        <v>2985.8167738400548</v>
      </c>
      <c r="R788" s="426">
        <v>0.99623630650595152</v>
      </c>
    </row>
    <row r="789" spans="1:18">
      <c r="A789" s="134">
        <f t="shared" si="12"/>
        <v>784</v>
      </c>
      <c r="B789" s="131">
        <v>8725176.4360914771</v>
      </c>
      <c r="C789" s="131">
        <v>4700224.3847921314</v>
      </c>
      <c r="D789" s="131">
        <v>996834.23424885445</v>
      </c>
      <c r="E789" s="131">
        <v>3356217.1130362214</v>
      </c>
      <c r="F789" s="133">
        <v>188004029593.8786</v>
      </c>
      <c r="G789" s="133">
        <v>34540740521.57093</v>
      </c>
      <c r="H789" s="133">
        <v>424268918567.07117</v>
      </c>
      <c r="I789" s="133">
        <v>10208947292051.979</v>
      </c>
      <c r="J789" s="133">
        <v>139229574077.16449</v>
      </c>
      <c r="K789" s="133">
        <v>122260407013.15826</v>
      </c>
      <c r="L789" s="133">
        <v>1896527893951.9417</v>
      </c>
      <c r="M789" s="133">
        <v>12791234085661.313</v>
      </c>
      <c r="N789" s="133">
        <v>13820966332192.674</v>
      </c>
      <c r="O789" s="132">
        <v>0.58432198027289239</v>
      </c>
      <c r="P789" s="132">
        <v>0.64377756892755988</v>
      </c>
      <c r="Q789" s="133">
        <v>3409.2171515028795</v>
      </c>
      <c r="R789" s="426">
        <v>0.91844683058433063</v>
      </c>
    </row>
    <row r="790" spans="1:18">
      <c r="A790" s="134">
        <f t="shared" si="12"/>
        <v>785</v>
      </c>
      <c r="B790" s="131">
        <v>13123396.199459389</v>
      </c>
      <c r="C790" s="131">
        <v>5114608.804776432</v>
      </c>
      <c r="D790" s="131">
        <v>1003043.6528378141</v>
      </c>
      <c r="E790" s="131">
        <v>5696393.3324405393</v>
      </c>
      <c r="F790" s="133">
        <v>239798144975.47919</v>
      </c>
      <c r="G790" s="133">
        <v>54734488649.234848</v>
      </c>
      <c r="H790" s="133">
        <v>487180775113.79309</v>
      </c>
      <c r="I790" s="133">
        <v>9636106224769.2617</v>
      </c>
      <c r="J790" s="133">
        <v>466765791811.06824</v>
      </c>
      <c r="K790" s="133">
        <v>85922427286.379349</v>
      </c>
      <c r="L790" s="133">
        <v>2587823725367.9297</v>
      </c>
      <c r="M790" s="133">
        <v>13263798944348.432</v>
      </c>
      <c r="N790" s="133">
        <v>14208339465534.439</v>
      </c>
      <c r="O790" s="132">
        <v>0.55735571694180852</v>
      </c>
      <c r="P790" s="132">
        <v>0.62725152453744848</v>
      </c>
      <c r="Q790" s="133">
        <v>3504.7704651046965</v>
      </c>
      <c r="R790" s="426">
        <v>1.1709312484599197</v>
      </c>
    </row>
    <row r="791" spans="1:18">
      <c r="A791" s="134">
        <f t="shared" si="12"/>
        <v>786</v>
      </c>
      <c r="B791" s="131">
        <v>13169565.990443753</v>
      </c>
      <c r="C791" s="131">
        <v>9007736.080799615</v>
      </c>
      <c r="D791" s="131">
        <v>1285275.0484110478</v>
      </c>
      <c r="E791" s="131">
        <v>3091853.528520979</v>
      </c>
      <c r="F791" s="133">
        <v>184042475737.98462</v>
      </c>
      <c r="G791" s="133">
        <v>45855450543.789665</v>
      </c>
      <c r="H791" s="133">
        <v>497088064556.18518</v>
      </c>
      <c r="I791" s="133">
        <v>15407550843269.939</v>
      </c>
      <c r="J791" s="133">
        <v>153837572968.9584</v>
      </c>
      <c r="K791" s="133">
        <v>205624064155.79156</v>
      </c>
      <c r="L791" s="133">
        <v>2127858984261.7563</v>
      </c>
      <c r="M791" s="133">
        <v>18391959529212.633</v>
      </c>
      <c r="N791" s="133">
        <v>19645599277719.207</v>
      </c>
      <c r="O791" s="132">
        <v>0.63184279575326741</v>
      </c>
      <c r="P791" s="132">
        <v>0.69607287836039944</v>
      </c>
      <c r="Q791" s="133">
        <v>4845.9791015587589</v>
      </c>
      <c r="R791" s="426">
        <v>0.75989343346645188</v>
      </c>
    </row>
    <row r="792" spans="1:18">
      <c r="A792" s="134">
        <f t="shared" si="12"/>
        <v>787</v>
      </c>
      <c r="B792" s="131">
        <v>8419108.3173030131</v>
      </c>
      <c r="C792" s="131">
        <v>11672447.202642094</v>
      </c>
      <c r="D792" s="131">
        <v>1301778.3470829558</v>
      </c>
      <c r="E792" s="131">
        <v>3949946.3667865489</v>
      </c>
      <c r="F792" s="133">
        <v>295498913467.21729</v>
      </c>
      <c r="G792" s="133">
        <v>67583397418.048889</v>
      </c>
      <c r="H792" s="133">
        <v>879262238188.44995</v>
      </c>
      <c r="I792" s="133">
        <v>17883369681691.867</v>
      </c>
      <c r="J792" s="133">
        <v>176233826519.00681</v>
      </c>
      <c r="K792" s="133">
        <v>156784041170.41013</v>
      </c>
      <c r="L792" s="133">
        <v>2655360516775.0425</v>
      </c>
      <c r="M792" s="133">
        <v>21751010304344.777</v>
      </c>
      <c r="N792" s="133">
        <v>23193727714461.688</v>
      </c>
      <c r="O792" s="132">
        <v>0.68830783939649864</v>
      </c>
      <c r="P792" s="132">
        <v>0.75733702528548286</v>
      </c>
      <c r="Q792" s="133">
        <v>5721.1957855110231</v>
      </c>
      <c r="R792" s="426">
        <v>0.96582410065890556</v>
      </c>
    </row>
    <row r="793" spans="1:18">
      <c r="A793" s="134">
        <f t="shared" si="12"/>
        <v>788</v>
      </c>
      <c r="B793" s="131">
        <v>11255989.373005999</v>
      </c>
      <c r="C793" s="131">
        <v>5213121.3148123678</v>
      </c>
      <c r="D793" s="131">
        <v>1073409.0057458472</v>
      </c>
      <c r="E793" s="131">
        <v>4205578.5706151947</v>
      </c>
      <c r="F793" s="133">
        <v>196221784170.83984</v>
      </c>
      <c r="G793" s="133">
        <v>49881305514.931931</v>
      </c>
      <c r="H793" s="133">
        <v>481788768782.0379</v>
      </c>
      <c r="I793" s="133">
        <v>7764156114590.5703</v>
      </c>
      <c r="J793" s="133">
        <v>235281371915.04895</v>
      </c>
      <c r="K793" s="133">
        <v>102287653015.65152</v>
      </c>
      <c r="L793" s="133">
        <v>2679843802592.376</v>
      </c>
      <c r="M793" s="133">
        <v>11263357710895.684</v>
      </c>
      <c r="N793" s="133">
        <v>12021729438404.789</v>
      </c>
      <c r="O793" s="132">
        <v>0.53497225440678764</v>
      </c>
      <c r="P793" s="132">
        <v>0.62629513944549464</v>
      </c>
      <c r="Q793" s="133">
        <v>2965.3994667994052</v>
      </c>
      <c r="R793" s="426">
        <v>1.3022758606427001</v>
      </c>
    </row>
    <row r="794" spans="1:18">
      <c r="A794" s="134">
        <f t="shared" si="12"/>
        <v>789</v>
      </c>
      <c r="B794" s="131">
        <v>11757703.185717996</v>
      </c>
      <c r="C794" s="131">
        <v>6712981.4240721082</v>
      </c>
      <c r="D794" s="131">
        <v>820618.90958391537</v>
      </c>
      <c r="E794" s="131">
        <v>4842491.4181193942</v>
      </c>
      <c r="F794" s="133">
        <v>239587003562.50592</v>
      </c>
      <c r="G794" s="133">
        <v>58363359215.63298</v>
      </c>
      <c r="H794" s="133">
        <v>654770480473.53333</v>
      </c>
      <c r="I794" s="133">
        <v>11900782491795.908</v>
      </c>
      <c r="J794" s="133">
        <v>407690217384.19244</v>
      </c>
      <c r="K794" s="133">
        <v>68961839494.17453</v>
      </c>
      <c r="L794" s="133">
        <v>2056933361849.6018</v>
      </c>
      <c r="M794" s="133">
        <v>15089138390997.41</v>
      </c>
      <c r="N794" s="133">
        <v>16155709281537.467</v>
      </c>
      <c r="O794" s="132">
        <v>0.626878924955382</v>
      </c>
      <c r="P794" s="132">
        <v>0.69384047715651853</v>
      </c>
      <c r="Q794" s="133">
        <v>3985.1280911537906</v>
      </c>
      <c r="R794" s="426">
        <v>1.1554049986078407</v>
      </c>
    </row>
    <row r="795" spans="1:18">
      <c r="A795" s="134">
        <f t="shared" si="12"/>
        <v>790</v>
      </c>
      <c r="B795" s="131">
        <v>7312741.9994169511</v>
      </c>
      <c r="C795" s="131">
        <v>7006252.003445548</v>
      </c>
      <c r="D795" s="131">
        <v>1238588.3491801131</v>
      </c>
      <c r="E795" s="131">
        <v>3278750.7545363391</v>
      </c>
      <c r="F795" s="133">
        <v>176557349486.32312</v>
      </c>
      <c r="G795" s="133">
        <v>33815123685.135044</v>
      </c>
      <c r="H795" s="133">
        <v>475567739978.74817</v>
      </c>
      <c r="I795" s="133">
        <v>10904106909548.311</v>
      </c>
      <c r="J795" s="133">
        <v>193303073952.19592</v>
      </c>
      <c r="K795" s="133">
        <v>128041379483.66936</v>
      </c>
      <c r="L795" s="133">
        <v>2126616368607.6887</v>
      </c>
      <c r="M795" s="133">
        <v>13827635471570.613</v>
      </c>
      <c r="N795" s="133">
        <v>14702913967003.029</v>
      </c>
      <c r="O795" s="132">
        <v>0.61811819270118151</v>
      </c>
      <c r="P795" s="132">
        <v>0.68587616014477304</v>
      </c>
      <c r="Q795" s="133">
        <v>3626.7671354225527</v>
      </c>
      <c r="R795" s="426">
        <v>0.84527536295771466</v>
      </c>
    </row>
    <row r="796" spans="1:18">
      <c r="A796" s="134">
        <f t="shared" si="12"/>
        <v>791</v>
      </c>
      <c r="B796" s="131">
        <v>7751987.1852912456</v>
      </c>
      <c r="C796" s="131">
        <v>4449591.2877141042</v>
      </c>
      <c r="D796" s="131">
        <v>724428.16425862163</v>
      </c>
      <c r="E796" s="131">
        <v>4357524.1753996694</v>
      </c>
      <c r="F796" s="133">
        <v>181258416218.7471</v>
      </c>
      <c r="G796" s="133">
        <v>44534643312.379219</v>
      </c>
      <c r="H796" s="133">
        <v>605652943720.29785</v>
      </c>
      <c r="I796" s="133">
        <v>8512264774241.1689</v>
      </c>
      <c r="J796" s="133">
        <v>310493270339.04718</v>
      </c>
      <c r="K796" s="133">
        <v>68732473538.435425</v>
      </c>
      <c r="L796" s="133">
        <v>1703918204266.5894</v>
      </c>
      <c r="M796" s="133">
        <v>11201061666105.539</v>
      </c>
      <c r="N796" s="133">
        <v>11993789107219.666</v>
      </c>
      <c r="O796" s="132">
        <v>0.59561924715978665</v>
      </c>
      <c r="P796" s="132">
        <v>0.65919580117214893</v>
      </c>
      <c r="Q796" s="133">
        <v>2958.5074265465382</v>
      </c>
      <c r="R796" s="426">
        <v>1.0281710411555691</v>
      </c>
    </row>
    <row r="797" spans="1:18">
      <c r="A797" s="134">
        <f t="shared" si="12"/>
        <v>792</v>
      </c>
      <c r="B797" s="131">
        <v>10467358.494469244</v>
      </c>
      <c r="C797" s="131">
        <v>16550354.938633971</v>
      </c>
      <c r="D797" s="131">
        <v>1170057.7763090529</v>
      </c>
      <c r="E797" s="131">
        <v>3057706.9852115531</v>
      </c>
      <c r="F797" s="133">
        <v>229697409179.67133</v>
      </c>
      <c r="G797" s="133">
        <v>66055355994.269814</v>
      </c>
      <c r="H797" s="133">
        <v>600207433933.1897</v>
      </c>
      <c r="I797" s="133">
        <v>20348574261510.98</v>
      </c>
      <c r="J797" s="133">
        <v>153486655641.49265</v>
      </c>
      <c r="K797" s="133">
        <v>123534192709.61308</v>
      </c>
      <c r="L797" s="133">
        <v>2922637969665.165</v>
      </c>
      <c r="M797" s="133">
        <v>24148440513460.441</v>
      </c>
      <c r="N797" s="133">
        <v>25611870943549.242</v>
      </c>
      <c r="O797" s="132">
        <v>0.70392586625953468</v>
      </c>
      <c r="P797" s="132">
        <v>0.76882658163740092</v>
      </c>
      <c r="Q797" s="133">
        <v>6317.6790684630596</v>
      </c>
      <c r="R797" s="426">
        <v>1.1312946164589688</v>
      </c>
    </row>
    <row r="798" spans="1:18">
      <c r="A798" s="134">
        <f t="shared" si="12"/>
        <v>793</v>
      </c>
      <c r="B798" s="131">
        <v>12489624.100512525</v>
      </c>
      <c r="C798" s="131">
        <v>8503636.2386785876</v>
      </c>
      <c r="D798" s="131">
        <v>962462.71832450642</v>
      </c>
      <c r="E798" s="131">
        <v>4061740.7772669792</v>
      </c>
      <c r="F798" s="133">
        <v>245130352346.66153</v>
      </c>
      <c r="G798" s="133">
        <v>61982495536.251251</v>
      </c>
      <c r="H798" s="133">
        <v>558354594537.11401</v>
      </c>
      <c r="I798" s="133">
        <v>16076790542753.07</v>
      </c>
      <c r="J798" s="133">
        <v>335234114046.07501</v>
      </c>
      <c r="K798" s="133">
        <v>82242317655.439896</v>
      </c>
      <c r="L798" s="133">
        <v>2078667229933.2141</v>
      </c>
      <c r="M798" s="133">
        <v>19131288798924.91</v>
      </c>
      <c r="N798" s="133">
        <v>20505575446688.105</v>
      </c>
      <c r="O798" s="132">
        <v>0.6529968151310005</v>
      </c>
      <c r="P798" s="132">
        <v>0.72340895237674707</v>
      </c>
      <c r="Q798" s="133">
        <v>5058.1093849748659</v>
      </c>
      <c r="R798" s="426">
        <v>1.0040306561300367</v>
      </c>
    </row>
    <row r="799" spans="1:18">
      <c r="A799" s="134">
        <f t="shared" si="12"/>
        <v>794</v>
      </c>
      <c r="B799" s="131">
        <v>9180168.3785337154</v>
      </c>
      <c r="C799" s="131">
        <v>17978291.368015528</v>
      </c>
      <c r="D799" s="131">
        <v>935887.79119873862</v>
      </c>
      <c r="E799" s="131">
        <v>5286252.1151812123</v>
      </c>
      <c r="F799" s="133">
        <v>321475455488.59656</v>
      </c>
      <c r="G799" s="133">
        <v>54771969826.600235</v>
      </c>
      <c r="H799" s="133">
        <v>620105188772.28674</v>
      </c>
      <c r="I799" s="133">
        <v>25384481795403.125</v>
      </c>
      <c r="J799" s="133">
        <v>368205505923.09967</v>
      </c>
      <c r="K799" s="133">
        <v>65432576477.900993</v>
      </c>
      <c r="L799" s="133">
        <v>1709112252778.2756</v>
      </c>
      <c r="M799" s="133">
        <v>28147337319354.691</v>
      </c>
      <c r="N799" s="133">
        <v>29997932664905.137</v>
      </c>
      <c r="O799" s="132">
        <v>0.72653073337610152</v>
      </c>
      <c r="P799" s="132">
        <v>0.78943175707478674</v>
      </c>
      <c r="Q799" s="133">
        <v>7399.5887185261809</v>
      </c>
      <c r="R799" s="426">
        <v>0.91501015753269699</v>
      </c>
    </row>
    <row r="800" spans="1:18">
      <c r="A800" s="134">
        <f t="shared" si="12"/>
        <v>795</v>
      </c>
      <c r="B800" s="131">
        <v>10865145.528617097</v>
      </c>
      <c r="C800" s="131">
        <v>4053906.7984623029</v>
      </c>
      <c r="D800" s="131">
        <v>700147.51649896149</v>
      </c>
      <c r="E800" s="131">
        <v>5317304.4697246458</v>
      </c>
      <c r="F800" s="133">
        <v>196741437837.59146</v>
      </c>
      <c r="G800" s="133">
        <v>43100216621.057152</v>
      </c>
      <c r="H800" s="133">
        <v>750148090690.36548</v>
      </c>
      <c r="I800" s="133">
        <v>8751905939862.5713</v>
      </c>
      <c r="J800" s="133">
        <v>251161867608.4166</v>
      </c>
      <c r="K800" s="133">
        <v>81119606139.65274</v>
      </c>
      <c r="L800" s="133">
        <v>1113178211658.0564</v>
      </c>
      <c r="M800" s="133">
        <v>10947513715959.063</v>
      </c>
      <c r="N800" s="133">
        <v>11762925869837.758</v>
      </c>
      <c r="O800" s="132">
        <v>0.53593599063089892</v>
      </c>
      <c r="P800" s="132">
        <v>0.59977110652935295</v>
      </c>
      <c r="Q800" s="133">
        <v>2901.5604020320075</v>
      </c>
      <c r="R800" s="426">
        <v>0.87716126605833855</v>
      </c>
    </row>
    <row r="801" spans="1:18">
      <c r="A801" s="134">
        <f t="shared" si="12"/>
        <v>796</v>
      </c>
      <c r="B801" s="131">
        <v>9663261.177831633</v>
      </c>
      <c r="C801" s="131">
        <v>4124812.6971774376</v>
      </c>
      <c r="D801" s="131">
        <v>924821.49158943666</v>
      </c>
      <c r="E801" s="131">
        <v>4596991.8431114154</v>
      </c>
      <c r="F801" s="133">
        <v>247466671140.99017</v>
      </c>
      <c r="G801" s="133">
        <v>44317321226.051369</v>
      </c>
      <c r="H801" s="133">
        <v>499295017143.78271</v>
      </c>
      <c r="I801" s="133">
        <v>9531238769009.7324</v>
      </c>
      <c r="J801" s="133">
        <v>259768027757.05792</v>
      </c>
      <c r="K801" s="133">
        <v>70642526464.782455</v>
      </c>
      <c r="L801" s="133">
        <v>1726886342034.644</v>
      </c>
      <c r="M801" s="133">
        <v>12087830682410.002</v>
      </c>
      <c r="N801" s="133">
        <v>13004914651973.117</v>
      </c>
      <c r="O801" s="132">
        <v>0.56805525835009973</v>
      </c>
      <c r="P801" s="132">
        <v>0.64463589539736932</v>
      </c>
      <c r="Q801" s="133">
        <v>3207.9217197762991</v>
      </c>
      <c r="R801" s="426">
        <v>1.0717891813093243</v>
      </c>
    </row>
    <row r="802" spans="1:18">
      <c r="A802" s="134">
        <f t="shared" si="12"/>
        <v>797</v>
      </c>
      <c r="B802" s="131">
        <v>13865135.614081351</v>
      </c>
      <c r="C802" s="131">
        <v>6633410.577532907</v>
      </c>
      <c r="D802" s="131">
        <v>1023436.1332765822</v>
      </c>
      <c r="E802" s="131">
        <v>4874714.2132540653</v>
      </c>
      <c r="F802" s="133">
        <v>239620535639.43604</v>
      </c>
      <c r="G802" s="133">
        <v>48562285063.462387</v>
      </c>
      <c r="H802" s="133">
        <v>793157890305.61133</v>
      </c>
      <c r="I802" s="133">
        <v>11005406308367.779</v>
      </c>
      <c r="J802" s="133">
        <v>287225198675.40698</v>
      </c>
      <c r="K802" s="133">
        <v>82250826936.338928</v>
      </c>
      <c r="L802" s="133">
        <v>2185404506468.718</v>
      </c>
      <c r="M802" s="133">
        <v>14353444730753.855</v>
      </c>
      <c r="N802" s="133">
        <v>15373147336213.42</v>
      </c>
      <c r="O802" s="132">
        <v>0.58072589390707319</v>
      </c>
      <c r="P802" s="132">
        <v>0.64345775452348242</v>
      </c>
      <c r="Q802" s="133">
        <v>3792.0935708469215</v>
      </c>
      <c r="R802" s="426">
        <v>0.98120796386538167</v>
      </c>
    </row>
    <row r="803" spans="1:18">
      <c r="A803" s="134">
        <f t="shared" si="12"/>
        <v>798</v>
      </c>
      <c r="B803" s="131">
        <v>11453983.529145662</v>
      </c>
      <c r="C803" s="131">
        <v>6064395.6035388876</v>
      </c>
      <c r="D803" s="131">
        <v>1480562.6513433533</v>
      </c>
      <c r="E803" s="131">
        <v>5037330.8773157541</v>
      </c>
      <c r="F803" s="133">
        <v>171443934264.32486</v>
      </c>
      <c r="G803" s="133">
        <v>56890577233.950012</v>
      </c>
      <c r="H803" s="133">
        <v>555378267353.84399</v>
      </c>
      <c r="I803" s="133">
        <v>9918848534184.6875</v>
      </c>
      <c r="J803" s="133">
        <v>328767638260.64209</v>
      </c>
      <c r="K803" s="133">
        <v>162658649848.4227</v>
      </c>
      <c r="L803" s="133">
        <v>3318468437005.8076</v>
      </c>
      <c r="M803" s="133">
        <v>14284121526653.402</v>
      </c>
      <c r="N803" s="133">
        <v>15195433092098.666</v>
      </c>
      <c r="O803" s="132">
        <v>0.56654034393251307</v>
      </c>
      <c r="P803" s="132">
        <v>0.64011563004112537</v>
      </c>
      <c r="Q803" s="133">
        <v>3748.2568061417528</v>
      </c>
      <c r="R803" s="426">
        <v>0.99462538532581291</v>
      </c>
    </row>
    <row r="804" spans="1:18">
      <c r="A804" s="134">
        <f t="shared" si="12"/>
        <v>799</v>
      </c>
      <c r="B804" s="131">
        <v>12747785.84494232</v>
      </c>
      <c r="C804" s="131">
        <v>4785733.9755626731</v>
      </c>
      <c r="D804" s="131">
        <v>1054803.8621790058</v>
      </c>
      <c r="E804" s="131">
        <v>4506820.6468012659</v>
      </c>
      <c r="F804" s="133">
        <v>241510288889.86142</v>
      </c>
      <c r="G804" s="133">
        <v>39124093333.161842</v>
      </c>
      <c r="H804" s="133">
        <v>594788261064.69141</v>
      </c>
      <c r="I804" s="133">
        <v>8972822134504.9453</v>
      </c>
      <c r="J804" s="133">
        <v>288094703557.75439</v>
      </c>
      <c r="K804" s="133">
        <v>90176186440.245361</v>
      </c>
      <c r="L804" s="133">
        <v>2319157727974.1348</v>
      </c>
      <c r="M804" s="133">
        <v>12265039013541.771</v>
      </c>
      <c r="N804" s="133">
        <v>13100715610378.445</v>
      </c>
      <c r="O804" s="132">
        <v>0.53865935099672579</v>
      </c>
      <c r="P804" s="132">
        <v>0.61710828760062231</v>
      </c>
      <c r="Q804" s="133">
        <v>3231.5529379325221</v>
      </c>
      <c r="R804" s="426">
        <v>1.0575413533268758</v>
      </c>
    </row>
    <row r="805" spans="1:18">
      <c r="A805" s="134">
        <f t="shared" si="12"/>
        <v>800</v>
      </c>
      <c r="B805" s="131">
        <v>8318198.7258937508</v>
      </c>
      <c r="C805" s="131">
        <v>11824455.650487021</v>
      </c>
      <c r="D805" s="131">
        <v>1212327.4901818209</v>
      </c>
      <c r="E805" s="131">
        <v>5217807.3004297912</v>
      </c>
      <c r="F805" s="133">
        <v>221695113503.59711</v>
      </c>
      <c r="G805" s="133">
        <v>62591664960.472672</v>
      </c>
      <c r="H805" s="133">
        <v>299668972707.97559</v>
      </c>
      <c r="I805" s="133">
        <v>19073939707055.582</v>
      </c>
      <c r="J805" s="133">
        <v>337741984340.40369</v>
      </c>
      <c r="K805" s="133">
        <v>112360429225.70802</v>
      </c>
      <c r="L805" s="133">
        <v>2162596549160.5923</v>
      </c>
      <c r="M805" s="133">
        <v>21986307642490.262</v>
      </c>
      <c r="N805" s="133">
        <v>23321334366214.156</v>
      </c>
      <c r="O805" s="132">
        <v>0.68228082624717445</v>
      </c>
      <c r="P805" s="132">
        <v>0.74773657459200393</v>
      </c>
      <c r="Q805" s="133">
        <v>5752.6725126329939</v>
      </c>
      <c r="R805" s="426">
        <v>0.86064018873776549</v>
      </c>
    </row>
    <row r="806" spans="1:18">
      <c r="A806" s="134">
        <f t="shared" si="12"/>
        <v>801</v>
      </c>
      <c r="B806" s="131">
        <v>6076740.0316735953</v>
      </c>
      <c r="C806" s="131">
        <v>3763437.0294703203</v>
      </c>
      <c r="D806" s="131">
        <v>1205181.2316651559</v>
      </c>
      <c r="E806" s="131">
        <v>3883681.0215442935</v>
      </c>
      <c r="F806" s="133">
        <v>190730248073.02557</v>
      </c>
      <c r="G806" s="133">
        <v>50360572865.627968</v>
      </c>
      <c r="H806" s="133">
        <v>644114981043.13782</v>
      </c>
      <c r="I806" s="133">
        <v>8707303539556.9111</v>
      </c>
      <c r="J806" s="133">
        <v>246878178308.64136</v>
      </c>
      <c r="K806" s="133">
        <v>106591727396.94916</v>
      </c>
      <c r="L806" s="133">
        <v>2294988412626.1538</v>
      </c>
      <c r="M806" s="133">
        <v>11999876838931.793</v>
      </c>
      <c r="N806" s="133">
        <v>12931026388922.711</v>
      </c>
      <c r="O806" s="132">
        <v>0.60300318468928649</v>
      </c>
      <c r="P806" s="132">
        <v>0.67378659603096436</v>
      </c>
      <c r="Q806" s="133">
        <v>3189.695705210338</v>
      </c>
      <c r="R806" s="426">
        <v>0.94926051516252241</v>
      </c>
    </row>
    <row r="807" spans="1:18">
      <c r="A807" s="134">
        <f t="shared" si="12"/>
        <v>802</v>
      </c>
      <c r="B807" s="131">
        <v>12252043.88931335</v>
      </c>
      <c r="C807" s="131">
        <v>6078883.936073225</v>
      </c>
      <c r="D807" s="131">
        <v>693631.1917233225</v>
      </c>
      <c r="E807" s="131">
        <v>3990977.538531879</v>
      </c>
      <c r="F807" s="133">
        <v>239625113539.69159</v>
      </c>
      <c r="G807" s="133">
        <v>51414474011.59668</v>
      </c>
      <c r="H807" s="133">
        <v>164693658930.46948</v>
      </c>
      <c r="I807" s="133">
        <v>11893457667770.484</v>
      </c>
      <c r="J807" s="133">
        <v>311741444370.69055</v>
      </c>
      <c r="K807" s="133">
        <v>61942023289.438164</v>
      </c>
      <c r="L807" s="133">
        <v>1438063964687.907</v>
      </c>
      <c r="M807" s="133">
        <v>13869898759048.988</v>
      </c>
      <c r="N807" s="133">
        <v>14776418198102.533</v>
      </c>
      <c r="O807" s="132">
        <v>0.59828057115877853</v>
      </c>
      <c r="P807" s="132">
        <v>0.65851420638141378</v>
      </c>
      <c r="Q807" s="133">
        <v>3644.8984208442362</v>
      </c>
      <c r="R807" s="426">
        <v>1.0733888063529096</v>
      </c>
    </row>
    <row r="808" spans="1:18">
      <c r="A808" s="134">
        <f t="shared" si="12"/>
        <v>803</v>
      </c>
      <c r="B808" s="131">
        <v>8553992.1634053066</v>
      </c>
      <c r="C808" s="131">
        <v>4887866.133077072</v>
      </c>
      <c r="D808" s="131">
        <v>1223449.0539500422</v>
      </c>
      <c r="E808" s="131">
        <v>3651365.7377324766</v>
      </c>
      <c r="F808" s="133">
        <v>216296325830.34021</v>
      </c>
      <c r="G808" s="133">
        <v>41715359111.135605</v>
      </c>
      <c r="H808" s="133">
        <v>370145118242.07404</v>
      </c>
      <c r="I808" s="133">
        <v>10957276505755.793</v>
      </c>
      <c r="J808" s="133">
        <v>203295386768.46347</v>
      </c>
      <c r="K808" s="133">
        <v>132121381335.67552</v>
      </c>
      <c r="L808" s="133">
        <v>2798112504752.2065</v>
      </c>
      <c r="M808" s="133">
        <v>14460950896854.213</v>
      </c>
      <c r="N808" s="133">
        <v>15475947905638.754</v>
      </c>
      <c r="O808" s="132">
        <v>0.61997044965761117</v>
      </c>
      <c r="P808" s="132">
        <v>0.68924034623624442</v>
      </c>
      <c r="Q808" s="133">
        <v>3817.4513827426626</v>
      </c>
      <c r="R808" s="426">
        <v>1.0895954797382998</v>
      </c>
    </row>
    <row r="809" spans="1:18">
      <c r="A809" s="134">
        <f t="shared" si="12"/>
        <v>804</v>
      </c>
      <c r="B809" s="131">
        <v>7611836.1537560998</v>
      </c>
      <c r="C809" s="131">
        <v>4791899.4660086539</v>
      </c>
      <c r="D809" s="131">
        <v>861531.47093920421</v>
      </c>
      <c r="E809" s="131">
        <v>6003067.0420722831</v>
      </c>
      <c r="F809" s="133">
        <v>200570389398.58636</v>
      </c>
      <c r="G809" s="133">
        <v>42154910394.797829</v>
      </c>
      <c r="H809" s="133">
        <v>464070292955.80719</v>
      </c>
      <c r="I809" s="133">
        <v>8092251262135.6436</v>
      </c>
      <c r="J809" s="133">
        <v>368956473133.30017</v>
      </c>
      <c r="K809" s="133">
        <v>91141654598.11441</v>
      </c>
      <c r="L809" s="133">
        <v>2604766704700.9785</v>
      </c>
      <c r="M809" s="133">
        <v>11621186387523.846</v>
      </c>
      <c r="N809" s="133">
        <v>12398877150550.26</v>
      </c>
      <c r="O809" s="132">
        <v>0.55802820492072369</v>
      </c>
      <c r="P809" s="132">
        <v>0.63680728713893298</v>
      </c>
      <c r="Q809" s="133">
        <v>3058.4304762087468</v>
      </c>
      <c r="R809" s="426">
        <v>1.2699438126168658</v>
      </c>
    </row>
    <row r="810" spans="1:18">
      <c r="A810" s="134">
        <f t="shared" si="12"/>
        <v>805</v>
      </c>
      <c r="B810" s="131">
        <v>9688044.1439190134</v>
      </c>
      <c r="C810" s="131">
        <v>10977341.798938327</v>
      </c>
      <c r="D810" s="131">
        <v>1190986.2792650608</v>
      </c>
      <c r="E810" s="131">
        <v>3903931.3049900527</v>
      </c>
      <c r="F810" s="133">
        <v>198431636744.38</v>
      </c>
      <c r="G810" s="133">
        <v>56284092719.862137</v>
      </c>
      <c r="H810" s="133">
        <v>537085060808.38123</v>
      </c>
      <c r="I810" s="133">
        <v>17737814208048.77</v>
      </c>
      <c r="J810" s="133">
        <v>255037479395.75049</v>
      </c>
      <c r="K810" s="133">
        <v>98698674203.554565</v>
      </c>
      <c r="L810" s="133">
        <v>2592103341716.0464</v>
      </c>
      <c r="M810" s="133">
        <v>21220738764172.504</v>
      </c>
      <c r="N810" s="133">
        <v>22528855086441.078</v>
      </c>
      <c r="O810" s="132">
        <v>0.68697701990939952</v>
      </c>
      <c r="P810" s="132">
        <v>0.74726782653568802</v>
      </c>
      <c r="Q810" s="133">
        <v>5557.191683877918</v>
      </c>
      <c r="R810" s="426">
        <v>0.97340179497964252</v>
      </c>
    </row>
    <row r="811" spans="1:18">
      <c r="A811" s="134">
        <f t="shared" si="12"/>
        <v>806</v>
      </c>
      <c r="B811" s="131">
        <v>8295737.9037436778</v>
      </c>
      <c r="C811" s="131">
        <v>15572229.777472747</v>
      </c>
      <c r="D811" s="131">
        <v>960172.95029975183</v>
      </c>
      <c r="E811" s="131">
        <v>7182129.2598136021</v>
      </c>
      <c r="F811" s="133">
        <v>212195940490.00433</v>
      </c>
      <c r="G811" s="133">
        <v>55707294985.6502</v>
      </c>
      <c r="H811" s="133">
        <v>799194574730.12341</v>
      </c>
      <c r="I811" s="133">
        <v>20595379929725.867</v>
      </c>
      <c r="J811" s="133">
        <v>496399469475.43738</v>
      </c>
      <c r="K811" s="133">
        <v>49684011342.173744</v>
      </c>
      <c r="L811" s="133">
        <v>2197639971910.5942</v>
      </c>
      <c r="M811" s="133">
        <v>24138297957184.195</v>
      </c>
      <c r="N811" s="133">
        <v>25765493141949.859</v>
      </c>
      <c r="O811" s="132">
        <v>0.67763661832297595</v>
      </c>
      <c r="P811" s="132">
        <v>0.7444728840188426</v>
      </c>
      <c r="Q811" s="133">
        <v>6355.5730493216233</v>
      </c>
      <c r="R811" s="426">
        <v>1.1022716754221786</v>
      </c>
    </row>
    <row r="812" spans="1:18">
      <c r="A812" s="134">
        <f t="shared" si="12"/>
        <v>807</v>
      </c>
      <c r="B812" s="131">
        <v>7570678.0096720103</v>
      </c>
      <c r="C812" s="131">
        <v>4579116.0632539</v>
      </c>
      <c r="D812" s="131">
        <v>1038448.8101042388</v>
      </c>
      <c r="E812" s="131">
        <v>3409152.1264392198</v>
      </c>
      <c r="F812" s="133">
        <v>202691422729.5672</v>
      </c>
      <c r="G812" s="133">
        <v>52009937946.955292</v>
      </c>
      <c r="H812" s="133">
        <v>648437530647.07703</v>
      </c>
      <c r="I812" s="133">
        <v>7969839644722.0322</v>
      </c>
      <c r="J812" s="133">
        <v>131149968761.11717</v>
      </c>
      <c r="K812" s="133">
        <v>67921862357.775215</v>
      </c>
      <c r="L812" s="133">
        <v>2525797867955.7153</v>
      </c>
      <c r="M812" s="133">
        <v>11343146874443.717</v>
      </c>
      <c r="N812" s="133">
        <v>12195956624804.295</v>
      </c>
      <c r="O812" s="132">
        <v>0.5971433040628028</v>
      </c>
      <c r="P812" s="132">
        <v>0.66477823041895834</v>
      </c>
      <c r="Q812" s="133">
        <v>3008.3760791327813</v>
      </c>
      <c r="R812" s="426">
        <v>1.0662281877492077</v>
      </c>
    </row>
    <row r="813" spans="1:18">
      <c r="A813" s="134">
        <f t="shared" si="12"/>
        <v>808</v>
      </c>
      <c r="B813" s="131">
        <v>9612758.3923810478</v>
      </c>
      <c r="C813" s="131">
        <v>6668322.9940961786</v>
      </c>
      <c r="D813" s="131">
        <v>812274.86158892908</v>
      </c>
      <c r="E813" s="131">
        <v>3760384.8450973155</v>
      </c>
      <c r="F813" s="133">
        <v>257185785159.00314</v>
      </c>
      <c r="G813" s="133">
        <v>53277829032.038803</v>
      </c>
      <c r="H813" s="133">
        <v>664414569244.79468</v>
      </c>
      <c r="I813" s="133">
        <v>13932367170077.811</v>
      </c>
      <c r="J813" s="133">
        <v>294097970540.57886</v>
      </c>
      <c r="K813" s="133">
        <v>73738561630.712189</v>
      </c>
      <c r="L813" s="133">
        <v>1653496030385.502</v>
      </c>
      <c r="M813" s="133">
        <v>16618114301879.398</v>
      </c>
      <c r="N813" s="133">
        <v>17885049186758.832</v>
      </c>
      <c r="O813" s="132">
        <v>0.66665235932969369</v>
      </c>
      <c r="P813" s="132">
        <v>0.72501070923118349</v>
      </c>
      <c r="Q813" s="133">
        <v>4411.7042887910293</v>
      </c>
      <c r="R813" s="426">
        <v>0.91500491658271232</v>
      </c>
    </row>
    <row r="814" spans="1:18">
      <c r="A814" s="134">
        <f t="shared" si="12"/>
        <v>809</v>
      </c>
      <c r="B814" s="131">
        <v>9571799.1478387788</v>
      </c>
      <c r="C814" s="131">
        <v>3497987.3597810999</v>
      </c>
      <c r="D814" s="131">
        <v>1595859.3706988394</v>
      </c>
      <c r="E814" s="131">
        <v>4274648.6991608376</v>
      </c>
      <c r="F814" s="133">
        <v>209861629267.98001</v>
      </c>
      <c r="G814" s="133">
        <v>64161620735.746605</v>
      </c>
      <c r="H814" s="133">
        <v>748999620704.53906</v>
      </c>
      <c r="I814" s="133">
        <v>7904892707490.3613</v>
      </c>
      <c r="J814" s="133">
        <v>263328272117.64572</v>
      </c>
      <c r="K814" s="133">
        <v>94834171516.919174</v>
      </c>
      <c r="L814" s="133">
        <v>4339625952475.0728</v>
      </c>
      <c r="M814" s="133">
        <v>13351680724304.539</v>
      </c>
      <c r="N814" s="133">
        <v>14386708790280.473</v>
      </c>
      <c r="O814" s="132">
        <v>0.60297709537273703</v>
      </c>
      <c r="P814" s="132">
        <v>0.66675827728685311</v>
      </c>
      <c r="Q814" s="133">
        <v>3548.7688185200968</v>
      </c>
      <c r="R814" s="426">
        <v>1.1321855209329441</v>
      </c>
    </row>
    <row r="815" spans="1:18">
      <c r="A815" s="134">
        <f t="shared" si="12"/>
        <v>810</v>
      </c>
      <c r="B815" s="131">
        <v>13501472.422468599</v>
      </c>
      <c r="C815" s="131">
        <v>5803932.7871721974</v>
      </c>
      <c r="D815" s="131">
        <v>804453.00838649832</v>
      </c>
      <c r="E815" s="131">
        <v>4761009.8663231367</v>
      </c>
      <c r="F815" s="133">
        <v>215423947060.68323</v>
      </c>
      <c r="G815" s="133">
        <v>58935315496.63279</v>
      </c>
      <c r="H815" s="133">
        <v>942461555373.38647</v>
      </c>
      <c r="I815" s="133">
        <v>9678598925316.3438</v>
      </c>
      <c r="J815" s="133">
        <v>287983180351.09998</v>
      </c>
      <c r="K815" s="133">
        <v>114006032030.32385</v>
      </c>
      <c r="L815" s="133">
        <v>2135171348554.7446</v>
      </c>
      <c r="M815" s="133">
        <v>13158221041625.898</v>
      </c>
      <c r="N815" s="133">
        <v>14106599702656.648</v>
      </c>
      <c r="O815" s="132">
        <v>0.55705709440997608</v>
      </c>
      <c r="P815" s="132">
        <v>0.6287158428487728</v>
      </c>
      <c r="Q815" s="133">
        <v>3479.6743223129374</v>
      </c>
      <c r="R815" s="426">
        <v>1.2966238145075069</v>
      </c>
    </row>
    <row r="816" spans="1:18">
      <c r="A816" s="134">
        <f t="shared" si="12"/>
        <v>811</v>
      </c>
      <c r="B816" s="131">
        <v>13763411.378337128</v>
      </c>
      <c r="C816" s="131">
        <v>18974145.29425133</v>
      </c>
      <c r="D816" s="131">
        <v>609456.74078775069</v>
      </c>
      <c r="E816" s="131">
        <v>5312155.0348953083</v>
      </c>
      <c r="F816" s="133">
        <v>215533867803.57886</v>
      </c>
      <c r="G816" s="133">
        <v>57907412104.895615</v>
      </c>
      <c r="H816" s="133">
        <v>312153946592.76697</v>
      </c>
      <c r="I816" s="133">
        <v>23642606829258.672</v>
      </c>
      <c r="J816" s="133">
        <v>137979149971.59308</v>
      </c>
      <c r="K816" s="133">
        <v>55528640430.701897</v>
      </c>
      <c r="L816" s="133">
        <v>1239230809237.2764</v>
      </c>
      <c r="M816" s="133">
        <v>25387499375491.012</v>
      </c>
      <c r="N816" s="133">
        <v>26956645531283.777</v>
      </c>
      <c r="O816" s="132">
        <v>0.6772922439166783</v>
      </c>
      <c r="P816" s="132">
        <v>0.72806591359549178</v>
      </c>
      <c r="Q816" s="133">
        <v>6649.3945563107491</v>
      </c>
      <c r="R816" s="426">
        <v>0.85591171144503875</v>
      </c>
    </row>
    <row r="817" spans="1:18">
      <c r="A817" s="134">
        <f t="shared" si="12"/>
        <v>812</v>
      </c>
      <c r="B817" s="131">
        <v>8151021.3749571154</v>
      </c>
      <c r="C817" s="131">
        <v>3755891.4820834994</v>
      </c>
      <c r="D817" s="131">
        <v>666815.95032175886</v>
      </c>
      <c r="E817" s="131">
        <v>5238479.5883524437</v>
      </c>
      <c r="F817" s="133">
        <v>196187052408.33853</v>
      </c>
      <c r="G817" s="133">
        <v>48806241824.155334</v>
      </c>
      <c r="H817" s="133">
        <v>154935902240.66196</v>
      </c>
      <c r="I817" s="133">
        <v>7264499008842.6855</v>
      </c>
      <c r="J817" s="133">
        <v>308893494677.63452</v>
      </c>
      <c r="K817" s="133">
        <v>48939445069.718628</v>
      </c>
      <c r="L817" s="133">
        <v>1054190773933.0134</v>
      </c>
      <c r="M817" s="133">
        <v>8831458624763.7148</v>
      </c>
      <c r="N817" s="133">
        <v>9430432307381.5566</v>
      </c>
      <c r="O817" s="132">
        <v>0.53595412738310433</v>
      </c>
      <c r="P817" s="132">
        <v>0.58361565144584049</v>
      </c>
      <c r="Q817" s="133">
        <v>2326.2043185450311</v>
      </c>
      <c r="R817" s="426">
        <v>0.76007979475678189</v>
      </c>
    </row>
    <row r="818" spans="1:18">
      <c r="A818" s="134">
        <f t="shared" si="12"/>
        <v>813</v>
      </c>
      <c r="B818" s="131">
        <v>6879270.046096147</v>
      </c>
      <c r="C818" s="131">
        <v>4890832.2036292423</v>
      </c>
      <c r="D818" s="131">
        <v>1352121.5120001328</v>
      </c>
      <c r="E818" s="131">
        <v>4299391.2179185813</v>
      </c>
      <c r="F818" s="133">
        <v>223214183518.4165</v>
      </c>
      <c r="G818" s="133">
        <v>62782280807.612991</v>
      </c>
      <c r="H818" s="133">
        <v>453597945229.67157</v>
      </c>
      <c r="I818" s="133">
        <v>9708100817529.3555</v>
      </c>
      <c r="J818" s="133">
        <v>218313718600.22598</v>
      </c>
      <c r="K818" s="133">
        <v>114114975007.58531</v>
      </c>
      <c r="L818" s="133">
        <v>2896304211905.7622</v>
      </c>
      <c r="M818" s="133">
        <v>13390431668272.602</v>
      </c>
      <c r="N818" s="133">
        <v>14268899530048.775</v>
      </c>
      <c r="O818" s="132">
        <v>0.605581513446666</v>
      </c>
      <c r="P818" s="132">
        <v>0.682544000994735</v>
      </c>
      <c r="Q818" s="133">
        <v>3519.7088135295448</v>
      </c>
      <c r="R818" s="426">
        <v>0.99640869157051815</v>
      </c>
    </row>
    <row r="819" spans="1:18">
      <c r="A819" s="134">
        <f t="shared" si="12"/>
        <v>814</v>
      </c>
      <c r="B819" s="131">
        <v>7142691.0504832268</v>
      </c>
      <c r="C819" s="131">
        <v>13670041.936302701</v>
      </c>
      <c r="D819" s="131">
        <v>1128765.193864394</v>
      </c>
      <c r="E819" s="131">
        <v>5739466.6654577339</v>
      </c>
      <c r="F819" s="133">
        <v>230991533400.82364</v>
      </c>
      <c r="G819" s="133">
        <v>46970907894.498573</v>
      </c>
      <c r="H819" s="133">
        <v>701754669503.53992</v>
      </c>
      <c r="I819" s="133">
        <v>17203988947614.047</v>
      </c>
      <c r="J819" s="133">
        <v>401239607789.05103</v>
      </c>
      <c r="K819" s="133">
        <v>127918783599.6245</v>
      </c>
      <c r="L819" s="133">
        <v>2661170568998.6123</v>
      </c>
      <c r="M819" s="133">
        <v>21096072577504.875</v>
      </c>
      <c r="N819" s="133">
        <v>22464657492937.004</v>
      </c>
      <c r="O819" s="132">
        <v>0.67822362915325518</v>
      </c>
      <c r="P819" s="132">
        <v>0.75251286304260823</v>
      </c>
      <c r="Q819" s="133">
        <v>5541.3560663386788</v>
      </c>
      <c r="R819" s="426">
        <v>1.0513804311696291</v>
      </c>
    </row>
    <row r="820" spans="1:18">
      <c r="A820" s="134">
        <f t="shared" si="12"/>
        <v>815</v>
      </c>
      <c r="B820" s="131">
        <v>13648118.017983939</v>
      </c>
      <c r="C820" s="131">
        <v>5413442.08824482</v>
      </c>
      <c r="D820" s="131">
        <v>1222446.8342124452</v>
      </c>
      <c r="E820" s="131">
        <v>5417833.5524839349</v>
      </c>
      <c r="F820" s="133">
        <v>229891507734.46564</v>
      </c>
      <c r="G820" s="133">
        <v>57533604517.720657</v>
      </c>
      <c r="H820" s="133">
        <v>0</v>
      </c>
      <c r="I820" s="133">
        <v>11104348678853.711</v>
      </c>
      <c r="J820" s="133">
        <v>254775613771.36578</v>
      </c>
      <c r="K820" s="133">
        <v>114074148839.36308</v>
      </c>
      <c r="L820" s="133">
        <v>2657851010516.1582</v>
      </c>
      <c r="M820" s="133">
        <v>14131049451980.598</v>
      </c>
      <c r="N820" s="133">
        <v>15153729199975.631</v>
      </c>
      <c r="O820" s="132">
        <v>0.5455655405282257</v>
      </c>
      <c r="P820" s="132">
        <v>0.60470432746191038</v>
      </c>
      <c r="Q820" s="133">
        <v>3737.9697089234414</v>
      </c>
      <c r="R820" s="426">
        <v>1.0281239732160761</v>
      </c>
    </row>
    <row r="821" spans="1:18">
      <c r="A821" s="134">
        <f t="shared" si="12"/>
        <v>816</v>
      </c>
      <c r="B821" s="131">
        <v>11258837.77973512</v>
      </c>
      <c r="C821" s="131">
        <v>8300676.5174646713</v>
      </c>
      <c r="D821" s="131">
        <v>1715844.3094436522</v>
      </c>
      <c r="E821" s="131">
        <v>4572268.5504666017</v>
      </c>
      <c r="F821" s="133">
        <v>164719512076.02997</v>
      </c>
      <c r="G821" s="133">
        <v>56245556445.705757</v>
      </c>
      <c r="H821" s="133">
        <v>558706432402.66931</v>
      </c>
      <c r="I821" s="133">
        <v>11481044517141.262</v>
      </c>
      <c r="J821" s="133">
        <v>186810451255.8569</v>
      </c>
      <c r="K821" s="133">
        <v>126403172771.8735</v>
      </c>
      <c r="L821" s="133">
        <v>3996053148563.145</v>
      </c>
      <c r="M821" s="133">
        <v>16349017722134.807</v>
      </c>
      <c r="N821" s="133">
        <v>17431754238419.211</v>
      </c>
      <c r="O821" s="132">
        <v>0.6026636633739012</v>
      </c>
      <c r="P821" s="132">
        <v>0.68335443834368648</v>
      </c>
      <c r="Q821" s="133">
        <v>4299.890044010659</v>
      </c>
      <c r="R821" s="426">
        <v>1.1850237065541878</v>
      </c>
    </row>
    <row r="822" spans="1:18">
      <c r="A822" s="134">
        <f t="shared" si="12"/>
        <v>817</v>
      </c>
      <c r="B822" s="131">
        <v>9932060.1386736427</v>
      </c>
      <c r="C822" s="131">
        <v>6658904.7958136173</v>
      </c>
      <c r="D822" s="131">
        <v>794727.18398181431</v>
      </c>
      <c r="E822" s="131">
        <v>5709414.3832479212</v>
      </c>
      <c r="F822" s="133">
        <v>165161372587.04532</v>
      </c>
      <c r="G822" s="133">
        <v>46140152851.524513</v>
      </c>
      <c r="H822" s="133">
        <v>357028321333.45862</v>
      </c>
      <c r="I822" s="133">
        <v>10258388705374.932</v>
      </c>
      <c r="J822" s="133">
        <v>367128480320.65643</v>
      </c>
      <c r="K822" s="133">
        <v>88497698686.619186</v>
      </c>
      <c r="L822" s="133">
        <v>1810903013390.033</v>
      </c>
      <c r="M822" s="133">
        <v>12881946219105.699</v>
      </c>
      <c r="N822" s="133">
        <v>13782977822639.535</v>
      </c>
      <c r="O822" s="132">
        <v>0.5748961750693149</v>
      </c>
      <c r="P822" s="132">
        <v>0.64550335443391293</v>
      </c>
      <c r="Q822" s="133">
        <v>3399.8465275381191</v>
      </c>
      <c r="R822" s="426">
        <v>1.0772656071841245</v>
      </c>
    </row>
    <row r="823" spans="1:18">
      <c r="A823" s="134">
        <f t="shared" si="12"/>
        <v>818</v>
      </c>
      <c r="B823" s="131">
        <v>15677205.656863552</v>
      </c>
      <c r="C823" s="131">
        <v>8414804.6173548866</v>
      </c>
      <c r="D823" s="131">
        <v>1073252.4516342292</v>
      </c>
      <c r="E823" s="131">
        <v>4489723.8707510456</v>
      </c>
      <c r="F823" s="133">
        <v>260248511034.14764</v>
      </c>
      <c r="G823" s="133">
        <v>52532029048.482178</v>
      </c>
      <c r="H823" s="133">
        <v>592961670952.12537</v>
      </c>
      <c r="I823" s="133">
        <v>13577032218287.369</v>
      </c>
      <c r="J823" s="133">
        <v>304355437748.0816</v>
      </c>
      <c r="K823" s="133">
        <v>77272880345.898819</v>
      </c>
      <c r="L823" s="133">
        <v>2329079931969.0098</v>
      </c>
      <c r="M823" s="133">
        <v>16880702139302.484</v>
      </c>
      <c r="N823" s="133">
        <v>17884939486532.77</v>
      </c>
      <c r="O823" s="132">
        <v>0.60270166769232136</v>
      </c>
      <c r="P823" s="132">
        <v>0.67120346848291368</v>
      </c>
      <c r="Q823" s="133">
        <v>4411.6772290411373</v>
      </c>
      <c r="R823" s="426">
        <v>1.0343783183829276</v>
      </c>
    </row>
    <row r="824" spans="1:18">
      <c r="A824" s="134">
        <f t="shared" si="12"/>
        <v>819</v>
      </c>
      <c r="B824" s="131">
        <v>10889736.726870006</v>
      </c>
      <c r="C824" s="131">
        <v>5275145.2121888753</v>
      </c>
      <c r="D824" s="131">
        <v>1239381.8569674138</v>
      </c>
      <c r="E824" s="131">
        <v>4747000.4493326936</v>
      </c>
      <c r="F824" s="133">
        <v>220148641756.63489</v>
      </c>
      <c r="G824" s="133">
        <v>54606505700.401947</v>
      </c>
      <c r="H824" s="133">
        <v>766089230121.69983</v>
      </c>
      <c r="I824" s="133">
        <v>9020669035674.3477</v>
      </c>
      <c r="J824" s="133">
        <v>346507008798.41443</v>
      </c>
      <c r="K824" s="133">
        <v>121151905815.69563</v>
      </c>
      <c r="L824" s="133">
        <v>3507752988098.8164</v>
      </c>
      <c r="M824" s="133">
        <v>13762170168508.973</v>
      </c>
      <c r="N824" s="133">
        <v>14568908664745.732</v>
      </c>
      <c r="O824" s="132">
        <v>0.57881930514906421</v>
      </c>
      <c r="P824" s="132">
        <v>0.65085965413467817</v>
      </c>
      <c r="Q824" s="133">
        <v>3593.7120534646601</v>
      </c>
      <c r="R824" s="426">
        <v>1.1256264863844148</v>
      </c>
    </row>
    <row r="825" spans="1:18">
      <c r="A825" s="134">
        <f t="shared" si="12"/>
        <v>820</v>
      </c>
      <c r="B825" s="131">
        <v>12898127.557871297</v>
      </c>
      <c r="C825" s="131">
        <v>6198830.8485995056</v>
      </c>
      <c r="D825" s="131">
        <v>879044.75469267531</v>
      </c>
      <c r="E825" s="131">
        <v>4854796.5830353871</v>
      </c>
      <c r="F825" s="133">
        <v>248841956658.7739</v>
      </c>
      <c r="G825" s="133">
        <v>72397460274.61821</v>
      </c>
      <c r="H825" s="133">
        <v>992561061684.1709</v>
      </c>
      <c r="I825" s="133">
        <v>12040183734932.215</v>
      </c>
      <c r="J825" s="133">
        <v>330989365587.97583</v>
      </c>
      <c r="K825" s="133">
        <v>66926954195.607239</v>
      </c>
      <c r="L825" s="133">
        <v>2087319664983.0942</v>
      </c>
      <c r="M825" s="133">
        <v>15517980781383.064</v>
      </c>
      <c r="N825" s="133">
        <v>16548735987796.713</v>
      </c>
      <c r="O825" s="132">
        <v>0.58263660806096207</v>
      </c>
      <c r="P825" s="132">
        <v>0.65647345137023394</v>
      </c>
      <c r="Q825" s="133">
        <v>4082.0759713361404</v>
      </c>
      <c r="R825" s="426">
        <v>1.1605854766007682</v>
      </c>
    </row>
    <row r="826" spans="1:18">
      <c r="A826" s="134">
        <f t="shared" si="12"/>
        <v>821</v>
      </c>
      <c r="B826" s="131">
        <v>9236458.8917343318</v>
      </c>
      <c r="C826" s="131">
        <v>9296696.815698212</v>
      </c>
      <c r="D826" s="131">
        <v>806131.78112640581</v>
      </c>
      <c r="E826" s="131">
        <v>3928873.7310353993</v>
      </c>
      <c r="F826" s="133">
        <v>246712568130.5155</v>
      </c>
      <c r="G826" s="133">
        <v>69965875828.489624</v>
      </c>
      <c r="H826" s="133">
        <v>244389086428.11703</v>
      </c>
      <c r="I826" s="133">
        <v>16753691522968.045</v>
      </c>
      <c r="J826" s="133">
        <v>234380515245.49863</v>
      </c>
      <c r="K826" s="133">
        <v>69239463988.715729</v>
      </c>
      <c r="L826" s="133">
        <v>1963193249574.6362</v>
      </c>
      <c r="M826" s="133">
        <v>19264893838205.012</v>
      </c>
      <c r="N826" s="133">
        <v>20482758592708.352</v>
      </c>
      <c r="O826" s="132">
        <v>0.70013612366953948</v>
      </c>
      <c r="P826" s="132">
        <v>0.74873741406226613</v>
      </c>
      <c r="Q826" s="133">
        <v>5052.4811526167614</v>
      </c>
      <c r="R826" s="426">
        <v>0.99075068632013563</v>
      </c>
    </row>
    <row r="827" spans="1:18">
      <c r="A827" s="134">
        <f t="shared" si="12"/>
        <v>822</v>
      </c>
      <c r="B827" s="131">
        <v>7625224.6049767016</v>
      </c>
      <c r="C827" s="131">
        <v>15480511.659943238</v>
      </c>
      <c r="D827" s="131">
        <v>1422061.5590315592</v>
      </c>
      <c r="E827" s="131">
        <v>3186099.6692772913</v>
      </c>
      <c r="F827" s="133">
        <v>193660204453.66187</v>
      </c>
      <c r="G827" s="133">
        <v>34531622532.830765</v>
      </c>
      <c r="H827" s="133">
        <v>599356196231.87939</v>
      </c>
      <c r="I827" s="133">
        <v>23247983613840.891</v>
      </c>
      <c r="J827" s="133">
        <v>190689951085.73969</v>
      </c>
      <c r="K827" s="133">
        <v>115307818117.51041</v>
      </c>
      <c r="L827" s="133">
        <v>3383628003952.7427</v>
      </c>
      <c r="M827" s="133">
        <v>27536965583228.762</v>
      </c>
      <c r="N827" s="133">
        <v>29286664859469.523</v>
      </c>
      <c r="O827" s="132">
        <v>0.72950653305920821</v>
      </c>
      <c r="P827" s="132">
        <v>0.79844966769185111</v>
      </c>
      <c r="Q827" s="133">
        <v>7224.1403205400893</v>
      </c>
      <c r="R827" s="426">
        <v>1.1698035438035141</v>
      </c>
    </row>
    <row r="828" spans="1:18">
      <c r="A828" s="134">
        <f t="shared" si="12"/>
        <v>823</v>
      </c>
      <c r="B828" s="131">
        <v>13982445.815949226</v>
      </c>
      <c r="C828" s="131">
        <v>6034229.2873005746</v>
      </c>
      <c r="D828" s="131">
        <v>626000.53133738274</v>
      </c>
      <c r="E828" s="131">
        <v>5115049.7542458046</v>
      </c>
      <c r="F828" s="133">
        <v>146261632511.46838</v>
      </c>
      <c r="G828" s="133">
        <v>50567284117.123329</v>
      </c>
      <c r="H828" s="133">
        <v>435845360844.73151</v>
      </c>
      <c r="I828" s="133">
        <v>11877212777571.824</v>
      </c>
      <c r="J828" s="133">
        <v>331599091529.01086</v>
      </c>
      <c r="K828" s="133">
        <v>59251964885.993217</v>
      </c>
      <c r="L828" s="133">
        <v>1462814478211.4651</v>
      </c>
      <c r="M828" s="133">
        <v>14166723673043.027</v>
      </c>
      <c r="N828" s="133">
        <v>15136295684862.148</v>
      </c>
      <c r="O828" s="132">
        <v>0.54471309231442211</v>
      </c>
      <c r="P828" s="132">
        <v>0.60088669975748144</v>
      </c>
      <c r="Q828" s="133">
        <v>3733.6693845244567</v>
      </c>
      <c r="R828" s="426">
        <v>1.0229116192970296</v>
      </c>
    </row>
    <row r="829" spans="1:18">
      <c r="A829" s="134">
        <f t="shared" si="12"/>
        <v>824</v>
      </c>
      <c r="B829" s="131">
        <v>14830067.404122006</v>
      </c>
      <c r="C829" s="131">
        <v>6979834.8368933452</v>
      </c>
      <c r="D829" s="131">
        <v>820337.40110452962</v>
      </c>
      <c r="E829" s="131">
        <v>4639178.477501357</v>
      </c>
      <c r="F829" s="133">
        <v>252171739933.42014</v>
      </c>
      <c r="G829" s="133">
        <v>66948279415.06279</v>
      </c>
      <c r="H829" s="133">
        <v>172788556006.26892</v>
      </c>
      <c r="I829" s="133">
        <v>12165530468591.512</v>
      </c>
      <c r="J829" s="133">
        <v>325284049981.64032</v>
      </c>
      <c r="K829" s="133">
        <v>87946784009.427048</v>
      </c>
      <c r="L829" s="133">
        <v>1645207260271.2283</v>
      </c>
      <c r="M829" s="133">
        <v>14396757118860.078</v>
      </c>
      <c r="N829" s="133">
        <v>15276025852027.689</v>
      </c>
      <c r="O829" s="132">
        <v>0.57246343169088609</v>
      </c>
      <c r="P829" s="132">
        <v>0.62251687049000537</v>
      </c>
      <c r="Q829" s="133">
        <v>3768.136618655079</v>
      </c>
      <c r="R829" s="426">
        <v>0.92812915958673903</v>
      </c>
    </row>
    <row r="830" spans="1:18">
      <c r="A830" s="134">
        <f t="shared" si="12"/>
        <v>825</v>
      </c>
      <c r="B830" s="131">
        <v>8756298.8073825389</v>
      </c>
      <c r="C830" s="131">
        <v>10012140.381592698</v>
      </c>
      <c r="D830" s="131">
        <v>943911.15856095799</v>
      </c>
      <c r="E830" s="131">
        <v>3664084.3782593617</v>
      </c>
      <c r="F830" s="133">
        <v>343484002174.65869</v>
      </c>
      <c r="G830" s="133">
        <v>79371028517.352142</v>
      </c>
      <c r="H830" s="133">
        <v>253415745085.58234</v>
      </c>
      <c r="I830" s="133">
        <v>18701840000489.367</v>
      </c>
      <c r="J830" s="133">
        <v>224332572012.9046</v>
      </c>
      <c r="K830" s="133">
        <v>76596143880.800873</v>
      </c>
      <c r="L830" s="133">
        <v>1993552411730.6194</v>
      </c>
      <c r="M830" s="133">
        <v>21249736873199.277</v>
      </c>
      <c r="N830" s="133">
        <v>22603818337699.813</v>
      </c>
      <c r="O830" s="132">
        <v>0.69892355218304691</v>
      </c>
      <c r="P830" s="132">
        <v>0.75900597998090547</v>
      </c>
      <c r="Q830" s="133">
        <v>5575.6828657374972</v>
      </c>
      <c r="R830" s="426">
        <v>1.131706711382479</v>
      </c>
    </row>
    <row r="831" spans="1:18">
      <c r="A831" s="134">
        <f t="shared" si="12"/>
        <v>826</v>
      </c>
      <c r="B831" s="131">
        <v>11081771.094647154</v>
      </c>
      <c r="C831" s="131">
        <v>18594164.351943988</v>
      </c>
      <c r="D831" s="131">
        <v>951064.68506866216</v>
      </c>
      <c r="E831" s="131">
        <v>3538821.0293021807</v>
      </c>
      <c r="F831" s="133">
        <v>225412166327.81067</v>
      </c>
      <c r="G831" s="133">
        <v>54321095571.990189</v>
      </c>
      <c r="H831" s="133">
        <v>718208403488.92236</v>
      </c>
      <c r="I831" s="133">
        <v>19684701770581.379</v>
      </c>
      <c r="J831" s="133">
        <v>201513489860.11752</v>
      </c>
      <c r="K831" s="133">
        <v>87579777446.381485</v>
      </c>
      <c r="L831" s="133">
        <v>1947449896882.3855</v>
      </c>
      <c r="M831" s="133">
        <v>22639453338259.188</v>
      </c>
      <c r="N831" s="133">
        <v>24072471623241.828</v>
      </c>
      <c r="O831" s="132">
        <v>0.67396269004703802</v>
      </c>
      <c r="P831" s="132">
        <v>0.74552123546222837</v>
      </c>
      <c r="Q831" s="133">
        <v>5937.9555064730703</v>
      </c>
      <c r="R831" s="426">
        <v>1.0375968435033196</v>
      </c>
    </row>
    <row r="832" spans="1:18">
      <c r="A832" s="134">
        <f t="shared" si="12"/>
        <v>827</v>
      </c>
      <c r="B832" s="131">
        <v>7523275.5565049108</v>
      </c>
      <c r="C832" s="131">
        <v>5711068.2013470028</v>
      </c>
      <c r="D832" s="131">
        <v>911240.9962457536</v>
      </c>
      <c r="E832" s="131">
        <v>6302937.9805085985</v>
      </c>
      <c r="F832" s="133">
        <v>193830052981.70465</v>
      </c>
      <c r="G832" s="133">
        <v>51622725263.127426</v>
      </c>
      <c r="H832" s="133">
        <v>628463781675.3728</v>
      </c>
      <c r="I832" s="133">
        <v>11081561478245.76</v>
      </c>
      <c r="J832" s="133">
        <v>470653636925.96307</v>
      </c>
      <c r="K832" s="133">
        <v>141728722464.76245</v>
      </c>
      <c r="L832" s="133">
        <v>1871675988510.1672</v>
      </c>
      <c r="M832" s="133">
        <v>14194083607822.025</v>
      </c>
      <c r="N832" s="133">
        <v>15159777165031.063</v>
      </c>
      <c r="O832" s="132">
        <v>0.60339793037402023</v>
      </c>
      <c r="P832" s="132">
        <v>0.68048198848546471</v>
      </c>
      <c r="Q832" s="133">
        <v>3739.4615601951314</v>
      </c>
      <c r="R832" s="426">
        <v>0.9946442312401802</v>
      </c>
    </row>
    <row r="833" spans="1:18">
      <c r="A833" s="134">
        <f t="shared" si="12"/>
        <v>828</v>
      </c>
      <c r="B833" s="131">
        <v>11064583.86054546</v>
      </c>
      <c r="C833" s="131">
        <v>15793889.526202785</v>
      </c>
      <c r="D833" s="131">
        <v>873257.11554840277</v>
      </c>
      <c r="E833" s="131">
        <v>3534340.3207881562</v>
      </c>
      <c r="F833" s="133">
        <v>184068897268.41455</v>
      </c>
      <c r="G833" s="133">
        <v>50856993204.471146</v>
      </c>
      <c r="H833" s="133">
        <v>524128188817.66357</v>
      </c>
      <c r="I833" s="133">
        <v>25117387282464.762</v>
      </c>
      <c r="J833" s="133">
        <v>158956749334.38971</v>
      </c>
      <c r="K833" s="133">
        <v>80613690005.49852</v>
      </c>
      <c r="L833" s="133">
        <v>1477179108089.3511</v>
      </c>
      <c r="M833" s="133">
        <v>27358265018711.668</v>
      </c>
      <c r="N833" s="133">
        <v>29012702156118.387</v>
      </c>
      <c r="O833" s="132">
        <v>0.71060662167641109</v>
      </c>
      <c r="P833" s="132">
        <v>0.77247156795569205</v>
      </c>
      <c r="Q833" s="133">
        <v>7156.5619526685714</v>
      </c>
      <c r="R833" s="426">
        <v>0.83679151816168895</v>
      </c>
    </row>
    <row r="834" spans="1:18">
      <c r="A834" s="134">
        <f t="shared" si="12"/>
        <v>829</v>
      </c>
      <c r="B834" s="131">
        <v>8222872.3321564505</v>
      </c>
      <c r="C834" s="131">
        <v>4594361.4494805969</v>
      </c>
      <c r="D834" s="131">
        <v>586006.75526474253</v>
      </c>
      <c r="E834" s="131">
        <v>3022702.9507403737</v>
      </c>
      <c r="F834" s="133">
        <v>215792485163.729</v>
      </c>
      <c r="G834" s="133">
        <v>43247801078.549179</v>
      </c>
      <c r="H834" s="133">
        <v>243966243720.80399</v>
      </c>
      <c r="I834" s="133">
        <v>8872911487592.7168</v>
      </c>
      <c r="J834" s="133">
        <v>164101315487.09933</v>
      </c>
      <c r="K834" s="133">
        <v>96586947278.62381</v>
      </c>
      <c r="L834" s="133">
        <v>1607983236523.9717</v>
      </c>
      <c r="M834" s="133">
        <v>10985549230603.215</v>
      </c>
      <c r="N834" s="133">
        <v>11756110479785.961</v>
      </c>
      <c r="O834" s="132">
        <v>0.60269874420012759</v>
      </c>
      <c r="P834" s="132">
        <v>0.6545240184360368</v>
      </c>
      <c r="Q834" s="133">
        <v>2899.8792500705381</v>
      </c>
      <c r="R834" s="426">
        <v>1.2673047655594722</v>
      </c>
    </row>
    <row r="835" spans="1:18">
      <c r="A835" s="134">
        <f t="shared" si="12"/>
        <v>830</v>
      </c>
      <c r="B835" s="131">
        <v>11446436.655821571</v>
      </c>
      <c r="C835" s="131">
        <v>3999422.109660849</v>
      </c>
      <c r="D835" s="131">
        <v>895421.39669362037</v>
      </c>
      <c r="E835" s="131">
        <v>2964576.8316216823</v>
      </c>
      <c r="F835" s="133">
        <v>165216578331.2757</v>
      </c>
      <c r="G835" s="133">
        <v>44283017340.664642</v>
      </c>
      <c r="H835" s="133">
        <v>490421891491.23016</v>
      </c>
      <c r="I835" s="133">
        <v>7684239449960.5879</v>
      </c>
      <c r="J835" s="133">
        <v>190753872621.70972</v>
      </c>
      <c r="K835" s="133">
        <v>93359954420.466782</v>
      </c>
      <c r="L835" s="133">
        <v>1723628825024.5566</v>
      </c>
      <c r="M835" s="133">
        <v>10182403993518.551</v>
      </c>
      <c r="N835" s="133">
        <v>10964522204891.924</v>
      </c>
      <c r="O835" s="132">
        <v>0.53166026243927711</v>
      </c>
      <c r="P835" s="132">
        <v>0.59664599039029398</v>
      </c>
      <c r="Q835" s="133">
        <v>2704.6182054494138</v>
      </c>
      <c r="R835" s="426">
        <v>0.9604228937089796</v>
      </c>
    </row>
    <row r="836" spans="1:18">
      <c r="A836" s="134">
        <f t="shared" si="12"/>
        <v>831</v>
      </c>
      <c r="B836" s="131">
        <v>10177796.604752637</v>
      </c>
      <c r="C836" s="131">
        <v>3624092.4653915772</v>
      </c>
      <c r="D836" s="131">
        <v>813277.60166266141</v>
      </c>
      <c r="E836" s="131">
        <v>5212079.4137853002</v>
      </c>
      <c r="F836" s="133">
        <v>242532725454.39691</v>
      </c>
      <c r="G836" s="133">
        <v>72529924524.815552</v>
      </c>
      <c r="H836" s="133">
        <v>507997406489.02002</v>
      </c>
      <c r="I836" s="133">
        <v>8347074298721.7969</v>
      </c>
      <c r="J836" s="133">
        <v>453106022918.4729</v>
      </c>
      <c r="K836" s="133">
        <v>67992139356.078682</v>
      </c>
      <c r="L836" s="133">
        <v>2078148954427.5054</v>
      </c>
      <c r="M836" s="133">
        <v>11454318821912.873</v>
      </c>
      <c r="N836" s="133">
        <v>12310032532160.568</v>
      </c>
      <c r="O836" s="132">
        <v>0.57270493509724973</v>
      </c>
      <c r="P836" s="132">
        <v>0.64724132660000366</v>
      </c>
      <c r="Q836" s="133">
        <v>3036.5151781353152</v>
      </c>
      <c r="R836" s="426">
        <v>1.1310138572915818</v>
      </c>
    </row>
    <row r="837" spans="1:18">
      <c r="A837" s="134">
        <f t="shared" si="12"/>
        <v>832</v>
      </c>
      <c r="B837" s="131">
        <v>7527244.9831053056</v>
      </c>
      <c r="C837" s="131">
        <v>3913017.356264744</v>
      </c>
      <c r="D837" s="131">
        <v>962302.03483176185</v>
      </c>
      <c r="E837" s="131">
        <v>3982817.4718887908</v>
      </c>
      <c r="F837" s="133">
        <v>217838139776.37183</v>
      </c>
      <c r="G837" s="133">
        <v>57554284526.932304</v>
      </c>
      <c r="H837" s="133">
        <v>250277026902.16687</v>
      </c>
      <c r="I837" s="133">
        <v>9611424285670.5254</v>
      </c>
      <c r="J837" s="133">
        <v>179641175837.48215</v>
      </c>
      <c r="K837" s="133">
        <v>126836390327.50386</v>
      </c>
      <c r="L837" s="133">
        <v>2342503052968.4639</v>
      </c>
      <c r="M837" s="133">
        <v>12510681931706.141</v>
      </c>
      <c r="N837" s="133">
        <v>13426491720430.6</v>
      </c>
      <c r="O837" s="132">
        <v>0.6221461300937825</v>
      </c>
      <c r="P837" s="132">
        <v>0.67408319150118889</v>
      </c>
      <c r="Q837" s="133">
        <v>3311.912116534435</v>
      </c>
      <c r="R837" s="426">
        <v>1.0681604969310485</v>
      </c>
    </row>
    <row r="838" spans="1:18">
      <c r="A838" s="134">
        <f t="shared" si="12"/>
        <v>833</v>
      </c>
      <c r="B838" s="131">
        <v>9484435.5131713543</v>
      </c>
      <c r="C838" s="131">
        <v>12858297.575947901</v>
      </c>
      <c r="D838" s="131">
        <v>720388.24051460112</v>
      </c>
      <c r="E838" s="131">
        <v>3307135.7529533585</v>
      </c>
      <c r="F838" s="133">
        <v>260242436679.77316</v>
      </c>
      <c r="G838" s="133">
        <v>53764221701.318268</v>
      </c>
      <c r="H838" s="133">
        <v>556317992697.38831</v>
      </c>
      <c r="I838" s="133">
        <v>17344289127200.748</v>
      </c>
      <c r="J838" s="133">
        <v>185807339631.33603</v>
      </c>
      <c r="K838" s="133">
        <v>108253868925.77513</v>
      </c>
      <c r="L838" s="133">
        <v>1531284682659.1824</v>
      </c>
      <c r="M838" s="133">
        <v>19725953011114.43</v>
      </c>
      <c r="N838" s="133">
        <v>20985953835515.945</v>
      </c>
      <c r="O838" s="132">
        <v>0.68385750038226623</v>
      </c>
      <c r="P838" s="132">
        <v>0.74645352930547637</v>
      </c>
      <c r="Q838" s="133">
        <v>5176.604300817944</v>
      </c>
      <c r="R838" s="426">
        <v>1.078328863470382</v>
      </c>
    </row>
    <row r="839" spans="1:18">
      <c r="A839" s="134">
        <f t="shared" si="12"/>
        <v>834</v>
      </c>
      <c r="B839" s="131">
        <v>11027506.208926627</v>
      </c>
      <c r="C839" s="131">
        <v>12867393.678100104</v>
      </c>
      <c r="D839" s="131">
        <v>726580.91092964541</v>
      </c>
      <c r="E839" s="131">
        <v>6133617.0422726506</v>
      </c>
      <c r="F839" s="133">
        <v>265540159149.67114</v>
      </c>
      <c r="G839" s="133">
        <v>56023376464.320877</v>
      </c>
      <c r="H839" s="133">
        <v>906837082613.02063</v>
      </c>
      <c r="I839" s="133">
        <v>22095336333421.449</v>
      </c>
      <c r="J839" s="133">
        <v>166173453596.48068</v>
      </c>
      <c r="K839" s="133">
        <v>72528014020.2724</v>
      </c>
      <c r="L839" s="133">
        <v>1715689863010.8584</v>
      </c>
      <c r="M839" s="133">
        <v>24956564746662.082</v>
      </c>
      <c r="N839" s="133">
        <v>26546201765281.789</v>
      </c>
      <c r="O839" s="132">
        <v>0.66935245623827655</v>
      </c>
      <c r="P839" s="132">
        <v>0.72856367585339943</v>
      </c>
      <c r="Q839" s="133">
        <v>6548.1504107749852</v>
      </c>
      <c r="R839" s="426">
        <v>1.1681891892424634</v>
      </c>
    </row>
    <row r="840" spans="1:18">
      <c r="A840" s="134">
        <f t="shared" ref="A840:A903" si="13">A839+1</f>
        <v>835</v>
      </c>
      <c r="B840" s="131">
        <v>6273933.4275156856</v>
      </c>
      <c r="C840" s="131">
        <v>3765936.653634476</v>
      </c>
      <c r="D840" s="131">
        <v>1052684.3804329264</v>
      </c>
      <c r="E840" s="131">
        <v>4772754.2592071369</v>
      </c>
      <c r="F840" s="133">
        <v>214509742858.70428</v>
      </c>
      <c r="G840" s="133">
        <v>49259693181.787399</v>
      </c>
      <c r="H840" s="133">
        <v>494380814601.78052</v>
      </c>
      <c r="I840" s="133">
        <v>9226974385499.9785</v>
      </c>
      <c r="J840" s="133">
        <v>248860107380.30728</v>
      </c>
      <c r="K840" s="133">
        <v>118506154600.09665</v>
      </c>
      <c r="L840" s="133">
        <v>2322589282967.5742</v>
      </c>
      <c r="M840" s="133">
        <v>12411310745049.736</v>
      </c>
      <c r="N840" s="133">
        <v>13346090394875.482</v>
      </c>
      <c r="O840" s="132">
        <v>0.59901638213633035</v>
      </c>
      <c r="P840" s="132">
        <v>0.67485914589878027</v>
      </c>
      <c r="Q840" s="133">
        <v>3292.0795251296208</v>
      </c>
      <c r="R840" s="426">
        <v>1.0371988285419831</v>
      </c>
    </row>
    <row r="841" spans="1:18">
      <c r="A841" s="134">
        <f t="shared" si="13"/>
        <v>836</v>
      </c>
      <c r="B841" s="131">
        <v>6827893.2625208711</v>
      </c>
      <c r="C841" s="131">
        <v>7109836.3495415878</v>
      </c>
      <c r="D841" s="131">
        <v>1424120.401400819</v>
      </c>
      <c r="E841" s="131">
        <v>4268950.3782495558</v>
      </c>
      <c r="F841" s="133">
        <v>194084705397.66458</v>
      </c>
      <c r="G841" s="133">
        <v>45568956759.280807</v>
      </c>
      <c r="H841" s="133">
        <v>260394165705.04254</v>
      </c>
      <c r="I841" s="133">
        <v>12265257130394.719</v>
      </c>
      <c r="J841" s="133">
        <v>304555305703.72705</v>
      </c>
      <c r="K841" s="133">
        <v>111307175019.30264</v>
      </c>
      <c r="L841" s="133">
        <v>2454359893069.2476</v>
      </c>
      <c r="M841" s="133">
        <v>15395873669892.039</v>
      </c>
      <c r="N841" s="133">
        <v>16348693569249.367</v>
      </c>
      <c r="O841" s="132">
        <v>0.6517300822009876</v>
      </c>
      <c r="P841" s="132">
        <v>0.72166923745184386</v>
      </c>
      <c r="Q841" s="133">
        <v>4032.7315168350683</v>
      </c>
      <c r="R841" s="426">
        <v>0.8820118360186574</v>
      </c>
    </row>
    <row r="842" spans="1:18">
      <c r="A842" s="134">
        <f t="shared" si="13"/>
        <v>837</v>
      </c>
      <c r="B842" s="131">
        <v>9222586.8235856332</v>
      </c>
      <c r="C842" s="131">
        <v>18360311.145455651</v>
      </c>
      <c r="D842" s="131">
        <v>645350.03405012272</v>
      </c>
      <c r="E842" s="131">
        <v>3527385.4350594757</v>
      </c>
      <c r="F842" s="133">
        <v>242424036387.5144</v>
      </c>
      <c r="G842" s="133">
        <v>35725946042.490448</v>
      </c>
      <c r="H842" s="133">
        <v>575042997088.02808</v>
      </c>
      <c r="I842" s="133">
        <v>27633454879673.145</v>
      </c>
      <c r="J842" s="133">
        <v>235409013414.59641</v>
      </c>
      <c r="K842" s="133">
        <v>67673024350.368423</v>
      </c>
      <c r="L842" s="133">
        <v>1123410742620.0947</v>
      </c>
      <c r="M842" s="133">
        <v>29634990657146.23</v>
      </c>
      <c r="N842" s="133">
        <v>31518400367030.629</v>
      </c>
      <c r="O842" s="132">
        <v>0.73262883473348528</v>
      </c>
      <c r="P842" s="132">
        <v>0.79574036292623729</v>
      </c>
      <c r="Q842" s="133">
        <v>7774.6424190998096</v>
      </c>
      <c r="R842" s="426">
        <v>0.9847539841300077</v>
      </c>
    </row>
    <row r="843" spans="1:18">
      <c r="A843" s="134">
        <f t="shared" si="13"/>
        <v>838</v>
      </c>
      <c r="B843" s="131">
        <v>10062256.930579025</v>
      </c>
      <c r="C843" s="131">
        <v>17457284.955662571</v>
      </c>
      <c r="D843" s="131">
        <v>1492342.3749752555</v>
      </c>
      <c r="E843" s="131">
        <v>6170692.0786256827</v>
      </c>
      <c r="F843" s="133">
        <v>183102218750.39328</v>
      </c>
      <c r="G843" s="133">
        <v>52381690350.023453</v>
      </c>
      <c r="H843" s="133">
        <v>387762522738.64685</v>
      </c>
      <c r="I843" s="133">
        <v>20883249964128.586</v>
      </c>
      <c r="J843" s="133">
        <v>355488232040.22333</v>
      </c>
      <c r="K843" s="133">
        <v>113813012649.58604</v>
      </c>
      <c r="L843" s="133">
        <v>2524705144357.626</v>
      </c>
      <c r="M843" s="133">
        <v>24265018875914.668</v>
      </c>
      <c r="N843" s="133">
        <v>25743524375157.453</v>
      </c>
      <c r="O843" s="132">
        <v>0.66950445036899919</v>
      </c>
      <c r="P843" s="132">
        <v>0.74145416549005128</v>
      </c>
      <c r="Q843" s="133">
        <v>6350.1540145923664</v>
      </c>
      <c r="R843" s="426">
        <v>0.87450178708989423</v>
      </c>
    </row>
    <row r="844" spans="1:18">
      <c r="A844" s="134">
        <f t="shared" si="13"/>
        <v>839</v>
      </c>
      <c r="B844" s="131">
        <v>11348004.48428523</v>
      </c>
      <c r="C844" s="131">
        <v>14658520.523735723</v>
      </c>
      <c r="D844" s="131">
        <v>974391.75986401981</v>
      </c>
      <c r="E844" s="131">
        <v>3428714.8036087975</v>
      </c>
      <c r="F844" s="133">
        <v>211884624617.05292</v>
      </c>
      <c r="G844" s="133">
        <v>57239082964.941704</v>
      </c>
      <c r="H844" s="133">
        <v>496689472319.3783</v>
      </c>
      <c r="I844" s="133">
        <v>21589209043883.867</v>
      </c>
      <c r="J844" s="133">
        <v>255085181583.40439</v>
      </c>
      <c r="K844" s="133">
        <v>103579456231.89468</v>
      </c>
      <c r="L844" s="133">
        <v>2061775362963.3081</v>
      </c>
      <c r="M844" s="133">
        <v>24506338516981.855</v>
      </c>
      <c r="N844" s="133">
        <v>26075811489982.523</v>
      </c>
      <c r="O844" s="132">
        <v>0.70688594949770789</v>
      </c>
      <c r="P844" s="132">
        <v>0.76548794571559775</v>
      </c>
      <c r="Q844" s="133">
        <v>6432.119262452522</v>
      </c>
      <c r="R844" s="426">
        <v>0.99265770555461008</v>
      </c>
    </row>
    <row r="845" spans="1:18">
      <c r="A845" s="134">
        <f t="shared" si="13"/>
        <v>840</v>
      </c>
      <c r="B845" s="131">
        <v>12534692.167897679</v>
      </c>
      <c r="C845" s="131">
        <v>8695288.9682045691</v>
      </c>
      <c r="D845" s="131">
        <v>1623782.2369429138</v>
      </c>
      <c r="E845" s="131">
        <v>6368078.6975117652</v>
      </c>
      <c r="F845" s="133">
        <v>194977952068.67334</v>
      </c>
      <c r="G845" s="133">
        <v>41547290703.333031</v>
      </c>
      <c r="H845" s="133">
        <v>789330086523.97998</v>
      </c>
      <c r="I845" s="133">
        <v>10492083038085.73</v>
      </c>
      <c r="J845" s="133">
        <v>411274504485.39685</v>
      </c>
      <c r="K845" s="133">
        <v>159996899302.82224</v>
      </c>
      <c r="L845" s="133">
        <v>3514876041145.7163</v>
      </c>
      <c r="M845" s="133">
        <v>15367560569543.646</v>
      </c>
      <c r="N845" s="133">
        <v>16412378444962.396</v>
      </c>
      <c r="O845" s="132">
        <v>0.54448687702720977</v>
      </c>
      <c r="P845" s="132">
        <v>0.62737084036118407</v>
      </c>
      <c r="Q845" s="133">
        <v>4048.4406622995552</v>
      </c>
      <c r="R845" s="426">
        <v>1.0950463138018729</v>
      </c>
    </row>
    <row r="846" spans="1:18">
      <c r="A846" s="134">
        <f t="shared" si="13"/>
        <v>841</v>
      </c>
      <c r="B846" s="131">
        <v>8969162.6705763172</v>
      </c>
      <c r="C846" s="131">
        <v>14917981.259355184</v>
      </c>
      <c r="D846" s="131">
        <v>980829.64466723788</v>
      </c>
      <c r="E846" s="131">
        <v>5425873.3768871501</v>
      </c>
      <c r="F846" s="133">
        <v>223927281956.50134</v>
      </c>
      <c r="G846" s="133">
        <v>54166668739.00914</v>
      </c>
      <c r="H846" s="133">
        <v>694463274805.22485</v>
      </c>
      <c r="I846" s="133">
        <v>22557384435204.5</v>
      </c>
      <c r="J846" s="133">
        <v>342178223226.41199</v>
      </c>
      <c r="K846" s="133">
        <v>94914982492.150146</v>
      </c>
      <c r="L846" s="133">
        <v>2494808806883.833</v>
      </c>
      <c r="M846" s="133">
        <v>26183749722612.117</v>
      </c>
      <c r="N846" s="133">
        <v>27732130095886.121</v>
      </c>
      <c r="O846" s="132">
        <v>0.6985510271359926</v>
      </c>
      <c r="P846" s="132">
        <v>0.76972268233465246</v>
      </c>
      <c r="Q846" s="133">
        <v>6840.6832994292354</v>
      </c>
      <c r="R846" s="426">
        <v>1.2086136814305526</v>
      </c>
    </row>
    <row r="847" spans="1:18">
      <c r="A847" s="134">
        <f t="shared" si="13"/>
        <v>842</v>
      </c>
      <c r="B847" s="131">
        <v>9171709.2656671964</v>
      </c>
      <c r="C847" s="131">
        <v>11791734.343786564</v>
      </c>
      <c r="D847" s="131">
        <v>844772.30896378006</v>
      </c>
      <c r="E847" s="131">
        <v>5208402.531928801</v>
      </c>
      <c r="F847" s="133">
        <v>308208805289.77936</v>
      </c>
      <c r="G847" s="133">
        <v>66423838215.407173</v>
      </c>
      <c r="H847" s="133">
        <v>210659159382.32816</v>
      </c>
      <c r="I847" s="133">
        <v>22002431045219.371</v>
      </c>
      <c r="J847" s="133">
        <v>379937744491.93292</v>
      </c>
      <c r="K847" s="133">
        <v>104054160208.48921</v>
      </c>
      <c r="L847" s="133">
        <v>1883932309662.0767</v>
      </c>
      <c r="M847" s="133">
        <v>24581014418964.199</v>
      </c>
      <c r="N847" s="133">
        <v>26152845608307.172</v>
      </c>
      <c r="O847" s="132">
        <v>0.70317123156975814</v>
      </c>
      <c r="P847" s="132">
        <v>0.76260775676663095</v>
      </c>
      <c r="Q847" s="133">
        <v>6451.1212649993022</v>
      </c>
      <c r="R847" s="426">
        <v>1.1295643457104869</v>
      </c>
    </row>
    <row r="848" spans="1:18">
      <c r="A848" s="134">
        <f t="shared" si="13"/>
        <v>843</v>
      </c>
      <c r="B848" s="131">
        <v>8195885.683861359</v>
      </c>
      <c r="C848" s="131">
        <v>4130295.3760536606</v>
      </c>
      <c r="D848" s="131">
        <v>1720127.9384640362</v>
      </c>
      <c r="E848" s="131">
        <v>2652631.3895305945</v>
      </c>
      <c r="F848" s="133">
        <v>200010486302.13843</v>
      </c>
      <c r="G848" s="133">
        <v>42531693691.554108</v>
      </c>
      <c r="H848" s="133">
        <v>531464252531.52277</v>
      </c>
      <c r="I848" s="133">
        <v>8129920086453.5723</v>
      </c>
      <c r="J848" s="133">
        <v>134872709964.91425</v>
      </c>
      <c r="K848" s="133">
        <v>108053939432.09378</v>
      </c>
      <c r="L848" s="133">
        <v>4145010453092.853</v>
      </c>
      <c r="M848" s="133">
        <v>13049321441474.957</v>
      </c>
      <c r="N848" s="133">
        <v>13907612292722.535</v>
      </c>
      <c r="O848" s="132">
        <v>0.56749995550932175</v>
      </c>
      <c r="P848" s="132">
        <v>0.66818315748002555</v>
      </c>
      <c r="Q848" s="133">
        <v>3430.5901067396485</v>
      </c>
      <c r="R848" s="426">
        <v>1.2329757655351272</v>
      </c>
    </row>
    <row r="849" spans="1:18">
      <c r="A849" s="134">
        <f t="shared" si="13"/>
        <v>844</v>
      </c>
      <c r="B849" s="131">
        <v>6932743.8089921344</v>
      </c>
      <c r="C849" s="131">
        <v>7537785.1844756734</v>
      </c>
      <c r="D849" s="131">
        <v>1192304.8615844434</v>
      </c>
      <c r="E849" s="131">
        <v>5240571.9910374321</v>
      </c>
      <c r="F849" s="133">
        <v>186294461564.65451</v>
      </c>
      <c r="G849" s="133">
        <v>42589110467.586151</v>
      </c>
      <c r="H849" s="133">
        <v>355003588846.56671</v>
      </c>
      <c r="I849" s="133">
        <v>12691620195609.029</v>
      </c>
      <c r="J849" s="133">
        <v>361620865662.40106</v>
      </c>
      <c r="K849" s="133">
        <v>95860393433.825027</v>
      </c>
      <c r="L849" s="133">
        <v>3150655415464.2671</v>
      </c>
      <c r="M849" s="133">
        <v>16654760459016.088</v>
      </c>
      <c r="N849" s="133">
        <v>17789480291943.359</v>
      </c>
      <c r="O849" s="132">
        <v>0.6590401214858963</v>
      </c>
      <c r="P849" s="132">
        <v>0.7361122082961804</v>
      </c>
      <c r="Q849" s="133">
        <v>4388.1303137502118</v>
      </c>
      <c r="R849" s="426">
        <v>1.2145758997537115</v>
      </c>
    </row>
    <row r="850" spans="1:18">
      <c r="A850" s="134">
        <f t="shared" si="13"/>
        <v>845</v>
      </c>
      <c r="B850" s="131">
        <v>7521537.5916554444</v>
      </c>
      <c r="C850" s="131">
        <v>4569992.6126647396</v>
      </c>
      <c r="D850" s="131">
        <v>1113174.995378444</v>
      </c>
      <c r="E850" s="131">
        <v>4697091.6077697296</v>
      </c>
      <c r="F850" s="133">
        <v>257354876200.47546</v>
      </c>
      <c r="G850" s="133">
        <v>37956770503.918289</v>
      </c>
      <c r="H850" s="133">
        <v>779923693558.55127</v>
      </c>
      <c r="I850" s="133">
        <v>11061256712144.459</v>
      </c>
      <c r="J850" s="133">
        <v>246871565953.70496</v>
      </c>
      <c r="K850" s="133">
        <v>96951359168.829361</v>
      </c>
      <c r="L850" s="133">
        <v>3227179126660.4219</v>
      </c>
      <c r="M850" s="133">
        <v>15412182457485.967</v>
      </c>
      <c r="N850" s="133">
        <v>16464805079438.09</v>
      </c>
      <c r="O850" s="132">
        <v>0.63191450885147438</v>
      </c>
      <c r="P850" s="132">
        <v>0.71293124803326002</v>
      </c>
      <c r="Q850" s="133">
        <v>4061.3727378979006</v>
      </c>
      <c r="R850" s="426">
        <v>1.28494929557769</v>
      </c>
    </row>
    <row r="851" spans="1:18">
      <c r="A851" s="134">
        <f t="shared" si="13"/>
        <v>846</v>
      </c>
      <c r="B851" s="131">
        <v>10165765.088017482</v>
      </c>
      <c r="C851" s="131">
        <v>4273815.3397325054</v>
      </c>
      <c r="D851" s="131">
        <v>777917.06940470228</v>
      </c>
      <c r="E851" s="131">
        <v>4533183.7060802728</v>
      </c>
      <c r="F851" s="133">
        <v>248001126860.13928</v>
      </c>
      <c r="G851" s="133">
        <v>64418321784.363258</v>
      </c>
      <c r="H851" s="133">
        <v>719106002713.00671</v>
      </c>
      <c r="I851" s="133">
        <v>7981364273943.209</v>
      </c>
      <c r="J851" s="133">
        <v>293985404101.76605</v>
      </c>
      <c r="K851" s="133">
        <v>72409183008.144897</v>
      </c>
      <c r="L851" s="133">
        <v>1817479510453.9587</v>
      </c>
      <c r="M851" s="133">
        <v>10884344374220.086</v>
      </c>
      <c r="N851" s="133">
        <v>11721016219292.98</v>
      </c>
      <c r="O851" s="132">
        <v>0.56569194383706711</v>
      </c>
      <c r="P851" s="132">
        <v>0.63741465535412545</v>
      </c>
      <c r="Q851" s="133">
        <v>2891.2225503929403</v>
      </c>
      <c r="R851" s="426">
        <v>1.113479773398439</v>
      </c>
    </row>
    <row r="852" spans="1:18">
      <c r="A852" s="134">
        <f t="shared" si="13"/>
        <v>847</v>
      </c>
      <c r="B852" s="131">
        <v>9649170.1742488258</v>
      </c>
      <c r="C852" s="131">
        <v>7171341.3211026555</v>
      </c>
      <c r="D852" s="131">
        <v>564532.94241358619</v>
      </c>
      <c r="E852" s="131">
        <v>5366185.9677908346</v>
      </c>
      <c r="F852" s="133">
        <v>236198736508.60355</v>
      </c>
      <c r="G852" s="133">
        <v>53265812562.39064</v>
      </c>
      <c r="H852" s="133">
        <v>580444401685.33533</v>
      </c>
      <c r="I852" s="133">
        <v>11156261479559.186</v>
      </c>
      <c r="J852" s="133">
        <v>284228770239.20746</v>
      </c>
      <c r="K852" s="133">
        <v>69643303149.76944</v>
      </c>
      <c r="L852" s="133">
        <v>1023886951868.0525</v>
      </c>
      <c r="M852" s="133">
        <v>13114464906501.551</v>
      </c>
      <c r="N852" s="133">
        <v>14015737253795.76</v>
      </c>
      <c r="O852" s="132">
        <v>0.58528499452795257</v>
      </c>
      <c r="P852" s="132">
        <v>0.65176833451495619</v>
      </c>
      <c r="Q852" s="133">
        <v>3457.2612860867685</v>
      </c>
      <c r="R852" s="426">
        <v>1.0255902641367747</v>
      </c>
    </row>
    <row r="853" spans="1:18">
      <c r="A853" s="134">
        <f t="shared" si="13"/>
        <v>848</v>
      </c>
      <c r="B853" s="131">
        <v>6619764.4319577487</v>
      </c>
      <c r="C853" s="131">
        <v>3100544.7819496216</v>
      </c>
      <c r="D853" s="131">
        <v>1761378.0410410829</v>
      </c>
      <c r="E853" s="131">
        <v>5295156.8459669547</v>
      </c>
      <c r="F853" s="133">
        <v>184344115090.93671</v>
      </c>
      <c r="G853" s="133">
        <v>41651175003.959061</v>
      </c>
      <c r="H853" s="133">
        <v>555278035573.86792</v>
      </c>
      <c r="I853" s="133">
        <v>6501009695376.002</v>
      </c>
      <c r="J853" s="133">
        <v>331697416875.62469</v>
      </c>
      <c r="K853" s="133">
        <v>257157459288.50208</v>
      </c>
      <c r="L853" s="133">
        <v>3809432317847.2705</v>
      </c>
      <c r="M853" s="133">
        <v>11454574924961.268</v>
      </c>
      <c r="N853" s="133">
        <v>12275404641473.377</v>
      </c>
      <c r="O853" s="132">
        <v>0.56395860813372112</v>
      </c>
      <c r="P853" s="132">
        <v>0.65113481214771363</v>
      </c>
      <c r="Q853" s="133">
        <v>3027.9735178770047</v>
      </c>
      <c r="R853" s="426">
        <v>0.93894381780015779</v>
      </c>
    </row>
    <row r="854" spans="1:18">
      <c r="A854" s="134">
        <f t="shared" si="13"/>
        <v>849</v>
      </c>
      <c r="B854" s="131">
        <v>7847020.6914270436</v>
      </c>
      <c r="C854" s="131">
        <v>4716523.1196394749</v>
      </c>
      <c r="D854" s="131">
        <v>1062903.4651137744</v>
      </c>
      <c r="E854" s="131">
        <v>4497487.309428893</v>
      </c>
      <c r="F854" s="133">
        <v>169901565128.08206</v>
      </c>
      <c r="G854" s="133">
        <v>35494997310.574783</v>
      </c>
      <c r="H854" s="133">
        <v>603730800046.29919</v>
      </c>
      <c r="I854" s="133">
        <v>7580292566412.9844</v>
      </c>
      <c r="J854" s="133">
        <v>268005838655.36328</v>
      </c>
      <c r="K854" s="133">
        <v>87737563745.887024</v>
      </c>
      <c r="L854" s="133">
        <v>2305696785980.8076</v>
      </c>
      <c r="M854" s="133">
        <v>10845463554841.34</v>
      </c>
      <c r="N854" s="133">
        <v>11662017817356.875</v>
      </c>
      <c r="O854" s="132">
        <v>0.5535872720028221</v>
      </c>
      <c r="P854" s="132">
        <v>0.63056184292039041</v>
      </c>
      <c r="Q854" s="133">
        <v>2876.6694172069251</v>
      </c>
      <c r="R854" s="426">
        <v>1.0437996063246984</v>
      </c>
    </row>
    <row r="855" spans="1:18">
      <c r="A855" s="134">
        <f t="shared" si="13"/>
        <v>850</v>
      </c>
      <c r="B855" s="131">
        <v>16098429.489407212</v>
      </c>
      <c r="C855" s="131">
        <v>15485483.09827663</v>
      </c>
      <c r="D855" s="131">
        <v>1040639.6683239309</v>
      </c>
      <c r="E855" s="131">
        <v>5327862.9559681471</v>
      </c>
      <c r="F855" s="133">
        <v>261140721686.54312</v>
      </c>
      <c r="G855" s="133">
        <v>61659913611.770416</v>
      </c>
      <c r="H855" s="133">
        <v>8261260957.8557062</v>
      </c>
      <c r="I855" s="133">
        <v>19102435996029.641</v>
      </c>
      <c r="J855" s="133">
        <v>470082053324.77692</v>
      </c>
      <c r="K855" s="133">
        <v>123506342907.47528</v>
      </c>
      <c r="L855" s="133">
        <v>2263647550102.5659</v>
      </c>
      <c r="M855" s="133">
        <v>21967933203322.316</v>
      </c>
      <c r="N855" s="133">
        <v>23338948345476.086</v>
      </c>
      <c r="O855" s="132">
        <v>0.63617089598944454</v>
      </c>
      <c r="P855" s="132">
        <v>0.69366125127640221</v>
      </c>
      <c r="Q855" s="133">
        <v>5757.0173521154629</v>
      </c>
      <c r="R855" s="426">
        <v>1.0866784289326517</v>
      </c>
    </row>
    <row r="856" spans="1:18">
      <c r="A856" s="134">
        <f t="shared" si="13"/>
        <v>851</v>
      </c>
      <c r="B856" s="131">
        <v>15525112.091691611</v>
      </c>
      <c r="C856" s="131">
        <v>10683450.838455988</v>
      </c>
      <c r="D856" s="131">
        <v>1306365.5457585896</v>
      </c>
      <c r="E856" s="131">
        <v>5708776.790278893</v>
      </c>
      <c r="F856" s="133">
        <v>182820384557.46637</v>
      </c>
      <c r="G856" s="133">
        <v>51886476615.383148</v>
      </c>
      <c r="H856" s="133">
        <v>0</v>
      </c>
      <c r="I856" s="133">
        <v>14540832933288.428</v>
      </c>
      <c r="J856" s="133">
        <v>310732630989.14478</v>
      </c>
      <c r="K856" s="133">
        <v>101688668117.9818</v>
      </c>
      <c r="L856" s="133">
        <v>3072286065073.5356</v>
      </c>
      <c r="M856" s="133">
        <v>18025540297469.09</v>
      </c>
      <c r="N856" s="133">
        <v>19018685446382.641</v>
      </c>
      <c r="O856" s="132">
        <v>0.57859175556412212</v>
      </c>
      <c r="P856" s="132">
        <v>0.64503029322434291</v>
      </c>
      <c r="Q856" s="133">
        <v>4691.3382946183128</v>
      </c>
      <c r="R856" s="426">
        <v>1.1233503238687681</v>
      </c>
    </row>
    <row r="857" spans="1:18">
      <c r="A857" s="134">
        <f t="shared" si="13"/>
        <v>852</v>
      </c>
      <c r="B857" s="131">
        <v>5130751.7101456914</v>
      </c>
      <c r="C857" s="131">
        <v>2657299.6056115623</v>
      </c>
      <c r="D857" s="131">
        <v>1005200.9954402834</v>
      </c>
      <c r="E857" s="131">
        <v>4778289.0200223755</v>
      </c>
      <c r="F857" s="133">
        <v>197931599626.95862</v>
      </c>
      <c r="G857" s="133">
        <v>42921743429.160873</v>
      </c>
      <c r="H857" s="133">
        <v>416614815459.44238</v>
      </c>
      <c r="I857" s="133">
        <v>6257919398562.7363</v>
      </c>
      <c r="J857" s="133">
        <v>265308212076.27374</v>
      </c>
      <c r="K857" s="133">
        <v>124845397583.00873</v>
      </c>
      <c r="L857" s="133">
        <v>1915551531640.0139</v>
      </c>
      <c r="M857" s="133">
        <v>8980239355321.4746</v>
      </c>
      <c r="N857" s="133">
        <v>9638803703457.5508</v>
      </c>
      <c r="O857" s="132">
        <v>0.5515325808506355</v>
      </c>
      <c r="P857" s="132">
        <v>0.61757671839900408</v>
      </c>
      <c r="Q857" s="133">
        <v>2377.6032815632834</v>
      </c>
      <c r="R857" s="426">
        <v>0.82286915103354163</v>
      </c>
    </row>
    <row r="858" spans="1:18">
      <c r="A858" s="134">
        <f t="shared" si="13"/>
        <v>853</v>
      </c>
      <c r="B858" s="131">
        <v>9471162.9731030669</v>
      </c>
      <c r="C858" s="131">
        <v>6144584.1296086768</v>
      </c>
      <c r="D858" s="131">
        <v>1003653.2993885383</v>
      </c>
      <c r="E858" s="131">
        <v>5257023.0634630714</v>
      </c>
      <c r="F858" s="133">
        <v>217570028431.53546</v>
      </c>
      <c r="G858" s="133">
        <v>47019637504.158401</v>
      </c>
      <c r="H858" s="133">
        <v>310454970136.43036</v>
      </c>
      <c r="I858" s="133">
        <v>10864150217223.674</v>
      </c>
      <c r="J858" s="133">
        <v>334389642055.08899</v>
      </c>
      <c r="K858" s="133">
        <v>81736232246.525543</v>
      </c>
      <c r="L858" s="133">
        <v>1914169665685.0833</v>
      </c>
      <c r="M858" s="133">
        <v>13504900727346.803</v>
      </c>
      <c r="N858" s="133">
        <v>14462321915581.574</v>
      </c>
      <c r="O858" s="132">
        <v>0.59158201569812041</v>
      </c>
      <c r="P858" s="132">
        <v>0.65438622842909622</v>
      </c>
      <c r="Q858" s="133">
        <v>3567.4203047808519</v>
      </c>
      <c r="R858" s="426">
        <v>0.90251134739229122</v>
      </c>
    </row>
    <row r="859" spans="1:18">
      <c r="A859" s="134">
        <f t="shared" si="13"/>
        <v>854</v>
      </c>
      <c r="B859" s="131">
        <v>8442813.7196038365</v>
      </c>
      <c r="C859" s="131">
        <v>4106697.5424189013</v>
      </c>
      <c r="D859" s="131">
        <v>1019720.4663691139</v>
      </c>
      <c r="E859" s="131">
        <v>4003652.0948075522</v>
      </c>
      <c r="F859" s="133">
        <v>258821247768.96463</v>
      </c>
      <c r="G859" s="133">
        <v>44572771434.271622</v>
      </c>
      <c r="H859" s="133">
        <v>553014178855.52258</v>
      </c>
      <c r="I859" s="133">
        <v>8969002235532.9336</v>
      </c>
      <c r="J859" s="133">
        <v>265144354715.24417</v>
      </c>
      <c r="K859" s="133">
        <v>131021572150.8183</v>
      </c>
      <c r="L859" s="133">
        <v>2642199920212.8711</v>
      </c>
      <c r="M859" s="133">
        <v>12560382261467.391</v>
      </c>
      <c r="N859" s="133">
        <v>13513857164762.111</v>
      </c>
      <c r="O859" s="132">
        <v>0.58250807850556297</v>
      </c>
      <c r="P859" s="132">
        <v>0.66990949170558134</v>
      </c>
      <c r="Q859" s="133">
        <v>3333.4625468086115</v>
      </c>
      <c r="R859" s="426">
        <v>1.3262777321641264</v>
      </c>
    </row>
    <row r="860" spans="1:18">
      <c r="A860" s="134">
        <f t="shared" si="13"/>
        <v>855</v>
      </c>
      <c r="B860" s="131">
        <v>7406437.9435967943</v>
      </c>
      <c r="C860" s="131">
        <v>7128331.4753054222</v>
      </c>
      <c r="D860" s="131">
        <v>871864.80535553524</v>
      </c>
      <c r="E860" s="131">
        <v>3725282.6283120387</v>
      </c>
      <c r="F860" s="133">
        <v>193882290685.02338</v>
      </c>
      <c r="G860" s="133">
        <v>52324899455.837433</v>
      </c>
      <c r="H860" s="133">
        <v>446451982216.22815</v>
      </c>
      <c r="I860" s="133">
        <v>10014068812246.053</v>
      </c>
      <c r="J860" s="133">
        <v>220049331175.69281</v>
      </c>
      <c r="K860" s="133">
        <v>90147524287.084976</v>
      </c>
      <c r="L860" s="133">
        <v>2238491994931.2949</v>
      </c>
      <c r="M860" s="133">
        <v>13009209644856.355</v>
      </c>
      <c r="N860" s="133">
        <v>13946976531720.379</v>
      </c>
      <c r="O860" s="132">
        <v>0.62732078879424158</v>
      </c>
      <c r="P860" s="132">
        <v>0.68911088587099323</v>
      </c>
      <c r="Q860" s="133">
        <v>3440.3000818254513</v>
      </c>
      <c r="R860" s="426">
        <v>1.0566254052166997</v>
      </c>
    </row>
    <row r="861" spans="1:18">
      <c r="A861" s="134">
        <f t="shared" si="13"/>
        <v>856</v>
      </c>
      <c r="B861" s="131">
        <v>9775499.0100350659</v>
      </c>
      <c r="C861" s="131">
        <v>4297718.5693577332</v>
      </c>
      <c r="D861" s="131">
        <v>837608.54297175049</v>
      </c>
      <c r="E861" s="131">
        <v>5522581.1488307007</v>
      </c>
      <c r="F861" s="133">
        <v>160567017856.86841</v>
      </c>
      <c r="G861" s="133">
        <v>42049062807.669029</v>
      </c>
      <c r="H861" s="133">
        <v>350066532964.18188</v>
      </c>
      <c r="I861" s="133">
        <v>7637985325595.6836</v>
      </c>
      <c r="J861" s="133">
        <v>376068509046.60126</v>
      </c>
      <c r="K861" s="133">
        <v>80313320891.64183</v>
      </c>
      <c r="L861" s="133">
        <v>1881281187553.5879</v>
      </c>
      <c r="M861" s="133">
        <v>10325714876051.695</v>
      </c>
      <c r="N861" s="133">
        <v>11107879191566.252</v>
      </c>
      <c r="O861" s="132">
        <v>0.54012379737386496</v>
      </c>
      <c r="P861" s="132">
        <v>0.60332953739772321</v>
      </c>
      <c r="Q861" s="133">
        <v>2739.9800669872352</v>
      </c>
      <c r="R861" s="426">
        <v>0.97190811448062298</v>
      </c>
    </row>
    <row r="862" spans="1:18">
      <c r="A862" s="134">
        <f t="shared" si="13"/>
        <v>857</v>
      </c>
      <c r="B862" s="131">
        <v>11199296.670203906</v>
      </c>
      <c r="C862" s="131">
        <v>5836281.2796732495</v>
      </c>
      <c r="D862" s="131">
        <v>952085.385980441</v>
      </c>
      <c r="E862" s="131">
        <v>6246569.5274355328</v>
      </c>
      <c r="F862" s="133">
        <v>174325615672.54437</v>
      </c>
      <c r="G862" s="133">
        <v>28383195077.459919</v>
      </c>
      <c r="H862" s="133">
        <v>727888955100.33716</v>
      </c>
      <c r="I862" s="133">
        <v>8295133432417.6318</v>
      </c>
      <c r="J862" s="133">
        <v>513035317285.31915</v>
      </c>
      <c r="K862" s="133">
        <v>82066901295.331161</v>
      </c>
      <c r="L862" s="133">
        <v>1706275165330.937</v>
      </c>
      <c r="M862" s="133">
        <v>11324399771429.557</v>
      </c>
      <c r="N862" s="133">
        <v>12177283227230.275</v>
      </c>
      <c r="O862" s="132">
        <v>0.5346266068800527</v>
      </c>
      <c r="P862" s="132">
        <v>0.61195651657176708</v>
      </c>
      <c r="Q862" s="133">
        <v>3003.7699129823077</v>
      </c>
      <c r="R862" s="426">
        <v>0.94742817840322147</v>
      </c>
    </row>
    <row r="863" spans="1:18">
      <c r="A863" s="134">
        <f t="shared" si="13"/>
        <v>858</v>
      </c>
      <c r="B863" s="131">
        <v>12421710.175534077</v>
      </c>
      <c r="C863" s="131">
        <v>7797919.6793060629</v>
      </c>
      <c r="D863" s="131">
        <v>1175010.7892934263</v>
      </c>
      <c r="E863" s="131">
        <v>5250067.6115417676</v>
      </c>
      <c r="F863" s="133">
        <v>208165570650.01682</v>
      </c>
      <c r="G863" s="133">
        <v>40195943624.165306</v>
      </c>
      <c r="H863" s="133">
        <v>343060181636.73303</v>
      </c>
      <c r="I863" s="133">
        <v>12588003550185.787</v>
      </c>
      <c r="J863" s="133">
        <v>393534505598.88025</v>
      </c>
      <c r="K863" s="133">
        <v>157295165858.81216</v>
      </c>
      <c r="L863" s="133">
        <v>3192797270420.9487</v>
      </c>
      <c r="M863" s="133">
        <v>16674690673701.162</v>
      </c>
      <c r="N863" s="133">
        <v>17819514024983.777</v>
      </c>
      <c r="O863" s="132">
        <v>0.59505026189986532</v>
      </c>
      <c r="P863" s="132">
        <v>0.66815444493804221</v>
      </c>
      <c r="Q863" s="133">
        <v>4395.5387333457766</v>
      </c>
      <c r="R863" s="426">
        <v>1.2711490315194827</v>
      </c>
    </row>
    <row r="864" spans="1:18">
      <c r="A864" s="134">
        <f t="shared" si="13"/>
        <v>859</v>
      </c>
      <c r="B864" s="131">
        <v>10165548.079000834</v>
      </c>
      <c r="C864" s="131">
        <v>6397645.8270294294</v>
      </c>
      <c r="D864" s="131">
        <v>1267730.5294939214</v>
      </c>
      <c r="E864" s="131">
        <v>4129649.1494042175</v>
      </c>
      <c r="F864" s="133">
        <v>260138826769.31866</v>
      </c>
      <c r="G864" s="133">
        <v>62083587820.79451</v>
      </c>
      <c r="H864" s="133">
        <v>591927360020.3866</v>
      </c>
      <c r="I864" s="133">
        <v>12723977783797.811</v>
      </c>
      <c r="J864" s="133">
        <v>191556254150.16342</v>
      </c>
      <c r="K864" s="133">
        <v>130178698544.73737</v>
      </c>
      <c r="L864" s="133">
        <v>3185547768515.7573</v>
      </c>
      <c r="M864" s="133">
        <v>16823187865028.857</v>
      </c>
      <c r="N864" s="133">
        <v>17956682480444.988</v>
      </c>
      <c r="O864" s="132">
        <v>0.61666425838614836</v>
      </c>
      <c r="P864" s="132">
        <v>0.6830167676165223</v>
      </c>
      <c r="Q864" s="133">
        <v>4429.3740701640327</v>
      </c>
      <c r="R864" s="426">
        <v>1.2631587152842789</v>
      </c>
    </row>
    <row r="865" spans="1:18">
      <c r="A865" s="134">
        <f t="shared" si="13"/>
        <v>860</v>
      </c>
      <c r="B865" s="131">
        <v>11708187.172996327</v>
      </c>
      <c r="C865" s="131">
        <v>5490715.9194162879</v>
      </c>
      <c r="D865" s="131">
        <v>899793.34025281284</v>
      </c>
      <c r="E865" s="131">
        <v>4089440.6598247397</v>
      </c>
      <c r="F865" s="133">
        <v>268792973654.49463</v>
      </c>
      <c r="G865" s="133">
        <v>53838415839.050827</v>
      </c>
      <c r="H865" s="133">
        <v>409327297222.05389</v>
      </c>
      <c r="I865" s="133">
        <v>9350013897101.543</v>
      </c>
      <c r="J865" s="133">
        <v>250126006377.50769</v>
      </c>
      <c r="K865" s="133">
        <v>77177461981.859177</v>
      </c>
      <c r="L865" s="133">
        <v>2776629033369.3911</v>
      </c>
      <c r="M865" s="133">
        <v>12863273696052.355</v>
      </c>
      <c r="N865" s="133">
        <v>13807282825390.936</v>
      </c>
      <c r="O865" s="132">
        <v>0.59480199539108913</v>
      </c>
      <c r="P865" s="132">
        <v>0.6628724109405737</v>
      </c>
      <c r="Q865" s="133">
        <v>3405.8418414876505</v>
      </c>
      <c r="R865" s="426">
        <v>1.3056852144328743</v>
      </c>
    </row>
    <row r="866" spans="1:18">
      <c r="A866" s="134">
        <f t="shared" si="13"/>
        <v>861</v>
      </c>
      <c r="B866" s="131">
        <v>10102903.459194116</v>
      </c>
      <c r="C866" s="131">
        <v>4983786.4736905806</v>
      </c>
      <c r="D866" s="131">
        <v>1501862.590210496</v>
      </c>
      <c r="E866" s="131">
        <v>4030723.2062197262</v>
      </c>
      <c r="F866" s="133">
        <v>204310277271.8331</v>
      </c>
      <c r="G866" s="133">
        <v>49741188463.983551</v>
      </c>
      <c r="H866" s="133">
        <v>663193934222.53613</v>
      </c>
      <c r="I866" s="133">
        <v>8725790617999.0596</v>
      </c>
      <c r="J866" s="133">
        <v>263397917787.57513</v>
      </c>
      <c r="K866" s="133">
        <v>143070251224.38596</v>
      </c>
      <c r="L866" s="133">
        <v>3616456384984.6069</v>
      </c>
      <c r="M866" s="133">
        <v>13411909106218.164</v>
      </c>
      <c r="N866" s="133">
        <v>14387310803099.162</v>
      </c>
      <c r="O866" s="132">
        <v>0.58714476738207233</v>
      </c>
      <c r="P866" s="132">
        <v>0.67118991083902613</v>
      </c>
      <c r="Q866" s="133">
        <v>3548.9173169953533</v>
      </c>
      <c r="R866" s="426">
        <v>1.1392703494373886</v>
      </c>
    </row>
    <row r="867" spans="1:18">
      <c r="A867" s="134">
        <f t="shared" si="13"/>
        <v>862</v>
      </c>
      <c r="B867" s="131">
        <v>8213829.1002985351</v>
      </c>
      <c r="C867" s="131">
        <v>12765860.333245017</v>
      </c>
      <c r="D867" s="131">
        <v>663275.45787263941</v>
      </c>
      <c r="E867" s="131">
        <v>5284627.6212261664</v>
      </c>
      <c r="F867" s="133">
        <v>246125133227.60175</v>
      </c>
      <c r="G867" s="133">
        <v>44739249388.11026</v>
      </c>
      <c r="H867" s="133">
        <v>693844410705.06238</v>
      </c>
      <c r="I867" s="133">
        <v>21030437051281.207</v>
      </c>
      <c r="J867" s="133">
        <v>339833993512.7193</v>
      </c>
      <c r="K867" s="133">
        <v>53434286558.329727</v>
      </c>
      <c r="L867" s="133">
        <v>1299995492028.2349</v>
      </c>
      <c r="M867" s="133">
        <v>23417545234085.551</v>
      </c>
      <c r="N867" s="133">
        <v>24989924299675.668</v>
      </c>
      <c r="O867" s="132">
        <v>0.68970138193454156</v>
      </c>
      <c r="P867" s="132">
        <v>0.75544694257147105</v>
      </c>
      <c r="Q867" s="133">
        <v>6164.2635174335637</v>
      </c>
      <c r="R867" s="426">
        <v>1.0448452804111397</v>
      </c>
    </row>
    <row r="868" spans="1:18">
      <c r="A868" s="134">
        <f t="shared" si="13"/>
        <v>863</v>
      </c>
      <c r="B868" s="131">
        <v>17004346.373521876</v>
      </c>
      <c r="C868" s="131">
        <v>11597364.033864601</v>
      </c>
      <c r="D868" s="131">
        <v>1126700.5743270253</v>
      </c>
      <c r="E868" s="131">
        <v>3037921.6142393593</v>
      </c>
      <c r="F868" s="133">
        <v>202270679513.48788</v>
      </c>
      <c r="G868" s="133">
        <v>60230733999.062454</v>
      </c>
      <c r="H868" s="133">
        <v>322885521880.00928</v>
      </c>
      <c r="I868" s="133">
        <v>16715523072130.543</v>
      </c>
      <c r="J868" s="133">
        <v>129561696586.71281</v>
      </c>
      <c r="K868" s="133">
        <v>126059094871.32155</v>
      </c>
      <c r="L868" s="133">
        <v>2287443274585.1885</v>
      </c>
      <c r="M868" s="133">
        <v>19581472660053.777</v>
      </c>
      <c r="N868" s="133">
        <v>20742016016586.113</v>
      </c>
      <c r="O868" s="132">
        <v>0.6214556702087598</v>
      </c>
      <c r="P868" s="132">
        <v>0.68037656831336146</v>
      </c>
      <c r="Q868" s="133">
        <v>5116.4321698535059</v>
      </c>
      <c r="R868" s="426">
        <v>1.0230006285224913</v>
      </c>
    </row>
    <row r="869" spans="1:18">
      <c r="A869" s="134">
        <f t="shared" si="13"/>
        <v>864</v>
      </c>
      <c r="B869" s="131">
        <v>9938348.3337629344</v>
      </c>
      <c r="C869" s="131">
        <v>4358032.3778438885</v>
      </c>
      <c r="D869" s="131">
        <v>1266928.5550415711</v>
      </c>
      <c r="E869" s="131">
        <v>5811263.2481724555</v>
      </c>
      <c r="F869" s="133">
        <v>272772014542.77551</v>
      </c>
      <c r="G869" s="133">
        <v>67566371646.013367</v>
      </c>
      <c r="H869" s="133">
        <v>552581090081.68469</v>
      </c>
      <c r="I869" s="133">
        <v>8966311057305.6211</v>
      </c>
      <c r="J869" s="133">
        <v>371018138480.09094</v>
      </c>
      <c r="K869" s="133">
        <v>160263347345.68027</v>
      </c>
      <c r="L869" s="133">
        <v>3359091063510.7349</v>
      </c>
      <c r="M869" s="133">
        <v>13409264696723.813</v>
      </c>
      <c r="N869" s="133">
        <v>14340064549336.998</v>
      </c>
      <c r="O869" s="132">
        <v>0.55920764914994714</v>
      </c>
      <c r="P869" s="132">
        <v>0.63259983110128204</v>
      </c>
      <c r="Q869" s="133">
        <v>3537.2630856776018</v>
      </c>
      <c r="R869" s="426">
        <v>1.2563992906537762</v>
      </c>
    </row>
    <row r="870" spans="1:18">
      <c r="A870" s="134">
        <f t="shared" si="13"/>
        <v>865</v>
      </c>
      <c r="B870" s="131">
        <v>8095948.1191411782</v>
      </c>
      <c r="C870" s="131">
        <v>4035305.4906675378</v>
      </c>
      <c r="D870" s="131">
        <v>846368.07303395076</v>
      </c>
      <c r="E870" s="131">
        <v>4490069.6233843453</v>
      </c>
      <c r="F870" s="133">
        <v>234830100265.4747</v>
      </c>
      <c r="G870" s="133">
        <v>49682825929.614578</v>
      </c>
      <c r="H870" s="133">
        <v>677025920548.15723</v>
      </c>
      <c r="I870" s="133">
        <v>8904006174591.1855</v>
      </c>
      <c r="J870" s="133">
        <v>240611327261.61383</v>
      </c>
      <c r="K870" s="133">
        <v>80914001763.510788</v>
      </c>
      <c r="L870" s="133">
        <v>1681367305590.5222</v>
      </c>
      <c r="M870" s="133">
        <v>11583924729754.99</v>
      </c>
      <c r="N870" s="133">
        <v>12446794287083.578</v>
      </c>
      <c r="O870" s="132">
        <v>0.57393036520083696</v>
      </c>
      <c r="P870" s="132">
        <v>0.65197129450328128</v>
      </c>
      <c r="Q870" s="133">
        <v>3070.2501941498713</v>
      </c>
      <c r="R870" s="426">
        <v>1.1647100426559904</v>
      </c>
    </row>
    <row r="871" spans="1:18">
      <c r="A871" s="134">
        <f t="shared" si="13"/>
        <v>866</v>
      </c>
      <c r="B871" s="131">
        <v>12082586.329092309</v>
      </c>
      <c r="C871" s="131">
        <v>6101797.468314019</v>
      </c>
      <c r="D871" s="131">
        <v>1086681.4785556516</v>
      </c>
      <c r="E871" s="131">
        <v>3346652.0074611036</v>
      </c>
      <c r="F871" s="133">
        <v>261905826013.78406</v>
      </c>
      <c r="G871" s="133">
        <v>54564828653.148102</v>
      </c>
      <c r="H871" s="133">
        <v>548344882320.67249</v>
      </c>
      <c r="I871" s="133">
        <v>11420574568059.725</v>
      </c>
      <c r="J871" s="133">
        <v>207415022544.56238</v>
      </c>
      <c r="K871" s="133">
        <v>112711671860.40878</v>
      </c>
      <c r="L871" s="133">
        <v>2574616257013.0244</v>
      </c>
      <c r="M871" s="133">
        <v>14863662401798.391</v>
      </c>
      <c r="N871" s="133">
        <v>15856125138884.127</v>
      </c>
      <c r="O871" s="132">
        <v>0.61882809325682109</v>
      </c>
      <c r="P871" s="132">
        <v>0.67509561065498924</v>
      </c>
      <c r="Q871" s="133">
        <v>3911.2296839872047</v>
      </c>
      <c r="R871" s="426">
        <v>1.021152616234531</v>
      </c>
    </row>
    <row r="872" spans="1:18">
      <c r="A872" s="134">
        <f t="shared" si="13"/>
        <v>867</v>
      </c>
      <c r="B872" s="131">
        <v>12687583.776053887</v>
      </c>
      <c r="C872" s="131">
        <v>7826913.1241740864</v>
      </c>
      <c r="D872" s="131">
        <v>435663.32668808074</v>
      </c>
      <c r="E872" s="131">
        <v>5608733.7669898719</v>
      </c>
      <c r="F872" s="133">
        <v>217802678610.09955</v>
      </c>
      <c r="G872" s="133">
        <v>53585444167.963348</v>
      </c>
      <c r="H872" s="133">
        <v>0</v>
      </c>
      <c r="I872" s="133">
        <v>14498373607069.867</v>
      </c>
      <c r="J872" s="133">
        <v>446488782712.29626</v>
      </c>
      <c r="K872" s="133">
        <v>48447756610.91468</v>
      </c>
      <c r="L872" s="133">
        <v>977840871961.11401</v>
      </c>
      <c r="M872" s="133">
        <v>15971151018354.191</v>
      </c>
      <c r="N872" s="133">
        <v>17031488980152.518</v>
      </c>
      <c r="O872" s="132">
        <v>0.57697145215070134</v>
      </c>
      <c r="P872" s="132">
        <v>0.64487783301161217</v>
      </c>
      <c r="Q872" s="133">
        <v>4201.1566305260276</v>
      </c>
      <c r="R872" s="426">
        <v>1.0265647464999821</v>
      </c>
    </row>
    <row r="873" spans="1:18">
      <c r="A873" s="134">
        <f t="shared" si="13"/>
        <v>868</v>
      </c>
      <c r="B873" s="131">
        <v>7093459.0690293144</v>
      </c>
      <c r="C873" s="131">
        <v>4083106.4016602202</v>
      </c>
      <c r="D873" s="131">
        <v>824559.28201959585</v>
      </c>
      <c r="E873" s="131">
        <v>3688860.6767063541</v>
      </c>
      <c r="F873" s="133">
        <v>220704570774.63995</v>
      </c>
      <c r="G873" s="133">
        <v>43239012915.754807</v>
      </c>
      <c r="H873" s="133">
        <v>374100030328.56287</v>
      </c>
      <c r="I873" s="133">
        <v>8832678459086.3262</v>
      </c>
      <c r="J873" s="133">
        <v>245091672536.50452</v>
      </c>
      <c r="K873" s="133">
        <v>67564257880.142441</v>
      </c>
      <c r="L873" s="133">
        <v>1812456118892.1189</v>
      </c>
      <c r="M873" s="133">
        <v>11331890538723.654</v>
      </c>
      <c r="N873" s="133">
        <v>12125908339115.154</v>
      </c>
      <c r="O873" s="132">
        <v>0.58253712156625337</v>
      </c>
      <c r="P873" s="132">
        <v>0.66052068864644753</v>
      </c>
      <c r="Q873" s="133">
        <v>2991.0972716120264</v>
      </c>
      <c r="R873" s="426">
        <v>1.2204966942524271</v>
      </c>
    </row>
    <row r="874" spans="1:18">
      <c r="A874" s="134">
        <f t="shared" si="13"/>
        <v>869</v>
      </c>
      <c r="B874" s="131">
        <v>11124977.644975316</v>
      </c>
      <c r="C874" s="131">
        <v>8141752.6124918051</v>
      </c>
      <c r="D874" s="131">
        <v>890187.63283821498</v>
      </c>
      <c r="E874" s="131">
        <v>4434406.8440173529</v>
      </c>
      <c r="F874" s="133">
        <v>222945506445.46484</v>
      </c>
      <c r="G874" s="133">
        <v>41026088726.287926</v>
      </c>
      <c r="H874" s="133">
        <v>679496741215.48279</v>
      </c>
      <c r="I874" s="133">
        <v>13329513507182.738</v>
      </c>
      <c r="J874" s="133">
        <v>166919759973.9422</v>
      </c>
      <c r="K874" s="133">
        <v>54827557837.180984</v>
      </c>
      <c r="L874" s="133">
        <v>2065751483454.5735</v>
      </c>
      <c r="M874" s="133">
        <v>16296509049663.918</v>
      </c>
      <c r="N874" s="133">
        <v>17479402188133.744</v>
      </c>
      <c r="O874" s="132">
        <v>0.63458253915669172</v>
      </c>
      <c r="P874" s="132">
        <v>0.69318109805139883</v>
      </c>
      <c r="Q874" s="133">
        <v>4311.6433616511458</v>
      </c>
      <c r="R874" s="426">
        <v>1.087314482011188</v>
      </c>
    </row>
    <row r="875" spans="1:18">
      <c r="A875" s="134">
        <f t="shared" si="13"/>
        <v>870</v>
      </c>
      <c r="B875" s="131">
        <v>8897193.8412618395</v>
      </c>
      <c r="C875" s="131">
        <v>4212498.0161791136</v>
      </c>
      <c r="D875" s="131">
        <v>506466.78534916148</v>
      </c>
      <c r="E875" s="131">
        <v>1951390.9966290006</v>
      </c>
      <c r="F875" s="133">
        <v>224339343373.0722</v>
      </c>
      <c r="G875" s="133">
        <v>42524514042.529816</v>
      </c>
      <c r="H875" s="133">
        <v>777126332146.7738</v>
      </c>
      <c r="I875" s="133">
        <v>9108485020506.918</v>
      </c>
      <c r="J875" s="133">
        <v>70338697495.672668</v>
      </c>
      <c r="K875" s="133">
        <v>58705005459.074852</v>
      </c>
      <c r="L875" s="133">
        <v>1327526729027.3098</v>
      </c>
      <c r="M875" s="133">
        <v>11342181784635.748</v>
      </c>
      <c r="N875" s="133">
        <v>12215312200566.215</v>
      </c>
      <c r="O875" s="132">
        <v>0.63190898241863969</v>
      </c>
      <c r="P875" s="132">
        <v>0.69769026057776173</v>
      </c>
      <c r="Q875" s="133">
        <v>3013.150518146575</v>
      </c>
      <c r="R875" s="426">
        <v>1.1566201562302321</v>
      </c>
    </row>
    <row r="876" spans="1:18">
      <c r="A876" s="134">
        <f t="shared" si="13"/>
        <v>871</v>
      </c>
      <c r="B876" s="131">
        <v>7821522.1354968771</v>
      </c>
      <c r="C876" s="131">
        <v>4086696.1637921454</v>
      </c>
      <c r="D876" s="131">
        <v>929526.85331931745</v>
      </c>
      <c r="E876" s="131">
        <v>4103999.8936426765</v>
      </c>
      <c r="F876" s="133">
        <v>233322636514.28406</v>
      </c>
      <c r="G876" s="133">
        <v>60628447005.154999</v>
      </c>
      <c r="H876" s="133">
        <v>575741684111.28491</v>
      </c>
      <c r="I876" s="133">
        <v>8926729860206.5371</v>
      </c>
      <c r="J876" s="133">
        <v>225628799366.95074</v>
      </c>
      <c r="K876" s="133">
        <v>81491764287.926895</v>
      </c>
      <c r="L876" s="133">
        <v>2222190196766.4385</v>
      </c>
      <c r="M876" s="133">
        <v>12031782304739.141</v>
      </c>
      <c r="N876" s="133">
        <v>12847099292035.936</v>
      </c>
      <c r="O876" s="132">
        <v>0.58660384755737582</v>
      </c>
      <c r="P876" s="132">
        <v>0.67184448105611572</v>
      </c>
      <c r="Q876" s="133">
        <v>3168.9934119476902</v>
      </c>
      <c r="R876" s="426">
        <v>1.1550260965043135</v>
      </c>
    </row>
    <row r="877" spans="1:18">
      <c r="A877" s="134">
        <f t="shared" si="13"/>
        <v>872</v>
      </c>
      <c r="B877" s="131">
        <v>10709227.261077678</v>
      </c>
      <c r="C877" s="131">
        <v>11048144.51365114</v>
      </c>
      <c r="D877" s="131">
        <v>977422.88136541145</v>
      </c>
      <c r="E877" s="131">
        <v>5155613.7233568802</v>
      </c>
      <c r="F877" s="133">
        <v>203229027025.38608</v>
      </c>
      <c r="G877" s="133">
        <v>49888758921.197525</v>
      </c>
      <c r="H877" s="133">
        <v>595108384491.49377</v>
      </c>
      <c r="I877" s="133">
        <v>15434875906307.113</v>
      </c>
      <c r="J877" s="133">
        <v>152800271917.11548</v>
      </c>
      <c r="K877" s="133">
        <v>89618858007.695084</v>
      </c>
      <c r="L877" s="133">
        <v>2020360440517.7837</v>
      </c>
      <c r="M877" s="133">
        <v>18292763861241.203</v>
      </c>
      <c r="N877" s="133">
        <v>19381824477502.699</v>
      </c>
      <c r="O877" s="132">
        <v>0.62821478909436546</v>
      </c>
      <c r="P877" s="132">
        <v>0.69530085162206512</v>
      </c>
      <c r="Q877" s="133">
        <v>4780.91378330111</v>
      </c>
      <c r="R877" s="426">
        <v>1.0350672640265766</v>
      </c>
    </row>
    <row r="878" spans="1:18">
      <c r="A878" s="134">
        <f t="shared" si="13"/>
        <v>873</v>
      </c>
      <c r="B878" s="131">
        <v>12619518.92244613</v>
      </c>
      <c r="C878" s="131">
        <v>11226128.093182452</v>
      </c>
      <c r="D878" s="131">
        <v>928328.32107648347</v>
      </c>
      <c r="E878" s="131">
        <v>5856742.5922846198</v>
      </c>
      <c r="F878" s="133">
        <v>164917117049.35349</v>
      </c>
      <c r="G878" s="133">
        <v>70345583862.981155</v>
      </c>
      <c r="H878" s="133">
        <v>337190332241.65472</v>
      </c>
      <c r="I878" s="133">
        <v>12393503747353.699</v>
      </c>
      <c r="J878" s="133">
        <v>356427758967.05579</v>
      </c>
      <c r="K878" s="133">
        <v>111861115452.29489</v>
      </c>
      <c r="L878" s="133">
        <v>1874276809748.8687</v>
      </c>
      <c r="M878" s="133">
        <v>15073259763763.574</v>
      </c>
      <c r="N878" s="133">
        <v>16066976039309.271</v>
      </c>
      <c r="O878" s="132">
        <v>0.58149683023594712</v>
      </c>
      <c r="P878" s="132">
        <v>0.63689717731277451</v>
      </c>
      <c r="Q878" s="133">
        <v>3963.2402662331701</v>
      </c>
      <c r="R878" s="426">
        <v>0.9368141945716304</v>
      </c>
    </row>
    <row r="879" spans="1:18">
      <c r="A879" s="134">
        <f t="shared" si="13"/>
        <v>874</v>
      </c>
      <c r="B879" s="131">
        <v>7997649.6331072301</v>
      </c>
      <c r="C879" s="131">
        <v>15729546.792345108</v>
      </c>
      <c r="D879" s="131">
        <v>1510562.4974142772</v>
      </c>
      <c r="E879" s="131">
        <v>4293588.3273626398</v>
      </c>
      <c r="F879" s="133">
        <v>280768610558.34796</v>
      </c>
      <c r="G879" s="133">
        <v>49154233093.294174</v>
      </c>
      <c r="H879" s="133">
        <v>767710142892.51208</v>
      </c>
      <c r="I879" s="133">
        <v>24800451107789.176</v>
      </c>
      <c r="J879" s="133">
        <v>195952788283.49777</v>
      </c>
      <c r="K879" s="133">
        <v>187648213072.55258</v>
      </c>
      <c r="L879" s="133">
        <v>3272874598025.6426</v>
      </c>
      <c r="M879" s="133">
        <v>29224636850063.375</v>
      </c>
      <c r="N879" s="133">
        <v>31048528294944.492</v>
      </c>
      <c r="O879" s="132">
        <v>0.72901715584438953</v>
      </c>
      <c r="P879" s="132">
        <v>0.80569262287042498</v>
      </c>
      <c r="Q879" s="133">
        <v>7658.7390959409204</v>
      </c>
      <c r="R879" s="426">
        <v>0.9781881080586774</v>
      </c>
    </row>
    <row r="880" spans="1:18">
      <c r="A880" s="134">
        <f t="shared" si="13"/>
        <v>875</v>
      </c>
      <c r="B880" s="131">
        <v>13751042.200894419</v>
      </c>
      <c r="C880" s="131">
        <v>7128745.324779843</v>
      </c>
      <c r="D880" s="131">
        <v>1015355.3470974432</v>
      </c>
      <c r="E880" s="131">
        <v>4447533.44952932</v>
      </c>
      <c r="F880" s="133">
        <v>250787132150.48059</v>
      </c>
      <c r="G880" s="133">
        <v>67810068624.586502</v>
      </c>
      <c r="H880" s="133">
        <v>177821436755.00165</v>
      </c>
      <c r="I880" s="133">
        <v>13715330987708.93</v>
      </c>
      <c r="J880" s="133">
        <v>359197646037.06842</v>
      </c>
      <c r="K880" s="133">
        <v>90374695059.863602</v>
      </c>
      <c r="L880" s="133">
        <v>1832989799978.6392</v>
      </c>
      <c r="M880" s="133">
        <v>16175714565539.502</v>
      </c>
      <c r="N880" s="133">
        <v>17292952663209.838</v>
      </c>
      <c r="O880" s="132">
        <v>0.60680974545523902</v>
      </c>
      <c r="P880" s="132">
        <v>0.66960559287505228</v>
      </c>
      <c r="Q880" s="133">
        <v>4265.6518656166345</v>
      </c>
      <c r="R880" s="426">
        <v>0.92879333499003325</v>
      </c>
    </row>
    <row r="881" spans="1:18">
      <c r="A881" s="134">
        <f t="shared" si="13"/>
        <v>876</v>
      </c>
      <c r="B881" s="131">
        <v>13151228.066945788</v>
      </c>
      <c r="C881" s="131">
        <v>8891631.3483181261</v>
      </c>
      <c r="D881" s="131">
        <v>804615.22324900609</v>
      </c>
      <c r="E881" s="131">
        <v>5622727.6040369365</v>
      </c>
      <c r="F881" s="133">
        <v>174528346064.3703</v>
      </c>
      <c r="G881" s="133">
        <v>48930557954.002411</v>
      </c>
      <c r="H881" s="133">
        <v>450162183104.13293</v>
      </c>
      <c r="I881" s="133">
        <v>14422652003656.098</v>
      </c>
      <c r="J881" s="133">
        <v>435203336045.59027</v>
      </c>
      <c r="K881" s="133">
        <v>70409158817.739273</v>
      </c>
      <c r="L881" s="133">
        <v>1303310507603.001</v>
      </c>
      <c r="M881" s="133">
        <v>16681737189226.563</v>
      </c>
      <c r="N881" s="133">
        <v>17826767240564.719</v>
      </c>
      <c r="O881" s="132">
        <v>0.60504212022570425</v>
      </c>
      <c r="P881" s="132">
        <v>0.66908620367765448</v>
      </c>
      <c r="Q881" s="133">
        <v>4397.3278837110802</v>
      </c>
      <c r="R881" s="426">
        <v>0.83954458371204688</v>
      </c>
    </row>
    <row r="882" spans="1:18">
      <c r="A882" s="134">
        <f t="shared" si="13"/>
        <v>877</v>
      </c>
      <c r="B882" s="131">
        <v>7879552.1779215513</v>
      </c>
      <c r="C882" s="131">
        <v>4842985.2923031775</v>
      </c>
      <c r="D882" s="131">
        <v>487998.38085797621</v>
      </c>
      <c r="E882" s="131">
        <v>4276244.9047781881</v>
      </c>
      <c r="F882" s="133">
        <v>228906650890.82526</v>
      </c>
      <c r="G882" s="133">
        <v>35490642107.598831</v>
      </c>
      <c r="H882" s="133">
        <v>645324966964.13452</v>
      </c>
      <c r="I882" s="133">
        <v>9538245389582.0977</v>
      </c>
      <c r="J882" s="133">
        <v>269030772741.96173</v>
      </c>
      <c r="K882" s="133">
        <v>49240284780.601654</v>
      </c>
      <c r="L882" s="133">
        <v>1047458294562.7972</v>
      </c>
      <c r="M882" s="133">
        <v>11549299708631.592</v>
      </c>
      <c r="N882" s="133">
        <v>12420117011394.068</v>
      </c>
      <c r="O882" s="132">
        <v>0.61496804822324647</v>
      </c>
      <c r="P882" s="132">
        <v>0.68778903587978846</v>
      </c>
      <c r="Q882" s="133">
        <v>3063.6697117400267</v>
      </c>
      <c r="R882" s="426">
        <v>1.1082396945919539</v>
      </c>
    </row>
    <row r="883" spans="1:18">
      <c r="A883" s="134">
        <f t="shared" si="13"/>
        <v>878</v>
      </c>
      <c r="B883" s="131">
        <v>10214705.960351922</v>
      </c>
      <c r="C883" s="131">
        <v>5608887.9758706158</v>
      </c>
      <c r="D883" s="131">
        <v>1357267.9083467131</v>
      </c>
      <c r="E883" s="131">
        <v>2815135.8769712746</v>
      </c>
      <c r="F883" s="133">
        <v>264102355550.8913</v>
      </c>
      <c r="G883" s="133">
        <v>47245635988.415291</v>
      </c>
      <c r="H883" s="133">
        <v>782660127684.58228</v>
      </c>
      <c r="I883" s="133">
        <v>12090719592756.133</v>
      </c>
      <c r="J883" s="133">
        <v>178835395678.16086</v>
      </c>
      <c r="K883" s="133">
        <v>70744203330.123688</v>
      </c>
      <c r="L883" s="133">
        <v>2451944456307.8545</v>
      </c>
      <c r="M883" s="133">
        <v>15574903775756.852</v>
      </c>
      <c r="N883" s="133">
        <v>16643278583406.664</v>
      </c>
      <c r="O883" s="132">
        <v>0.63057380656095396</v>
      </c>
      <c r="P883" s="132">
        <v>0.72139452711535146</v>
      </c>
      <c r="Q883" s="133">
        <v>4105.3967891974999</v>
      </c>
      <c r="R883" s="426">
        <v>1.0347170460345581</v>
      </c>
    </row>
    <row r="884" spans="1:18">
      <c r="A884" s="134">
        <f t="shared" si="13"/>
        <v>879</v>
      </c>
      <c r="B884" s="131">
        <v>11374358.887363415</v>
      </c>
      <c r="C884" s="131">
        <v>5205481.1498685908</v>
      </c>
      <c r="D884" s="131">
        <v>1304490.1793888831</v>
      </c>
      <c r="E884" s="131">
        <v>8386940.577855859</v>
      </c>
      <c r="F884" s="133">
        <v>182604562380.9549</v>
      </c>
      <c r="G884" s="133">
        <v>64830640858.554001</v>
      </c>
      <c r="H884" s="133">
        <v>763522863031.90137</v>
      </c>
      <c r="I884" s="133">
        <v>9856079274381.1836</v>
      </c>
      <c r="J884" s="133">
        <v>577483023903.6073</v>
      </c>
      <c r="K884" s="133">
        <v>151482840343.61969</v>
      </c>
      <c r="L884" s="133">
        <v>2740798483335.103</v>
      </c>
      <c r="M884" s="133">
        <v>14089366484995.416</v>
      </c>
      <c r="N884" s="133">
        <v>14957217877685.262</v>
      </c>
      <c r="O884" s="132">
        <v>0.52138481962529859</v>
      </c>
      <c r="P884" s="132">
        <v>0.60151599798450894</v>
      </c>
      <c r="Q884" s="133">
        <v>3689.4962697792948</v>
      </c>
      <c r="R884" s="426">
        <v>1.0602278668346616</v>
      </c>
    </row>
    <row r="885" spans="1:18">
      <c r="A885" s="134">
        <f t="shared" si="13"/>
        <v>880</v>
      </c>
      <c r="B885" s="131">
        <v>9734573.0892629046</v>
      </c>
      <c r="C885" s="131">
        <v>19535001.211399663</v>
      </c>
      <c r="D885" s="131">
        <v>1099797.5416609538</v>
      </c>
      <c r="E885" s="131">
        <v>3939334.5942022409</v>
      </c>
      <c r="F885" s="133">
        <v>242970332515.84439</v>
      </c>
      <c r="G885" s="133">
        <v>57706596962.23288</v>
      </c>
      <c r="H885" s="133">
        <v>443627110583.94708</v>
      </c>
      <c r="I885" s="133">
        <v>26637614035893.625</v>
      </c>
      <c r="J885" s="133">
        <v>237924489832.41504</v>
      </c>
      <c r="K885" s="133">
        <v>134557407468.88786</v>
      </c>
      <c r="L885" s="133">
        <v>2279619962109.9209</v>
      </c>
      <c r="M885" s="133">
        <v>29733343005888.793</v>
      </c>
      <c r="N885" s="133">
        <v>31527868428545.395</v>
      </c>
      <c r="O885" s="132">
        <v>0.72990056560638183</v>
      </c>
      <c r="P885" s="132">
        <v>0.80212053743878531</v>
      </c>
      <c r="Q885" s="133">
        <v>7776.9779054132696</v>
      </c>
      <c r="R885" s="426">
        <v>1.0676867216584371</v>
      </c>
    </row>
    <row r="886" spans="1:18">
      <c r="A886" s="134">
        <f t="shared" si="13"/>
        <v>881</v>
      </c>
      <c r="B886" s="131">
        <v>9530395.0715335365</v>
      </c>
      <c r="C886" s="131">
        <v>5613159.2515106685</v>
      </c>
      <c r="D886" s="131">
        <v>618590.3141292982</v>
      </c>
      <c r="E886" s="131">
        <v>2253666.3227260062</v>
      </c>
      <c r="F886" s="133">
        <v>161001099327.23059</v>
      </c>
      <c r="G886" s="133">
        <v>49273549554.172218</v>
      </c>
      <c r="H886" s="133">
        <v>515507793013.27692</v>
      </c>
      <c r="I886" s="133">
        <v>8952895558986.1875</v>
      </c>
      <c r="J886" s="133">
        <v>107410322985.75732</v>
      </c>
      <c r="K886" s="133">
        <v>51045860654.195847</v>
      </c>
      <c r="L886" s="133">
        <v>1014304542084.5088</v>
      </c>
      <c r="M886" s="133">
        <v>10641164077723.926</v>
      </c>
      <c r="N886" s="133">
        <v>11416761663007.121</v>
      </c>
      <c r="O886" s="132">
        <v>0.59471320209016965</v>
      </c>
      <c r="P886" s="132">
        <v>0.67001957754057984</v>
      </c>
      <c r="Q886" s="133">
        <v>2816.1720925029899</v>
      </c>
      <c r="R886" s="426">
        <v>0.93560334935525435</v>
      </c>
    </row>
    <row r="887" spans="1:18">
      <c r="A887" s="134">
        <f t="shared" si="13"/>
        <v>882</v>
      </c>
      <c r="B887" s="131">
        <v>7437734.0291017545</v>
      </c>
      <c r="C887" s="131">
        <v>13441950.162220975</v>
      </c>
      <c r="D887" s="131">
        <v>960929.42314575822</v>
      </c>
      <c r="E887" s="131">
        <v>4536468.1780487262</v>
      </c>
      <c r="F887" s="133">
        <v>222800945259.07385</v>
      </c>
      <c r="G887" s="133">
        <v>45769347341.106079</v>
      </c>
      <c r="H887" s="133">
        <v>600416226864.41516</v>
      </c>
      <c r="I887" s="133">
        <v>19903899446354.988</v>
      </c>
      <c r="J887" s="133">
        <v>342806931588.27826</v>
      </c>
      <c r="K887" s="133">
        <v>120227128063.96739</v>
      </c>
      <c r="L887" s="133">
        <v>1493705139906.2451</v>
      </c>
      <c r="M887" s="133">
        <v>22461054872777.895</v>
      </c>
      <c r="N887" s="133">
        <v>23935588768796.555</v>
      </c>
      <c r="O887" s="132">
        <v>0.71057349588618768</v>
      </c>
      <c r="P887" s="132">
        <v>0.77653158490589436</v>
      </c>
      <c r="Q887" s="133">
        <v>5904.1906188447347</v>
      </c>
      <c r="R887" s="426">
        <v>0.79732773408261559</v>
      </c>
    </row>
    <row r="888" spans="1:18">
      <c r="A888" s="134">
        <f t="shared" si="13"/>
        <v>883</v>
      </c>
      <c r="B888" s="131">
        <v>12291305.63023423</v>
      </c>
      <c r="C888" s="131">
        <v>9440583.2146641333</v>
      </c>
      <c r="D888" s="131">
        <v>1344815.7891167833</v>
      </c>
      <c r="E888" s="131">
        <v>4500838.3209800692</v>
      </c>
      <c r="F888" s="133">
        <v>228801678076.34418</v>
      </c>
      <c r="G888" s="133">
        <v>36278297605.645599</v>
      </c>
      <c r="H888" s="133">
        <v>712480241637.28894</v>
      </c>
      <c r="I888" s="133">
        <v>15499916221239.828</v>
      </c>
      <c r="J888" s="133">
        <v>353302175625.24646</v>
      </c>
      <c r="K888" s="133">
        <v>115345095399.82941</v>
      </c>
      <c r="L888" s="133">
        <v>2503195761145.1118</v>
      </c>
      <c r="M888" s="133">
        <v>19184239495047.305</v>
      </c>
      <c r="N888" s="133">
        <v>20483979185408.617</v>
      </c>
      <c r="O888" s="132">
        <v>0.64099740246830406</v>
      </c>
      <c r="P888" s="132">
        <v>0.71627452334305897</v>
      </c>
      <c r="Q888" s="133">
        <v>5052.782236163941</v>
      </c>
      <c r="R888" s="426">
        <v>0.88604620644531862</v>
      </c>
    </row>
    <row r="889" spans="1:18">
      <c r="A889" s="134">
        <f t="shared" si="13"/>
        <v>884</v>
      </c>
      <c r="B889" s="131">
        <v>9348073.3584604096</v>
      </c>
      <c r="C889" s="131">
        <v>8185486.7979949992</v>
      </c>
      <c r="D889" s="131">
        <v>476202.92005307175</v>
      </c>
      <c r="E889" s="131">
        <v>3691432.064888672</v>
      </c>
      <c r="F889" s="133">
        <v>175249667938.12366</v>
      </c>
      <c r="G889" s="133">
        <v>44520341974.769379</v>
      </c>
      <c r="H889" s="133">
        <v>558485236121.90808</v>
      </c>
      <c r="I889" s="133">
        <v>11279244590133.33</v>
      </c>
      <c r="J889" s="133">
        <v>167222247359.65045</v>
      </c>
      <c r="K889" s="133">
        <v>45101999563.552109</v>
      </c>
      <c r="L889" s="133">
        <v>1210766799862.0122</v>
      </c>
      <c r="M889" s="133">
        <v>13260820873040.453</v>
      </c>
      <c r="N889" s="133">
        <v>14119892715801.086</v>
      </c>
      <c r="O889" s="132">
        <v>0.60237614083058544</v>
      </c>
      <c r="P889" s="132">
        <v>0.67329847431278878</v>
      </c>
      <c r="Q889" s="133">
        <v>3482.953309275058</v>
      </c>
      <c r="R889" s="426">
        <v>1.1310084471771744</v>
      </c>
    </row>
    <row r="890" spans="1:18">
      <c r="A890" s="134">
        <f t="shared" si="13"/>
        <v>885</v>
      </c>
      <c r="B890" s="131">
        <v>9910672.6191299949</v>
      </c>
      <c r="C890" s="131">
        <v>5298849.4179851729</v>
      </c>
      <c r="D890" s="131">
        <v>1072470.8100094975</v>
      </c>
      <c r="E890" s="131">
        <v>6058869.146069075</v>
      </c>
      <c r="F890" s="133">
        <v>255279473527.00018</v>
      </c>
      <c r="G890" s="133">
        <v>50066794467.698746</v>
      </c>
      <c r="H890" s="133">
        <v>638850640200.12512</v>
      </c>
      <c r="I890" s="133">
        <v>9771950689250.0879</v>
      </c>
      <c r="J890" s="133">
        <v>285286833932.95288</v>
      </c>
      <c r="K890" s="133">
        <v>141558762303.78372</v>
      </c>
      <c r="L890" s="133">
        <v>2139472690292.8489</v>
      </c>
      <c r="M890" s="133">
        <v>12977119615979.799</v>
      </c>
      <c r="N890" s="133">
        <v>13895015585346.225</v>
      </c>
      <c r="O890" s="132">
        <v>0.54840820992708472</v>
      </c>
      <c r="P890" s="132">
        <v>0.61731129349746827</v>
      </c>
      <c r="Q890" s="133">
        <v>3427.4828774904354</v>
      </c>
      <c r="R890" s="426">
        <v>0.96751790038406138</v>
      </c>
    </row>
    <row r="891" spans="1:18">
      <c r="A891" s="134">
        <f t="shared" si="13"/>
        <v>886</v>
      </c>
      <c r="B891" s="131">
        <v>12618338.017250914</v>
      </c>
      <c r="C891" s="131">
        <v>6419532.5821080403</v>
      </c>
      <c r="D891" s="131">
        <v>1037548.0559744738</v>
      </c>
      <c r="E891" s="131">
        <v>5229041.863720743</v>
      </c>
      <c r="F891" s="133">
        <v>344341354077.99213</v>
      </c>
      <c r="G891" s="133">
        <v>68790074346.30777</v>
      </c>
      <c r="H891" s="133">
        <v>616867105294.97009</v>
      </c>
      <c r="I891" s="133">
        <v>13723154039252.91</v>
      </c>
      <c r="J891" s="133">
        <v>404168723436.17731</v>
      </c>
      <c r="K891" s="133">
        <v>104951726520.29097</v>
      </c>
      <c r="L891" s="133">
        <v>2143618472128.7112</v>
      </c>
      <c r="M891" s="133">
        <v>16992760066633.061</v>
      </c>
      <c r="N891" s="133">
        <v>18231856609252.453</v>
      </c>
      <c r="O891" s="132">
        <v>0.60934389157423274</v>
      </c>
      <c r="P891" s="132">
        <v>0.67650960913378499</v>
      </c>
      <c r="Q891" s="133">
        <v>4497.2512602990755</v>
      </c>
      <c r="R891" s="426">
        <v>1.1150144800834727</v>
      </c>
    </row>
    <row r="892" spans="1:18">
      <c r="A892" s="134">
        <f t="shared" si="13"/>
        <v>887</v>
      </c>
      <c r="B892" s="131">
        <v>10897110.199095838</v>
      </c>
      <c r="C892" s="131">
        <v>4234082.6145497467</v>
      </c>
      <c r="D892" s="131">
        <v>1457243.2494621566</v>
      </c>
      <c r="E892" s="131">
        <v>6487318.1612522593</v>
      </c>
      <c r="F892" s="133">
        <v>289204444814.41553</v>
      </c>
      <c r="G892" s="133">
        <v>63291365182.468491</v>
      </c>
      <c r="H892" s="133">
        <v>379753311865.18225</v>
      </c>
      <c r="I892" s="133">
        <v>9544946415460.8867</v>
      </c>
      <c r="J892" s="133">
        <v>502530479645.69751</v>
      </c>
      <c r="K892" s="133">
        <v>154983888731.42487</v>
      </c>
      <c r="L892" s="133">
        <v>4142781061391.1787</v>
      </c>
      <c r="M892" s="133">
        <v>14724995157094.371</v>
      </c>
      <c r="N892" s="133">
        <v>15763235481199.535</v>
      </c>
      <c r="O892" s="132">
        <v>0.56588079358706567</v>
      </c>
      <c r="P892" s="132">
        <v>0.63864820693006652</v>
      </c>
      <c r="Q892" s="133">
        <v>3888.3165962505018</v>
      </c>
      <c r="R892" s="426">
        <v>1.2854488391068615</v>
      </c>
    </row>
    <row r="893" spans="1:18">
      <c r="A893" s="134">
        <f t="shared" si="13"/>
        <v>888</v>
      </c>
      <c r="B893" s="131">
        <v>13120861.5864553</v>
      </c>
      <c r="C893" s="131">
        <v>13034333.615774836</v>
      </c>
      <c r="D893" s="131">
        <v>1458156.9165176025</v>
      </c>
      <c r="E893" s="131">
        <v>5070236.4609438274</v>
      </c>
      <c r="F893" s="133">
        <v>244560381702.7735</v>
      </c>
      <c r="G893" s="133">
        <v>66609926483.904526</v>
      </c>
      <c r="H893" s="133">
        <v>668394751917.76648</v>
      </c>
      <c r="I893" s="133">
        <v>22540687550774.766</v>
      </c>
      <c r="J893" s="133">
        <v>299541887748.48749</v>
      </c>
      <c r="K893" s="133">
        <v>133992414626.08623</v>
      </c>
      <c r="L893" s="133">
        <v>3160396094063.1431</v>
      </c>
      <c r="M893" s="133">
        <v>26803012699130.25</v>
      </c>
      <c r="N893" s="133">
        <v>28526592008096.656</v>
      </c>
      <c r="O893" s="132">
        <v>0.67721173912491739</v>
      </c>
      <c r="P893" s="132">
        <v>0.74279998750040854</v>
      </c>
      <c r="Q893" s="133">
        <v>7036.6531840396292</v>
      </c>
      <c r="R893" s="426">
        <v>1.0017789213640549</v>
      </c>
    </row>
    <row r="894" spans="1:18">
      <c r="A894" s="134">
        <f t="shared" si="13"/>
        <v>889</v>
      </c>
      <c r="B894" s="131">
        <v>9513838.9494740721</v>
      </c>
      <c r="C894" s="131">
        <v>6615752.9027968943</v>
      </c>
      <c r="D894" s="131">
        <v>968317.96493301343</v>
      </c>
      <c r="E894" s="131">
        <v>3864585.4525408787</v>
      </c>
      <c r="F894" s="133">
        <v>287197771284.23206</v>
      </c>
      <c r="G894" s="133">
        <v>72210119705.464645</v>
      </c>
      <c r="H894" s="133">
        <v>646709379717.92773</v>
      </c>
      <c r="I894" s="133">
        <v>13312312122778.721</v>
      </c>
      <c r="J894" s="133">
        <v>205752965673.11578</v>
      </c>
      <c r="K894" s="133">
        <v>104334979095.02872</v>
      </c>
      <c r="L894" s="133">
        <v>1715771856796.9414</v>
      </c>
      <c r="M894" s="133">
        <v>15984881304061.734</v>
      </c>
      <c r="N894" s="133">
        <v>17156949521360.924</v>
      </c>
      <c r="O894" s="132">
        <v>0.64274238973919806</v>
      </c>
      <c r="P894" s="132">
        <v>0.70720185093680821</v>
      </c>
      <c r="Q894" s="133">
        <v>4232.1039766553831</v>
      </c>
      <c r="R894" s="426">
        <v>0.9306674161748838</v>
      </c>
    </row>
    <row r="895" spans="1:18">
      <c r="A895" s="134">
        <f t="shared" si="13"/>
        <v>890</v>
      </c>
      <c r="B895" s="131">
        <v>11053010.126544788</v>
      </c>
      <c r="C895" s="131">
        <v>6866871.3867468061</v>
      </c>
      <c r="D895" s="131">
        <v>911725.80881632981</v>
      </c>
      <c r="E895" s="131">
        <v>3998887.8535502125</v>
      </c>
      <c r="F895" s="133">
        <v>239892408806.94177</v>
      </c>
      <c r="G895" s="133">
        <v>65161626645.516998</v>
      </c>
      <c r="H895" s="133">
        <v>751330718764.59973</v>
      </c>
      <c r="I895" s="133">
        <v>13948879909935.732</v>
      </c>
      <c r="J895" s="133">
        <v>277623286058.69348</v>
      </c>
      <c r="K895" s="133">
        <v>76346140245.235107</v>
      </c>
      <c r="L895" s="133">
        <v>1645194051051.3643</v>
      </c>
      <c r="M895" s="133">
        <v>16699374106055.625</v>
      </c>
      <c r="N895" s="133">
        <v>17906104847431.352</v>
      </c>
      <c r="O895" s="132">
        <v>0.64068468637292331</v>
      </c>
      <c r="P895" s="132">
        <v>0.71218674398608484</v>
      </c>
      <c r="Q895" s="133">
        <v>4416.8980876742353</v>
      </c>
      <c r="R895" s="426">
        <v>0.94254805805325514</v>
      </c>
    </row>
    <row r="896" spans="1:18">
      <c r="A896" s="134">
        <f t="shared" si="13"/>
        <v>891</v>
      </c>
      <c r="B896" s="131">
        <v>8877289.3546908293</v>
      </c>
      <c r="C896" s="131">
        <v>17406996.808104984</v>
      </c>
      <c r="D896" s="131">
        <v>1232487.0360477509</v>
      </c>
      <c r="E896" s="131">
        <v>3935993.0550934877</v>
      </c>
      <c r="F896" s="133">
        <v>323923814282.22028</v>
      </c>
      <c r="G896" s="133">
        <v>54993396564.40638</v>
      </c>
      <c r="H896" s="133">
        <v>493764454212.2085</v>
      </c>
      <c r="I896" s="133">
        <v>28042390496619.941</v>
      </c>
      <c r="J896" s="133">
        <v>222799735848.47702</v>
      </c>
      <c r="K896" s="133">
        <v>89051660314.357803</v>
      </c>
      <c r="L896" s="133">
        <v>2794968034625.4546</v>
      </c>
      <c r="M896" s="133">
        <v>31642974381620.438</v>
      </c>
      <c r="N896" s="133">
        <v>33582088808592.969</v>
      </c>
      <c r="O896" s="132">
        <v>0.74275180520033568</v>
      </c>
      <c r="P896" s="132">
        <v>0.80793027388158856</v>
      </c>
      <c r="Q896" s="133">
        <v>8283.6923553510042</v>
      </c>
      <c r="R896" s="426">
        <v>1.0653277840099389</v>
      </c>
    </row>
    <row r="897" spans="1:18">
      <c r="A897" s="134">
        <f t="shared" si="13"/>
        <v>892</v>
      </c>
      <c r="B897" s="131">
        <v>8662306.6107589006</v>
      </c>
      <c r="C897" s="131">
        <v>5311216.7056601765</v>
      </c>
      <c r="D897" s="131">
        <v>1156462.2979484324</v>
      </c>
      <c r="E897" s="131">
        <v>3513300.0755154858</v>
      </c>
      <c r="F897" s="133">
        <v>152174579230.45306</v>
      </c>
      <c r="G897" s="133">
        <v>43105877128.53627</v>
      </c>
      <c r="H897" s="133">
        <v>481319049887.87177</v>
      </c>
      <c r="I897" s="133">
        <v>8208768366605.918</v>
      </c>
      <c r="J897" s="133">
        <v>209350552703.04797</v>
      </c>
      <c r="K897" s="133">
        <v>116248252586.07939</v>
      </c>
      <c r="L897" s="133">
        <v>3075703032871.5913</v>
      </c>
      <c r="M897" s="133">
        <v>12091389254654.51</v>
      </c>
      <c r="N897" s="133">
        <v>12882053234823.41</v>
      </c>
      <c r="O897" s="132">
        <v>0.5948243991978106</v>
      </c>
      <c r="P897" s="132">
        <v>0.66244461642114227</v>
      </c>
      <c r="Q897" s="133">
        <v>3177.6154994631006</v>
      </c>
      <c r="R897" s="426">
        <v>1.1737076721169784</v>
      </c>
    </row>
    <row r="898" spans="1:18">
      <c r="A898" s="134">
        <f t="shared" si="13"/>
        <v>893</v>
      </c>
      <c r="B898" s="131">
        <v>10056863.553871594</v>
      </c>
      <c r="C898" s="131">
        <v>7650773.5929321684</v>
      </c>
      <c r="D898" s="131">
        <v>807883.43089432246</v>
      </c>
      <c r="E898" s="131">
        <v>4845951.1943825781</v>
      </c>
      <c r="F898" s="133">
        <v>183286187173.47195</v>
      </c>
      <c r="G898" s="133">
        <v>49666597864.751633</v>
      </c>
      <c r="H898" s="133">
        <v>300581540230.28485</v>
      </c>
      <c r="I898" s="133">
        <v>14268805392154.992</v>
      </c>
      <c r="J898" s="133">
        <v>338761186450.90308</v>
      </c>
      <c r="K898" s="133">
        <v>44505938900.807182</v>
      </c>
      <c r="L898" s="133">
        <v>1956528668470.9712</v>
      </c>
      <c r="M898" s="133">
        <v>16909182726207.957</v>
      </c>
      <c r="N898" s="133">
        <v>18020746567444.613</v>
      </c>
      <c r="O898" s="132">
        <v>0.65762252946855937</v>
      </c>
      <c r="P898" s="132">
        <v>0.72058840316778505</v>
      </c>
      <c r="Q898" s="133">
        <v>4445.176755659747</v>
      </c>
      <c r="R898" s="426">
        <v>1.0242024218053503</v>
      </c>
    </row>
    <row r="899" spans="1:18">
      <c r="A899" s="134">
        <f t="shared" si="13"/>
        <v>894</v>
      </c>
      <c r="B899" s="131">
        <v>6723324.2873785654</v>
      </c>
      <c r="C899" s="131">
        <v>3293915.9254330648</v>
      </c>
      <c r="D899" s="131">
        <v>1119664.1408206865</v>
      </c>
      <c r="E899" s="131">
        <v>4612553.376193895</v>
      </c>
      <c r="F899" s="133">
        <v>262161331984.84882</v>
      </c>
      <c r="G899" s="133">
        <v>67910935375.866852</v>
      </c>
      <c r="H899" s="133">
        <v>400043327390.11108</v>
      </c>
      <c r="I899" s="133">
        <v>7497750126311.4854</v>
      </c>
      <c r="J899" s="133">
        <v>229155111039.89154</v>
      </c>
      <c r="K899" s="133">
        <v>102830468831.32242</v>
      </c>
      <c r="L899" s="133">
        <v>2897774282852.7734</v>
      </c>
      <c r="M899" s="133">
        <v>11127553316425.584</v>
      </c>
      <c r="N899" s="133">
        <v>11894779820063.15</v>
      </c>
      <c r="O899" s="132">
        <v>0.58664190903022473</v>
      </c>
      <c r="P899" s="132">
        <v>0.66139794745338143</v>
      </c>
      <c r="Q899" s="133">
        <v>2934.0848100797116</v>
      </c>
      <c r="R899" s="426">
        <v>1.1226989523680095</v>
      </c>
    </row>
    <row r="900" spans="1:18">
      <c r="A900" s="134">
        <f t="shared" si="13"/>
        <v>895</v>
      </c>
      <c r="B900" s="131">
        <v>10513214.654228242</v>
      </c>
      <c r="C900" s="131">
        <v>5040728.5012063812</v>
      </c>
      <c r="D900" s="131">
        <v>870162.60388612212</v>
      </c>
      <c r="E900" s="131">
        <v>3922583.2468455466</v>
      </c>
      <c r="F900" s="133">
        <v>212684694209.59576</v>
      </c>
      <c r="G900" s="133">
        <v>59396471045.273956</v>
      </c>
      <c r="H900" s="133">
        <v>407169469519.07629</v>
      </c>
      <c r="I900" s="133">
        <v>9497897502195.8125</v>
      </c>
      <c r="J900" s="133">
        <v>232638167214.05646</v>
      </c>
      <c r="K900" s="133">
        <v>79766466895.508423</v>
      </c>
      <c r="L900" s="133">
        <v>1791606038786.2546</v>
      </c>
      <c r="M900" s="133">
        <v>12009077644610.707</v>
      </c>
      <c r="N900" s="133">
        <v>12868253424699.59</v>
      </c>
      <c r="O900" s="132">
        <v>0.5751982820813315</v>
      </c>
      <c r="P900" s="132">
        <v>0.63513222386872581</v>
      </c>
      <c r="Q900" s="133">
        <v>3174.2115009125778</v>
      </c>
      <c r="R900" s="426">
        <v>1.0738683671208653</v>
      </c>
    </row>
    <row r="901" spans="1:18">
      <c r="A901" s="134">
        <f t="shared" si="13"/>
        <v>896</v>
      </c>
      <c r="B901" s="131">
        <v>11567547.670098973</v>
      </c>
      <c r="C901" s="131">
        <v>6145430.2265006052</v>
      </c>
      <c r="D901" s="131">
        <v>975531.47171767452</v>
      </c>
      <c r="E901" s="131">
        <v>5003087.0416098945</v>
      </c>
      <c r="F901" s="133">
        <v>146935239532.09265</v>
      </c>
      <c r="G901" s="133">
        <v>65801593256.591385</v>
      </c>
      <c r="H901" s="133">
        <v>762121929111.14844</v>
      </c>
      <c r="I901" s="133">
        <v>10333856237418.803</v>
      </c>
      <c r="J901" s="133">
        <v>317795714248.45435</v>
      </c>
      <c r="K901" s="133">
        <v>94668745397.805756</v>
      </c>
      <c r="L901" s="133">
        <v>2433450836968.2515</v>
      </c>
      <c r="M901" s="133">
        <v>13941893463144.465</v>
      </c>
      <c r="N901" s="133">
        <v>14902143091875.605</v>
      </c>
      <c r="O901" s="132">
        <v>0.56082249561293795</v>
      </c>
      <c r="P901" s="132">
        <v>0.63097139381149148</v>
      </c>
      <c r="Q901" s="133">
        <v>3675.91097480898</v>
      </c>
      <c r="R901" s="426">
        <v>1.2461047964965262</v>
      </c>
    </row>
    <row r="902" spans="1:18">
      <c r="A902" s="134">
        <f t="shared" si="13"/>
        <v>897</v>
      </c>
      <c r="B902" s="131">
        <v>8086411.8642723868</v>
      </c>
      <c r="C902" s="131">
        <v>5857837.5461698631</v>
      </c>
      <c r="D902" s="131">
        <v>1082697.9085954037</v>
      </c>
      <c r="E902" s="131">
        <v>3439865.4091120274</v>
      </c>
      <c r="F902" s="133">
        <v>162336234575.44299</v>
      </c>
      <c r="G902" s="133">
        <v>46849694177.588623</v>
      </c>
      <c r="H902" s="133">
        <v>692783233207.31702</v>
      </c>
      <c r="I902" s="133">
        <v>10041630857306.941</v>
      </c>
      <c r="J902" s="133">
        <v>253788641830.57388</v>
      </c>
      <c r="K902" s="133">
        <v>83777533954.659012</v>
      </c>
      <c r="L902" s="133">
        <v>1833569531702.718</v>
      </c>
      <c r="M902" s="133">
        <v>12905549798002.209</v>
      </c>
      <c r="N902" s="133">
        <v>13851151405283.664</v>
      </c>
      <c r="O902" s="132">
        <v>0.61308310572830216</v>
      </c>
      <c r="P902" s="132">
        <v>0.68873567639871636</v>
      </c>
      <c r="Q902" s="133">
        <v>3416.662902141999</v>
      </c>
      <c r="R902" s="426">
        <v>0.89992072874175133</v>
      </c>
    </row>
    <row r="903" spans="1:18">
      <c r="A903" s="134">
        <f t="shared" si="13"/>
        <v>898</v>
      </c>
      <c r="B903" s="131">
        <v>7291137.9667711752</v>
      </c>
      <c r="C903" s="131">
        <v>7525051.8081322536</v>
      </c>
      <c r="D903" s="131">
        <v>1098228.1471650773</v>
      </c>
      <c r="E903" s="131">
        <v>5376127.9866946731</v>
      </c>
      <c r="F903" s="133">
        <v>235782342511.89801</v>
      </c>
      <c r="G903" s="133">
        <v>47111653295.191666</v>
      </c>
      <c r="H903" s="133">
        <v>179042026613.25955</v>
      </c>
      <c r="I903" s="133">
        <v>13369784726507.787</v>
      </c>
      <c r="J903" s="133">
        <v>385928067689.60663</v>
      </c>
      <c r="K903" s="133">
        <v>123103018297.37204</v>
      </c>
      <c r="L903" s="133">
        <v>2033539106508.3855</v>
      </c>
      <c r="M903" s="133">
        <v>16091396945616.41</v>
      </c>
      <c r="N903" s="133">
        <v>17188797387445.449</v>
      </c>
      <c r="O903" s="132">
        <v>0.64190512801319555</v>
      </c>
      <c r="P903" s="132">
        <v>0.70435592794993229</v>
      </c>
      <c r="Q903" s="133">
        <v>4239.9598883683893</v>
      </c>
      <c r="R903" s="426">
        <v>0.97710610323320113</v>
      </c>
    </row>
    <row r="904" spans="1:18">
      <c r="A904" s="134">
        <f t="shared" ref="A904:A967" si="14">A903+1</f>
        <v>899</v>
      </c>
      <c r="B904" s="131">
        <v>9858415.2731478177</v>
      </c>
      <c r="C904" s="131">
        <v>5853410.5338966558</v>
      </c>
      <c r="D904" s="131">
        <v>869794.31826914591</v>
      </c>
      <c r="E904" s="131">
        <v>5156645.635335518</v>
      </c>
      <c r="F904" s="133">
        <v>177602735294.88147</v>
      </c>
      <c r="G904" s="133">
        <v>43730639294.480476</v>
      </c>
      <c r="H904" s="133">
        <v>489564390270.86731</v>
      </c>
      <c r="I904" s="133">
        <v>11424047906298.84</v>
      </c>
      <c r="J904" s="133">
        <v>349092979861.09045</v>
      </c>
      <c r="K904" s="133">
        <v>68291243322.559219</v>
      </c>
      <c r="L904" s="133">
        <v>1963225463069.0479</v>
      </c>
      <c r="M904" s="133">
        <v>14294221982822.402</v>
      </c>
      <c r="N904" s="133">
        <v>15396177914659.35</v>
      </c>
      <c r="O904" s="132">
        <v>0.60365678867004691</v>
      </c>
      <c r="P904" s="132">
        <v>0.67991085939053086</v>
      </c>
      <c r="Q904" s="133">
        <v>3797.7745226096076</v>
      </c>
      <c r="R904" s="426">
        <v>1.0891213300083478</v>
      </c>
    </row>
    <row r="905" spans="1:18">
      <c r="A905" s="134">
        <f t="shared" si="14"/>
        <v>900</v>
      </c>
      <c r="B905" s="131">
        <v>8256274.6033286974</v>
      </c>
      <c r="C905" s="131">
        <v>8900963.9420295674</v>
      </c>
      <c r="D905" s="131">
        <v>704510.27582559432</v>
      </c>
      <c r="E905" s="131">
        <v>3771320.3522671629</v>
      </c>
      <c r="F905" s="133">
        <v>247852322951.19623</v>
      </c>
      <c r="G905" s="133">
        <v>56913306647.585197</v>
      </c>
      <c r="H905" s="133">
        <v>544174079450.1944</v>
      </c>
      <c r="I905" s="133">
        <v>14482252295755.533</v>
      </c>
      <c r="J905" s="133">
        <v>223386029884.68463</v>
      </c>
      <c r="K905" s="133">
        <v>90150418713.686447</v>
      </c>
      <c r="L905" s="133">
        <v>1589220453840.9688</v>
      </c>
      <c r="M905" s="133">
        <v>16929183277645.068</v>
      </c>
      <c r="N905" s="133">
        <v>18023129230794.023</v>
      </c>
      <c r="O905" s="132">
        <v>0.67157657628235756</v>
      </c>
      <c r="P905" s="132">
        <v>0.73629751582939607</v>
      </c>
      <c r="Q905" s="133">
        <v>4445.7644871223538</v>
      </c>
      <c r="R905" s="426">
        <v>1.0576321446931274</v>
      </c>
    </row>
    <row r="906" spans="1:18">
      <c r="A906" s="134">
        <f t="shared" si="14"/>
        <v>901</v>
      </c>
      <c r="B906" s="131">
        <v>9519796.6098221354</v>
      </c>
      <c r="C906" s="131">
        <v>18130791.585665785</v>
      </c>
      <c r="D906" s="131">
        <v>1086922.5735023452</v>
      </c>
      <c r="E906" s="131">
        <v>5053575.2086958122</v>
      </c>
      <c r="F906" s="133">
        <v>205900294743.4509</v>
      </c>
      <c r="G906" s="133">
        <v>36255510542.593651</v>
      </c>
      <c r="H906" s="133">
        <v>660306243925.76648</v>
      </c>
      <c r="I906" s="133">
        <v>24175540502108.32</v>
      </c>
      <c r="J906" s="133">
        <v>415752083843.09082</v>
      </c>
      <c r="K906" s="133">
        <v>74582436065.396729</v>
      </c>
      <c r="L906" s="133">
        <v>2072254908802.8655</v>
      </c>
      <c r="M906" s="133">
        <v>27398436174745.441</v>
      </c>
      <c r="N906" s="133">
        <v>29052746053929.375</v>
      </c>
      <c r="O906" s="132">
        <v>0.71771757324333108</v>
      </c>
      <c r="P906" s="132">
        <v>0.78128259508322517</v>
      </c>
      <c r="Q906" s="133">
        <v>7166.4395791636343</v>
      </c>
      <c r="R906" s="426">
        <v>1.003172935785805</v>
      </c>
    </row>
    <row r="907" spans="1:18">
      <c r="A907" s="134">
        <f t="shared" si="14"/>
        <v>902</v>
      </c>
      <c r="B907" s="131">
        <v>8477988.1139521971</v>
      </c>
      <c r="C907" s="131">
        <v>3996373.892309621</v>
      </c>
      <c r="D907" s="131">
        <v>781342.69740031171</v>
      </c>
      <c r="E907" s="131">
        <v>3572225.9958529165</v>
      </c>
      <c r="F907" s="133">
        <v>288185936819.50006</v>
      </c>
      <c r="G907" s="133">
        <v>64474803460.81485</v>
      </c>
      <c r="H907" s="133">
        <v>321494684548.52313</v>
      </c>
      <c r="I907" s="133">
        <v>9691929892242.1602</v>
      </c>
      <c r="J907" s="133">
        <v>210362589688.7178</v>
      </c>
      <c r="K907" s="133">
        <v>61256819345.832939</v>
      </c>
      <c r="L907" s="133">
        <v>2283317725483.5337</v>
      </c>
      <c r="M907" s="133">
        <v>12568361711308.768</v>
      </c>
      <c r="N907" s="133">
        <v>13460937462293.32</v>
      </c>
      <c r="O907" s="132">
        <v>0.6241043249721151</v>
      </c>
      <c r="P907" s="132">
        <v>0.69126013702251587</v>
      </c>
      <c r="Q907" s="133">
        <v>3320.4088461503011</v>
      </c>
      <c r="R907" s="426">
        <v>1.3610835321897092</v>
      </c>
    </row>
    <row r="908" spans="1:18">
      <c r="A908" s="134">
        <f t="shared" si="14"/>
        <v>903</v>
      </c>
      <c r="B908" s="131">
        <v>10923997.217828499</v>
      </c>
      <c r="C908" s="131">
        <v>7136387.0036855983</v>
      </c>
      <c r="D908" s="131">
        <v>893017.1752007266</v>
      </c>
      <c r="E908" s="131">
        <v>5385269.3044197038</v>
      </c>
      <c r="F908" s="133">
        <v>326255599425.86572</v>
      </c>
      <c r="G908" s="133">
        <v>64966923752.14296</v>
      </c>
      <c r="H908" s="133">
        <v>803750299591.14038</v>
      </c>
      <c r="I908" s="133">
        <v>14301828616346.297</v>
      </c>
      <c r="J908" s="133">
        <v>326570565047.35504</v>
      </c>
      <c r="K908" s="133">
        <v>87186934569.760056</v>
      </c>
      <c r="L908" s="133">
        <v>2073560140476.6433</v>
      </c>
      <c r="M908" s="133">
        <v>17592896556031.195</v>
      </c>
      <c r="N908" s="133">
        <v>18898362610514.777</v>
      </c>
      <c r="O908" s="132">
        <v>0.63217948882397812</v>
      </c>
      <c r="P908" s="132">
        <v>0.6927608941236808</v>
      </c>
      <c r="Q908" s="133">
        <v>4661.6582660371923</v>
      </c>
      <c r="R908" s="426">
        <v>1.0972990422198183</v>
      </c>
    </row>
    <row r="909" spans="1:18">
      <c r="A909" s="134">
        <f t="shared" si="14"/>
        <v>904</v>
      </c>
      <c r="B909" s="131">
        <v>9902838.0821417756</v>
      </c>
      <c r="C909" s="131">
        <v>4615650.894828056</v>
      </c>
      <c r="D909" s="131">
        <v>1174562.1790821129</v>
      </c>
      <c r="E909" s="131">
        <v>5407446.7886018027</v>
      </c>
      <c r="F909" s="133">
        <v>215567932219.62384</v>
      </c>
      <c r="G909" s="133">
        <v>46097772888.785316</v>
      </c>
      <c r="H909" s="133">
        <v>725580426749.6991</v>
      </c>
      <c r="I909" s="133">
        <v>10331898710596.25</v>
      </c>
      <c r="J909" s="133">
        <v>369990402787.86084</v>
      </c>
      <c r="K909" s="133">
        <v>116349718712.88391</v>
      </c>
      <c r="L909" s="133">
        <v>2485454277726.4478</v>
      </c>
      <c r="M909" s="133">
        <v>14029273536573.143</v>
      </c>
      <c r="N909" s="133">
        <v>15106243502667.377</v>
      </c>
      <c r="O909" s="132">
        <v>0.57375659866410356</v>
      </c>
      <c r="P909" s="132">
        <v>0.64635390499280154</v>
      </c>
      <c r="Q909" s="133">
        <v>3726.2564140768072</v>
      </c>
      <c r="R909" s="426">
        <v>0.95439681837244716</v>
      </c>
    </row>
    <row r="910" spans="1:18">
      <c r="A910" s="134">
        <f t="shared" si="14"/>
        <v>905</v>
      </c>
      <c r="B910" s="131">
        <v>11098714.188484941</v>
      </c>
      <c r="C910" s="131">
        <v>6726430.6061810972</v>
      </c>
      <c r="D910" s="131">
        <v>1464486.7724917673</v>
      </c>
      <c r="E910" s="131">
        <v>6896364.3421585485</v>
      </c>
      <c r="F910" s="133">
        <v>249169391057.90186</v>
      </c>
      <c r="G910" s="133">
        <v>65334751865.669769</v>
      </c>
      <c r="H910" s="133">
        <v>406837713482.05078</v>
      </c>
      <c r="I910" s="133">
        <v>11696661642878.119</v>
      </c>
      <c r="J910" s="133">
        <v>407540097314.92157</v>
      </c>
      <c r="K910" s="133">
        <v>178981529528.61127</v>
      </c>
      <c r="L910" s="133">
        <v>4001743503426.9409</v>
      </c>
      <c r="M910" s="133">
        <v>16691764486630.645</v>
      </c>
      <c r="N910" s="133">
        <v>17726115086189.766</v>
      </c>
      <c r="O910" s="132">
        <v>0.57535716659294589</v>
      </c>
      <c r="P910" s="132">
        <v>0.64987450590356333</v>
      </c>
      <c r="Q910" s="133">
        <v>4372.5000212604255</v>
      </c>
      <c r="R910" s="426">
        <v>1.2140402435153521</v>
      </c>
    </row>
    <row r="911" spans="1:18">
      <c r="A911" s="134">
        <f t="shared" si="14"/>
        <v>906</v>
      </c>
      <c r="B911" s="131">
        <v>8862492.222649781</v>
      </c>
      <c r="C911" s="131">
        <v>8638900.2562982216</v>
      </c>
      <c r="D911" s="131">
        <v>976753.53120672354</v>
      </c>
      <c r="E911" s="131">
        <v>3846867.7567155594</v>
      </c>
      <c r="F911" s="133">
        <v>183877096421.03326</v>
      </c>
      <c r="G911" s="133">
        <v>35455622032.732018</v>
      </c>
      <c r="H911" s="133">
        <v>434148366017.7218</v>
      </c>
      <c r="I911" s="133">
        <v>12889911910529.744</v>
      </c>
      <c r="J911" s="133">
        <v>246948354179.27127</v>
      </c>
      <c r="K911" s="133">
        <v>99319325666.582626</v>
      </c>
      <c r="L911" s="133">
        <v>2339648535145.8589</v>
      </c>
      <c r="M911" s="133">
        <v>16009976491539.18</v>
      </c>
      <c r="N911" s="133">
        <v>17124361585050.941</v>
      </c>
      <c r="O911" s="132">
        <v>0.62692372153960607</v>
      </c>
      <c r="P911" s="132">
        <v>0.6895699194346111</v>
      </c>
      <c r="Q911" s="133">
        <v>4224.0655118527238</v>
      </c>
      <c r="R911" s="426">
        <v>1.0948278373695544</v>
      </c>
    </row>
    <row r="912" spans="1:18">
      <c r="A912" s="134">
        <f t="shared" si="14"/>
        <v>907</v>
      </c>
      <c r="B912" s="131">
        <v>7696364.1520153424</v>
      </c>
      <c r="C912" s="131">
        <v>11832452.076170892</v>
      </c>
      <c r="D912" s="131">
        <v>853654.05821894482</v>
      </c>
      <c r="E912" s="131">
        <v>2803634.1943560839</v>
      </c>
      <c r="F912" s="133">
        <v>287793313058.50378</v>
      </c>
      <c r="G912" s="133">
        <v>64469604101.062012</v>
      </c>
      <c r="H912" s="133">
        <v>599145066355.17639</v>
      </c>
      <c r="I912" s="133">
        <v>19959614314648.5</v>
      </c>
      <c r="J912" s="133">
        <v>178312134711.69653</v>
      </c>
      <c r="K912" s="133">
        <v>69753959078.080063</v>
      </c>
      <c r="L912" s="133">
        <v>1966883086973.856</v>
      </c>
      <c r="M912" s="133">
        <v>22773708561767.305</v>
      </c>
      <c r="N912" s="133">
        <v>24217831046642.387</v>
      </c>
      <c r="O912" s="132">
        <v>0.72212301962366665</v>
      </c>
      <c r="P912" s="132">
        <v>0.79277737420425398</v>
      </c>
      <c r="Q912" s="133">
        <v>5973.8113089892422</v>
      </c>
      <c r="R912" s="426">
        <v>1.2157507505423928</v>
      </c>
    </row>
    <row r="913" spans="1:18">
      <c r="A913" s="134">
        <f t="shared" si="14"/>
        <v>908</v>
      </c>
      <c r="B913" s="131">
        <v>9452352.3557527121</v>
      </c>
      <c r="C913" s="131">
        <v>4451953.278967917</v>
      </c>
      <c r="D913" s="131">
        <v>1462860.4045372554</v>
      </c>
      <c r="E913" s="131">
        <v>5090646.2687741425</v>
      </c>
      <c r="F913" s="133">
        <v>239945402653.61353</v>
      </c>
      <c r="G913" s="133">
        <v>54826502944.930168</v>
      </c>
      <c r="H913" s="133">
        <v>0</v>
      </c>
      <c r="I913" s="133">
        <v>9423620878133.7676</v>
      </c>
      <c r="J913" s="133">
        <v>311175098343.17896</v>
      </c>
      <c r="K913" s="133">
        <v>190165025101.51172</v>
      </c>
      <c r="L913" s="133">
        <v>3335629893397.502</v>
      </c>
      <c r="M913" s="133">
        <v>13260590894975.961</v>
      </c>
      <c r="N913" s="133">
        <v>14039205751924.154</v>
      </c>
      <c r="O913" s="132">
        <v>0.58265291535241071</v>
      </c>
      <c r="P913" s="132">
        <v>0.64197387637779768</v>
      </c>
      <c r="Q913" s="133">
        <v>3463.0502594780846</v>
      </c>
      <c r="R913" s="426">
        <v>0.95702213856808938</v>
      </c>
    </row>
    <row r="914" spans="1:18">
      <c r="A914" s="134">
        <f t="shared" si="14"/>
        <v>909</v>
      </c>
      <c r="B914" s="131">
        <v>6357997.1405340135</v>
      </c>
      <c r="C914" s="131">
        <v>3051476.1898896843</v>
      </c>
      <c r="D914" s="131">
        <v>637647.60461459984</v>
      </c>
      <c r="E914" s="131">
        <v>5407058.2224958949</v>
      </c>
      <c r="F914" s="133">
        <v>252768624946.50916</v>
      </c>
      <c r="G914" s="133">
        <v>50728530862.394318</v>
      </c>
      <c r="H914" s="133">
        <v>588073653377.24927</v>
      </c>
      <c r="I914" s="133">
        <v>7127432925159.2168</v>
      </c>
      <c r="J914" s="133">
        <v>372073783901.74402</v>
      </c>
      <c r="K914" s="133">
        <v>47483255826.956055</v>
      </c>
      <c r="L914" s="133">
        <v>1675477015786.6558</v>
      </c>
      <c r="M914" s="133">
        <v>9810540634051.8223</v>
      </c>
      <c r="N914" s="133">
        <v>10518757396891.342</v>
      </c>
      <c r="O914" s="132">
        <v>0.56468503103334178</v>
      </c>
      <c r="P914" s="132">
        <v>0.64406824227126347</v>
      </c>
      <c r="Q914" s="133">
        <v>2594.6614200521317</v>
      </c>
      <c r="R914" s="426">
        <v>1.2908828693491152</v>
      </c>
    </row>
    <row r="915" spans="1:18">
      <c r="A915" s="134">
        <f t="shared" si="14"/>
        <v>910</v>
      </c>
      <c r="B915" s="131">
        <v>9682064.2011832185</v>
      </c>
      <c r="C915" s="131">
        <v>5136348.5652436549</v>
      </c>
      <c r="D915" s="131">
        <v>1343836.7623307102</v>
      </c>
      <c r="E915" s="131">
        <v>3476539.4216058943</v>
      </c>
      <c r="F915" s="133">
        <v>186988557384.49146</v>
      </c>
      <c r="G915" s="133">
        <v>48260054179.416603</v>
      </c>
      <c r="H915" s="133">
        <v>753336884297.15161</v>
      </c>
      <c r="I915" s="133">
        <v>10261512676251.674</v>
      </c>
      <c r="J915" s="133">
        <v>222586724395.7699</v>
      </c>
      <c r="K915" s="133">
        <v>109587882631.65607</v>
      </c>
      <c r="L915" s="133">
        <v>2630010628891.1177</v>
      </c>
      <c r="M915" s="133">
        <v>13977034796467.369</v>
      </c>
      <c r="N915" s="133">
        <v>14958430784525.879</v>
      </c>
      <c r="O915" s="132">
        <v>0.58596794915904826</v>
      </c>
      <c r="P915" s="132">
        <v>0.66830646329999732</v>
      </c>
      <c r="Q915" s="133">
        <v>3689.7954574558162</v>
      </c>
      <c r="R915" s="426">
        <v>1.1172630558483774</v>
      </c>
    </row>
    <row r="916" spans="1:18">
      <c r="A916" s="134">
        <f t="shared" si="14"/>
        <v>911</v>
      </c>
      <c r="B916" s="131">
        <v>15469582.180358861</v>
      </c>
      <c r="C916" s="131">
        <v>10903215.104722725</v>
      </c>
      <c r="D916" s="131">
        <v>847649.19391988113</v>
      </c>
      <c r="E916" s="131">
        <v>3526257.2713347734</v>
      </c>
      <c r="F916" s="133">
        <v>155144598280.13556</v>
      </c>
      <c r="G916" s="133">
        <v>37806776043.801926</v>
      </c>
      <c r="H916" s="133">
        <v>0</v>
      </c>
      <c r="I916" s="133">
        <v>17458977486140.939</v>
      </c>
      <c r="J916" s="133">
        <v>273878908061.08344</v>
      </c>
      <c r="K916" s="133">
        <v>91125264174.720139</v>
      </c>
      <c r="L916" s="133">
        <v>1573229490563.8313</v>
      </c>
      <c r="M916" s="133">
        <v>19397211148940.574</v>
      </c>
      <c r="N916" s="133">
        <v>20490114866297.867</v>
      </c>
      <c r="O916" s="132">
        <v>0.61932326557561912</v>
      </c>
      <c r="P916" s="132">
        <v>0.68674062854720774</v>
      </c>
      <c r="Q916" s="133">
        <v>5054.2957242964649</v>
      </c>
      <c r="R916" s="426">
        <v>0.89988354716527175</v>
      </c>
    </row>
    <row r="917" spans="1:18">
      <c r="A917" s="134">
        <f t="shared" si="14"/>
        <v>912</v>
      </c>
      <c r="B917" s="131">
        <v>14810908.086420694</v>
      </c>
      <c r="C917" s="131">
        <v>11908085.479117947</v>
      </c>
      <c r="D917" s="131">
        <v>731328.88824085309</v>
      </c>
      <c r="E917" s="131">
        <v>5389697.9511895888</v>
      </c>
      <c r="F917" s="133">
        <v>238471958899.73187</v>
      </c>
      <c r="G917" s="133">
        <v>57299159217.370605</v>
      </c>
      <c r="H917" s="133">
        <v>586974866038.54272</v>
      </c>
      <c r="I917" s="133">
        <v>22187458072900.262</v>
      </c>
      <c r="J917" s="133">
        <v>361261644117.84912</v>
      </c>
      <c r="K917" s="133">
        <v>69077860514.137558</v>
      </c>
      <c r="L917" s="133">
        <v>1876263369582.3372</v>
      </c>
      <c r="M917" s="133">
        <v>25081035813153.125</v>
      </c>
      <c r="N917" s="133">
        <v>26717277053303.934</v>
      </c>
      <c r="O917" s="132">
        <v>0.66978189112128439</v>
      </c>
      <c r="P917" s="132">
        <v>0.72478464866954739</v>
      </c>
      <c r="Q917" s="133">
        <v>6590.3495444755636</v>
      </c>
      <c r="R917" s="426">
        <v>1.1540918027892944</v>
      </c>
    </row>
    <row r="918" spans="1:18">
      <c r="A918" s="134">
        <f t="shared" si="14"/>
        <v>913</v>
      </c>
      <c r="B918" s="131">
        <v>12737234.244188456</v>
      </c>
      <c r="C918" s="131">
        <v>4492147.8686874667</v>
      </c>
      <c r="D918" s="131">
        <v>744801.72642297787</v>
      </c>
      <c r="E918" s="131">
        <v>5578955.5066512451</v>
      </c>
      <c r="F918" s="133">
        <v>169754674751.07526</v>
      </c>
      <c r="G918" s="133">
        <v>49002023836.233856</v>
      </c>
      <c r="H918" s="133">
        <v>640666498653.92896</v>
      </c>
      <c r="I918" s="133">
        <v>9507765913831.4941</v>
      </c>
      <c r="J918" s="133">
        <v>394837558362.34631</v>
      </c>
      <c r="K918" s="133">
        <v>66369401532.27684</v>
      </c>
      <c r="L918" s="133">
        <v>1873769886078.5623</v>
      </c>
      <c r="M918" s="133">
        <v>12483409258458.609</v>
      </c>
      <c r="N918" s="133">
        <v>13391220708937.826</v>
      </c>
      <c r="O918" s="132">
        <v>0.54849814651740381</v>
      </c>
      <c r="P918" s="132">
        <v>0.62302166665217573</v>
      </c>
      <c r="Q918" s="133">
        <v>3303.2118176955664</v>
      </c>
      <c r="R918" s="426">
        <v>1.1274817755964794</v>
      </c>
    </row>
    <row r="919" spans="1:18">
      <c r="A919" s="134">
        <f t="shared" si="14"/>
        <v>914</v>
      </c>
      <c r="B919" s="131">
        <v>10611243.148612827</v>
      </c>
      <c r="C919" s="131">
        <v>8702753.1511415951</v>
      </c>
      <c r="D919" s="131">
        <v>1066602.49379554</v>
      </c>
      <c r="E919" s="131">
        <v>9729622.7808000017</v>
      </c>
      <c r="F919" s="133">
        <v>195882620740.64496</v>
      </c>
      <c r="G919" s="133">
        <v>65719987809.333107</v>
      </c>
      <c r="H919" s="133">
        <v>507545685585.20264</v>
      </c>
      <c r="I919" s="133">
        <v>14026864384541.695</v>
      </c>
      <c r="J919" s="133">
        <v>890540808515.30579</v>
      </c>
      <c r="K919" s="133">
        <v>120312832781.0555</v>
      </c>
      <c r="L919" s="133">
        <v>1935357089216.8398</v>
      </c>
      <c r="M919" s="133">
        <v>17480620800640.1</v>
      </c>
      <c r="N919" s="133">
        <v>18590666831518.773</v>
      </c>
      <c r="O919" s="132">
        <v>0.57902915684026379</v>
      </c>
      <c r="P919" s="132">
        <v>0.64696477570076494</v>
      </c>
      <c r="Q919" s="133">
        <v>4585.7589618941229</v>
      </c>
      <c r="R919" s="426">
        <v>0.94229454292266812</v>
      </c>
    </row>
    <row r="920" spans="1:18">
      <c r="A920" s="134">
        <f t="shared" si="14"/>
        <v>915</v>
      </c>
      <c r="B920" s="131">
        <v>11575476.537123758</v>
      </c>
      <c r="C920" s="131">
        <v>5744342.3875124315</v>
      </c>
      <c r="D920" s="131">
        <v>777838.0368932581</v>
      </c>
      <c r="E920" s="131">
        <v>3559818.3639411665</v>
      </c>
      <c r="F920" s="133">
        <v>198698807655.73151</v>
      </c>
      <c r="G920" s="133">
        <v>41240386490.239777</v>
      </c>
      <c r="H920" s="133">
        <v>614214162773.99634</v>
      </c>
      <c r="I920" s="133">
        <v>9629902043300.5918</v>
      </c>
      <c r="J920" s="133">
        <v>169449252667.45325</v>
      </c>
      <c r="K920" s="133">
        <v>94773135823.808868</v>
      </c>
      <c r="L920" s="133">
        <v>1762471818624.9587</v>
      </c>
      <c r="M920" s="133">
        <v>12270810413190.809</v>
      </c>
      <c r="N920" s="133">
        <v>13191668576025.588</v>
      </c>
      <c r="O920" s="132">
        <v>0.5814645080185884</v>
      </c>
      <c r="P920" s="132">
        <v>0.65604195053818581</v>
      </c>
      <c r="Q920" s="133">
        <v>3253.9883019303375</v>
      </c>
      <c r="R920" s="426">
        <v>1.0097726506347859</v>
      </c>
    </row>
    <row r="921" spans="1:18">
      <c r="A921" s="134">
        <f t="shared" si="14"/>
        <v>916</v>
      </c>
      <c r="B921" s="131">
        <v>11500691.009686187</v>
      </c>
      <c r="C921" s="131">
        <v>15556786.66478581</v>
      </c>
      <c r="D921" s="131">
        <v>721638.80839550251</v>
      </c>
      <c r="E921" s="131">
        <v>7695372.5163269658</v>
      </c>
      <c r="F921" s="133">
        <v>242332981174.47989</v>
      </c>
      <c r="G921" s="133">
        <v>66624828775.450111</v>
      </c>
      <c r="H921" s="133">
        <v>296541539999.60364</v>
      </c>
      <c r="I921" s="133">
        <v>24300148796322.797</v>
      </c>
      <c r="J921" s="133">
        <v>641119627617.81567</v>
      </c>
      <c r="K921" s="133">
        <v>43302631721.652573</v>
      </c>
      <c r="L921" s="133">
        <v>1521380087836.5332</v>
      </c>
      <c r="M921" s="133">
        <v>26802492683498.406</v>
      </c>
      <c r="N921" s="133">
        <v>28454625998295.797</v>
      </c>
      <c r="O921" s="132">
        <v>0.68844404647553237</v>
      </c>
      <c r="P921" s="132">
        <v>0.74979619090231209</v>
      </c>
      <c r="Q921" s="133">
        <v>7018.9013315973843</v>
      </c>
      <c r="R921" s="426">
        <v>1.0075392015616849</v>
      </c>
    </row>
    <row r="922" spans="1:18">
      <c r="A922" s="134">
        <f t="shared" si="14"/>
        <v>917</v>
      </c>
      <c r="B922" s="131">
        <v>6903690.4872413306</v>
      </c>
      <c r="C922" s="131">
        <v>6926867.8242018251</v>
      </c>
      <c r="D922" s="131">
        <v>1126995.2090177047</v>
      </c>
      <c r="E922" s="131">
        <v>4066043.1431117756</v>
      </c>
      <c r="F922" s="133">
        <v>187718185988.04755</v>
      </c>
      <c r="G922" s="133">
        <v>46521220775.935242</v>
      </c>
      <c r="H922" s="133">
        <v>348227663967.85681</v>
      </c>
      <c r="I922" s="133">
        <v>11767761394937.545</v>
      </c>
      <c r="J922" s="133">
        <v>265304912055.2052</v>
      </c>
      <c r="K922" s="133">
        <v>84939825444.361633</v>
      </c>
      <c r="L922" s="133">
        <v>2812904916298.5361</v>
      </c>
      <c r="M922" s="133">
        <v>15279138712703.504</v>
      </c>
      <c r="N922" s="133">
        <v>16307793043556.98</v>
      </c>
      <c r="O922" s="132">
        <v>0.67209896286735626</v>
      </c>
      <c r="P922" s="132">
        <v>0.74969107719297057</v>
      </c>
      <c r="Q922" s="133">
        <v>4022.642585978535</v>
      </c>
      <c r="R922" s="426">
        <v>1.1675099292768711</v>
      </c>
    </row>
    <row r="923" spans="1:18">
      <c r="A923" s="134">
        <f t="shared" si="14"/>
        <v>918</v>
      </c>
      <c r="B923" s="131">
        <v>12776866.03813131</v>
      </c>
      <c r="C923" s="131">
        <v>15973798.882136041</v>
      </c>
      <c r="D923" s="131">
        <v>1149491.2305985475</v>
      </c>
      <c r="E923" s="131">
        <v>2321927.5497662569</v>
      </c>
      <c r="F923" s="133">
        <v>210492956987.58777</v>
      </c>
      <c r="G923" s="133">
        <v>40270115773.018539</v>
      </c>
      <c r="H923" s="133">
        <v>743502186087.06714</v>
      </c>
      <c r="I923" s="133">
        <v>21167709425745.777</v>
      </c>
      <c r="J923" s="133">
        <v>146215146485.77698</v>
      </c>
      <c r="K923" s="133">
        <v>90887678486.048645</v>
      </c>
      <c r="L923" s="133">
        <v>2343231071909.9121</v>
      </c>
      <c r="M923" s="133">
        <v>24491545508714.578</v>
      </c>
      <c r="N923" s="133">
        <v>25876795945366.168</v>
      </c>
      <c r="O923" s="132">
        <v>0.70315229042820193</v>
      </c>
      <c r="P923" s="132">
        <v>0.77078433140134373</v>
      </c>
      <c r="Q923" s="133">
        <v>6383.0281068984132</v>
      </c>
      <c r="R923" s="426">
        <v>1.0085399742602101</v>
      </c>
    </row>
    <row r="924" spans="1:18">
      <c r="A924" s="134">
        <f t="shared" si="14"/>
        <v>919</v>
      </c>
      <c r="B924" s="131">
        <v>6868108.3137844764</v>
      </c>
      <c r="C924" s="131">
        <v>4817766.5065624351</v>
      </c>
      <c r="D924" s="131">
        <v>672106.88464252208</v>
      </c>
      <c r="E924" s="131">
        <v>6186677.9573034905</v>
      </c>
      <c r="F924" s="133">
        <v>181297165375.57263</v>
      </c>
      <c r="G924" s="133">
        <v>49946488383.440979</v>
      </c>
      <c r="H924" s="133">
        <v>605019065184.88708</v>
      </c>
      <c r="I924" s="133">
        <v>8592732154536.6816</v>
      </c>
      <c r="J924" s="133">
        <v>459217893065.16711</v>
      </c>
      <c r="K924" s="133">
        <v>69359152243.412872</v>
      </c>
      <c r="L924" s="133">
        <v>1672105337135.4373</v>
      </c>
      <c r="M924" s="133">
        <v>11398433602165.586</v>
      </c>
      <c r="N924" s="133">
        <v>12205573152808.133</v>
      </c>
      <c r="O924" s="132">
        <v>0.54861595436519073</v>
      </c>
      <c r="P924" s="132">
        <v>0.61434585470331804</v>
      </c>
      <c r="Q924" s="133">
        <v>3010.7481876685083</v>
      </c>
      <c r="R924" s="426">
        <v>1.3356122609813015</v>
      </c>
    </row>
    <row r="925" spans="1:18">
      <c r="A925" s="134">
        <f t="shared" si="14"/>
        <v>920</v>
      </c>
      <c r="B925" s="131">
        <v>10181029.577205613</v>
      </c>
      <c r="C925" s="131">
        <v>4627526.0054472229</v>
      </c>
      <c r="D925" s="131">
        <v>772184.35516802326</v>
      </c>
      <c r="E925" s="131">
        <v>5190267.900066874</v>
      </c>
      <c r="F925" s="133">
        <v>193074825916.13196</v>
      </c>
      <c r="G925" s="133">
        <v>62895914306.232117</v>
      </c>
      <c r="H925" s="133">
        <v>587008097677.86572</v>
      </c>
      <c r="I925" s="133">
        <v>9466747912395.3965</v>
      </c>
      <c r="J925" s="133">
        <v>263517045185.97589</v>
      </c>
      <c r="K925" s="133">
        <v>61983192224.73204</v>
      </c>
      <c r="L925" s="133">
        <v>1589580622877.5796</v>
      </c>
      <c r="M925" s="133">
        <v>11968836870361.551</v>
      </c>
      <c r="N925" s="133">
        <v>12751239991700.93</v>
      </c>
      <c r="O925" s="132">
        <v>0.5638961206068055</v>
      </c>
      <c r="P925" s="132">
        <v>0.62996334388153918</v>
      </c>
      <c r="Q925" s="133">
        <v>3145.3478025902637</v>
      </c>
      <c r="R925" s="426">
        <v>0.99165941202347307</v>
      </c>
    </row>
    <row r="926" spans="1:18">
      <c r="A926" s="134">
        <f t="shared" si="14"/>
        <v>921</v>
      </c>
      <c r="B926" s="131">
        <v>10810233.242833436</v>
      </c>
      <c r="C926" s="131">
        <v>5971592.4429432405</v>
      </c>
      <c r="D926" s="131">
        <v>593447.16344418027</v>
      </c>
      <c r="E926" s="131">
        <v>5010379.3906651586</v>
      </c>
      <c r="F926" s="133">
        <v>259063438311.78241</v>
      </c>
      <c r="G926" s="133">
        <v>65508014204.726486</v>
      </c>
      <c r="H926" s="133">
        <v>439980931341.63934</v>
      </c>
      <c r="I926" s="133">
        <v>13275072441297.533</v>
      </c>
      <c r="J926" s="133">
        <v>340291217605.20746</v>
      </c>
      <c r="K926" s="133">
        <v>80978763873.682678</v>
      </c>
      <c r="L926" s="133">
        <v>1835006832722.2644</v>
      </c>
      <c r="M926" s="133">
        <v>15971330186840.326</v>
      </c>
      <c r="N926" s="133">
        <v>17254482263774.508</v>
      </c>
      <c r="O926" s="132">
        <v>0.62679298436657915</v>
      </c>
      <c r="P926" s="132">
        <v>0.6799366090084763</v>
      </c>
      <c r="Q926" s="133">
        <v>4256.1623738960307</v>
      </c>
      <c r="R926" s="426">
        <v>1.2758307654276926</v>
      </c>
    </row>
    <row r="927" spans="1:18">
      <c r="A927" s="134">
        <f t="shared" si="14"/>
        <v>922</v>
      </c>
      <c r="B927" s="131">
        <v>10856790.33277807</v>
      </c>
      <c r="C927" s="131">
        <v>5430262.5286080148</v>
      </c>
      <c r="D927" s="131">
        <v>1202426.1623789694</v>
      </c>
      <c r="E927" s="131">
        <v>6740550.8070874261</v>
      </c>
      <c r="F927" s="133">
        <v>333186480813.41235</v>
      </c>
      <c r="G927" s="133">
        <v>91849142513.834076</v>
      </c>
      <c r="H927" s="133">
        <v>447822949927.41339</v>
      </c>
      <c r="I927" s="133">
        <v>11612153371722.238</v>
      </c>
      <c r="J927" s="133">
        <v>416565537059.74493</v>
      </c>
      <c r="K927" s="133">
        <v>135986088534.68727</v>
      </c>
      <c r="L927" s="133">
        <v>3703752897025.4702</v>
      </c>
      <c r="M927" s="133">
        <v>16316280844269.555</v>
      </c>
      <c r="N927" s="133">
        <v>17444733311125.277</v>
      </c>
      <c r="O927" s="132">
        <v>0.57855811567637128</v>
      </c>
      <c r="P927" s="132">
        <v>0.65723183522698114</v>
      </c>
      <c r="Q927" s="133">
        <v>4303.0915912987857</v>
      </c>
      <c r="R927" s="426">
        <v>1.4113787108939762</v>
      </c>
    </row>
    <row r="928" spans="1:18">
      <c r="A928" s="134">
        <f t="shared" si="14"/>
        <v>923</v>
      </c>
      <c r="B928" s="131">
        <v>8712239.2996878643</v>
      </c>
      <c r="C928" s="131">
        <v>9169529.8659372274</v>
      </c>
      <c r="D928" s="131">
        <v>1473000.0661583941</v>
      </c>
      <c r="E928" s="131">
        <v>3787298.0563765513</v>
      </c>
      <c r="F928" s="133">
        <v>210639815897.77942</v>
      </c>
      <c r="G928" s="133">
        <v>56218174797.797646</v>
      </c>
      <c r="H928" s="133">
        <v>368161968060.21692</v>
      </c>
      <c r="I928" s="133">
        <v>16547988826366.123</v>
      </c>
      <c r="J928" s="133">
        <v>224009571126.11087</v>
      </c>
      <c r="K928" s="133">
        <v>146638634308.09094</v>
      </c>
      <c r="L928" s="133">
        <v>4101770324868.8569</v>
      </c>
      <c r="M928" s="133">
        <v>21388569324729.398</v>
      </c>
      <c r="N928" s="133">
        <v>22846081429364.973</v>
      </c>
      <c r="O928" s="132">
        <v>0.69117059448014739</v>
      </c>
      <c r="P928" s="132">
        <v>0.75664145565660956</v>
      </c>
      <c r="Q928" s="133">
        <v>5635.4418918019173</v>
      </c>
      <c r="R928" s="426">
        <v>1.2402684420039469</v>
      </c>
    </row>
    <row r="929" spans="1:18">
      <c r="A929" s="134">
        <f t="shared" si="14"/>
        <v>924</v>
      </c>
      <c r="B929" s="131">
        <v>8015699.4606757313</v>
      </c>
      <c r="C929" s="131">
        <v>14674055.452026993</v>
      </c>
      <c r="D929" s="131">
        <v>1058970.2562359385</v>
      </c>
      <c r="E929" s="131">
        <v>5867112.432269806</v>
      </c>
      <c r="F929" s="133">
        <v>160339703887.06006</v>
      </c>
      <c r="G929" s="133">
        <v>40584786008.310867</v>
      </c>
      <c r="H929" s="133">
        <v>643617499128.90771</v>
      </c>
      <c r="I929" s="133">
        <v>17835994187737.867</v>
      </c>
      <c r="J929" s="133">
        <v>296106694171.32544</v>
      </c>
      <c r="K929" s="133">
        <v>99825936451.149368</v>
      </c>
      <c r="L929" s="133">
        <v>2122495427003.5254</v>
      </c>
      <c r="M929" s="133">
        <v>20998039744492.773</v>
      </c>
      <c r="N929" s="133">
        <v>22399174557352.984</v>
      </c>
      <c r="O929" s="132">
        <v>0.66525958673331409</v>
      </c>
      <c r="P929" s="132">
        <v>0.73328025668911279</v>
      </c>
      <c r="Q929" s="133">
        <v>5525.2033935256495</v>
      </c>
      <c r="R929" s="426">
        <v>1.0195568397973187</v>
      </c>
    </row>
    <row r="930" spans="1:18">
      <c r="A930" s="134">
        <f t="shared" si="14"/>
        <v>925</v>
      </c>
      <c r="B930" s="131">
        <v>5828362.4003667748</v>
      </c>
      <c r="C930" s="131">
        <v>10591703.828098452</v>
      </c>
      <c r="D930" s="131">
        <v>1004013.4284498859</v>
      </c>
      <c r="E930" s="131">
        <v>3825435.0740755778</v>
      </c>
      <c r="F930" s="133">
        <v>181881955255.20813</v>
      </c>
      <c r="G930" s="133">
        <v>36244280892.322037</v>
      </c>
      <c r="H930" s="133">
        <v>334428251623.07501</v>
      </c>
      <c r="I930" s="133">
        <v>15391811833705.016</v>
      </c>
      <c r="J930" s="133">
        <v>217400321162.19363</v>
      </c>
      <c r="K930" s="133">
        <v>90500896774.21701</v>
      </c>
      <c r="L930" s="133">
        <v>2299335058764.6328</v>
      </c>
      <c r="M930" s="133">
        <v>18333476362029.133</v>
      </c>
      <c r="N930" s="133">
        <v>19488340999060.891</v>
      </c>
      <c r="O930" s="132">
        <v>0.68289314924162958</v>
      </c>
      <c r="P930" s="132">
        <v>0.73986065433085868</v>
      </c>
      <c r="Q930" s="133">
        <v>4807.1882089444725</v>
      </c>
      <c r="R930" s="426">
        <v>0.98075100174805385</v>
      </c>
    </row>
    <row r="931" spans="1:18">
      <c r="A931" s="134">
        <f t="shared" si="14"/>
        <v>926</v>
      </c>
      <c r="B931" s="131">
        <v>9829230.0665723085</v>
      </c>
      <c r="C931" s="131">
        <v>5935194.1326793144</v>
      </c>
      <c r="D931" s="131">
        <v>1361881.464476129</v>
      </c>
      <c r="E931" s="131">
        <v>3529978.7988980561</v>
      </c>
      <c r="F931" s="133">
        <v>278600437978.6319</v>
      </c>
      <c r="G931" s="133">
        <v>75316454787.879242</v>
      </c>
      <c r="H931" s="133">
        <v>652600864685.93164</v>
      </c>
      <c r="I931" s="133">
        <v>13444910908605.775</v>
      </c>
      <c r="J931" s="133">
        <v>156351692444.63467</v>
      </c>
      <c r="K931" s="133">
        <v>95595656791.075851</v>
      </c>
      <c r="L931" s="133">
        <v>3072625413062.3652</v>
      </c>
      <c r="M931" s="133">
        <v>17422084535589.783</v>
      </c>
      <c r="N931" s="133">
        <v>18660042202804.418</v>
      </c>
      <c r="O931" s="132">
        <v>0.65319543677388225</v>
      </c>
      <c r="P931" s="132">
        <v>0.71658603714055891</v>
      </c>
      <c r="Q931" s="133">
        <v>4602.8717816488452</v>
      </c>
      <c r="R931" s="426">
        <v>1.0652433092082796</v>
      </c>
    </row>
    <row r="932" spans="1:18">
      <c r="A932" s="134">
        <f t="shared" si="14"/>
        <v>927</v>
      </c>
      <c r="B932" s="131">
        <v>8306479.6404545885</v>
      </c>
      <c r="C932" s="131">
        <v>5105159.8538266793</v>
      </c>
      <c r="D932" s="131">
        <v>862356.79067961324</v>
      </c>
      <c r="E932" s="131">
        <v>4177976.1324104806</v>
      </c>
      <c r="F932" s="133">
        <v>272340475410.95746</v>
      </c>
      <c r="G932" s="133">
        <v>52431493450.583832</v>
      </c>
      <c r="H932" s="133">
        <v>410402471846.00287</v>
      </c>
      <c r="I932" s="133">
        <v>10729767496525.484</v>
      </c>
      <c r="J932" s="133">
        <v>308699767342.59167</v>
      </c>
      <c r="K932" s="133">
        <v>65689394089.21537</v>
      </c>
      <c r="L932" s="133">
        <v>2186869645646.6121</v>
      </c>
      <c r="M932" s="133">
        <v>13701428775449.904</v>
      </c>
      <c r="N932" s="133">
        <v>14791890070573.471</v>
      </c>
      <c r="O932" s="132">
        <v>0.63807025831843966</v>
      </c>
      <c r="P932" s="132">
        <v>0.6963320654519094</v>
      </c>
      <c r="Q932" s="133">
        <v>3648.714866939682</v>
      </c>
      <c r="R932" s="426">
        <v>1.1416320699500837</v>
      </c>
    </row>
    <row r="933" spans="1:18">
      <c r="A933" s="134">
        <f t="shared" si="14"/>
        <v>928</v>
      </c>
      <c r="B933" s="131">
        <v>9670849.3646870255</v>
      </c>
      <c r="C933" s="131">
        <v>6664849.3751126742</v>
      </c>
      <c r="D933" s="131">
        <v>1274626.5667779383</v>
      </c>
      <c r="E933" s="131">
        <v>5468997.5400155634</v>
      </c>
      <c r="F933" s="133">
        <v>178186515572.64526</v>
      </c>
      <c r="G933" s="133">
        <v>48626314875.996979</v>
      </c>
      <c r="H933" s="133">
        <v>719412910844.5835</v>
      </c>
      <c r="I933" s="133">
        <v>12521374543613.807</v>
      </c>
      <c r="J933" s="133">
        <v>266686473405.69263</v>
      </c>
      <c r="K933" s="133">
        <v>62973254439.418381</v>
      </c>
      <c r="L933" s="133">
        <v>2535508851430.811</v>
      </c>
      <c r="M933" s="133">
        <v>16105956033734.313</v>
      </c>
      <c r="N933" s="133">
        <v>17191370455470.951</v>
      </c>
      <c r="O933" s="132">
        <v>0.59439674699686085</v>
      </c>
      <c r="P933" s="132">
        <v>0.66825738182460714</v>
      </c>
      <c r="Q933" s="133">
        <v>4240.5945869439938</v>
      </c>
      <c r="R933" s="426">
        <v>1.0059648376658779</v>
      </c>
    </row>
    <row r="934" spans="1:18">
      <c r="A934" s="134">
        <f t="shared" si="14"/>
        <v>929</v>
      </c>
      <c r="B934" s="131">
        <v>8138147.1014822656</v>
      </c>
      <c r="C934" s="131">
        <v>5317234.2185955746</v>
      </c>
      <c r="D934" s="131">
        <v>743307.79966739076</v>
      </c>
      <c r="E934" s="131">
        <v>4580095.7644396294</v>
      </c>
      <c r="F934" s="133">
        <v>214319263733.73029</v>
      </c>
      <c r="G934" s="133">
        <v>53266856437.561913</v>
      </c>
      <c r="H934" s="133">
        <v>163414759116.54016</v>
      </c>
      <c r="I934" s="133">
        <v>9393536243766.8965</v>
      </c>
      <c r="J934" s="133">
        <v>306545744960.43555</v>
      </c>
      <c r="K934" s="133">
        <v>85356965642.572937</v>
      </c>
      <c r="L934" s="133">
        <v>1865949142020.9314</v>
      </c>
      <c r="M934" s="133">
        <v>11814802855507.377</v>
      </c>
      <c r="N934" s="133">
        <v>12637138159995.426</v>
      </c>
      <c r="O934" s="132">
        <v>0.59108671288781767</v>
      </c>
      <c r="P934" s="132">
        <v>0.64792757294238545</v>
      </c>
      <c r="Q934" s="133">
        <v>3117.202308829656</v>
      </c>
      <c r="R934" s="426">
        <v>1.2814608141062926</v>
      </c>
    </row>
    <row r="935" spans="1:18">
      <c r="A935" s="134">
        <f t="shared" si="14"/>
        <v>930</v>
      </c>
      <c r="B935" s="131">
        <v>14956977.60764401</v>
      </c>
      <c r="C935" s="131">
        <v>6599386.7500699824</v>
      </c>
      <c r="D935" s="131">
        <v>539624.29248485062</v>
      </c>
      <c r="E935" s="131">
        <v>4573342.2256618263</v>
      </c>
      <c r="F935" s="133">
        <v>253859225861.59695</v>
      </c>
      <c r="G935" s="133">
        <v>72205973989.245285</v>
      </c>
      <c r="H935" s="133">
        <v>176196142985.64725</v>
      </c>
      <c r="I935" s="133">
        <v>13376177384985.537</v>
      </c>
      <c r="J935" s="133">
        <v>270315031637.04037</v>
      </c>
      <c r="K935" s="133">
        <v>96665619092.384995</v>
      </c>
      <c r="L935" s="133">
        <v>1236414037672.1519</v>
      </c>
      <c r="M935" s="133">
        <v>15155768216372.762</v>
      </c>
      <c r="N935" s="133">
        <v>16194136667612.229</v>
      </c>
      <c r="O935" s="132">
        <v>0.57472913917676893</v>
      </c>
      <c r="P935" s="132">
        <v>0.62706070554804949</v>
      </c>
      <c r="Q935" s="133">
        <v>3994.6069727706531</v>
      </c>
      <c r="R935" s="426">
        <v>1.1215649877598375</v>
      </c>
    </row>
    <row r="936" spans="1:18">
      <c r="A936" s="134">
        <f t="shared" si="14"/>
        <v>931</v>
      </c>
      <c r="B936" s="131">
        <v>8126717.0066760303</v>
      </c>
      <c r="C936" s="131">
        <v>12722156.77723141</v>
      </c>
      <c r="D936" s="131">
        <v>1251509.2558352281</v>
      </c>
      <c r="E936" s="131">
        <v>6543670.7634971291</v>
      </c>
      <c r="F936" s="133">
        <v>140882183546.33734</v>
      </c>
      <c r="G936" s="133">
        <v>42007070523.976883</v>
      </c>
      <c r="H936" s="133">
        <v>592790591162.98804</v>
      </c>
      <c r="I936" s="133">
        <v>17597011940958.227</v>
      </c>
      <c r="J936" s="133">
        <v>389327169449.20593</v>
      </c>
      <c r="K936" s="133">
        <v>150533164015.83609</v>
      </c>
      <c r="L936" s="133">
        <v>2605010703654.6143</v>
      </c>
      <c r="M936" s="133">
        <v>21334673569240.871</v>
      </c>
      <c r="N936" s="133">
        <v>22731429868220.543</v>
      </c>
      <c r="O936" s="132">
        <v>0.64887648303677115</v>
      </c>
      <c r="P936" s="132">
        <v>0.71746374503206234</v>
      </c>
      <c r="Q936" s="133">
        <v>5607.1607963050183</v>
      </c>
      <c r="R936" s="426">
        <v>0.9701543797548835</v>
      </c>
    </row>
    <row r="937" spans="1:18">
      <c r="A937" s="134">
        <f t="shared" si="14"/>
        <v>932</v>
      </c>
      <c r="B937" s="131">
        <v>12064665.796261555</v>
      </c>
      <c r="C937" s="131">
        <v>8897169.2198119015</v>
      </c>
      <c r="D937" s="131">
        <v>516075.2651754978</v>
      </c>
      <c r="E937" s="131">
        <v>6049746.2071858067</v>
      </c>
      <c r="F937" s="133">
        <v>205661832876.8175</v>
      </c>
      <c r="G937" s="133">
        <v>64771435760.678741</v>
      </c>
      <c r="H937" s="133">
        <v>444155289742.02319</v>
      </c>
      <c r="I937" s="133">
        <v>12175270459573.385</v>
      </c>
      <c r="J937" s="133">
        <v>442634353835.20972</v>
      </c>
      <c r="K937" s="133">
        <v>54489267508.036102</v>
      </c>
      <c r="L937" s="133">
        <v>1160511988883.3262</v>
      </c>
      <c r="M937" s="133">
        <v>14277061359541.979</v>
      </c>
      <c r="N937" s="133">
        <v>15238162275796.66</v>
      </c>
      <c r="O937" s="132">
        <v>0.5841609461952364</v>
      </c>
      <c r="P937" s="132">
        <v>0.64084041226990562</v>
      </c>
      <c r="Q937" s="133">
        <v>3758.7968119873358</v>
      </c>
      <c r="R937" s="426">
        <v>1.1099774755180385</v>
      </c>
    </row>
    <row r="938" spans="1:18">
      <c r="A938" s="134">
        <f t="shared" si="14"/>
        <v>933</v>
      </c>
      <c r="B938" s="131">
        <v>9181979.8958068211</v>
      </c>
      <c r="C938" s="131">
        <v>5663878.2915988145</v>
      </c>
      <c r="D938" s="131">
        <v>617934.10209689743</v>
      </c>
      <c r="E938" s="131">
        <v>5884387.6319095884</v>
      </c>
      <c r="F938" s="133">
        <v>216234609613.75809</v>
      </c>
      <c r="G938" s="133">
        <v>55384796166.445053</v>
      </c>
      <c r="H938" s="133">
        <v>473721556213.12085</v>
      </c>
      <c r="I938" s="133">
        <v>10896548827064.328</v>
      </c>
      <c r="J938" s="133">
        <v>339721568319.24835</v>
      </c>
      <c r="K938" s="133">
        <v>57803812245.094025</v>
      </c>
      <c r="L938" s="133">
        <v>1522111952364.2461</v>
      </c>
      <c r="M938" s="133">
        <v>13289907716206.037</v>
      </c>
      <c r="N938" s="133">
        <v>14183728918585.65</v>
      </c>
      <c r="O938" s="132">
        <v>0.57115999207925194</v>
      </c>
      <c r="P938" s="132">
        <v>0.62909924943266426</v>
      </c>
      <c r="Q938" s="133">
        <v>3498.6997825815615</v>
      </c>
      <c r="R938" s="426">
        <v>1.1713589192146059</v>
      </c>
    </row>
    <row r="939" spans="1:18">
      <c r="A939" s="134">
        <f t="shared" si="14"/>
        <v>934</v>
      </c>
      <c r="B939" s="131">
        <v>10681753.773370862</v>
      </c>
      <c r="C939" s="131">
        <v>3755198.7092585564</v>
      </c>
      <c r="D939" s="131">
        <v>830880.73112020525</v>
      </c>
      <c r="E939" s="131">
        <v>8198913.0968116326</v>
      </c>
      <c r="F939" s="133">
        <v>222194232735.66415</v>
      </c>
      <c r="G939" s="133">
        <v>53087906468.054657</v>
      </c>
      <c r="H939" s="133">
        <v>228426067910.54507</v>
      </c>
      <c r="I939" s="133">
        <v>7572258594331.9863</v>
      </c>
      <c r="J939" s="133">
        <v>238921179332.78751</v>
      </c>
      <c r="K939" s="133">
        <v>75683875331.122269</v>
      </c>
      <c r="L939" s="133">
        <v>2562665605841.8604</v>
      </c>
      <c r="M939" s="133">
        <v>10677955322748.301</v>
      </c>
      <c r="N939" s="133">
        <v>11426922288012.492</v>
      </c>
      <c r="O939" s="132">
        <v>0.47726908974571736</v>
      </c>
      <c r="P939" s="132">
        <v>0.52343431853345423</v>
      </c>
      <c r="Q939" s="133">
        <v>2818.678413421927</v>
      </c>
      <c r="R939" s="426">
        <v>1.2678819503122889</v>
      </c>
    </row>
    <row r="940" spans="1:18">
      <c r="A940" s="134">
        <f t="shared" si="14"/>
        <v>935</v>
      </c>
      <c r="B940" s="131">
        <v>12755785.766690992</v>
      </c>
      <c r="C940" s="131">
        <v>19277663.62063992</v>
      </c>
      <c r="D940" s="131">
        <v>1061901.7450233991</v>
      </c>
      <c r="E940" s="131">
        <v>3299655.5208817665</v>
      </c>
      <c r="F940" s="133">
        <v>205343066083.08081</v>
      </c>
      <c r="G940" s="133">
        <v>62847768013.351898</v>
      </c>
      <c r="H940" s="133">
        <v>0</v>
      </c>
      <c r="I940" s="133">
        <v>28033073753639.809</v>
      </c>
      <c r="J940" s="133">
        <v>196292069035.49426</v>
      </c>
      <c r="K940" s="133">
        <v>103958066932.56056</v>
      </c>
      <c r="L940" s="133">
        <v>2302182548905.0703</v>
      </c>
      <c r="M940" s="133">
        <v>30635506438512.938</v>
      </c>
      <c r="N940" s="133">
        <v>32447731040699.352</v>
      </c>
      <c r="O940" s="132">
        <v>0.71473012120922019</v>
      </c>
      <c r="P940" s="132">
        <v>0.77875868757504807</v>
      </c>
      <c r="Q940" s="133">
        <v>8003.8803751108417</v>
      </c>
      <c r="R940" s="426">
        <v>1.0211533285473213</v>
      </c>
    </row>
    <row r="941" spans="1:18">
      <c r="A941" s="134">
        <f t="shared" si="14"/>
        <v>936</v>
      </c>
      <c r="B941" s="131">
        <v>12624605.365330162</v>
      </c>
      <c r="C941" s="131">
        <v>8975692.9015627019</v>
      </c>
      <c r="D941" s="131">
        <v>788551.40841460507</v>
      </c>
      <c r="E941" s="131">
        <v>3836365.821117132</v>
      </c>
      <c r="F941" s="133">
        <v>238937212018.19427</v>
      </c>
      <c r="G941" s="133">
        <v>55397206270.907791</v>
      </c>
      <c r="H941" s="133">
        <v>62291363315.444504</v>
      </c>
      <c r="I941" s="133">
        <v>16959755098061.678</v>
      </c>
      <c r="J941" s="133">
        <v>247342790180.37067</v>
      </c>
      <c r="K941" s="133">
        <v>60392860167.1548</v>
      </c>
      <c r="L941" s="133">
        <v>1598934705922.8643</v>
      </c>
      <c r="M941" s="133">
        <v>18928716817647.512</v>
      </c>
      <c r="N941" s="133">
        <v>20185258634854.563</v>
      </c>
      <c r="O941" s="132">
        <v>0.65873409995211074</v>
      </c>
      <c r="P941" s="132">
        <v>0.71212987980838904</v>
      </c>
      <c r="Q941" s="133">
        <v>4979.0968512221416</v>
      </c>
      <c r="R941" s="426">
        <v>0.99595455895275886</v>
      </c>
    </row>
    <row r="942" spans="1:18">
      <c r="A942" s="134">
        <f t="shared" si="14"/>
        <v>937</v>
      </c>
      <c r="B942" s="131">
        <v>8872631.852322394</v>
      </c>
      <c r="C942" s="131">
        <v>5342778.1611423716</v>
      </c>
      <c r="D942" s="131">
        <v>613688.93451114174</v>
      </c>
      <c r="E942" s="131">
        <v>6719770.1322516035</v>
      </c>
      <c r="F942" s="133">
        <v>215262471147.34344</v>
      </c>
      <c r="G942" s="133">
        <v>43677014683.629631</v>
      </c>
      <c r="H942" s="133">
        <v>511566768346.30981</v>
      </c>
      <c r="I942" s="133">
        <v>8652732300457.6484</v>
      </c>
      <c r="J942" s="133">
        <v>497003931155.33905</v>
      </c>
      <c r="K942" s="133">
        <v>77124581759.686127</v>
      </c>
      <c r="L942" s="133">
        <v>1183848681218.2896</v>
      </c>
      <c r="M942" s="133">
        <v>10922276262937.273</v>
      </c>
      <c r="N942" s="133">
        <v>11706756074097.344</v>
      </c>
      <c r="O942" s="132">
        <v>0.55007944706468725</v>
      </c>
      <c r="P942" s="132">
        <v>0.61301399273492296</v>
      </c>
      <c r="Q942" s="133">
        <v>2887.7050010106914</v>
      </c>
      <c r="R942" s="426">
        <v>0.99216780342024258</v>
      </c>
    </row>
    <row r="943" spans="1:18">
      <c r="A943" s="134">
        <f t="shared" si="14"/>
        <v>938</v>
      </c>
      <c r="B943" s="131">
        <v>13391282.870269356</v>
      </c>
      <c r="C943" s="131">
        <v>9207317.354204664</v>
      </c>
      <c r="D943" s="131">
        <v>841390.67870266084</v>
      </c>
      <c r="E943" s="131">
        <v>3191173.5829985105</v>
      </c>
      <c r="F943" s="133">
        <v>239045130729.74619</v>
      </c>
      <c r="G943" s="133">
        <v>53448949506.519775</v>
      </c>
      <c r="H943" s="133">
        <v>0</v>
      </c>
      <c r="I943" s="133">
        <v>18423658398005.859</v>
      </c>
      <c r="J943" s="133">
        <v>206120415923.43884</v>
      </c>
      <c r="K943" s="133">
        <v>99202578824.641068</v>
      </c>
      <c r="L943" s="133">
        <v>1779907327882.5049</v>
      </c>
      <c r="M943" s="133">
        <v>20508888720636.441</v>
      </c>
      <c r="N943" s="133">
        <v>21811797902501.973</v>
      </c>
      <c r="O943" s="132">
        <v>0.66074921334088521</v>
      </c>
      <c r="P943" s="132">
        <v>0.71958532497828598</v>
      </c>
      <c r="Q943" s="133">
        <v>5380.3152201534222</v>
      </c>
      <c r="R943" s="426">
        <v>0.94691381781973316</v>
      </c>
    </row>
    <row r="944" spans="1:18">
      <c r="A944" s="134">
        <f t="shared" si="14"/>
        <v>939</v>
      </c>
      <c r="B944" s="131">
        <v>10960150.519513218</v>
      </c>
      <c r="C944" s="131">
        <v>9911069.4614605363</v>
      </c>
      <c r="D944" s="131">
        <v>1335063.2003125497</v>
      </c>
      <c r="E944" s="131">
        <v>3733184.6748347459</v>
      </c>
      <c r="F944" s="133">
        <v>167073272690.71619</v>
      </c>
      <c r="G944" s="133">
        <v>44966449165.044525</v>
      </c>
      <c r="H944" s="133">
        <v>307671995782.30371</v>
      </c>
      <c r="I944" s="133">
        <v>13386833680717.877</v>
      </c>
      <c r="J944" s="133">
        <v>206281514837.59747</v>
      </c>
      <c r="K944" s="133">
        <v>154328177124.75372</v>
      </c>
      <c r="L944" s="133">
        <v>2583016023673.958</v>
      </c>
      <c r="M944" s="133">
        <v>16638131392136.488</v>
      </c>
      <c r="N944" s="133">
        <v>17703394650476.781</v>
      </c>
      <c r="O944" s="132">
        <v>0.61885722155483924</v>
      </c>
      <c r="P944" s="132">
        <v>0.68010639202276557</v>
      </c>
      <c r="Q944" s="133">
        <v>4366.8955723919044</v>
      </c>
      <c r="R944" s="426">
        <v>0.95840628545423956</v>
      </c>
    </row>
    <row r="945" spans="1:18">
      <c r="A945" s="134">
        <f t="shared" si="14"/>
        <v>940</v>
      </c>
      <c r="B945" s="131">
        <v>11862654.275936795</v>
      </c>
      <c r="C945" s="131">
        <v>6759237.0291352477</v>
      </c>
      <c r="D945" s="131">
        <v>656001.426035863</v>
      </c>
      <c r="E945" s="131">
        <v>4770674.1316485452</v>
      </c>
      <c r="F945" s="133">
        <v>255394378038.92096</v>
      </c>
      <c r="G945" s="133">
        <v>57633421582.398407</v>
      </c>
      <c r="H945" s="133">
        <v>374304231145.92255</v>
      </c>
      <c r="I945" s="133">
        <v>11685723716582.262</v>
      </c>
      <c r="J945" s="133">
        <v>359301212169.31696</v>
      </c>
      <c r="K945" s="133">
        <v>62682378022.95507</v>
      </c>
      <c r="L945" s="133">
        <v>1235328725326.9556</v>
      </c>
      <c r="M945" s="133">
        <v>13717340263247.41</v>
      </c>
      <c r="N945" s="133">
        <v>14588391454145.742</v>
      </c>
      <c r="O945" s="132">
        <v>0.58394955145838423</v>
      </c>
      <c r="P945" s="132">
        <v>0.64296597265715993</v>
      </c>
      <c r="Q945" s="133">
        <v>3598.517872260913</v>
      </c>
      <c r="R945" s="426">
        <v>0.93368717271822166</v>
      </c>
    </row>
    <row r="946" spans="1:18">
      <c r="A946" s="134">
        <f t="shared" si="14"/>
        <v>941</v>
      </c>
      <c r="B946" s="131">
        <v>11199478.967540644</v>
      </c>
      <c r="C946" s="131">
        <v>7174191.9188340679</v>
      </c>
      <c r="D946" s="131">
        <v>1616078.5110749144</v>
      </c>
      <c r="E946" s="131">
        <v>5045612.5634961016</v>
      </c>
      <c r="F946" s="133">
        <v>246371349555.82599</v>
      </c>
      <c r="G946" s="133">
        <v>54539498515.725357</v>
      </c>
      <c r="H946" s="133">
        <v>583320757665.51392</v>
      </c>
      <c r="I946" s="133">
        <v>11046302623461.111</v>
      </c>
      <c r="J946" s="133">
        <v>289307952877.01715</v>
      </c>
      <c r="K946" s="133">
        <v>148830406648.53308</v>
      </c>
      <c r="L946" s="133">
        <v>3480867863046.126</v>
      </c>
      <c r="M946" s="133">
        <v>15548629603698.301</v>
      </c>
      <c r="N946" s="133">
        <v>16599181597184.088</v>
      </c>
      <c r="O946" s="132">
        <v>0.60298929342551943</v>
      </c>
      <c r="P946" s="132">
        <v>0.68219703877741233</v>
      </c>
      <c r="Q946" s="133">
        <v>4094.5193875639093</v>
      </c>
      <c r="R946" s="426">
        <v>0.91666409153593298</v>
      </c>
    </row>
    <row r="947" spans="1:18">
      <c r="A947" s="134">
        <f t="shared" si="14"/>
        <v>942</v>
      </c>
      <c r="B947" s="131">
        <v>10149950.045398016</v>
      </c>
      <c r="C947" s="131">
        <v>5332207.4824484661</v>
      </c>
      <c r="D947" s="131">
        <v>1259195.9368240596</v>
      </c>
      <c r="E947" s="131">
        <v>4431005.4934199248</v>
      </c>
      <c r="F947" s="133">
        <v>254484637293.84879</v>
      </c>
      <c r="G947" s="133">
        <v>78061937707.408768</v>
      </c>
      <c r="H947" s="133">
        <v>791541525471.1803</v>
      </c>
      <c r="I947" s="133">
        <v>11604643815367.178</v>
      </c>
      <c r="J947" s="133">
        <v>291518630349.50415</v>
      </c>
      <c r="K947" s="133">
        <v>82525110456.606094</v>
      </c>
      <c r="L947" s="133">
        <v>2755092891969.6255</v>
      </c>
      <c r="M947" s="133">
        <v>15525321973614.092</v>
      </c>
      <c r="N947" s="133">
        <v>16721488678209.246</v>
      </c>
      <c r="O947" s="132">
        <v>0.59321499562517266</v>
      </c>
      <c r="P947" s="132">
        <v>0.67019144355883964</v>
      </c>
      <c r="Q947" s="133">
        <v>4124.6888698098783</v>
      </c>
      <c r="R947" s="426">
        <v>1.219463025601137</v>
      </c>
    </row>
    <row r="948" spans="1:18">
      <c r="A948" s="134">
        <f t="shared" si="14"/>
        <v>943</v>
      </c>
      <c r="B948" s="131">
        <v>10523480.884220211</v>
      </c>
      <c r="C948" s="131">
        <v>19906247.699623551</v>
      </c>
      <c r="D948" s="131">
        <v>1153231.9033827689</v>
      </c>
      <c r="E948" s="131">
        <v>5059584.4535825076</v>
      </c>
      <c r="F948" s="133">
        <v>244389696504.35834</v>
      </c>
      <c r="G948" s="133">
        <v>66714558135.57518</v>
      </c>
      <c r="H948" s="133">
        <v>606759477150.56055</v>
      </c>
      <c r="I948" s="133">
        <v>24042974279433.301</v>
      </c>
      <c r="J948" s="133">
        <v>330854530401.97198</v>
      </c>
      <c r="K948" s="133">
        <v>105510325172.0901</v>
      </c>
      <c r="L948" s="133">
        <v>2180550570326.3364</v>
      </c>
      <c r="M948" s="133">
        <v>27266649182484.258</v>
      </c>
      <c r="N948" s="133">
        <v>28897635687092.59</v>
      </c>
      <c r="O948" s="132">
        <v>0.69564798379751669</v>
      </c>
      <c r="P948" s="132">
        <v>0.76448654020127216</v>
      </c>
      <c r="Q948" s="133">
        <v>7128.1785118629969</v>
      </c>
      <c r="R948" s="426">
        <v>0.97513369455814314</v>
      </c>
    </row>
    <row r="949" spans="1:18">
      <c r="A949" s="134">
        <f t="shared" si="14"/>
        <v>944</v>
      </c>
      <c r="B949" s="131">
        <v>10089283.566148158</v>
      </c>
      <c r="C949" s="131">
        <v>4620750.2328836899</v>
      </c>
      <c r="D949" s="131">
        <v>902964.81514756021</v>
      </c>
      <c r="E949" s="131">
        <v>3534720.6467184243</v>
      </c>
      <c r="F949" s="133">
        <v>184996882875.77496</v>
      </c>
      <c r="G949" s="133">
        <v>46393263048.743195</v>
      </c>
      <c r="H949" s="133">
        <v>522602231976.02228</v>
      </c>
      <c r="I949" s="133">
        <v>9368669445697.3496</v>
      </c>
      <c r="J949" s="133">
        <v>221702128574.76678</v>
      </c>
      <c r="K949" s="133">
        <v>114524543008.1474</v>
      </c>
      <c r="L949" s="133">
        <v>2011386776735.968</v>
      </c>
      <c r="M949" s="133">
        <v>12238885125992.254</v>
      </c>
      <c r="N949" s="133">
        <v>13101277735684.445</v>
      </c>
      <c r="O949" s="132">
        <v>0.59308571161689427</v>
      </c>
      <c r="P949" s="132">
        <v>0.65651158947014032</v>
      </c>
      <c r="Q949" s="133">
        <v>3231.6915973567948</v>
      </c>
      <c r="R949" s="426">
        <v>1.0651403009889058</v>
      </c>
    </row>
    <row r="950" spans="1:18">
      <c r="A950" s="134">
        <f t="shared" si="14"/>
        <v>945</v>
      </c>
      <c r="B950" s="131">
        <v>12508714.875345709</v>
      </c>
      <c r="C950" s="131">
        <v>7795219.5647456283</v>
      </c>
      <c r="D950" s="131">
        <v>759309.99933984282</v>
      </c>
      <c r="E950" s="131">
        <v>4720642.9963252712</v>
      </c>
      <c r="F950" s="133">
        <v>249507053796.73749</v>
      </c>
      <c r="G950" s="133">
        <v>58162279095.417389</v>
      </c>
      <c r="H950" s="133">
        <v>333432690054.8902</v>
      </c>
      <c r="I950" s="133">
        <v>14136288951756.266</v>
      </c>
      <c r="J950" s="133">
        <v>372271543148.03003</v>
      </c>
      <c r="K950" s="133">
        <v>74099606217.10408</v>
      </c>
      <c r="L950" s="133">
        <v>1467620194224.4741</v>
      </c>
      <c r="M950" s="133">
        <v>16383712985400.764</v>
      </c>
      <c r="N950" s="133">
        <v>17470020530712.807</v>
      </c>
      <c r="O950" s="132">
        <v>0.62223648582969027</v>
      </c>
      <c r="P950" s="132">
        <v>0.67763472326873997</v>
      </c>
      <c r="Q950" s="133">
        <v>4309.3291886316738</v>
      </c>
      <c r="R950" s="426">
        <v>0.92909266255505762</v>
      </c>
    </row>
    <row r="951" spans="1:18">
      <c r="A951" s="134">
        <f t="shared" si="14"/>
        <v>946</v>
      </c>
      <c r="B951" s="131">
        <v>10266607.510041192</v>
      </c>
      <c r="C951" s="131">
        <v>5560112.5757637173</v>
      </c>
      <c r="D951" s="131">
        <v>2011647.8408926614</v>
      </c>
      <c r="E951" s="131">
        <v>3710518.5569658028</v>
      </c>
      <c r="F951" s="133">
        <v>262568265912.952</v>
      </c>
      <c r="G951" s="133">
        <v>65749632561.386131</v>
      </c>
      <c r="H951" s="133">
        <v>508163554747.46338</v>
      </c>
      <c r="I951" s="133">
        <v>10426970652389.465</v>
      </c>
      <c r="J951" s="133">
        <v>242045262563.15186</v>
      </c>
      <c r="K951" s="133">
        <v>260426267488.46417</v>
      </c>
      <c r="L951" s="133">
        <v>4478560654336.4492</v>
      </c>
      <c r="M951" s="133">
        <v>15916166391524.994</v>
      </c>
      <c r="N951" s="133">
        <v>16943420717280.633</v>
      </c>
      <c r="O951" s="132">
        <v>0.58957982530367103</v>
      </c>
      <c r="P951" s="132">
        <v>0.67747622098033167</v>
      </c>
      <c r="Q951" s="133">
        <v>4179.4328360337031</v>
      </c>
      <c r="R951" s="426">
        <v>1.1112677996388927</v>
      </c>
    </row>
    <row r="952" spans="1:18">
      <c r="A952" s="134">
        <f t="shared" si="14"/>
        <v>947</v>
      </c>
      <c r="B952" s="131">
        <v>10973180.282120569</v>
      </c>
      <c r="C952" s="131">
        <v>5345709.3324135253</v>
      </c>
      <c r="D952" s="131">
        <v>1156684.2812141632</v>
      </c>
      <c r="E952" s="131">
        <v>3959372.5351712015</v>
      </c>
      <c r="F952" s="133">
        <v>193968537808.7533</v>
      </c>
      <c r="G952" s="133">
        <v>63208782092.473389</v>
      </c>
      <c r="H952" s="133">
        <v>409513452143.71857</v>
      </c>
      <c r="I952" s="133">
        <v>10774541268386.965</v>
      </c>
      <c r="J952" s="133">
        <v>225121084661.87924</v>
      </c>
      <c r="K952" s="133">
        <v>108501597612.10287</v>
      </c>
      <c r="L952" s="133">
        <v>2710805554210.3652</v>
      </c>
      <c r="M952" s="133">
        <v>14228482957015.031</v>
      </c>
      <c r="N952" s="133">
        <v>15217374393970.266</v>
      </c>
      <c r="O952" s="132">
        <v>0.59786416963711664</v>
      </c>
      <c r="P952" s="132">
        <v>0.6595394226798178</v>
      </c>
      <c r="Q952" s="133">
        <v>3753.6690661002135</v>
      </c>
      <c r="R952" s="426">
        <v>1.129702083190316</v>
      </c>
    </row>
    <row r="953" spans="1:18">
      <c r="A953" s="134">
        <f t="shared" si="14"/>
        <v>948</v>
      </c>
      <c r="B953" s="131">
        <v>8832058.7525907289</v>
      </c>
      <c r="C953" s="131">
        <v>7492274.1254138509</v>
      </c>
      <c r="D953" s="131">
        <v>610737.38337490847</v>
      </c>
      <c r="E953" s="131">
        <v>4370587.3973974055</v>
      </c>
      <c r="F953" s="133">
        <v>186992730765.23468</v>
      </c>
      <c r="G953" s="133">
        <v>48901716495.76355</v>
      </c>
      <c r="H953" s="133">
        <v>384792973919.85956</v>
      </c>
      <c r="I953" s="133">
        <v>11701511396383.494</v>
      </c>
      <c r="J953" s="133">
        <v>362442405168.49066</v>
      </c>
      <c r="K953" s="133">
        <v>94240294754.018204</v>
      </c>
      <c r="L953" s="133">
        <v>977878265210.67224</v>
      </c>
      <c r="M953" s="133">
        <v>13520865335436.533</v>
      </c>
      <c r="N953" s="133">
        <v>14466020071886.455</v>
      </c>
      <c r="O953" s="132">
        <v>0.63414158309696667</v>
      </c>
      <c r="P953" s="132">
        <v>0.68838315747385015</v>
      </c>
      <c r="Q953" s="133">
        <v>3568.3325288323767</v>
      </c>
      <c r="R953" s="426">
        <v>0.86775158311031853</v>
      </c>
    </row>
    <row r="954" spans="1:18">
      <c r="A954" s="134">
        <f t="shared" si="14"/>
        <v>949</v>
      </c>
      <c r="B954" s="131">
        <v>11023820.534200387</v>
      </c>
      <c r="C954" s="131">
        <v>4785039.673565927</v>
      </c>
      <c r="D954" s="131">
        <v>1119973.9699695909</v>
      </c>
      <c r="E954" s="131">
        <v>4739222.7645386104</v>
      </c>
      <c r="F954" s="133">
        <v>273801130994.67725</v>
      </c>
      <c r="G954" s="133">
        <v>49607255625.391037</v>
      </c>
      <c r="H954" s="133">
        <v>973981444528.18542</v>
      </c>
      <c r="I954" s="133">
        <v>10256660508046.232</v>
      </c>
      <c r="J954" s="133">
        <v>257845474172.70618</v>
      </c>
      <c r="K954" s="133">
        <v>101086711393.01649</v>
      </c>
      <c r="L954" s="133">
        <v>2635769607527.2056</v>
      </c>
      <c r="M954" s="133">
        <v>14225343745667.346</v>
      </c>
      <c r="N954" s="133">
        <v>15254078800374.803</v>
      </c>
      <c r="O954" s="132">
        <v>0.57068765613152062</v>
      </c>
      <c r="P954" s="132">
        <v>0.65103992276474776</v>
      </c>
      <c r="Q954" s="133">
        <v>3762.7229403983233</v>
      </c>
      <c r="R954" s="426">
        <v>1.1709964999318829</v>
      </c>
    </row>
    <row r="955" spans="1:18">
      <c r="A955" s="134">
        <f t="shared" si="14"/>
        <v>950</v>
      </c>
      <c r="B955" s="131">
        <v>13272917.282016823</v>
      </c>
      <c r="C955" s="131">
        <v>5578747.8696014574</v>
      </c>
      <c r="D955" s="131">
        <v>858032.13584492565</v>
      </c>
      <c r="E955" s="131">
        <v>5538913.5883729234</v>
      </c>
      <c r="F955" s="133">
        <v>328385142883.4328</v>
      </c>
      <c r="G955" s="133">
        <v>53500415350.474243</v>
      </c>
      <c r="H955" s="133">
        <v>867493824487.68091</v>
      </c>
      <c r="I955" s="133">
        <v>11744530773186.73</v>
      </c>
      <c r="J955" s="133">
        <v>460429838106.00903</v>
      </c>
      <c r="K955" s="133">
        <v>62513168356.075851</v>
      </c>
      <c r="L955" s="133">
        <v>2194435410908.7122</v>
      </c>
      <c r="M955" s="133">
        <v>15329403015045.211</v>
      </c>
      <c r="N955" s="133">
        <v>16416199352057.166</v>
      </c>
      <c r="O955" s="132">
        <v>0.59524935553447822</v>
      </c>
      <c r="P955" s="132">
        <v>0.66561707215936572</v>
      </c>
      <c r="Q955" s="133">
        <v>4049.3831652829713</v>
      </c>
      <c r="R955" s="426">
        <v>1.310736780801627</v>
      </c>
    </row>
    <row r="956" spans="1:18">
      <c r="A956" s="134">
        <f t="shared" si="14"/>
        <v>951</v>
      </c>
      <c r="B956" s="131">
        <v>6994961.7955395291</v>
      </c>
      <c r="C956" s="131">
        <v>5113999.2059618877</v>
      </c>
      <c r="D956" s="131">
        <v>809611.04307095963</v>
      </c>
      <c r="E956" s="131">
        <v>4562563.4306303523</v>
      </c>
      <c r="F956" s="133">
        <v>211098186642.22083</v>
      </c>
      <c r="G956" s="133">
        <v>50097740804.921707</v>
      </c>
      <c r="H956" s="133">
        <v>485551835441.99097</v>
      </c>
      <c r="I956" s="133">
        <v>9577718407563.1895</v>
      </c>
      <c r="J956" s="133">
        <v>151789613250.92755</v>
      </c>
      <c r="K956" s="133">
        <v>99928671105.351349</v>
      </c>
      <c r="L956" s="133">
        <v>1492132633295.8301</v>
      </c>
      <c r="M956" s="133">
        <v>11807121160657.289</v>
      </c>
      <c r="N956" s="133">
        <v>12583868516627.535</v>
      </c>
      <c r="O956" s="132">
        <v>0.60268886321815807</v>
      </c>
      <c r="P956" s="132">
        <v>0.6650226731296629</v>
      </c>
      <c r="Q956" s="133">
        <v>3104.0622882653024</v>
      </c>
      <c r="R956" s="426">
        <v>0.92399463154320738</v>
      </c>
    </row>
    <row r="957" spans="1:18">
      <c r="A957" s="134">
        <f t="shared" si="14"/>
        <v>952</v>
      </c>
      <c r="B957" s="131">
        <v>7836411.3466184875</v>
      </c>
      <c r="C957" s="131">
        <v>13313697.45740205</v>
      </c>
      <c r="D957" s="131">
        <v>1029704.0503534683</v>
      </c>
      <c r="E957" s="131">
        <v>3344614.8638860886</v>
      </c>
      <c r="F957" s="133">
        <v>220075897465.2092</v>
      </c>
      <c r="G957" s="133">
        <v>50134058970.16185</v>
      </c>
      <c r="H957" s="133">
        <v>637672690033.08813</v>
      </c>
      <c r="I957" s="133">
        <v>16113438268500.713</v>
      </c>
      <c r="J957" s="133">
        <v>127480588951.588</v>
      </c>
      <c r="K957" s="133">
        <v>119148537489.22964</v>
      </c>
      <c r="L957" s="133">
        <v>2366641109606.8423</v>
      </c>
      <c r="M957" s="133">
        <v>19364381194581.461</v>
      </c>
      <c r="N957" s="133">
        <v>20596630266000.219</v>
      </c>
      <c r="O957" s="132">
        <v>0.66461860251523153</v>
      </c>
      <c r="P957" s="132">
        <v>0.74162621033800225</v>
      </c>
      <c r="Q957" s="133">
        <v>5080.5698732116971</v>
      </c>
      <c r="R957" s="426">
        <v>1.1275133802448105</v>
      </c>
    </row>
    <row r="958" spans="1:18">
      <c r="A958" s="134">
        <f t="shared" si="14"/>
        <v>953</v>
      </c>
      <c r="B958" s="131">
        <v>9443274.3389523476</v>
      </c>
      <c r="C958" s="131">
        <v>6372670.5117497444</v>
      </c>
      <c r="D958" s="131">
        <v>1033311.2771130325</v>
      </c>
      <c r="E958" s="131">
        <v>5086954.9050026592</v>
      </c>
      <c r="F958" s="133">
        <v>200242573017.41882</v>
      </c>
      <c r="G958" s="133">
        <v>54921103369.821274</v>
      </c>
      <c r="H958" s="133">
        <v>459121216475.32849</v>
      </c>
      <c r="I958" s="133">
        <v>10044888023155.658</v>
      </c>
      <c r="J958" s="133">
        <v>239705484223.37885</v>
      </c>
      <c r="K958" s="133">
        <v>50493490877.331299</v>
      </c>
      <c r="L958" s="133">
        <v>3100198504881.812</v>
      </c>
      <c r="M958" s="133">
        <v>13894406719613.51</v>
      </c>
      <c r="N958" s="133">
        <v>14850851442719.523</v>
      </c>
      <c r="O958" s="132">
        <v>0.61051610936134004</v>
      </c>
      <c r="P958" s="132">
        <v>0.68819861312566322</v>
      </c>
      <c r="Q958" s="133">
        <v>3663.2588659890289</v>
      </c>
      <c r="R958" s="426">
        <v>1.3442142877550862</v>
      </c>
    </row>
    <row r="959" spans="1:18">
      <c r="A959" s="134">
        <f t="shared" si="14"/>
        <v>954</v>
      </c>
      <c r="B959" s="131">
        <v>8735166.8836790901</v>
      </c>
      <c r="C959" s="131">
        <v>6788932.4506704984</v>
      </c>
      <c r="D959" s="131">
        <v>874005.6815160471</v>
      </c>
      <c r="E959" s="131">
        <v>2585372.6243733782</v>
      </c>
      <c r="F959" s="133">
        <v>261662064793.76611</v>
      </c>
      <c r="G959" s="133">
        <v>53525216910.426353</v>
      </c>
      <c r="H959" s="133">
        <v>835007131659.90576</v>
      </c>
      <c r="I959" s="133">
        <v>11862723750481.512</v>
      </c>
      <c r="J959" s="133">
        <v>105085823805.2397</v>
      </c>
      <c r="K959" s="133">
        <v>60907273814.843399</v>
      </c>
      <c r="L959" s="133">
        <v>2208678999366.8921</v>
      </c>
      <c r="M959" s="133">
        <v>15072402979128.395</v>
      </c>
      <c r="N959" s="133">
        <v>16129113973989.775</v>
      </c>
      <c r="O959" s="132">
        <v>0.66070180790202027</v>
      </c>
      <c r="P959" s="132">
        <v>0.72853979697826554</v>
      </c>
      <c r="Q959" s="133">
        <v>3978.5678278218488</v>
      </c>
      <c r="R959" s="426">
        <v>1.0535255349760588</v>
      </c>
    </row>
    <row r="960" spans="1:18">
      <c r="A960" s="134">
        <f t="shared" si="14"/>
        <v>955</v>
      </c>
      <c r="B960" s="131">
        <v>10723537.474383546</v>
      </c>
      <c r="C960" s="131">
        <v>4768035.64241968</v>
      </c>
      <c r="D960" s="131">
        <v>777334.56223084673</v>
      </c>
      <c r="E960" s="131">
        <v>4129511.59669451</v>
      </c>
      <c r="F960" s="133">
        <v>242340684013.28952</v>
      </c>
      <c r="G960" s="133">
        <v>50163347453.884918</v>
      </c>
      <c r="H960" s="133">
        <v>251071168486.20685</v>
      </c>
      <c r="I960" s="133">
        <v>10514490923808.303</v>
      </c>
      <c r="J960" s="133">
        <v>259731650669.85226</v>
      </c>
      <c r="K960" s="133">
        <v>123543327319.91464</v>
      </c>
      <c r="L960" s="133">
        <v>1491393871795.2449</v>
      </c>
      <c r="M960" s="133">
        <v>12640230942079.52</v>
      </c>
      <c r="N960" s="133">
        <v>13633723553385.705</v>
      </c>
      <c r="O960" s="132">
        <v>0.58452430566384228</v>
      </c>
      <c r="P960" s="132">
        <v>0.63489827946776056</v>
      </c>
      <c r="Q960" s="133">
        <v>3363.0299835682549</v>
      </c>
      <c r="R960" s="426">
        <v>0.95677046945241673</v>
      </c>
    </row>
    <row r="961" spans="1:18">
      <c r="A961" s="134">
        <f t="shared" si="14"/>
        <v>956</v>
      </c>
      <c r="B961" s="131">
        <v>11509632.676248573</v>
      </c>
      <c r="C961" s="131">
        <v>5273344.7582805324</v>
      </c>
      <c r="D961" s="131">
        <v>963021.97930508258</v>
      </c>
      <c r="E961" s="131">
        <v>4444601.428538614</v>
      </c>
      <c r="F961" s="133">
        <v>291396548856.93848</v>
      </c>
      <c r="G961" s="133">
        <v>52349601793.19841</v>
      </c>
      <c r="H961" s="133">
        <v>828080755976.77075</v>
      </c>
      <c r="I961" s="133">
        <v>11088972930930.662</v>
      </c>
      <c r="J961" s="133">
        <v>316532575336.2536</v>
      </c>
      <c r="K961" s="133">
        <v>52814900428.326019</v>
      </c>
      <c r="L961" s="133">
        <v>1778079187058.6995</v>
      </c>
      <c r="M961" s="133">
        <v>14064480349730.713</v>
      </c>
      <c r="N961" s="133">
        <v>15180083821597.316</v>
      </c>
      <c r="O961" s="132">
        <v>0.59725856940591904</v>
      </c>
      <c r="P961" s="132">
        <v>0.66817476436581935</v>
      </c>
      <c r="Q961" s="133">
        <v>3744.4706022687014</v>
      </c>
      <c r="R961" s="426">
        <v>1.0428932990374129</v>
      </c>
    </row>
    <row r="962" spans="1:18">
      <c r="A962" s="134">
        <f t="shared" si="14"/>
        <v>957</v>
      </c>
      <c r="B962" s="131">
        <v>8377167.7302409653</v>
      </c>
      <c r="C962" s="131">
        <v>5465067.4854532778</v>
      </c>
      <c r="D962" s="131">
        <v>966861.38197876979</v>
      </c>
      <c r="E962" s="131">
        <v>4596869.0148595143</v>
      </c>
      <c r="F962" s="133">
        <v>237148017385.78015</v>
      </c>
      <c r="G962" s="133">
        <v>53010338422.606873</v>
      </c>
      <c r="H962" s="133">
        <v>663535431743.51184</v>
      </c>
      <c r="I962" s="133">
        <v>12149470856506.791</v>
      </c>
      <c r="J962" s="133">
        <v>272038381897.15161</v>
      </c>
      <c r="K962" s="133">
        <v>136728431748.10783</v>
      </c>
      <c r="L962" s="133">
        <v>1768536488322.6855</v>
      </c>
      <c r="M962" s="133">
        <v>14990309590218.248</v>
      </c>
      <c r="N962" s="133">
        <v>16118159675974.539</v>
      </c>
      <c r="O962" s="132">
        <v>0.62877618469469609</v>
      </c>
      <c r="P962" s="132">
        <v>0.69360056865095454</v>
      </c>
      <c r="Q962" s="133">
        <v>3975.8657316168078</v>
      </c>
      <c r="R962" s="426">
        <v>0.8005320055704479</v>
      </c>
    </row>
    <row r="963" spans="1:18">
      <c r="A963" s="134">
        <f t="shared" si="14"/>
        <v>958</v>
      </c>
      <c r="B963" s="131">
        <v>11967581.152376276</v>
      </c>
      <c r="C963" s="131">
        <v>8877235.3150936365</v>
      </c>
      <c r="D963" s="131">
        <v>852559.53754371172</v>
      </c>
      <c r="E963" s="131">
        <v>3117083.689020731</v>
      </c>
      <c r="F963" s="133">
        <v>172873849145.37946</v>
      </c>
      <c r="G963" s="133">
        <v>53101747478.495514</v>
      </c>
      <c r="H963" s="133">
        <v>478502161183.46204</v>
      </c>
      <c r="I963" s="133">
        <v>14949080223305.695</v>
      </c>
      <c r="J963" s="133">
        <v>238218587168.90082</v>
      </c>
      <c r="K963" s="133">
        <v>42992493020.661499</v>
      </c>
      <c r="L963" s="133">
        <v>1770057512708.9292</v>
      </c>
      <c r="M963" s="133">
        <v>17478850977387.65</v>
      </c>
      <c r="N963" s="133">
        <v>18685404973185.477</v>
      </c>
      <c r="O963" s="132">
        <v>0.65412886116315394</v>
      </c>
      <c r="P963" s="132">
        <v>0.72296726384825849</v>
      </c>
      <c r="Q963" s="133">
        <v>4609.1280150926186</v>
      </c>
      <c r="R963" s="426">
        <v>1.0901936131028067</v>
      </c>
    </row>
    <row r="964" spans="1:18">
      <c r="A964" s="134">
        <f t="shared" si="14"/>
        <v>959</v>
      </c>
      <c r="B964" s="131">
        <v>10034387.503593011</v>
      </c>
      <c r="C964" s="131">
        <v>9580480.6522034425</v>
      </c>
      <c r="D964" s="131">
        <v>848229.58054931252</v>
      </c>
      <c r="E964" s="131">
        <v>6361881.9032952907</v>
      </c>
      <c r="F964" s="133">
        <v>264340728814.87799</v>
      </c>
      <c r="G964" s="133">
        <v>67506326872.653557</v>
      </c>
      <c r="H964" s="133">
        <v>412856418594.32733</v>
      </c>
      <c r="I964" s="133">
        <v>17726022173429.535</v>
      </c>
      <c r="J964" s="133">
        <v>487786339991.93298</v>
      </c>
      <c r="K964" s="133">
        <v>103850570316.0853</v>
      </c>
      <c r="L964" s="133">
        <v>2087588713982.6384</v>
      </c>
      <c r="M964" s="133">
        <v>20818104216314.52</v>
      </c>
      <c r="N964" s="133">
        <v>22234158267499.598</v>
      </c>
      <c r="O964" s="132">
        <v>0.65220934507985773</v>
      </c>
      <c r="P964" s="132">
        <v>0.71703535809550933</v>
      </c>
      <c r="Q964" s="133">
        <v>5484.4988326343355</v>
      </c>
      <c r="R964" s="426">
        <v>1.2015518343330036</v>
      </c>
    </row>
    <row r="965" spans="1:18">
      <c r="A965" s="134">
        <f t="shared" si="14"/>
        <v>960</v>
      </c>
      <c r="B965" s="131">
        <v>7831320.563724665</v>
      </c>
      <c r="C965" s="131">
        <v>6988945.1214069007</v>
      </c>
      <c r="D965" s="131">
        <v>1232067.2460312992</v>
      </c>
      <c r="E965" s="131">
        <v>4679272.8625853788</v>
      </c>
      <c r="F965" s="133">
        <v>200642693249.99643</v>
      </c>
      <c r="G965" s="133">
        <v>41405931028.263443</v>
      </c>
      <c r="H965" s="133">
        <v>545690082292.17926</v>
      </c>
      <c r="I965" s="133">
        <v>12871735170511.088</v>
      </c>
      <c r="J965" s="133">
        <v>273490399340.42426</v>
      </c>
      <c r="K965" s="133">
        <v>123046748503.73204</v>
      </c>
      <c r="L965" s="133">
        <v>2652626525295.0962</v>
      </c>
      <c r="M965" s="133">
        <v>16466588925942.52</v>
      </c>
      <c r="N965" s="133">
        <v>17565718608580.389</v>
      </c>
      <c r="O965" s="132">
        <v>0.63509695937373289</v>
      </c>
      <c r="P965" s="132">
        <v>0.70568906502264839</v>
      </c>
      <c r="Q965" s="133">
        <v>4332.9350292502195</v>
      </c>
      <c r="R965" s="426">
        <v>1.0822883712446474</v>
      </c>
    </row>
    <row r="966" spans="1:18">
      <c r="A966" s="134">
        <f t="shared" si="14"/>
        <v>961</v>
      </c>
      <c r="B966" s="131">
        <v>8463313.5287966691</v>
      </c>
      <c r="C966" s="131">
        <v>7123984.431970343</v>
      </c>
      <c r="D966" s="131">
        <v>657108.50519090123</v>
      </c>
      <c r="E966" s="131">
        <v>4523817.9978947788</v>
      </c>
      <c r="F966" s="133">
        <v>204006746839.96625</v>
      </c>
      <c r="G966" s="133">
        <v>43214333230.776917</v>
      </c>
      <c r="H966" s="133">
        <v>472181913541.55383</v>
      </c>
      <c r="I966" s="133">
        <v>12962988816859.818</v>
      </c>
      <c r="J966" s="133">
        <v>353125670545.71564</v>
      </c>
      <c r="K966" s="133">
        <v>68389121835.977509</v>
      </c>
      <c r="L966" s="133">
        <v>1487671320687.75</v>
      </c>
      <c r="M966" s="133">
        <v>15344356843470.814</v>
      </c>
      <c r="N966" s="133">
        <v>16388025971101.113</v>
      </c>
      <c r="O966" s="132">
        <v>0.64755640618725874</v>
      </c>
      <c r="P966" s="132">
        <v>0.69891910551771907</v>
      </c>
      <c r="Q966" s="133">
        <v>4042.4336386534565</v>
      </c>
      <c r="R966" s="426">
        <v>0.97334781967502071</v>
      </c>
    </row>
    <row r="967" spans="1:18">
      <c r="A967" s="134">
        <f t="shared" si="14"/>
        <v>962</v>
      </c>
      <c r="B967" s="131">
        <v>11337787.976377679</v>
      </c>
      <c r="C967" s="131">
        <v>9820357.4369259831</v>
      </c>
      <c r="D967" s="131">
        <v>664219.75870912569</v>
      </c>
      <c r="E967" s="131">
        <v>6598593.9724220559</v>
      </c>
      <c r="F967" s="133">
        <v>208105825105.98807</v>
      </c>
      <c r="G967" s="133">
        <v>33300542703.607014</v>
      </c>
      <c r="H967" s="133">
        <v>733341201547.51599</v>
      </c>
      <c r="I967" s="133">
        <v>15863694036201.109</v>
      </c>
      <c r="J967" s="133">
        <v>489359528434.9964</v>
      </c>
      <c r="K967" s="133">
        <v>50628453637.031784</v>
      </c>
      <c r="L967" s="133">
        <v>1464472271399.71</v>
      </c>
      <c r="M967" s="133">
        <v>18601495491220.363</v>
      </c>
      <c r="N967" s="133">
        <v>19929652893261.52</v>
      </c>
      <c r="O967" s="132">
        <v>0.6232001892340211</v>
      </c>
      <c r="P967" s="132">
        <v>0.68584714535488123</v>
      </c>
      <c r="Q967" s="133">
        <v>4916.046594292432</v>
      </c>
      <c r="R967" s="426">
        <v>1.0755679692325404</v>
      </c>
    </row>
    <row r="968" spans="1:18">
      <c r="A968" s="134">
        <f t="shared" ref="A968:A1031" si="15">A967+1</f>
        <v>963</v>
      </c>
      <c r="B968" s="131">
        <v>14825614.227351686</v>
      </c>
      <c r="C968" s="131">
        <v>4965723.2367746364</v>
      </c>
      <c r="D968" s="131">
        <v>1145112.7969394007</v>
      </c>
      <c r="E968" s="131">
        <v>3191338.0551178819</v>
      </c>
      <c r="F968" s="133">
        <v>188950121075.87793</v>
      </c>
      <c r="G968" s="133">
        <v>52065544166.841011</v>
      </c>
      <c r="H968" s="133">
        <v>489408275851.24487</v>
      </c>
      <c r="I968" s="133">
        <v>8428363994590.7822</v>
      </c>
      <c r="J968" s="133">
        <v>185570038241.8725</v>
      </c>
      <c r="K968" s="133">
        <v>93701454433.193176</v>
      </c>
      <c r="L968" s="133">
        <v>2620196062731.3892</v>
      </c>
      <c r="M968" s="133">
        <v>11817239825848.482</v>
      </c>
      <c r="N968" s="133">
        <v>12552170358125.373</v>
      </c>
      <c r="O968" s="132">
        <v>0.54167510571402266</v>
      </c>
      <c r="P968" s="132">
        <v>0.6196486205131313</v>
      </c>
      <c r="Q968" s="133">
        <v>3096.2433049149909</v>
      </c>
      <c r="R968" s="426">
        <v>1.1204100768397214</v>
      </c>
    </row>
    <row r="969" spans="1:18">
      <c r="A969" s="134">
        <f t="shared" si="15"/>
        <v>964</v>
      </c>
      <c r="B969" s="131">
        <v>9612879.0950294696</v>
      </c>
      <c r="C969" s="131">
        <v>6062889.3676873269</v>
      </c>
      <c r="D969" s="131">
        <v>1307786.5377978177</v>
      </c>
      <c r="E969" s="131">
        <v>2412712.3231797414</v>
      </c>
      <c r="F969" s="133">
        <v>213925966760.1131</v>
      </c>
      <c r="G969" s="133">
        <v>50044910959.271851</v>
      </c>
      <c r="H969" s="133">
        <v>456637165315.93353</v>
      </c>
      <c r="I969" s="133">
        <v>9897351757242.2363</v>
      </c>
      <c r="J969" s="133">
        <v>147788134183.42987</v>
      </c>
      <c r="K969" s="133">
        <v>113469347508.48018</v>
      </c>
      <c r="L969" s="133">
        <v>3593986445158.1094</v>
      </c>
      <c r="M969" s="133">
        <v>14209232849408.189</v>
      </c>
      <c r="N969" s="133">
        <v>15099539543272.563</v>
      </c>
      <c r="O969" s="132">
        <v>0.61200494074137568</v>
      </c>
      <c r="P969" s="132">
        <v>0.66786666921519766</v>
      </c>
      <c r="Q969" s="133">
        <v>3724.6027487105484</v>
      </c>
      <c r="R969" s="426">
        <v>1.1849391767925777</v>
      </c>
    </row>
    <row r="970" spans="1:18">
      <c r="A970" s="134">
        <f t="shared" si="15"/>
        <v>965</v>
      </c>
      <c r="B970" s="131">
        <v>11015129.999811795</v>
      </c>
      <c r="C970" s="131">
        <v>11770704.892633965</v>
      </c>
      <c r="D970" s="131">
        <v>1573254.0775759714</v>
      </c>
      <c r="E970" s="131">
        <v>4124335.1226748982</v>
      </c>
      <c r="F970" s="133">
        <v>217874361143.46484</v>
      </c>
      <c r="G970" s="133">
        <v>62837549177.849655</v>
      </c>
      <c r="H970" s="133">
        <v>622875600576.06836</v>
      </c>
      <c r="I970" s="133">
        <v>16953745297311.475</v>
      </c>
      <c r="J970" s="133">
        <v>272445752603.2146</v>
      </c>
      <c r="K970" s="133">
        <v>135470506530.24284</v>
      </c>
      <c r="L970" s="133">
        <v>4309260485601.3789</v>
      </c>
      <c r="M970" s="133">
        <v>22293797642622.379</v>
      </c>
      <c r="N970" s="133">
        <v>23571397971773.113</v>
      </c>
      <c r="O970" s="132">
        <v>0.67923090594337077</v>
      </c>
      <c r="P970" s="132">
        <v>0.75650084090562431</v>
      </c>
      <c r="Q970" s="133">
        <v>5814.3556911132491</v>
      </c>
      <c r="R970" s="426">
        <v>1.1782499185065336</v>
      </c>
    </row>
    <row r="971" spans="1:18">
      <c r="A971" s="134">
        <f t="shared" si="15"/>
        <v>966</v>
      </c>
      <c r="B971" s="131">
        <v>13220198.441324363</v>
      </c>
      <c r="C971" s="131">
        <v>6412755.1359979492</v>
      </c>
      <c r="D971" s="131">
        <v>986836.93071851309</v>
      </c>
      <c r="E971" s="131">
        <v>4760769.9212140366</v>
      </c>
      <c r="F971" s="133">
        <v>288921128622.43188</v>
      </c>
      <c r="G971" s="133">
        <v>59918898031.644119</v>
      </c>
      <c r="H971" s="133">
        <v>271402572782.45532</v>
      </c>
      <c r="I971" s="133">
        <v>11489701449454.375</v>
      </c>
      <c r="J971" s="133">
        <v>291197526784.6781</v>
      </c>
      <c r="K971" s="133">
        <v>129899134336.51273</v>
      </c>
      <c r="L971" s="133">
        <v>2250827658098.8735</v>
      </c>
      <c r="M971" s="133">
        <v>14433028341456.895</v>
      </c>
      <c r="N971" s="133">
        <v>15402257555940.824</v>
      </c>
      <c r="O971" s="132">
        <v>0.57497360065998049</v>
      </c>
      <c r="P971" s="132">
        <v>0.62611450019900083</v>
      </c>
      <c r="Q971" s="133">
        <v>3799.2741874545695</v>
      </c>
      <c r="R971" s="426">
        <v>1.0993061962403283</v>
      </c>
    </row>
    <row r="972" spans="1:18">
      <c r="A972" s="134">
        <f t="shared" si="15"/>
        <v>967</v>
      </c>
      <c r="B972" s="131">
        <v>8818250.8857577927</v>
      </c>
      <c r="C972" s="131">
        <v>3929579.7457494806</v>
      </c>
      <c r="D972" s="131">
        <v>998336.87266766874</v>
      </c>
      <c r="E972" s="131">
        <v>3233238.411604363</v>
      </c>
      <c r="F972" s="133">
        <v>275754684198.98547</v>
      </c>
      <c r="G972" s="133">
        <v>42074313559.868195</v>
      </c>
      <c r="H972" s="133">
        <v>721264818667.25366</v>
      </c>
      <c r="I972" s="133">
        <v>9568643344984.5254</v>
      </c>
      <c r="J972" s="133">
        <v>177890908238.89203</v>
      </c>
      <c r="K972" s="133">
        <v>79317897383.308563</v>
      </c>
      <c r="L972" s="133">
        <v>2631662524981.6235</v>
      </c>
      <c r="M972" s="133">
        <v>13178779494255.604</v>
      </c>
      <c r="N972" s="133">
        <v>14132973530153.041</v>
      </c>
      <c r="O972" s="132">
        <v>0.59579521870177499</v>
      </c>
      <c r="P972" s="132">
        <v>0.66567999377806042</v>
      </c>
      <c r="Q972" s="133">
        <v>3486.1799531704592</v>
      </c>
      <c r="R972" s="426">
        <v>1.2659442585674043</v>
      </c>
    </row>
    <row r="973" spans="1:18">
      <c r="A973" s="134">
        <f t="shared" si="15"/>
        <v>968</v>
      </c>
      <c r="B973" s="131">
        <v>9911802.8272801265</v>
      </c>
      <c r="C973" s="131">
        <v>4070102.5749770347</v>
      </c>
      <c r="D973" s="131">
        <v>505167.53269530437</v>
      </c>
      <c r="E973" s="131">
        <v>4937421.7373152282</v>
      </c>
      <c r="F973" s="133">
        <v>186725344887.54578</v>
      </c>
      <c r="G973" s="133">
        <v>52161752704.742874</v>
      </c>
      <c r="H973" s="133">
        <v>631888130101.57703</v>
      </c>
      <c r="I973" s="133">
        <v>8228585485461.5313</v>
      </c>
      <c r="J973" s="133">
        <v>306816367163.01184</v>
      </c>
      <c r="K973" s="133">
        <v>36227788820.090416</v>
      </c>
      <c r="L973" s="133">
        <v>929750113169.63367</v>
      </c>
      <c r="M973" s="133">
        <v>10133267884715.842</v>
      </c>
      <c r="N973" s="133">
        <v>10927274958267.02</v>
      </c>
      <c r="O973" s="132">
        <v>0.55792098669921875</v>
      </c>
      <c r="P973" s="132">
        <v>0.62050512231979449</v>
      </c>
      <c r="Q973" s="133">
        <v>2695.4304287782484</v>
      </c>
      <c r="R973" s="426">
        <v>0.95574559488412825</v>
      </c>
    </row>
    <row r="974" spans="1:18">
      <c r="A974" s="134">
        <f t="shared" si="15"/>
        <v>969</v>
      </c>
      <c r="B974" s="131">
        <v>13034150.017603619</v>
      </c>
      <c r="C974" s="131">
        <v>8228380.8091229945</v>
      </c>
      <c r="D974" s="131">
        <v>612025.43179770524</v>
      </c>
      <c r="E974" s="131">
        <v>3649371.9835848883</v>
      </c>
      <c r="F974" s="133">
        <v>181579022666.64053</v>
      </c>
      <c r="G974" s="133">
        <v>74640913447.03949</v>
      </c>
      <c r="H974" s="133">
        <v>767675740541.0957</v>
      </c>
      <c r="I974" s="133">
        <v>12180371206296.779</v>
      </c>
      <c r="J974" s="133">
        <v>232417423344.578</v>
      </c>
      <c r="K974" s="133">
        <v>51293533735.460869</v>
      </c>
      <c r="L974" s="133">
        <v>1610182522461.2415</v>
      </c>
      <c r="M974" s="133">
        <v>14841940426379.156</v>
      </c>
      <c r="N974" s="133">
        <v>15768768026561.881</v>
      </c>
      <c r="O974" s="132">
        <v>0.58396913536261885</v>
      </c>
      <c r="P974" s="132">
        <v>0.64491691030164144</v>
      </c>
      <c r="Q974" s="133">
        <v>3889.6813089693837</v>
      </c>
      <c r="R974" s="426">
        <v>1.2587134205825337</v>
      </c>
    </row>
    <row r="975" spans="1:18">
      <c r="A975" s="134">
        <f t="shared" si="15"/>
        <v>970</v>
      </c>
      <c r="B975" s="131">
        <v>6516431.8561135884</v>
      </c>
      <c r="C975" s="131">
        <v>5369144.7766301138</v>
      </c>
      <c r="D975" s="131">
        <v>670689.30571579689</v>
      </c>
      <c r="E975" s="131">
        <v>4735334.8887591958</v>
      </c>
      <c r="F975" s="133">
        <v>196196947802.7684</v>
      </c>
      <c r="G975" s="133">
        <v>53608893581.921326</v>
      </c>
      <c r="H975" s="133">
        <v>567957877426.98694</v>
      </c>
      <c r="I975" s="133">
        <v>8785024202091.3125</v>
      </c>
      <c r="J975" s="133">
        <v>361621515432.31476</v>
      </c>
      <c r="K975" s="133">
        <v>69486877264.192307</v>
      </c>
      <c r="L975" s="133">
        <v>1483792588608.8196</v>
      </c>
      <c r="M975" s="133">
        <v>11267883060823.625</v>
      </c>
      <c r="N975" s="133">
        <v>12083292590688.08</v>
      </c>
      <c r="O975" s="132">
        <v>0.61156329742655213</v>
      </c>
      <c r="P975" s="132">
        <v>0.67778658830149763</v>
      </c>
      <c r="Q975" s="133">
        <v>2980.5852468396843</v>
      </c>
      <c r="R975" s="426">
        <v>1.1128399720248514</v>
      </c>
    </row>
    <row r="976" spans="1:18">
      <c r="A976" s="134">
        <f t="shared" si="15"/>
        <v>971</v>
      </c>
      <c r="B976" s="131">
        <v>11589301.431355013</v>
      </c>
      <c r="C976" s="131">
        <v>5437301.5885191327</v>
      </c>
      <c r="D976" s="131">
        <v>798470.57175239921</v>
      </c>
      <c r="E976" s="131">
        <v>2433594.8764819652</v>
      </c>
      <c r="F976" s="133">
        <v>198562624946.70853</v>
      </c>
      <c r="G976" s="133">
        <v>42691977505.318962</v>
      </c>
      <c r="H976" s="133">
        <v>692636187570.53442</v>
      </c>
      <c r="I976" s="133">
        <v>7807806370403.0752</v>
      </c>
      <c r="J976" s="133">
        <v>104530822472.44742</v>
      </c>
      <c r="K976" s="133">
        <v>73300284602.322861</v>
      </c>
      <c r="L976" s="133">
        <v>2208305045914.4409</v>
      </c>
      <c r="M976" s="133">
        <v>10886578710962.82</v>
      </c>
      <c r="N976" s="133">
        <v>11768855718899.611</v>
      </c>
      <c r="O976" s="132">
        <v>0.59094058999126375</v>
      </c>
      <c r="P976" s="132">
        <v>0.65054102032035588</v>
      </c>
      <c r="Q976" s="133">
        <v>2903.0231176368061</v>
      </c>
      <c r="R976" s="426">
        <v>1.1387114829557794</v>
      </c>
    </row>
    <row r="977" spans="1:18">
      <c r="A977" s="134">
        <f t="shared" si="15"/>
        <v>972</v>
      </c>
      <c r="B977" s="131">
        <v>9655604.5111693647</v>
      </c>
      <c r="C977" s="131">
        <v>8265841.1561751105</v>
      </c>
      <c r="D977" s="131">
        <v>1186336.268565272</v>
      </c>
      <c r="E977" s="131">
        <v>3574136.928879946</v>
      </c>
      <c r="F977" s="133">
        <v>263953582979.08652</v>
      </c>
      <c r="G977" s="133">
        <v>54105856437.085854</v>
      </c>
      <c r="H977" s="133">
        <v>295996458803.70593</v>
      </c>
      <c r="I977" s="133">
        <v>15323915235340.42</v>
      </c>
      <c r="J977" s="133">
        <v>221536151929.35297</v>
      </c>
      <c r="K977" s="133">
        <v>97424435560.528534</v>
      </c>
      <c r="L977" s="133">
        <v>3161425632482.4067</v>
      </c>
      <c r="M977" s="133">
        <v>19100297914116.414</v>
      </c>
      <c r="N977" s="133">
        <v>20246851982172.535</v>
      </c>
      <c r="O977" s="132">
        <v>0.67393444138541914</v>
      </c>
      <c r="P977" s="132">
        <v>0.75415249421740926</v>
      </c>
      <c r="Q977" s="133">
        <v>4994.2900794702846</v>
      </c>
      <c r="R977" s="426">
        <v>1.2677732934253672</v>
      </c>
    </row>
    <row r="978" spans="1:18">
      <c r="A978" s="134">
        <f t="shared" si="15"/>
        <v>973</v>
      </c>
      <c r="B978" s="131">
        <v>8266869.1924892338</v>
      </c>
      <c r="C978" s="131">
        <v>11299368.92313041</v>
      </c>
      <c r="D978" s="131">
        <v>1225638.0990777325</v>
      </c>
      <c r="E978" s="131">
        <v>4591171.7486711461</v>
      </c>
      <c r="F978" s="133">
        <v>205168179244.88531</v>
      </c>
      <c r="G978" s="133">
        <v>36064804775.546951</v>
      </c>
      <c r="H978" s="133">
        <v>509944080513.32031</v>
      </c>
      <c r="I978" s="133">
        <v>16224418674780.863</v>
      </c>
      <c r="J978" s="133">
        <v>247463971726.36783</v>
      </c>
      <c r="K978" s="133">
        <v>91260861603.728729</v>
      </c>
      <c r="L978" s="133">
        <v>2631353048531.5972</v>
      </c>
      <c r="M978" s="133">
        <v>19704440637155.875</v>
      </c>
      <c r="N978" s="133">
        <v>20868025767776.832</v>
      </c>
      <c r="O978" s="132">
        <v>0.66808078186280773</v>
      </c>
      <c r="P978" s="132">
        <v>0.73180919451894011</v>
      </c>
      <c r="Q978" s="133">
        <v>5147.5149895848126</v>
      </c>
      <c r="R978" s="426">
        <v>1.0660406645442264</v>
      </c>
    </row>
    <row r="979" spans="1:18">
      <c r="A979" s="134">
        <f t="shared" si="15"/>
        <v>974</v>
      </c>
      <c r="B979" s="131">
        <v>8928641.2270076759</v>
      </c>
      <c r="C979" s="131">
        <v>5066528.3449458713</v>
      </c>
      <c r="D979" s="131">
        <v>794718.31225808978</v>
      </c>
      <c r="E979" s="131">
        <v>4547539.8305396037</v>
      </c>
      <c r="F979" s="133">
        <v>309903890982.25299</v>
      </c>
      <c r="G979" s="133">
        <v>69002785127.401443</v>
      </c>
      <c r="H979" s="133">
        <v>762908884628.64563</v>
      </c>
      <c r="I979" s="133">
        <v>11165680933675.674</v>
      </c>
      <c r="J979" s="133">
        <v>230933081510.4234</v>
      </c>
      <c r="K979" s="133">
        <v>71830154188.924011</v>
      </c>
      <c r="L979" s="133">
        <v>1697072674019.5063</v>
      </c>
      <c r="M979" s="133">
        <v>13928425728023.174</v>
      </c>
      <c r="N979" s="133">
        <v>14993217386973.559</v>
      </c>
      <c r="O979" s="132">
        <v>0.592271174608486</v>
      </c>
      <c r="P979" s="132">
        <v>0.6624199836735043</v>
      </c>
      <c r="Q979" s="133">
        <v>3698.3762671370396</v>
      </c>
      <c r="R979" s="426">
        <v>1.1127715749716565</v>
      </c>
    </row>
    <row r="980" spans="1:18">
      <c r="A980" s="134">
        <f t="shared" si="15"/>
        <v>975</v>
      </c>
      <c r="B980" s="131">
        <v>9590119.1564326957</v>
      </c>
      <c r="C980" s="131">
        <v>5106043.5896220794</v>
      </c>
      <c r="D980" s="131">
        <v>581902.14506122202</v>
      </c>
      <c r="E980" s="131">
        <v>3900689.6496542264</v>
      </c>
      <c r="F980" s="133">
        <v>203840236645.81116</v>
      </c>
      <c r="G980" s="133">
        <v>53739404076.434311</v>
      </c>
      <c r="H980" s="133">
        <v>687761979490.99536</v>
      </c>
      <c r="I980" s="133">
        <v>9101138690406.832</v>
      </c>
      <c r="J980" s="133">
        <v>197058819201.21249</v>
      </c>
      <c r="K980" s="133">
        <v>60232099154.684883</v>
      </c>
      <c r="L980" s="133">
        <v>1365071636036.4888</v>
      </c>
      <c r="M980" s="133">
        <v>11411263224290.215</v>
      </c>
      <c r="N980" s="133">
        <v>12288958532747.781</v>
      </c>
      <c r="O980" s="132">
        <v>0.58811833263035018</v>
      </c>
      <c r="P980" s="132">
        <v>0.65190393888879539</v>
      </c>
      <c r="Q980" s="133">
        <v>3031.316855635861</v>
      </c>
      <c r="R980" s="426">
        <v>1.1496145643088123</v>
      </c>
    </row>
    <row r="981" spans="1:18">
      <c r="A981" s="134">
        <f t="shared" si="15"/>
        <v>976</v>
      </c>
      <c r="B981" s="131">
        <v>9662967.1104708556</v>
      </c>
      <c r="C981" s="131">
        <v>5475359.7531248946</v>
      </c>
      <c r="D981" s="131">
        <v>1242898.7571264957</v>
      </c>
      <c r="E981" s="131">
        <v>3580097.7548085405</v>
      </c>
      <c r="F981" s="133">
        <v>171853037877.50079</v>
      </c>
      <c r="G981" s="133">
        <v>28616791121.027237</v>
      </c>
      <c r="H981" s="133">
        <v>461506295333.20892</v>
      </c>
      <c r="I981" s="133">
        <v>10599066296775.256</v>
      </c>
      <c r="J981" s="133">
        <v>241341441829.43994</v>
      </c>
      <c r="K981" s="133">
        <v>124646583646.65492</v>
      </c>
      <c r="L981" s="133">
        <v>2246801982604.7876</v>
      </c>
      <c r="M981" s="133">
        <v>13673362600189.346</v>
      </c>
      <c r="N981" s="133">
        <v>14690580316381.785</v>
      </c>
      <c r="O981" s="132">
        <v>0.58852755473632068</v>
      </c>
      <c r="P981" s="132">
        <v>0.65653498610145666</v>
      </c>
      <c r="Q981" s="133">
        <v>3623.7247943714319</v>
      </c>
      <c r="R981" s="426">
        <v>0.94103916109208652</v>
      </c>
    </row>
    <row r="982" spans="1:18">
      <c r="A982" s="134">
        <f t="shared" si="15"/>
        <v>977</v>
      </c>
      <c r="B982" s="131">
        <v>12175101.63725212</v>
      </c>
      <c r="C982" s="131">
        <v>11197638.188606828</v>
      </c>
      <c r="D982" s="131">
        <v>1017088.6309601628</v>
      </c>
      <c r="E982" s="131">
        <v>6849477.2484892821</v>
      </c>
      <c r="F982" s="133">
        <v>241286788982.55676</v>
      </c>
      <c r="G982" s="133">
        <v>27996627333.510208</v>
      </c>
      <c r="H982" s="133">
        <v>705633437092.15222</v>
      </c>
      <c r="I982" s="133">
        <v>19039593350910.309</v>
      </c>
      <c r="J982" s="133">
        <v>309573459724.84265</v>
      </c>
      <c r="K982" s="133">
        <v>85639237086.807526</v>
      </c>
      <c r="L982" s="133">
        <v>2031758028515.3613</v>
      </c>
      <c r="M982" s="133">
        <v>22172197513329.477</v>
      </c>
      <c r="N982" s="133">
        <v>23560635366969.348</v>
      </c>
      <c r="O982" s="132">
        <v>0.62719050078354355</v>
      </c>
      <c r="P982" s="132">
        <v>0.70292863469131384</v>
      </c>
      <c r="Q982" s="133">
        <v>5811.7008798641709</v>
      </c>
      <c r="R982" s="426">
        <v>1.1601962974590183</v>
      </c>
    </row>
    <row r="983" spans="1:18">
      <c r="A983" s="134">
        <f t="shared" si="15"/>
        <v>978</v>
      </c>
      <c r="B983" s="131">
        <v>9654520.4571906701</v>
      </c>
      <c r="C983" s="131">
        <v>17097579.13543715</v>
      </c>
      <c r="D983" s="131">
        <v>767268.71546862263</v>
      </c>
      <c r="E983" s="131">
        <v>4290174.5010244586</v>
      </c>
      <c r="F983" s="133">
        <v>303577624792.76038</v>
      </c>
      <c r="G983" s="133">
        <v>60333554522.037598</v>
      </c>
      <c r="H983" s="133">
        <v>690041931982.34802</v>
      </c>
      <c r="I983" s="133">
        <v>25943271618841.035</v>
      </c>
      <c r="J983" s="133">
        <v>287430213921.95258</v>
      </c>
      <c r="K983" s="133">
        <v>79693811362.725266</v>
      </c>
      <c r="L983" s="133">
        <v>2153618359135.2966</v>
      </c>
      <c r="M983" s="133">
        <v>29154055935243.359</v>
      </c>
      <c r="N983" s="133">
        <v>30928454383118.953</v>
      </c>
      <c r="O983" s="132">
        <v>0.73435909391562171</v>
      </c>
      <c r="P983" s="132">
        <v>0.79635455835606062</v>
      </c>
      <c r="Q983" s="133">
        <v>7629.1204694422677</v>
      </c>
      <c r="R983" s="426">
        <v>1.2130675641812001</v>
      </c>
    </row>
    <row r="984" spans="1:18">
      <c r="A984" s="134">
        <f t="shared" si="15"/>
        <v>979</v>
      </c>
      <c r="B984" s="131">
        <v>8409109.0402616896</v>
      </c>
      <c r="C984" s="131">
        <v>14335839.723271694</v>
      </c>
      <c r="D984" s="131">
        <v>611446.35493331007</v>
      </c>
      <c r="E984" s="131">
        <v>4350443.2760740891</v>
      </c>
      <c r="F984" s="133">
        <v>144803834635.68427</v>
      </c>
      <c r="G984" s="133">
        <v>49587247149.316811</v>
      </c>
      <c r="H984" s="133">
        <v>13902434277.486134</v>
      </c>
      <c r="I984" s="133">
        <v>19935569421635.133</v>
      </c>
      <c r="J984" s="133">
        <v>220722605240.42508</v>
      </c>
      <c r="K984" s="133">
        <v>83039328157.477173</v>
      </c>
      <c r="L984" s="133">
        <v>1096431918795.2115</v>
      </c>
      <c r="M984" s="133">
        <v>21349665708105.73</v>
      </c>
      <c r="N984" s="133">
        <v>22707110460006.934</v>
      </c>
      <c r="O984" s="132">
        <v>0.70478981954739506</v>
      </c>
      <c r="P984" s="132">
        <v>0.75538830190050688</v>
      </c>
      <c r="Q984" s="133">
        <v>5601.1619289607634</v>
      </c>
      <c r="R984" s="426">
        <v>0.90187628380502316</v>
      </c>
    </row>
    <row r="985" spans="1:18">
      <c r="A985" s="134">
        <f t="shared" si="15"/>
        <v>980</v>
      </c>
      <c r="B985" s="131">
        <v>9123856.1595366262</v>
      </c>
      <c r="C985" s="131">
        <v>16827854.112263717</v>
      </c>
      <c r="D985" s="131">
        <v>1030876.2386128008</v>
      </c>
      <c r="E985" s="131">
        <v>5580298.9535134807</v>
      </c>
      <c r="F985" s="133">
        <v>184571051226.1524</v>
      </c>
      <c r="G985" s="133">
        <v>32497806053.017368</v>
      </c>
      <c r="H985" s="133">
        <v>396626858345.68347</v>
      </c>
      <c r="I985" s="133">
        <v>20078032292300.785</v>
      </c>
      <c r="J985" s="133">
        <v>392012824381.83411</v>
      </c>
      <c r="K985" s="133">
        <v>89032208818.898682</v>
      </c>
      <c r="L985" s="133">
        <v>2373150212748.0718</v>
      </c>
      <c r="M985" s="133">
        <v>23328854396595.273</v>
      </c>
      <c r="N985" s="133">
        <v>24790245098299.582</v>
      </c>
      <c r="O985" s="132">
        <v>0.68955275151926165</v>
      </c>
      <c r="P985" s="132">
        <v>0.75752489832454017</v>
      </c>
      <c r="Q985" s="133">
        <v>6115.0086576959993</v>
      </c>
      <c r="R985" s="426">
        <v>1.1732479134621996</v>
      </c>
    </row>
    <row r="986" spans="1:18">
      <c r="A986" s="134">
        <f t="shared" si="15"/>
        <v>981</v>
      </c>
      <c r="B986" s="131">
        <v>9670344.7115950771</v>
      </c>
      <c r="C986" s="131">
        <v>8984440.5383245572</v>
      </c>
      <c r="D986" s="131">
        <v>1527012.5254051404</v>
      </c>
      <c r="E986" s="131">
        <v>6821432.7820570953</v>
      </c>
      <c r="F986" s="133">
        <v>215418661219.59854</v>
      </c>
      <c r="G986" s="133">
        <v>62416025784.87204</v>
      </c>
      <c r="H986" s="133">
        <v>408099833840.23798</v>
      </c>
      <c r="I986" s="133">
        <v>15628972722028.375</v>
      </c>
      <c r="J986" s="133">
        <v>307007875812.58063</v>
      </c>
      <c r="K986" s="133">
        <v>161871114820.90515</v>
      </c>
      <c r="L986" s="133">
        <v>3538988741693.3027</v>
      </c>
      <c r="M986" s="133">
        <v>20044940288195.398</v>
      </c>
      <c r="N986" s="133">
        <v>21352429825116.555</v>
      </c>
      <c r="O986" s="132">
        <v>0.61594289955885606</v>
      </c>
      <c r="P986" s="132">
        <v>0.6824738837737353</v>
      </c>
      <c r="Q986" s="133">
        <v>5267.0029169009758</v>
      </c>
      <c r="R986" s="426">
        <v>1.1261127161719753</v>
      </c>
    </row>
    <row r="987" spans="1:18">
      <c r="A987" s="134">
        <f t="shared" si="15"/>
        <v>982</v>
      </c>
      <c r="B987" s="131">
        <v>10001806.930562651</v>
      </c>
      <c r="C987" s="131">
        <v>9022072.993231032</v>
      </c>
      <c r="D987" s="131">
        <v>707810.54700732871</v>
      </c>
      <c r="E987" s="131">
        <v>4645711.9384843167</v>
      </c>
      <c r="F987" s="133">
        <v>158325767932.41602</v>
      </c>
      <c r="G987" s="133">
        <v>38917865313.579811</v>
      </c>
      <c r="H987" s="133">
        <v>421445041944.70288</v>
      </c>
      <c r="I987" s="133">
        <v>13874961863070.916</v>
      </c>
      <c r="J987" s="133">
        <v>291718458948.24121</v>
      </c>
      <c r="K987" s="133">
        <v>73331641638.713974</v>
      </c>
      <c r="L987" s="133">
        <v>1345015113281.7339</v>
      </c>
      <c r="M987" s="133">
        <v>16006472118884.309</v>
      </c>
      <c r="N987" s="133">
        <v>17131444810368.443</v>
      </c>
      <c r="O987" s="132">
        <v>0.63375977934291872</v>
      </c>
      <c r="P987" s="132">
        <v>0.69535246939581752</v>
      </c>
      <c r="Q987" s="133">
        <v>4225.8127307272925</v>
      </c>
      <c r="R987" s="426">
        <v>1.0357357055468068</v>
      </c>
    </row>
    <row r="988" spans="1:18">
      <c r="A988" s="134">
        <f t="shared" si="15"/>
        <v>983</v>
      </c>
      <c r="B988" s="131">
        <v>14560042.462996911</v>
      </c>
      <c r="C988" s="131">
        <v>4501215.0761886006</v>
      </c>
      <c r="D988" s="131">
        <v>907734.32295173081</v>
      </c>
      <c r="E988" s="131">
        <v>4855457.3565407004</v>
      </c>
      <c r="F988" s="133">
        <v>260661934787.10797</v>
      </c>
      <c r="G988" s="133">
        <v>51002734666.099533</v>
      </c>
      <c r="H988" s="133">
        <v>658258449747.08887</v>
      </c>
      <c r="I988" s="133">
        <v>10344960353204.297</v>
      </c>
      <c r="J988" s="133">
        <v>302245823997.41541</v>
      </c>
      <c r="K988" s="133">
        <v>95121916571.080765</v>
      </c>
      <c r="L988" s="133">
        <v>2043387605866.4919</v>
      </c>
      <c r="M988" s="133">
        <v>13443974149386.375</v>
      </c>
      <c r="N988" s="133">
        <v>14492158383556.352</v>
      </c>
      <c r="O988" s="132">
        <v>0.54643235528540768</v>
      </c>
      <c r="P988" s="132">
        <v>0.60771644805425173</v>
      </c>
      <c r="Q988" s="133">
        <v>3574.7800650114336</v>
      </c>
      <c r="R988" s="426">
        <v>1.1728237023953543</v>
      </c>
    </row>
    <row r="989" spans="1:18">
      <c r="A989" s="134">
        <f t="shared" si="15"/>
        <v>984</v>
      </c>
      <c r="B989" s="131">
        <v>19394966.963035543</v>
      </c>
      <c r="C989" s="131">
        <v>9917577.5875939224</v>
      </c>
      <c r="D989" s="131">
        <v>461767.79741513112</v>
      </c>
      <c r="E989" s="131">
        <v>5744778.6040061973</v>
      </c>
      <c r="F989" s="133">
        <v>212146321942.0025</v>
      </c>
      <c r="G989" s="133">
        <v>78532144043.831894</v>
      </c>
      <c r="H989" s="133">
        <v>0</v>
      </c>
      <c r="I989" s="133">
        <v>15208827850800.041</v>
      </c>
      <c r="J989" s="133">
        <v>334619271407.94012</v>
      </c>
      <c r="K989" s="133">
        <v>55977979903.317825</v>
      </c>
      <c r="L989" s="133">
        <v>1329768702989.1658</v>
      </c>
      <c r="M989" s="133">
        <v>16929193805100.465</v>
      </c>
      <c r="N989" s="133">
        <v>17862478301688.781</v>
      </c>
      <c r="O989" s="132">
        <v>0.53466143987119952</v>
      </c>
      <c r="P989" s="132">
        <v>0.59088886445224353</v>
      </c>
      <c r="Q989" s="133">
        <v>4406.1367295729606</v>
      </c>
      <c r="R989" s="426">
        <v>1.2575503180670884</v>
      </c>
    </row>
    <row r="990" spans="1:18">
      <c r="A990" s="134">
        <f t="shared" si="15"/>
        <v>985</v>
      </c>
      <c r="B990" s="131">
        <v>11370241.361981582</v>
      </c>
      <c r="C990" s="131">
        <v>10240171.865691308</v>
      </c>
      <c r="D990" s="131">
        <v>918391.24317691568</v>
      </c>
      <c r="E990" s="131">
        <v>2821367.4545964161</v>
      </c>
      <c r="F990" s="133">
        <v>187242699153.87183</v>
      </c>
      <c r="G990" s="133">
        <v>40380100786.879112</v>
      </c>
      <c r="H990" s="133">
        <v>17668072029.505295</v>
      </c>
      <c r="I990" s="133">
        <v>18419919454513.609</v>
      </c>
      <c r="J990" s="133">
        <v>114649095866.38431</v>
      </c>
      <c r="K990" s="133">
        <v>144304949778.18738</v>
      </c>
      <c r="L990" s="133">
        <v>1742691184601.728</v>
      </c>
      <c r="M990" s="133">
        <v>20439232756789.41</v>
      </c>
      <c r="N990" s="133">
        <v>21736334894638.898</v>
      </c>
      <c r="O990" s="132">
        <v>0.67469158975851073</v>
      </c>
      <c r="P990" s="132">
        <v>0.72480033485850126</v>
      </c>
      <c r="Q990" s="133">
        <v>5361.7007633544399</v>
      </c>
      <c r="R990" s="426">
        <v>0.93515704242078279</v>
      </c>
    </row>
    <row r="991" spans="1:18">
      <c r="A991" s="134">
        <f t="shared" si="15"/>
        <v>986</v>
      </c>
      <c r="B991" s="131">
        <v>7833815.3630560115</v>
      </c>
      <c r="C991" s="131">
        <v>5313264.0876893997</v>
      </c>
      <c r="D991" s="131">
        <v>1027164.9893668792</v>
      </c>
      <c r="E991" s="131">
        <v>3646269.5121760261</v>
      </c>
      <c r="F991" s="133">
        <v>194688426565.27402</v>
      </c>
      <c r="G991" s="133">
        <v>37869489468.319778</v>
      </c>
      <c r="H991" s="133">
        <v>728533813295.15759</v>
      </c>
      <c r="I991" s="133">
        <v>9967589159768.0293</v>
      </c>
      <c r="J991" s="133">
        <v>201511330658.68503</v>
      </c>
      <c r="K991" s="133">
        <v>79598412577.522202</v>
      </c>
      <c r="L991" s="133">
        <v>1999489471663.8767</v>
      </c>
      <c r="M991" s="133">
        <v>12976722187963.271</v>
      </c>
      <c r="N991" s="133">
        <v>13851498140479.627</v>
      </c>
      <c r="O991" s="132">
        <v>0.59814186896630261</v>
      </c>
      <c r="P991" s="132">
        <v>0.67824190365126258</v>
      </c>
      <c r="Q991" s="133">
        <v>3416.748431297392</v>
      </c>
      <c r="R991" s="426">
        <v>1.1009248710193682</v>
      </c>
    </row>
    <row r="992" spans="1:18">
      <c r="A992" s="134">
        <f t="shared" si="15"/>
        <v>987</v>
      </c>
      <c r="B992" s="131">
        <v>10608836.484529654</v>
      </c>
      <c r="C992" s="131">
        <v>5555058.2855784036</v>
      </c>
      <c r="D992" s="131">
        <v>960781.17350390879</v>
      </c>
      <c r="E992" s="131">
        <v>6726731.4862319827</v>
      </c>
      <c r="F992" s="133">
        <v>294835674986.64471</v>
      </c>
      <c r="G992" s="133">
        <v>57254787989.956879</v>
      </c>
      <c r="H992" s="133">
        <v>894753985472.42236</v>
      </c>
      <c r="I992" s="133">
        <v>9825389394525.7422</v>
      </c>
      <c r="J992" s="133">
        <v>369233828260.35699</v>
      </c>
      <c r="K992" s="133">
        <v>81645481250.287964</v>
      </c>
      <c r="L992" s="133">
        <v>1951496848714.3945</v>
      </c>
      <c r="M992" s="133">
        <v>13122519538223.203</v>
      </c>
      <c r="N992" s="133">
        <v>14012562152271.16</v>
      </c>
      <c r="O992" s="132">
        <v>0.5530941595231923</v>
      </c>
      <c r="P992" s="132">
        <v>0.61914428819627587</v>
      </c>
      <c r="Q992" s="133">
        <v>3456.4780839346718</v>
      </c>
      <c r="R992" s="426">
        <v>1.0577196843184831</v>
      </c>
    </row>
    <row r="993" spans="1:18">
      <c r="A993" s="134">
        <f t="shared" si="15"/>
        <v>988</v>
      </c>
      <c r="B993" s="131">
        <v>7770850.5886240052</v>
      </c>
      <c r="C993" s="131">
        <v>15608117.566618584</v>
      </c>
      <c r="D993" s="131">
        <v>1420595.1918573582</v>
      </c>
      <c r="E993" s="131">
        <v>3537916.9438711577</v>
      </c>
      <c r="F993" s="133">
        <v>202753529813.7384</v>
      </c>
      <c r="G993" s="133">
        <v>45870745795.556488</v>
      </c>
      <c r="H993" s="133">
        <v>632109690988.59424</v>
      </c>
      <c r="I993" s="133">
        <v>16252934414295.518</v>
      </c>
      <c r="J993" s="133">
        <v>196522421912.51205</v>
      </c>
      <c r="K993" s="133">
        <v>116967392791.11093</v>
      </c>
      <c r="L993" s="133">
        <v>3860124775060.8809</v>
      </c>
      <c r="M993" s="133">
        <v>21058658695048.617</v>
      </c>
      <c r="N993" s="133">
        <v>22400817284215.145</v>
      </c>
      <c r="O993" s="132">
        <v>0.69079938175609867</v>
      </c>
      <c r="P993" s="132">
        <v>0.76941025659137185</v>
      </c>
      <c r="Q993" s="133">
        <v>5525.6086048878005</v>
      </c>
      <c r="R993" s="426">
        <v>1.3124652843761098</v>
      </c>
    </row>
    <row r="994" spans="1:18">
      <c r="A994" s="134">
        <f t="shared" si="15"/>
        <v>989</v>
      </c>
      <c r="B994" s="131">
        <v>11220344.837462761</v>
      </c>
      <c r="C994" s="131">
        <v>6864532.4223564994</v>
      </c>
      <c r="D994" s="131">
        <v>701405.22986240056</v>
      </c>
      <c r="E994" s="131">
        <v>5372421.7420138149</v>
      </c>
      <c r="F994" s="133">
        <v>214425390402.91046</v>
      </c>
      <c r="G994" s="133">
        <v>42518278801.082825</v>
      </c>
      <c r="H994" s="133">
        <v>867889997792.75574</v>
      </c>
      <c r="I994" s="133">
        <v>12028014424387.523</v>
      </c>
      <c r="J994" s="133">
        <v>396777806652.32764</v>
      </c>
      <c r="K994" s="133">
        <v>49542553701.712189</v>
      </c>
      <c r="L994" s="133">
        <v>1639901583115.7085</v>
      </c>
      <c r="M994" s="133">
        <v>14982126365650.029</v>
      </c>
      <c r="N994" s="133">
        <v>16009774267238.918</v>
      </c>
      <c r="O994" s="132">
        <v>0.60574809224708337</v>
      </c>
      <c r="P994" s="132">
        <v>0.68172062318545446</v>
      </c>
      <c r="Q994" s="133">
        <v>3949.1303076563686</v>
      </c>
      <c r="R994" s="426">
        <v>1.1476468045537549</v>
      </c>
    </row>
    <row r="995" spans="1:18">
      <c r="A995" s="134">
        <f t="shared" si="15"/>
        <v>990</v>
      </c>
      <c r="B995" s="131">
        <v>14774643.449693568</v>
      </c>
      <c r="C995" s="131">
        <v>5212601.5541857248</v>
      </c>
      <c r="D995" s="131">
        <v>1161577.1945307208</v>
      </c>
      <c r="E995" s="131">
        <v>5900120.278698937</v>
      </c>
      <c r="F995" s="133">
        <v>202510853084.40793</v>
      </c>
      <c r="G995" s="133">
        <v>60282201282.373466</v>
      </c>
      <c r="H995" s="133">
        <v>0</v>
      </c>
      <c r="I995" s="133">
        <v>9441517093957.0977</v>
      </c>
      <c r="J995" s="133">
        <v>347583053769.36835</v>
      </c>
      <c r="K995" s="133">
        <v>147227616737.39395</v>
      </c>
      <c r="L995" s="133">
        <v>3209301107544.0659</v>
      </c>
      <c r="M995" s="133">
        <v>13145628872007.928</v>
      </c>
      <c r="N995" s="133">
        <v>13942428095450.734</v>
      </c>
      <c r="O995" s="132">
        <v>0.50774005586511373</v>
      </c>
      <c r="P995" s="132">
        <v>0.5775779736018547</v>
      </c>
      <c r="Q995" s="133">
        <v>3439.178119252771</v>
      </c>
      <c r="R995" s="426">
        <v>1.2622427116817516</v>
      </c>
    </row>
    <row r="996" spans="1:18">
      <c r="A996" s="134">
        <f t="shared" si="15"/>
        <v>991</v>
      </c>
      <c r="B996" s="131">
        <v>10827875.748635061</v>
      </c>
      <c r="C996" s="131">
        <v>4451386.9971817303</v>
      </c>
      <c r="D996" s="131">
        <v>811633.80701723543</v>
      </c>
      <c r="E996" s="131">
        <v>5584123.3692189809</v>
      </c>
      <c r="F996" s="133">
        <v>342550904122.22839</v>
      </c>
      <c r="G996" s="133">
        <v>51721590663.378036</v>
      </c>
      <c r="H996" s="133">
        <v>574882876137.98254</v>
      </c>
      <c r="I996" s="133">
        <v>9015468323839.0449</v>
      </c>
      <c r="J996" s="133">
        <v>417020109378.65448</v>
      </c>
      <c r="K996" s="133">
        <v>74425472048.566727</v>
      </c>
      <c r="L996" s="133">
        <v>1853922540328.5508</v>
      </c>
      <c r="M996" s="133">
        <v>11935719321732.799</v>
      </c>
      <c r="N996" s="133">
        <v>12848891345930.928</v>
      </c>
      <c r="O996" s="132">
        <v>0.55103333332573934</v>
      </c>
      <c r="P996" s="132">
        <v>0.61558369962597603</v>
      </c>
      <c r="Q996" s="133">
        <v>3169.4354578023995</v>
      </c>
      <c r="R996" s="426">
        <v>1.0889630912213704</v>
      </c>
    </row>
    <row r="997" spans="1:18">
      <c r="A997" s="134">
        <f t="shared" si="15"/>
        <v>992</v>
      </c>
      <c r="B997" s="131">
        <v>9786193.5005123112</v>
      </c>
      <c r="C997" s="131">
        <v>5182043.7232130636</v>
      </c>
      <c r="D997" s="131">
        <v>967576.16978807747</v>
      </c>
      <c r="E997" s="131">
        <v>4304467.3900592057</v>
      </c>
      <c r="F997" s="133">
        <v>191554426250.61877</v>
      </c>
      <c r="G997" s="133">
        <v>62012558362.942093</v>
      </c>
      <c r="H997" s="133">
        <v>520654246418.2522</v>
      </c>
      <c r="I997" s="133">
        <v>9714500257547.2441</v>
      </c>
      <c r="J997" s="133">
        <v>295833992667.41357</v>
      </c>
      <c r="K997" s="133">
        <v>126594622029.88168</v>
      </c>
      <c r="L997" s="133">
        <v>2487061468523.71</v>
      </c>
      <c r="M997" s="133">
        <v>13144644587186.5</v>
      </c>
      <c r="N997" s="133">
        <v>14119450205813.432</v>
      </c>
      <c r="O997" s="132">
        <v>0.58293562877065241</v>
      </c>
      <c r="P997" s="132">
        <v>0.66149608664901327</v>
      </c>
      <c r="Q997" s="133">
        <v>3482.844155356051</v>
      </c>
      <c r="R997" s="426">
        <v>1.1225508801709543</v>
      </c>
    </row>
    <row r="998" spans="1:18">
      <c r="A998" s="134">
        <f t="shared" si="15"/>
        <v>993</v>
      </c>
      <c r="B998" s="131">
        <v>8876345.0915382002</v>
      </c>
      <c r="C998" s="131">
        <v>3767287.965201464</v>
      </c>
      <c r="D998" s="131">
        <v>1474529.7859014235</v>
      </c>
      <c r="E998" s="131">
        <v>6543316.4856175669</v>
      </c>
      <c r="F998" s="133">
        <v>196999377967.24713</v>
      </c>
      <c r="G998" s="133">
        <v>46516866124.056709</v>
      </c>
      <c r="H998" s="133">
        <v>482555607828.20361</v>
      </c>
      <c r="I998" s="133">
        <v>6384697980749.1338</v>
      </c>
      <c r="J998" s="133">
        <v>465694735498.40613</v>
      </c>
      <c r="K998" s="133">
        <v>144404154122.77435</v>
      </c>
      <c r="L998" s="133">
        <v>3054289044778.5063</v>
      </c>
      <c r="M998" s="133">
        <v>10531641522977.025</v>
      </c>
      <c r="N998" s="133">
        <v>11223586375128.045</v>
      </c>
      <c r="O998" s="132">
        <v>0.52248885068379958</v>
      </c>
      <c r="P998" s="132">
        <v>0.58180635147586335</v>
      </c>
      <c r="Q998" s="133">
        <v>2768.5215528189551</v>
      </c>
      <c r="R998" s="426">
        <v>0.97430330551834254</v>
      </c>
    </row>
    <row r="999" spans="1:18">
      <c r="A999" s="134">
        <f t="shared" si="15"/>
        <v>994</v>
      </c>
      <c r="B999" s="131">
        <v>10240603.308789028</v>
      </c>
      <c r="C999" s="131">
        <v>5285598.8396192053</v>
      </c>
      <c r="D999" s="131">
        <v>1154459.7049409205</v>
      </c>
      <c r="E999" s="131">
        <v>3592023.7259535631</v>
      </c>
      <c r="F999" s="133">
        <v>217569695006.97922</v>
      </c>
      <c r="G999" s="133">
        <v>58364198210.822327</v>
      </c>
      <c r="H999" s="133">
        <v>326336433769.45654</v>
      </c>
      <c r="I999" s="133">
        <v>8670677785367.6543</v>
      </c>
      <c r="J999" s="133">
        <v>178503975122.00195</v>
      </c>
      <c r="K999" s="133">
        <v>85639085652.022583</v>
      </c>
      <c r="L999" s="133">
        <v>2022742551500.4858</v>
      </c>
      <c r="M999" s="133">
        <v>11283899831411.623</v>
      </c>
      <c r="N999" s="133">
        <v>12043267801372.533</v>
      </c>
      <c r="O999" s="132">
        <v>0.55557796228462175</v>
      </c>
      <c r="P999" s="132">
        <v>0.63400789881248576</v>
      </c>
      <c r="Q999" s="133">
        <v>2970.7123338363426</v>
      </c>
      <c r="R999" s="426">
        <v>1.0325763096754135</v>
      </c>
    </row>
    <row r="1000" spans="1:18">
      <c r="A1000" s="134">
        <f t="shared" si="15"/>
        <v>995</v>
      </c>
      <c r="B1000" s="131">
        <v>14211454.036154682</v>
      </c>
      <c r="C1000" s="131">
        <v>8599875.8612435386</v>
      </c>
      <c r="D1000" s="131">
        <v>614001.20385644957</v>
      </c>
      <c r="E1000" s="131">
        <v>2867036.1631510649</v>
      </c>
      <c r="F1000" s="133">
        <v>215207288926.32513</v>
      </c>
      <c r="G1000" s="133">
        <v>52204928650.943855</v>
      </c>
      <c r="H1000" s="133">
        <v>550557222015.61877</v>
      </c>
      <c r="I1000" s="133">
        <v>12668960189713.129</v>
      </c>
      <c r="J1000" s="133">
        <v>202934569448.01144</v>
      </c>
      <c r="K1000" s="133">
        <v>55962559584.133125</v>
      </c>
      <c r="L1000" s="133">
        <v>1549654714631.075</v>
      </c>
      <c r="M1000" s="133">
        <v>15028069255391.967</v>
      </c>
      <c r="N1000" s="133">
        <v>16009566323935.438</v>
      </c>
      <c r="O1000" s="132">
        <v>0.60365811761268984</v>
      </c>
      <c r="P1000" s="132">
        <v>0.66675027705941092</v>
      </c>
      <c r="Q1000" s="133">
        <v>3949.0790142909318</v>
      </c>
      <c r="R1000" s="426">
        <v>1.2669351337553694</v>
      </c>
    </row>
    <row r="1001" spans="1:18">
      <c r="A1001" s="134">
        <f t="shared" si="15"/>
        <v>996</v>
      </c>
      <c r="B1001" s="131">
        <v>12152351.566585755</v>
      </c>
      <c r="C1001" s="131">
        <v>6196232.2651014896</v>
      </c>
      <c r="D1001" s="131">
        <v>820692.95035302266</v>
      </c>
      <c r="E1001" s="131">
        <v>4602737.5321669802</v>
      </c>
      <c r="F1001" s="133">
        <v>244969391208.32266</v>
      </c>
      <c r="G1001" s="133">
        <v>75806567251.56163</v>
      </c>
      <c r="H1001" s="133">
        <v>621804398232.73926</v>
      </c>
      <c r="I1001" s="133">
        <v>11780037129468.93</v>
      </c>
      <c r="J1001" s="133">
        <v>219083480387.0849</v>
      </c>
      <c r="K1001" s="133">
        <v>55083878751.406593</v>
      </c>
      <c r="L1001" s="133">
        <v>1700248003068.6846</v>
      </c>
      <c r="M1001" s="133">
        <v>14376256889908.844</v>
      </c>
      <c r="N1001" s="133">
        <v>15392883134165.564</v>
      </c>
      <c r="O1001" s="132">
        <v>0.57524141394552875</v>
      </c>
      <c r="P1001" s="132">
        <v>0.63502939351834886</v>
      </c>
      <c r="Q1001" s="133">
        <v>3796.9617992514959</v>
      </c>
      <c r="R1001" s="426">
        <v>0.9716115015575395</v>
      </c>
    </row>
    <row r="1002" spans="1:18">
      <c r="A1002" s="134">
        <f t="shared" si="15"/>
        <v>997</v>
      </c>
      <c r="B1002" s="131">
        <v>8172427.4526820984</v>
      </c>
      <c r="C1002" s="131">
        <v>14486013.088273101</v>
      </c>
      <c r="D1002" s="131">
        <v>599528.22895492031</v>
      </c>
      <c r="E1002" s="131">
        <v>3666378.6109403064</v>
      </c>
      <c r="F1002" s="133">
        <v>271349123028.06284</v>
      </c>
      <c r="G1002" s="133">
        <v>65403636823.129433</v>
      </c>
      <c r="H1002" s="133">
        <v>256289838364.02789</v>
      </c>
      <c r="I1002" s="133">
        <v>21568055715762.215</v>
      </c>
      <c r="J1002" s="133">
        <v>240468745205.33124</v>
      </c>
      <c r="K1002" s="133">
        <v>70642889155.523605</v>
      </c>
      <c r="L1002" s="133">
        <v>1504916782796.2139</v>
      </c>
      <c r="M1002" s="133">
        <v>23640373971283.313</v>
      </c>
      <c r="N1002" s="133">
        <v>25120799720878.527</v>
      </c>
      <c r="O1002" s="132">
        <v>0.72719123425051602</v>
      </c>
      <c r="P1002" s="132">
        <v>0.78529809559886021</v>
      </c>
      <c r="Q1002" s="133">
        <v>6196.5465517707271</v>
      </c>
      <c r="R1002" s="426">
        <v>1.3312414075089563</v>
      </c>
    </row>
    <row r="1003" spans="1:18">
      <c r="A1003" s="134">
        <f t="shared" si="15"/>
        <v>998</v>
      </c>
      <c r="B1003" s="131">
        <v>8113435.8399626855</v>
      </c>
      <c r="C1003" s="131">
        <v>7045754.8460956104</v>
      </c>
      <c r="D1003" s="131">
        <v>1167190.0872350633</v>
      </c>
      <c r="E1003" s="131">
        <v>8269220.4169009402</v>
      </c>
      <c r="F1003" s="133">
        <v>206152990546.57391</v>
      </c>
      <c r="G1003" s="133">
        <v>69146718385.304352</v>
      </c>
      <c r="H1003" s="133">
        <v>642619239143.88745</v>
      </c>
      <c r="I1003" s="133">
        <v>8692358392389.3818</v>
      </c>
      <c r="J1003" s="133">
        <v>549908896914.29956</v>
      </c>
      <c r="K1003" s="133">
        <v>128523322255.25496</v>
      </c>
      <c r="L1003" s="133">
        <v>2250215922929.9292</v>
      </c>
      <c r="M1003" s="133">
        <v>12263625773632.754</v>
      </c>
      <c r="N1003" s="133">
        <v>13062869250516.76</v>
      </c>
      <c r="O1003" s="132">
        <v>0.53659421271806351</v>
      </c>
      <c r="P1003" s="132">
        <v>0.60531617463372001</v>
      </c>
      <c r="Q1003" s="133">
        <v>3222.2173780258413</v>
      </c>
      <c r="R1003" s="426">
        <v>0.92639069379791039</v>
      </c>
    </row>
    <row r="1004" spans="1:18">
      <c r="A1004" s="134">
        <f t="shared" si="15"/>
        <v>999</v>
      </c>
      <c r="B1004" s="131">
        <v>14021566.006927533</v>
      </c>
      <c r="C1004" s="131">
        <v>7832798.9920979505</v>
      </c>
      <c r="D1004" s="131">
        <v>1251689.9144118056</v>
      </c>
      <c r="E1004" s="131">
        <v>5272444.2693967465</v>
      </c>
      <c r="F1004" s="133">
        <v>249189712387.56458</v>
      </c>
      <c r="G1004" s="133">
        <v>52003383079.137978</v>
      </c>
      <c r="H1004" s="133">
        <v>363861348337.89087</v>
      </c>
      <c r="I1004" s="133">
        <v>13215675213182.361</v>
      </c>
      <c r="J1004" s="133">
        <v>256411536512.04041</v>
      </c>
      <c r="K1004" s="133">
        <v>100055829375.33151</v>
      </c>
      <c r="L1004" s="133">
        <v>3233256969092.8779</v>
      </c>
      <c r="M1004" s="133">
        <v>17169260896500.504</v>
      </c>
      <c r="N1004" s="133">
        <v>18197391745068.922</v>
      </c>
      <c r="O1004" s="132">
        <v>0.57787890849718992</v>
      </c>
      <c r="P1004" s="132">
        <v>0.64231819441684201</v>
      </c>
      <c r="Q1004" s="133">
        <v>4488.7498137811845</v>
      </c>
      <c r="R1004" s="426">
        <v>1.3147199709717508</v>
      </c>
    </row>
    <row r="1005" spans="1:18">
      <c r="A1005" s="134">
        <f t="shared" si="15"/>
        <v>1000</v>
      </c>
      <c r="B1005" s="131">
        <v>13858870.967181837</v>
      </c>
      <c r="C1005" s="131">
        <v>19715718.758667611</v>
      </c>
      <c r="D1005" s="131">
        <v>884703.30795985437</v>
      </c>
      <c r="E1005" s="131">
        <v>5047521.6258873213</v>
      </c>
      <c r="F1005" s="133">
        <v>231291947504.90814</v>
      </c>
      <c r="G1005" s="133">
        <v>70040056506.795914</v>
      </c>
      <c r="H1005" s="133">
        <v>104529719492.05542</v>
      </c>
      <c r="I1005" s="133">
        <v>27347048464306.117</v>
      </c>
      <c r="J1005" s="133">
        <v>358812795480.68237</v>
      </c>
      <c r="K1005" s="133">
        <v>89769744897.867905</v>
      </c>
      <c r="L1005" s="133">
        <v>2418653862127.1318</v>
      </c>
      <c r="M1005" s="133">
        <v>30318814586303.855</v>
      </c>
      <c r="N1005" s="133">
        <v>32111444796548.445</v>
      </c>
      <c r="O1005" s="132">
        <v>0.70284332384688797</v>
      </c>
      <c r="P1005" s="132">
        <v>0.76148587507266818</v>
      </c>
      <c r="Q1005" s="133">
        <v>7920.9286621974461</v>
      </c>
      <c r="R1005" s="426">
        <v>1.163769158256466</v>
      </c>
    </row>
    <row r="1006" spans="1:18">
      <c r="A1006" s="134">
        <f t="shared" si="15"/>
        <v>1001</v>
      </c>
      <c r="B1006" s="131">
        <v>10045607.198817488</v>
      </c>
      <c r="C1006" s="131">
        <v>7219371.7036176519</v>
      </c>
      <c r="D1006" s="131">
        <v>1162205.2922128416</v>
      </c>
      <c r="E1006" s="131">
        <v>4928980.4957641261</v>
      </c>
      <c r="F1006" s="133">
        <v>274357816254.71594</v>
      </c>
      <c r="G1006" s="133">
        <v>52697205799.807968</v>
      </c>
      <c r="H1006" s="133">
        <v>641517062248.39868</v>
      </c>
      <c r="I1006" s="133">
        <v>12611408296355.531</v>
      </c>
      <c r="J1006" s="133">
        <v>326229628384.6203</v>
      </c>
      <c r="K1006" s="133">
        <v>82414142321.387909</v>
      </c>
      <c r="L1006" s="133">
        <v>2877920862902.415</v>
      </c>
      <c r="M1006" s="133">
        <v>16539489992212.355</v>
      </c>
      <c r="N1006" s="133">
        <v>17619007717371.266</v>
      </c>
      <c r="O1006" s="132">
        <v>0.61771724144114337</v>
      </c>
      <c r="P1006" s="132">
        <v>0.68653893693619261</v>
      </c>
      <c r="Q1006" s="133">
        <v>4346.0798513495965</v>
      </c>
      <c r="R1006" s="426">
        <v>1.2346099958241632</v>
      </c>
    </row>
    <row r="1007" spans="1:18">
      <c r="A1007" s="134">
        <f t="shared" si="15"/>
        <v>1002</v>
      </c>
      <c r="B1007" s="131">
        <v>8080063.6552039767</v>
      </c>
      <c r="C1007" s="131">
        <v>15144288.226856418</v>
      </c>
      <c r="D1007" s="131">
        <v>757690.35444765235</v>
      </c>
      <c r="E1007" s="131">
        <v>4546702.1950924341</v>
      </c>
      <c r="F1007" s="133">
        <v>218047879551.60535</v>
      </c>
      <c r="G1007" s="133">
        <v>34158891208.214775</v>
      </c>
      <c r="H1007" s="133">
        <v>691170305638.53455</v>
      </c>
      <c r="I1007" s="133">
        <v>22832530359425.102</v>
      </c>
      <c r="J1007" s="133">
        <v>297817567086.13086</v>
      </c>
      <c r="K1007" s="133">
        <v>74502425284.865204</v>
      </c>
      <c r="L1007" s="133">
        <v>1632319434927.77</v>
      </c>
      <c r="M1007" s="133">
        <v>25528340092362.398</v>
      </c>
      <c r="N1007" s="133">
        <v>27290922860228.137</v>
      </c>
      <c r="O1007" s="132">
        <v>0.71625271937629975</v>
      </c>
      <c r="P1007" s="132">
        <v>0.79069745363683386</v>
      </c>
      <c r="Q1007" s="133">
        <v>6731.8507301993432</v>
      </c>
      <c r="R1007" s="426">
        <v>1.0351736625520107</v>
      </c>
    </row>
    <row r="1008" spans="1:18">
      <c r="A1008" s="134">
        <f t="shared" si="15"/>
        <v>1003</v>
      </c>
      <c r="B1008" s="131">
        <v>7724333.9156182157</v>
      </c>
      <c r="C1008" s="131">
        <v>4912762.3676286731</v>
      </c>
      <c r="D1008" s="131">
        <v>1022820.4870422147</v>
      </c>
      <c r="E1008" s="131">
        <v>5216011.0277850274</v>
      </c>
      <c r="F1008" s="133">
        <v>159231883033.68774</v>
      </c>
      <c r="G1008" s="133">
        <v>44289879477.83651</v>
      </c>
      <c r="H1008" s="133">
        <v>286006858678.12384</v>
      </c>
      <c r="I1008" s="133">
        <v>8164153931684.4346</v>
      </c>
      <c r="J1008" s="133">
        <v>298901521438.72333</v>
      </c>
      <c r="K1008" s="133">
        <v>100317189503.77261</v>
      </c>
      <c r="L1008" s="133">
        <v>2137589919935.4573</v>
      </c>
      <c r="M1008" s="133">
        <v>10986969421240.512</v>
      </c>
      <c r="N1008" s="133">
        <v>11687149444144.207</v>
      </c>
      <c r="O1008" s="132">
        <v>0.56599461722000965</v>
      </c>
      <c r="P1008" s="132">
        <v>0.62871902542360902</v>
      </c>
      <c r="Q1008" s="133">
        <v>2882.8686344706975</v>
      </c>
      <c r="R1008" s="426">
        <v>1.066381260801631</v>
      </c>
    </row>
    <row r="1009" spans="1:18">
      <c r="A1009" s="134">
        <f t="shared" si="15"/>
        <v>1004</v>
      </c>
      <c r="B1009" s="131">
        <v>12572960.441484235</v>
      </c>
      <c r="C1009" s="131">
        <v>4029767.6538429102</v>
      </c>
      <c r="D1009" s="131">
        <v>541988.50805458473</v>
      </c>
      <c r="E1009" s="131">
        <v>5296633.9287320264</v>
      </c>
      <c r="F1009" s="133">
        <v>245155023529.83328</v>
      </c>
      <c r="G1009" s="133">
        <v>66816300387.010559</v>
      </c>
      <c r="H1009" s="133">
        <v>655053884828.75293</v>
      </c>
      <c r="I1009" s="133">
        <v>10303032259554.275</v>
      </c>
      <c r="J1009" s="133">
        <v>291330276977.1275</v>
      </c>
      <c r="K1009" s="133">
        <v>46280968495.88311</v>
      </c>
      <c r="L1009" s="133">
        <v>1504273775268.3938</v>
      </c>
      <c r="M1009" s="133">
        <v>12799971165124.432</v>
      </c>
      <c r="N1009" s="133">
        <v>13786832042625.904</v>
      </c>
      <c r="O1009" s="132">
        <v>0.54956767485844726</v>
      </c>
      <c r="P1009" s="132">
        <v>0.61247341447198189</v>
      </c>
      <c r="Q1009" s="133">
        <v>3400.7972478110273</v>
      </c>
      <c r="R1009" s="426">
        <v>1.3414734631363467</v>
      </c>
    </row>
    <row r="1010" spans="1:18">
      <c r="A1010" s="134">
        <f t="shared" si="15"/>
        <v>1005</v>
      </c>
      <c r="B1010" s="131">
        <v>8157966.7443703497</v>
      </c>
      <c r="C1010" s="131">
        <v>4207885.2062683841</v>
      </c>
      <c r="D1010" s="131">
        <v>759750.14232180419</v>
      </c>
      <c r="E1010" s="131">
        <v>6409030.9870828725</v>
      </c>
      <c r="F1010" s="133">
        <v>212654470698.72675</v>
      </c>
      <c r="G1010" s="133">
        <v>38122854568.009041</v>
      </c>
      <c r="H1010" s="133">
        <v>111373902910.13257</v>
      </c>
      <c r="I1010" s="133">
        <v>8920532464682.2344</v>
      </c>
      <c r="J1010" s="133">
        <v>457390236430.51245</v>
      </c>
      <c r="K1010" s="133">
        <v>105337403168.32065</v>
      </c>
      <c r="L1010" s="133">
        <v>1797701876263.6475</v>
      </c>
      <c r="M1010" s="133">
        <v>11392335883454.848</v>
      </c>
      <c r="N1010" s="133">
        <v>12240347602061.432</v>
      </c>
      <c r="O1010" s="132">
        <v>0.56109018154068158</v>
      </c>
      <c r="P1010" s="132">
        <v>0.61346735529959573</v>
      </c>
      <c r="Q1010" s="133">
        <v>3019.3259995218136</v>
      </c>
      <c r="R1010" s="426">
        <v>1.1841152915399484</v>
      </c>
    </row>
    <row r="1011" spans="1:18">
      <c r="A1011" s="134">
        <f t="shared" si="15"/>
        <v>1006</v>
      </c>
      <c r="B1011" s="131">
        <v>6082327.0597428055</v>
      </c>
      <c r="C1011" s="131">
        <v>10150360.442609716</v>
      </c>
      <c r="D1011" s="131">
        <v>1215758.072090786</v>
      </c>
      <c r="E1011" s="131">
        <v>4251546.2257467527</v>
      </c>
      <c r="F1011" s="133">
        <v>209447648496.21979</v>
      </c>
      <c r="G1011" s="133">
        <v>40023069158.288063</v>
      </c>
      <c r="H1011" s="133">
        <v>521098046849.20844</v>
      </c>
      <c r="I1011" s="133">
        <v>16723228232894.779</v>
      </c>
      <c r="J1011" s="133">
        <v>332890342415.29272</v>
      </c>
      <c r="K1011" s="133">
        <v>108556902527.60756</v>
      </c>
      <c r="L1011" s="133">
        <v>2572810336453.2383</v>
      </c>
      <c r="M1011" s="133">
        <v>20258583861140.129</v>
      </c>
      <c r="N1011" s="133">
        <v>21452548587469.297</v>
      </c>
      <c r="O1011" s="132">
        <v>0.69001092785850049</v>
      </c>
      <c r="P1011" s="132">
        <v>0.75591844771313077</v>
      </c>
      <c r="Q1011" s="133">
        <v>5291.6992075651942</v>
      </c>
      <c r="R1011" s="426">
        <v>1.0776039329755289</v>
      </c>
    </row>
    <row r="1012" spans="1:18">
      <c r="A1012" s="134">
        <f t="shared" si="15"/>
        <v>1007</v>
      </c>
      <c r="B1012" s="131">
        <v>8701977.1041034069</v>
      </c>
      <c r="C1012" s="131">
        <v>4491281.9543499723</v>
      </c>
      <c r="D1012" s="131">
        <v>620169.33007160097</v>
      </c>
      <c r="E1012" s="131">
        <v>4998239.3514858894</v>
      </c>
      <c r="F1012" s="133">
        <v>207837866647.33374</v>
      </c>
      <c r="G1012" s="133">
        <v>55106953689.771248</v>
      </c>
      <c r="H1012" s="133">
        <v>327927295493.96381</v>
      </c>
      <c r="I1012" s="133">
        <v>8477518383362.2188</v>
      </c>
      <c r="J1012" s="133">
        <v>238269475503.33835</v>
      </c>
      <c r="K1012" s="133">
        <v>98375790502.26799</v>
      </c>
      <c r="L1012" s="133">
        <v>1038307889132.0564</v>
      </c>
      <c r="M1012" s="133">
        <v>10180398833993.844</v>
      </c>
      <c r="N1012" s="133">
        <v>10892333868609.654</v>
      </c>
      <c r="O1012" s="132">
        <v>0.54335026187223823</v>
      </c>
      <c r="P1012" s="132">
        <v>0.61262481507211897</v>
      </c>
      <c r="Q1012" s="133">
        <v>2686.8115117438715</v>
      </c>
      <c r="R1012" s="426">
        <v>0.97837611187294649</v>
      </c>
    </row>
    <row r="1013" spans="1:18">
      <c r="A1013" s="134">
        <f t="shared" si="15"/>
        <v>1008</v>
      </c>
      <c r="B1013" s="131">
        <v>7775251.0720671853</v>
      </c>
      <c r="C1013" s="131">
        <v>7526376.4398911847</v>
      </c>
      <c r="D1013" s="131">
        <v>453615.4722190607</v>
      </c>
      <c r="E1013" s="131">
        <v>3286453.6302002324</v>
      </c>
      <c r="F1013" s="133">
        <v>160136064877.18964</v>
      </c>
      <c r="G1013" s="133">
        <v>51605113213.47757</v>
      </c>
      <c r="H1013" s="133">
        <v>487737074032.14648</v>
      </c>
      <c r="I1013" s="133">
        <v>10698082928477.695</v>
      </c>
      <c r="J1013" s="133">
        <v>203725627088.40884</v>
      </c>
      <c r="K1013" s="133">
        <v>45734440951.934517</v>
      </c>
      <c r="L1013" s="133">
        <v>894111109832.90027</v>
      </c>
      <c r="M1013" s="133">
        <v>12329391180383.084</v>
      </c>
      <c r="N1013" s="133">
        <v>13193079263560.654</v>
      </c>
      <c r="O1013" s="132">
        <v>0.61260913692524033</v>
      </c>
      <c r="P1013" s="132">
        <v>0.6766158214973983</v>
      </c>
      <c r="Q1013" s="133">
        <v>3254.3362761619769</v>
      </c>
      <c r="R1013" s="426">
        <v>1.0222519851579857</v>
      </c>
    </row>
    <row r="1014" spans="1:18">
      <c r="A1014" s="134">
        <f t="shared" si="15"/>
        <v>1009</v>
      </c>
      <c r="B1014" s="131">
        <v>10204828.870058484</v>
      </c>
      <c r="C1014" s="131">
        <v>6246890.101095519</v>
      </c>
      <c r="D1014" s="131">
        <v>779046.48092696839</v>
      </c>
      <c r="E1014" s="131">
        <v>3163766.5032750689</v>
      </c>
      <c r="F1014" s="133">
        <v>217582344761.95331</v>
      </c>
      <c r="G1014" s="133">
        <v>46370611283.043304</v>
      </c>
      <c r="H1014" s="133">
        <v>413601193802.92749</v>
      </c>
      <c r="I1014" s="133">
        <v>10010724036538.475</v>
      </c>
      <c r="J1014" s="133">
        <v>204367312616.01376</v>
      </c>
      <c r="K1014" s="133">
        <v>102642886601.31371</v>
      </c>
      <c r="L1014" s="133">
        <v>1718848166518.3547</v>
      </c>
      <c r="M1014" s="133">
        <v>12450183596077.086</v>
      </c>
      <c r="N1014" s="133">
        <v>13292236389592.344</v>
      </c>
      <c r="O1014" s="132">
        <v>0.60994688121697405</v>
      </c>
      <c r="P1014" s="132">
        <v>0.66501990460562621</v>
      </c>
      <c r="Q1014" s="133">
        <v>3278.7953600375786</v>
      </c>
      <c r="R1014" s="426">
        <v>1.0322513737395691</v>
      </c>
    </row>
    <row r="1015" spans="1:18">
      <c r="A1015" s="134">
        <f t="shared" si="15"/>
        <v>1010</v>
      </c>
      <c r="B1015" s="131">
        <v>8495778.5028467942</v>
      </c>
      <c r="C1015" s="131">
        <v>9397135.9301773161</v>
      </c>
      <c r="D1015" s="131">
        <v>1225779.354182564</v>
      </c>
      <c r="E1015" s="131">
        <v>6153510.2809403045</v>
      </c>
      <c r="F1015" s="133">
        <v>209978789192.00299</v>
      </c>
      <c r="G1015" s="133">
        <v>43835138043.522568</v>
      </c>
      <c r="H1015" s="133">
        <v>491183742453.55725</v>
      </c>
      <c r="I1015" s="133">
        <v>15037023314301.584</v>
      </c>
      <c r="J1015" s="133">
        <v>404839402706.49609</v>
      </c>
      <c r="K1015" s="133">
        <v>137123668350.29805</v>
      </c>
      <c r="L1015" s="133">
        <v>2822876320191.2842</v>
      </c>
      <c r="M1015" s="133">
        <v>18893046448003.219</v>
      </c>
      <c r="N1015" s="133">
        <v>20085027021847.438</v>
      </c>
      <c r="O1015" s="132">
        <v>0.62410064434356538</v>
      </c>
      <c r="P1015" s="132">
        <v>0.6938478607249392</v>
      </c>
      <c r="Q1015" s="133">
        <v>4954.3727236920167</v>
      </c>
      <c r="R1015" s="426">
        <v>1.0447841258727915</v>
      </c>
    </row>
    <row r="1016" spans="1:18">
      <c r="A1016" s="134">
        <f t="shared" si="15"/>
        <v>1011</v>
      </c>
      <c r="B1016" s="131">
        <v>9561115.0102645848</v>
      </c>
      <c r="C1016" s="131">
        <v>6616668.4563613692</v>
      </c>
      <c r="D1016" s="131">
        <v>1217231.7036695164</v>
      </c>
      <c r="E1016" s="131">
        <v>5270398.0257755145</v>
      </c>
      <c r="F1016" s="133">
        <v>213287422405.00232</v>
      </c>
      <c r="G1016" s="133">
        <v>47201710226.995071</v>
      </c>
      <c r="H1016" s="133">
        <v>407275426904.68048</v>
      </c>
      <c r="I1016" s="133">
        <v>12525664253504.828</v>
      </c>
      <c r="J1016" s="133">
        <v>371710000422.51782</v>
      </c>
      <c r="K1016" s="133">
        <v>100880552883.30252</v>
      </c>
      <c r="L1016" s="133">
        <v>2585351218533.0796</v>
      </c>
      <c r="M1016" s="133">
        <v>15990881452248.408</v>
      </c>
      <c r="N1016" s="133">
        <v>17152285990440.193</v>
      </c>
      <c r="O1016" s="132">
        <v>0.61719880568812457</v>
      </c>
      <c r="P1016" s="132">
        <v>0.69419677266303426</v>
      </c>
      <c r="Q1016" s="133">
        <v>4230.9536236902304</v>
      </c>
      <c r="R1016" s="426">
        <v>0.98320472068785825</v>
      </c>
    </row>
    <row r="1017" spans="1:18">
      <c r="A1017" s="134">
        <f t="shared" si="15"/>
        <v>1012</v>
      </c>
      <c r="B1017" s="131">
        <v>7519606.7358137807</v>
      </c>
      <c r="C1017" s="131">
        <v>11028191.480307464</v>
      </c>
      <c r="D1017" s="131">
        <v>989089.66012203926</v>
      </c>
      <c r="E1017" s="131">
        <v>4712963.1875921711</v>
      </c>
      <c r="F1017" s="133">
        <v>189413300390.58542</v>
      </c>
      <c r="G1017" s="133">
        <v>44045998150.123367</v>
      </c>
      <c r="H1017" s="133">
        <v>334353772465.07831</v>
      </c>
      <c r="I1017" s="133">
        <v>13280360171454.229</v>
      </c>
      <c r="J1017" s="133">
        <v>385768400590.57727</v>
      </c>
      <c r="K1017" s="133">
        <v>92196110374.753891</v>
      </c>
      <c r="L1017" s="133">
        <v>1932436680228.5767</v>
      </c>
      <c r="M1017" s="133">
        <v>16025115135113.215</v>
      </c>
      <c r="N1017" s="133">
        <v>17042325000562.711</v>
      </c>
      <c r="O1017" s="132">
        <v>0.62612406345903426</v>
      </c>
      <c r="P1017" s="132">
        <v>0.69756831106215134</v>
      </c>
      <c r="Q1017" s="133">
        <v>4203.8295511994847</v>
      </c>
      <c r="R1017" s="426">
        <v>1.0874515584850499</v>
      </c>
    </row>
    <row r="1018" spans="1:18">
      <c r="A1018" s="134">
        <f t="shared" si="15"/>
        <v>1013</v>
      </c>
      <c r="B1018" s="131">
        <v>10704289.997137092</v>
      </c>
      <c r="C1018" s="131">
        <v>4255416.188106996</v>
      </c>
      <c r="D1018" s="131">
        <v>850575.86375893594</v>
      </c>
      <c r="E1018" s="131">
        <v>6142696.0157023016</v>
      </c>
      <c r="F1018" s="133">
        <v>151431170376.61139</v>
      </c>
      <c r="G1018" s="133">
        <v>54971509682.344955</v>
      </c>
      <c r="H1018" s="133">
        <v>778401247980.42786</v>
      </c>
      <c r="I1018" s="133">
        <v>6822129512999.4688</v>
      </c>
      <c r="J1018" s="133">
        <v>522463998849.65234</v>
      </c>
      <c r="K1018" s="133">
        <v>101002029063.6356</v>
      </c>
      <c r="L1018" s="133">
        <v>1976049768412.5034</v>
      </c>
      <c r="M1018" s="133">
        <v>10200046557305.688</v>
      </c>
      <c r="N1018" s="133">
        <v>10919655666112.113</v>
      </c>
      <c r="O1018" s="132">
        <v>0.53100644366777039</v>
      </c>
      <c r="P1018" s="132">
        <v>0.60695621207977035</v>
      </c>
      <c r="Q1018" s="133">
        <v>2693.550978320699</v>
      </c>
      <c r="R1018" s="426">
        <v>1.0347929949003252</v>
      </c>
    </row>
    <row r="1019" spans="1:18">
      <c r="A1019" s="134">
        <f t="shared" si="15"/>
        <v>1014</v>
      </c>
      <c r="B1019" s="131">
        <v>8413524.4832423516</v>
      </c>
      <c r="C1019" s="131">
        <v>14115072.154634831</v>
      </c>
      <c r="D1019" s="131">
        <v>530153.71584310418</v>
      </c>
      <c r="E1019" s="131">
        <v>5492875.0196564216</v>
      </c>
      <c r="F1019" s="133">
        <v>228099712377.58472</v>
      </c>
      <c r="G1019" s="133">
        <v>59845841786.527328</v>
      </c>
      <c r="H1019" s="133">
        <v>478052916662.42896</v>
      </c>
      <c r="I1019" s="133">
        <v>20046335566851.637</v>
      </c>
      <c r="J1019" s="133">
        <v>235458271823.3067</v>
      </c>
      <c r="K1019" s="133">
        <v>48351557853.783707</v>
      </c>
      <c r="L1019" s="133">
        <v>1044463586542.9492</v>
      </c>
      <c r="M1019" s="133">
        <v>21852661899734.109</v>
      </c>
      <c r="N1019" s="133">
        <v>23097111339201.879</v>
      </c>
      <c r="O1019" s="132">
        <v>0.67021662890473388</v>
      </c>
      <c r="P1019" s="132">
        <v>0.7280650660477227</v>
      </c>
      <c r="Q1019" s="133">
        <v>5697.3634285155103</v>
      </c>
      <c r="R1019" s="426">
        <v>1.0215691034936527</v>
      </c>
    </row>
    <row r="1020" spans="1:18">
      <c r="A1020" s="134">
        <f t="shared" si="15"/>
        <v>1015</v>
      </c>
      <c r="B1020" s="131">
        <v>8757163.8616035376</v>
      </c>
      <c r="C1020" s="131">
        <v>12604353.711011332</v>
      </c>
      <c r="D1020" s="131">
        <v>767609.68707455532</v>
      </c>
      <c r="E1020" s="131">
        <v>5796496.6326706233</v>
      </c>
      <c r="F1020" s="133">
        <v>215745769120.40454</v>
      </c>
      <c r="G1020" s="133">
        <v>51958227141.3909</v>
      </c>
      <c r="H1020" s="133">
        <v>625387897367.47412</v>
      </c>
      <c r="I1020" s="133">
        <v>18375010482966.164</v>
      </c>
      <c r="J1020" s="133">
        <v>291051946317.79822</v>
      </c>
      <c r="K1020" s="133">
        <v>56734930368.906631</v>
      </c>
      <c r="L1020" s="133">
        <v>2179414825739.5144</v>
      </c>
      <c r="M1020" s="133">
        <v>21527600082759.855</v>
      </c>
      <c r="N1020" s="133">
        <v>22881797803083.641</v>
      </c>
      <c r="O1020" s="132">
        <v>0.66616092927258053</v>
      </c>
      <c r="P1020" s="132">
        <v>0.71725698425422135</v>
      </c>
      <c r="Q1020" s="133">
        <v>5644.2520481212732</v>
      </c>
      <c r="R1020" s="426">
        <v>1.102575372440743</v>
      </c>
    </row>
    <row r="1021" spans="1:18">
      <c r="A1021" s="134">
        <f t="shared" si="15"/>
        <v>1016</v>
      </c>
      <c r="B1021" s="131">
        <v>13016187.968771894</v>
      </c>
      <c r="C1021" s="131">
        <v>7404266.0719551314</v>
      </c>
      <c r="D1021" s="131">
        <v>1215708.3271993811</v>
      </c>
      <c r="E1021" s="131">
        <v>3316443.6542914021</v>
      </c>
      <c r="F1021" s="133">
        <v>180480793902.46558</v>
      </c>
      <c r="G1021" s="133">
        <v>40745633167.708344</v>
      </c>
      <c r="H1021" s="133">
        <v>624891792263.48486</v>
      </c>
      <c r="I1021" s="133">
        <v>9815464828710.5371</v>
      </c>
      <c r="J1021" s="133">
        <v>209163382144.11334</v>
      </c>
      <c r="K1021" s="133">
        <v>116771464573.55728</v>
      </c>
      <c r="L1021" s="133">
        <v>2735639897177.4424</v>
      </c>
      <c r="M1021" s="133">
        <v>13501931364869.133</v>
      </c>
      <c r="N1021" s="133">
        <v>14392743937481.039</v>
      </c>
      <c r="O1021" s="132">
        <v>0.58451662944566007</v>
      </c>
      <c r="P1021" s="132">
        <v>0.64258354682541852</v>
      </c>
      <c r="Q1021" s="133">
        <v>3550.2575080120964</v>
      </c>
      <c r="R1021" s="426">
        <v>0.98071890460825473</v>
      </c>
    </row>
    <row r="1022" spans="1:18">
      <c r="A1022" s="134">
        <f t="shared" si="15"/>
        <v>1017</v>
      </c>
      <c r="B1022" s="131">
        <v>11928285.480203388</v>
      </c>
      <c r="C1022" s="131">
        <v>4982326.3545554997</v>
      </c>
      <c r="D1022" s="131">
        <v>568428.78301204043</v>
      </c>
      <c r="E1022" s="131">
        <v>3946829.3729532049</v>
      </c>
      <c r="F1022" s="133">
        <v>212713127471.39124</v>
      </c>
      <c r="G1022" s="133">
        <v>57007825225.575073</v>
      </c>
      <c r="H1022" s="133">
        <v>322735310797.45953</v>
      </c>
      <c r="I1022" s="133">
        <v>10153435446331.328</v>
      </c>
      <c r="J1022" s="133">
        <v>226548957398.0806</v>
      </c>
      <c r="K1022" s="133">
        <v>78850762533.219879</v>
      </c>
      <c r="L1022" s="133">
        <v>1194272927376.6631</v>
      </c>
      <c r="M1022" s="133">
        <v>11975843404436.75</v>
      </c>
      <c r="N1022" s="133">
        <v>12818010136732.998</v>
      </c>
      <c r="O1022" s="132">
        <v>0.57306318042332349</v>
      </c>
      <c r="P1022" s="132">
        <v>0.62684515303181354</v>
      </c>
      <c r="Q1022" s="133">
        <v>3161.8179913006902</v>
      </c>
      <c r="R1022" s="426">
        <v>0.99436764389176968</v>
      </c>
    </row>
    <row r="1023" spans="1:18">
      <c r="A1023" s="134">
        <f t="shared" si="15"/>
        <v>1018</v>
      </c>
      <c r="B1023" s="131">
        <v>10429405.836089686</v>
      </c>
      <c r="C1023" s="131">
        <v>18391340.130686641</v>
      </c>
      <c r="D1023" s="131">
        <v>501127.08103700669</v>
      </c>
      <c r="E1023" s="131">
        <v>4374077.4958061706</v>
      </c>
      <c r="F1023" s="133">
        <v>283121852229.91473</v>
      </c>
      <c r="G1023" s="133">
        <v>41306414354.925552</v>
      </c>
      <c r="H1023" s="133">
        <v>303733152364.84363</v>
      </c>
      <c r="I1023" s="133">
        <v>28409474596087.555</v>
      </c>
      <c r="J1023" s="133">
        <v>380144290541.84015</v>
      </c>
      <c r="K1023" s="133">
        <v>51288292695.008446</v>
      </c>
      <c r="L1023" s="133">
        <v>1034584924130.0896</v>
      </c>
      <c r="M1023" s="133">
        <v>30179225255819.336</v>
      </c>
      <c r="N1023" s="133">
        <v>32055371803739.973</v>
      </c>
      <c r="O1023" s="132">
        <v>0.73747988334271797</v>
      </c>
      <c r="P1023" s="132">
        <v>0.79865381228000532</v>
      </c>
      <c r="Q1023" s="133">
        <v>7907.0971395510542</v>
      </c>
      <c r="R1023" s="426">
        <v>1.0851132971828561</v>
      </c>
    </row>
    <row r="1024" spans="1:18">
      <c r="A1024" s="134">
        <f t="shared" si="15"/>
        <v>1019</v>
      </c>
      <c r="B1024" s="131">
        <v>11469724.050745172</v>
      </c>
      <c r="C1024" s="131">
        <v>9631273.4881596193</v>
      </c>
      <c r="D1024" s="131">
        <v>1078228.3473740271</v>
      </c>
      <c r="E1024" s="131">
        <v>7667218.3124010079</v>
      </c>
      <c r="F1024" s="133">
        <v>200190242234.9928</v>
      </c>
      <c r="G1024" s="133">
        <v>61464004860.807861</v>
      </c>
      <c r="H1024" s="133">
        <v>542643759540.2326</v>
      </c>
      <c r="I1024" s="133">
        <v>12960453538713.82</v>
      </c>
      <c r="J1024" s="133">
        <v>603651637726.00037</v>
      </c>
      <c r="K1024" s="133">
        <v>108382816994.19478</v>
      </c>
      <c r="L1024" s="133">
        <v>1994808975872.2769</v>
      </c>
      <c r="M1024" s="133">
        <v>16209940728846.525</v>
      </c>
      <c r="N1024" s="133">
        <v>17301927323304.805</v>
      </c>
      <c r="O1024" s="132">
        <v>0.57655081732498292</v>
      </c>
      <c r="P1024" s="132">
        <v>0.63634060117129621</v>
      </c>
      <c r="Q1024" s="133">
        <v>4267.8656446237801</v>
      </c>
      <c r="R1024" s="426">
        <v>0.95889733827102974</v>
      </c>
    </row>
    <row r="1025" spans="1:18">
      <c r="A1025" s="134">
        <f t="shared" si="15"/>
        <v>1020</v>
      </c>
      <c r="B1025" s="131">
        <v>10079162.835248431</v>
      </c>
      <c r="C1025" s="131">
        <v>4461552.5559196854</v>
      </c>
      <c r="D1025" s="131">
        <v>909954.02324502973</v>
      </c>
      <c r="E1025" s="131">
        <v>5188898.9211133625</v>
      </c>
      <c r="F1025" s="133">
        <v>215941667971.84244</v>
      </c>
      <c r="G1025" s="133">
        <v>55913146801.109802</v>
      </c>
      <c r="H1025" s="133">
        <v>0</v>
      </c>
      <c r="I1025" s="133">
        <v>10550094568555.967</v>
      </c>
      <c r="J1025" s="133">
        <v>372245813371.15405</v>
      </c>
      <c r="K1025" s="133">
        <v>127347702420.29659</v>
      </c>
      <c r="L1025" s="133">
        <v>1727473141731.5994</v>
      </c>
      <c r="M1025" s="133">
        <v>12777161226079.018</v>
      </c>
      <c r="N1025" s="133">
        <v>13616211948778.195</v>
      </c>
      <c r="O1025" s="132">
        <v>0.56983259311280521</v>
      </c>
      <c r="P1025" s="132">
        <v>0.62341885684664777</v>
      </c>
      <c r="Q1025" s="133">
        <v>3358.7103968372462</v>
      </c>
      <c r="R1025" s="426">
        <v>0.93646482782962659</v>
      </c>
    </row>
    <row r="1026" spans="1:18">
      <c r="A1026" s="134">
        <f t="shared" si="15"/>
        <v>1021</v>
      </c>
      <c r="B1026" s="131">
        <v>8393678.0899283346</v>
      </c>
      <c r="C1026" s="131">
        <v>8403591.3486842252</v>
      </c>
      <c r="D1026" s="131">
        <v>795008.1965042667</v>
      </c>
      <c r="E1026" s="131">
        <v>6409455.898632925</v>
      </c>
      <c r="F1026" s="133">
        <v>222729053749.3797</v>
      </c>
      <c r="G1026" s="133">
        <v>42507710503.627136</v>
      </c>
      <c r="H1026" s="133">
        <v>622062006405.48608</v>
      </c>
      <c r="I1026" s="133">
        <v>13704999567871.234</v>
      </c>
      <c r="J1026" s="133">
        <v>492569719196.39014</v>
      </c>
      <c r="K1026" s="133">
        <v>101305715089.37378</v>
      </c>
      <c r="L1026" s="133">
        <v>1381214787909.7393</v>
      </c>
      <c r="M1026" s="133">
        <v>16302151796472.223</v>
      </c>
      <c r="N1026" s="133">
        <v>17442760954227.98</v>
      </c>
      <c r="O1026" s="132">
        <v>0.61179099611679055</v>
      </c>
      <c r="P1026" s="132">
        <v>0.68100332977458777</v>
      </c>
      <c r="Q1026" s="133">
        <v>4302.6050701105032</v>
      </c>
      <c r="R1026" s="426">
        <v>0.94232081024224057</v>
      </c>
    </row>
    <row r="1027" spans="1:18">
      <c r="A1027" s="134">
        <f t="shared" si="15"/>
        <v>1022</v>
      </c>
      <c r="B1027" s="131">
        <v>12232770.476701768</v>
      </c>
      <c r="C1027" s="131">
        <v>5746783.5930393208</v>
      </c>
      <c r="D1027" s="131">
        <v>755400.71035060543</v>
      </c>
      <c r="E1027" s="131">
        <v>3344563.2086571213</v>
      </c>
      <c r="F1027" s="133">
        <v>209937414093.21747</v>
      </c>
      <c r="G1027" s="133">
        <v>57490754639.64875</v>
      </c>
      <c r="H1027" s="133">
        <v>333743279589.32471</v>
      </c>
      <c r="I1027" s="133">
        <v>8675176789385.0215</v>
      </c>
      <c r="J1027" s="133">
        <v>170597752027.88385</v>
      </c>
      <c r="K1027" s="133">
        <v>60806382688.54924</v>
      </c>
      <c r="L1027" s="133">
        <v>1329489299499.4077</v>
      </c>
      <c r="M1027" s="133">
        <v>10569813503190.188</v>
      </c>
      <c r="N1027" s="133">
        <v>11246143911548.359</v>
      </c>
      <c r="O1027" s="132">
        <v>0.55868451236785543</v>
      </c>
      <c r="P1027" s="132">
        <v>0.61483276192301561</v>
      </c>
      <c r="Q1027" s="133">
        <v>2774.0858193261865</v>
      </c>
      <c r="R1027" s="426">
        <v>0.91663844517080828</v>
      </c>
    </row>
    <row r="1028" spans="1:18">
      <c r="A1028" s="134">
        <f t="shared" si="15"/>
        <v>1023</v>
      </c>
      <c r="B1028" s="131">
        <v>6188424.7229399309</v>
      </c>
      <c r="C1028" s="131">
        <v>3806118.526257854</v>
      </c>
      <c r="D1028" s="131">
        <v>758368.62222825747</v>
      </c>
      <c r="E1028" s="131">
        <v>4981847.0380549412</v>
      </c>
      <c r="F1028" s="133">
        <v>172541962023.48938</v>
      </c>
      <c r="G1028" s="133">
        <v>41643631893.84919</v>
      </c>
      <c r="H1028" s="133">
        <v>519380874536.54736</v>
      </c>
      <c r="I1028" s="133">
        <v>7268787597923.9004</v>
      </c>
      <c r="J1028" s="133">
        <v>212471932669.50732</v>
      </c>
      <c r="K1028" s="133">
        <v>61812464319.517578</v>
      </c>
      <c r="L1028" s="133">
        <v>1851985053010.1313</v>
      </c>
      <c r="M1028" s="133">
        <v>9914437922459.6035</v>
      </c>
      <c r="N1028" s="133">
        <v>10602037301313.672</v>
      </c>
      <c r="O1028" s="132">
        <v>0.56243612034079193</v>
      </c>
      <c r="P1028" s="132">
        <v>0.62864813106568274</v>
      </c>
      <c r="Q1028" s="133">
        <v>2615.2040703783109</v>
      </c>
      <c r="R1028" s="426">
        <v>1.1646811438581135</v>
      </c>
    </row>
    <row r="1029" spans="1:18">
      <c r="A1029" s="134">
        <f t="shared" si="15"/>
        <v>1024</v>
      </c>
      <c r="B1029" s="131">
        <v>8188790.9134209836</v>
      </c>
      <c r="C1029" s="131">
        <v>5166887.0151789552</v>
      </c>
      <c r="D1029" s="131">
        <v>802235.78818076965</v>
      </c>
      <c r="E1029" s="131">
        <v>4619989.6343920771</v>
      </c>
      <c r="F1029" s="133">
        <v>217202277878.25385</v>
      </c>
      <c r="G1029" s="133">
        <v>50549872057.518417</v>
      </c>
      <c r="H1029" s="133">
        <v>474841710869.80603</v>
      </c>
      <c r="I1029" s="133">
        <v>10542350823968.182</v>
      </c>
      <c r="J1029" s="133">
        <v>322879158046.68542</v>
      </c>
      <c r="K1029" s="133">
        <v>98659130537.989746</v>
      </c>
      <c r="L1029" s="133">
        <v>1803738195167.9556</v>
      </c>
      <c r="M1029" s="133">
        <v>13242469018590.619</v>
      </c>
      <c r="N1029" s="133">
        <v>14083276730492.457</v>
      </c>
      <c r="O1029" s="132">
        <v>0.60517553331515261</v>
      </c>
      <c r="P1029" s="132">
        <v>0.67406213188910247</v>
      </c>
      <c r="Q1029" s="133">
        <v>3473.92124580475</v>
      </c>
      <c r="R1029" s="426">
        <v>1.1005196717315033</v>
      </c>
    </row>
    <row r="1030" spans="1:18">
      <c r="A1030" s="134">
        <f t="shared" si="15"/>
        <v>1025</v>
      </c>
      <c r="B1030" s="131">
        <v>16539228.157303233</v>
      </c>
      <c r="C1030" s="131">
        <v>18922909.432354391</v>
      </c>
      <c r="D1030" s="131">
        <v>1375204.9905635</v>
      </c>
      <c r="E1030" s="131">
        <v>5220555.5853898916</v>
      </c>
      <c r="F1030" s="133">
        <v>154569537065.26843</v>
      </c>
      <c r="G1030" s="133">
        <v>45223789118.496292</v>
      </c>
      <c r="H1030" s="133">
        <v>810544808605.76526</v>
      </c>
      <c r="I1030" s="133">
        <v>27655488956137.004</v>
      </c>
      <c r="J1030" s="133">
        <v>301471656010.11475</v>
      </c>
      <c r="K1030" s="133">
        <v>152080389883.02435</v>
      </c>
      <c r="L1030" s="133">
        <v>2950936804893.9551</v>
      </c>
      <c r="M1030" s="133">
        <v>31870522615529.859</v>
      </c>
      <c r="N1030" s="133">
        <v>33772286339346.488</v>
      </c>
      <c r="O1030" s="132">
        <v>0.67244101909233844</v>
      </c>
      <c r="P1030" s="132">
        <v>0.73865865964699773</v>
      </c>
      <c r="Q1030" s="133">
        <v>8330.6083718170921</v>
      </c>
      <c r="R1030" s="426">
        <v>1.0630706986938026</v>
      </c>
    </row>
    <row r="1031" spans="1:18">
      <c r="A1031" s="134">
        <f t="shared" si="15"/>
        <v>1026</v>
      </c>
      <c r="B1031" s="131">
        <v>8178413.3812041041</v>
      </c>
      <c r="C1031" s="131">
        <v>4626486.6379116615</v>
      </c>
      <c r="D1031" s="131">
        <v>463214.10737393709</v>
      </c>
      <c r="E1031" s="131">
        <v>4144258.2181457514</v>
      </c>
      <c r="F1031" s="133">
        <v>208558086792.42667</v>
      </c>
      <c r="G1031" s="133">
        <v>53508364256.305664</v>
      </c>
      <c r="H1031" s="133">
        <v>634494453025.14941</v>
      </c>
      <c r="I1031" s="133">
        <v>8176719370508.2803</v>
      </c>
      <c r="J1031" s="133">
        <v>268590092477.89075</v>
      </c>
      <c r="K1031" s="133">
        <v>58848436023.17717</v>
      </c>
      <c r="L1031" s="133">
        <v>951862846202.17761</v>
      </c>
      <c r="M1031" s="133">
        <v>10090515198236.676</v>
      </c>
      <c r="N1031" s="133">
        <v>10849094054641.656</v>
      </c>
      <c r="O1031" s="132">
        <v>0.59765852483451476</v>
      </c>
      <c r="P1031" s="132">
        <v>0.66564006580195723</v>
      </c>
      <c r="Q1031" s="133">
        <v>2676.1455487522585</v>
      </c>
      <c r="R1031" s="426">
        <v>0.98218834177420478</v>
      </c>
    </row>
    <row r="1032" spans="1:18">
      <c r="A1032" s="134">
        <f t="shared" ref="A1032:A1095" si="16">A1031+1</f>
        <v>1027</v>
      </c>
      <c r="B1032" s="131">
        <v>10105431.230312241</v>
      </c>
      <c r="C1032" s="131">
        <v>4804132.1265181256</v>
      </c>
      <c r="D1032" s="131">
        <v>808950.23618906911</v>
      </c>
      <c r="E1032" s="131">
        <v>3606100.5530717354</v>
      </c>
      <c r="F1032" s="133">
        <v>184729639141.54013</v>
      </c>
      <c r="G1032" s="133">
        <v>33013112663.74781</v>
      </c>
      <c r="H1032" s="133">
        <v>207670239711.76273</v>
      </c>
      <c r="I1032" s="133">
        <v>9543641039419.3496</v>
      </c>
      <c r="J1032" s="133">
        <v>231544991725.05435</v>
      </c>
      <c r="K1032" s="133">
        <v>84370456630.019684</v>
      </c>
      <c r="L1032" s="133">
        <v>2011830035307.552</v>
      </c>
      <c r="M1032" s="133">
        <v>12079056762793.74</v>
      </c>
      <c r="N1032" s="133">
        <v>12905924188166.07</v>
      </c>
      <c r="O1032" s="132">
        <v>0.60016655092030557</v>
      </c>
      <c r="P1032" s="132">
        <v>0.64297472284568236</v>
      </c>
      <c r="Q1032" s="133">
        <v>3183.5037464642501</v>
      </c>
      <c r="R1032" s="426">
        <v>1.1119536982290958</v>
      </c>
    </row>
    <row r="1033" spans="1:18">
      <c r="A1033" s="134">
        <f t="shared" si="16"/>
        <v>1028</v>
      </c>
      <c r="B1033" s="131">
        <v>7172071.0724001275</v>
      </c>
      <c r="C1033" s="131">
        <v>13688823.661673691</v>
      </c>
      <c r="D1033" s="131">
        <v>1108461.0170352808</v>
      </c>
      <c r="E1033" s="131">
        <v>5392637.7782869088</v>
      </c>
      <c r="F1033" s="133">
        <v>206301119113.49118</v>
      </c>
      <c r="G1033" s="133">
        <v>49256054599.221954</v>
      </c>
      <c r="H1033" s="133">
        <v>422820936668.57721</v>
      </c>
      <c r="I1033" s="133">
        <v>22673559806589.785</v>
      </c>
      <c r="J1033" s="133">
        <v>429327208908.93188</v>
      </c>
      <c r="K1033" s="133">
        <v>104168829993.54269</v>
      </c>
      <c r="L1033" s="133">
        <v>2556959760381.1626</v>
      </c>
      <c r="M1033" s="133">
        <v>26186836542542.004</v>
      </c>
      <c r="N1033" s="133">
        <v>27839766281576.129</v>
      </c>
      <c r="O1033" s="132">
        <v>0.73121269910617914</v>
      </c>
      <c r="P1033" s="132">
        <v>0.79290621945094619</v>
      </c>
      <c r="Q1033" s="133">
        <v>6867.2339125742792</v>
      </c>
      <c r="R1033" s="426">
        <v>1.0454241284255215</v>
      </c>
    </row>
    <row r="1034" spans="1:18">
      <c r="A1034" s="134">
        <f t="shared" si="16"/>
        <v>1029</v>
      </c>
      <c r="B1034" s="131">
        <v>8278017.1749783736</v>
      </c>
      <c r="C1034" s="131">
        <v>5129968.9939896688</v>
      </c>
      <c r="D1034" s="131">
        <v>1372900.7512534158</v>
      </c>
      <c r="E1034" s="131">
        <v>5708042.4235148989</v>
      </c>
      <c r="F1034" s="133">
        <v>190953241891.59833</v>
      </c>
      <c r="G1034" s="133">
        <v>49199756057.571793</v>
      </c>
      <c r="H1034" s="133">
        <v>520886177410.84351</v>
      </c>
      <c r="I1034" s="133">
        <v>8919956394537.4355</v>
      </c>
      <c r="J1034" s="133">
        <v>405343753030.0351</v>
      </c>
      <c r="K1034" s="133">
        <v>121856315328.79068</v>
      </c>
      <c r="L1034" s="133">
        <v>3701106496698.3579</v>
      </c>
      <c r="M1034" s="133">
        <v>13669149137005.463</v>
      </c>
      <c r="N1034" s="133">
        <v>14589270090372.168</v>
      </c>
      <c r="O1034" s="132">
        <v>0.58852043650439412</v>
      </c>
      <c r="P1034" s="132">
        <v>0.65276279987182118</v>
      </c>
      <c r="Q1034" s="133">
        <v>3598.7346054198738</v>
      </c>
      <c r="R1034" s="426">
        <v>1.1638650197892235</v>
      </c>
    </row>
    <row r="1035" spans="1:18">
      <c r="A1035" s="134">
        <f t="shared" si="16"/>
        <v>1030</v>
      </c>
      <c r="B1035" s="131">
        <v>9177631.9474407099</v>
      </c>
      <c r="C1035" s="131">
        <v>14905964.62071503</v>
      </c>
      <c r="D1035" s="131">
        <v>1847337.5949366132</v>
      </c>
      <c r="E1035" s="131">
        <v>4044256.6693565329</v>
      </c>
      <c r="F1035" s="133">
        <v>261371073348.32968</v>
      </c>
      <c r="G1035" s="133">
        <v>50882907049.38414</v>
      </c>
      <c r="H1035" s="133">
        <v>690754492835.80151</v>
      </c>
      <c r="I1035" s="133">
        <v>27407481418338.984</v>
      </c>
      <c r="J1035" s="133">
        <v>158927013857.21655</v>
      </c>
      <c r="K1035" s="133">
        <v>146246620957.71414</v>
      </c>
      <c r="L1035" s="133">
        <v>3343951821952.0347</v>
      </c>
      <c r="M1035" s="133">
        <v>31747361367941.75</v>
      </c>
      <c r="N1035" s="133">
        <v>33639234168800.5</v>
      </c>
      <c r="O1035" s="132">
        <v>0.7330976959150044</v>
      </c>
      <c r="P1035" s="132">
        <v>0.79830321588868924</v>
      </c>
      <c r="Q1035" s="133">
        <v>8297.7883988161084</v>
      </c>
      <c r="R1035" s="426">
        <v>0.8238896404831938</v>
      </c>
    </row>
    <row r="1036" spans="1:18">
      <c r="A1036" s="134">
        <f t="shared" si="16"/>
        <v>1031</v>
      </c>
      <c r="B1036" s="131">
        <v>9675319.7212244757</v>
      </c>
      <c r="C1036" s="131">
        <v>5365586.9984504394</v>
      </c>
      <c r="D1036" s="131">
        <v>777860.54890056117</v>
      </c>
      <c r="E1036" s="131">
        <v>4780737.3198618069</v>
      </c>
      <c r="F1036" s="133">
        <v>197521162489.49304</v>
      </c>
      <c r="G1036" s="133">
        <v>61236300250.095535</v>
      </c>
      <c r="H1036" s="133">
        <v>173856652.10528675</v>
      </c>
      <c r="I1036" s="133">
        <v>9638139502934.9395</v>
      </c>
      <c r="J1036" s="133">
        <v>360957395808.86481</v>
      </c>
      <c r="K1036" s="133">
        <v>85184138953.47757</v>
      </c>
      <c r="L1036" s="133">
        <v>1603354747470.4297</v>
      </c>
      <c r="M1036" s="133">
        <v>11687809641819.818</v>
      </c>
      <c r="N1036" s="133">
        <v>12387696466841.742</v>
      </c>
      <c r="O1036" s="132">
        <v>0.57212551019896229</v>
      </c>
      <c r="P1036" s="132">
        <v>0.62675175972625674</v>
      </c>
      <c r="Q1036" s="133">
        <v>3055.6725374547959</v>
      </c>
      <c r="R1036" s="426">
        <v>1.1534786138677666</v>
      </c>
    </row>
    <row r="1037" spans="1:18">
      <c r="A1037" s="134">
        <f t="shared" si="16"/>
        <v>1032</v>
      </c>
      <c r="B1037" s="131">
        <v>8004582.0113380654</v>
      </c>
      <c r="C1037" s="131">
        <v>6349495.0165039571</v>
      </c>
      <c r="D1037" s="131">
        <v>527405.04869955219</v>
      </c>
      <c r="E1037" s="131">
        <v>6256894.6675396226</v>
      </c>
      <c r="F1037" s="133">
        <v>226555717004.63748</v>
      </c>
      <c r="G1037" s="133">
        <v>52318356335.392769</v>
      </c>
      <c r="H1037" s="133">
        <v>282897111130.79498</v>
      </c>
      <c r="I1037" s="133">
        <v>13304915602371.314</v>
      </c>
      <c r="J1037" s="133">
        <v>302791886548.47046</v>
      </c>
      <c r="K1037" s="133">
        <v>51786090524.452568</v>
      </c>
      <c r="L1037" s="133">
        <v>1340658266866.8508</v>
      </c>
      <c r="M1037" s="133">
        <v>15283048957441.885</v>
      </c>
      <c r="N1037" s="133">
        <v>16291496953103.229</v>
      </c>
      <c r="O1037" s="132">
        <v>0.62176245792433471</v>
      </c>
      <c r="P1037" s="132">
        <v>0.68340065094647795</v>
      </c>
      <c r="Q1037" s="133">
        <v>4018.622830069864</v>
      </c>
      <c r="R1037" s="426">
        <v>1.2886239413910543</v>
      </c>
    </row>
    <row r="1038" spans="1:18">
      <c r="A1038" s="134">
        <f t="shared" si="16"/>
        <v>1033</v>
      </c>
      <c r="B1038" s="131">
        <v>13248783.600643879</v>
      </c>
      <c r="C1038" s="131">
        <v>9539473.6303317472</v>
      </c>
      <c r="D1038" s="131">
        <v>774980.62839438661</v>
      </c>
      <c r="E1038" s="131">
        <v>6031277.7731925678</v>
      </c>
      <c r="F1038" s="133">
        <v>188701586630.58362</v>
      </c>
      <c r="G1038" s="133">
        <v>64660057114.660263</v>
      </c>
      <c r="H1038" s="133">
        <v>782904308391.19495</v>
      </c>
      <c r="I1038" s="133">
        <v>12290967418697.488</v>
      </c>
      <c r="J1038" s="133">
        <v>326466611248.96552</v>
      </c>
      <c r="K1038" s="133">
        <v>61195433978.745872</v>
      </c>
      <c r="L1038" s="133">
        <v>1637424289289.8259</v>
      </c>
      <c r="M1038" s="133">
        <v>15098958061606.221</v>
      </c>
      <c r="N1038" s="133">
        <v>16124183109771.777</v>
      </c>
      <c r="O1038" s="132">
        <v>0.58524271929579152</v>
      </c>
      <c r="P1038" s="132">
        <v>0.65276559704434334</v>
      </c>
      <c r="Q1038" s="133">
        <v>3977.3515317641286</v>
      </c>
      <c r="R1038" s="426">
        <v>1.087962035728308</v>
      </c>
    </row>
    <row r="1039" spans="1:18">
      <c r="A1039" s="134">
        <f t="shared" si="16"/>
        <v>1034</v>
      </c>
      <c r="B1039" s="131">
        <v>14924183.891638018</v>
      </c>
      <c r="C1039" s="131">
        <v>22202979.915722493</v>
      </c>
      <c r="D1039" s="131">
        <v>683584.67167433223</v>
      </c>
      <c r="E1039" s="131">
        <v>3531816.0050518485</v>
      </c>
      <c r="F1039" s="133">
        <v>195576289910.72626</v>
      </c>
      <c r="G1039" s="133">
        <v>47544673783.26712</v>
      </c>
      <c r="H1039" s="133">
        <v>0</v>
      </c>
      <c r="I1039" s="133">
        <v>28203126311095.785</v>
      </c>
      <c r="J1039" s="133">
        <v>207466422385.03098</v>
      </c>
      <c r="K1039" s="133">
        <v>66992739960.704796</v>
      </c>
      <c r="L1039" s="133">
        <v>1852878433060.6426</v>
      </c>
      <c r="M1039" s="133">
        <v>30330463906502.164</v>
      </c>
      <c r="N1039" s="133">
        <v>32139567551129.957</v>
      </c>
      <c r="O1039" s="132">
        <v>0.7154100652961991</v>
      </c>
      <c r="P1039" s="132">
        <v>0.7713787457391118</v>
      </c>
      <c r="Q1039" s="133">
        <v>7927.8657008214004</v>
      </c>
      <c r="R1039" s="426">
        <v>1.1329818524400672</v>
      </c>
    </row>
    <row r="1040" spans="1:18">
      <c r="A1040" s="134">
        <f t="shared" si="16"/>
        <v>1035</v>
      </c>
      <c r="B1040" s="131">
        <v>7557767.9467658661</v>
      </c>
      <c r="C1040" s="131">
        <v>8176739.9360152772</v>
      </c>
      <c r="D1040" s="131">
        <v>1300608.5544335665</v>
      </c>
      <c r="E1040" s="131">
        <v>3087261.7314218804</v>
      </c>
      <c r="F1040" s="133">
        <v>190235607083.39691</v>
      </c>
      <c r="G1040" s="133">
        <v>32162720089.176956</v>
      </c>
      <c r="H1040" s="133">
        <v>618890213195.73682</v>
      </c>
      <c r="I1040" s="133">
        <v>16195407949127.809</v>
      </c>
      <c r="J1040" s="133">
        <v>247643045965.65555</v>
      </c>
      <c r="K1040" s="133">
        <v>133217163823.18631</v>
      </c>
      <c r="L1040" s="133">
        <v>3362143142452.1201</v>
      </c>
      <c r="M1040" s="133">
        <v>20557301514564.508</v>
      </c>
      <c r="N1040" s="133">
        <v>21953235469709.078</v>
      </c>
      <c r="O1040" s="132">
        <v>0.70864900078845361</v>
      </c>
      <c r="P1040" s="132">
        <v>0.77498058931707048</v>
      </c>
      <c r="Q1040" s="133">
        <v>5415.2036185764873</v>
      </c>
      <c r="R1040" s="426">
        <v>1.1285529645267838</v>
      </c>
    </row>
    <row r="1041" spans="1:18">
      <c r="A1041" s="134">
        <f t="shared" si="16"/>
        <v>1036</v>
      </c>
      <c r="B1041" s="131">
        <v>12083280.130664436</v>
      </c>
      <c r="C1041" s="131">
        <v>11557995.744183483</v>
      </c>
      <c r="D1041" s="131">
        <v>1082284.0724509389</v>
      </c>
      <c r="E1041" s="131">
        <v>3946431.3749140664</v>
      </c>
      <c r="F1041" s="133">
        <v>238630745713.29095</v>
      </c>
      <c r="G1041" s="133">
        <v>61505582222.933655</v>
      </c>
      <c r="H1041" s="133">
        <v>246738623875.3714</v>
      </c>
      <c r="I1041" s="133">
        <v>19130057905140.926</v>
      </c>
      <c r="J1041" s="133">
        <v>281794071017.07355</v>
      </c>
      <c r="K1041" s="133">
        <v>52011065988.913033</v>
      </c>
      <c r="L1041" s="133">
        <v>2694033639924.6113</v>
      </c>
      <c r="M1041" s="133">
        <v>22404635305946.898</v>
      </c>
      <c r="N1041" s="133">
        <v>23807787576989.691</v>
      </c>
      <c r="O1041" s="132">
        <v>0.68956119845133279</v>
      </c>
      <c r="P1041" s="132">
        <v>0.75528226229770545</v>
      </c>
      <c r="Q1041" s="133">
        <v>5872.6659045361839</v>
      </c>
      <c r="R1041" s="426">
        <v>1.214039282548764</v>
      </c>
    </row>
    <row r="1042" spans="1:18">
      <c r="A1042" s="134">
        <f t="shared" si="16"/>
        <v>1037</v>
      </c>
      <c r="B1042" s="131">
        <v>8076989.4492130084</v>
      </c>
      <c r="C1042" s="131">
        <v>4999452.6034856755</v>
      </c>
      <c r="D1042" s="131">
        <v>1312453.408486783</v>
      </c>
      <c r="E1042" s="131">
        <v>4403207.4573712703</v>
      </c>
      <c r="F1042" s="133">
        <v>214635646505.27258</v>
      </c>
      <c r="G1042" s="133">
        <v>55024064176.589546</v>
      </c>
      <c r="H1042" s="133">
        <v>632258708291.29321</v>
      </c>
      <c r="I1042" s="133">
        <v>9564671340993.8379</v>
      </c>
      <c r="J1042" s="133">
        <v>206994579312.35242</v>
      </c>
      <c r="K1042" s="133">
        <v>86207989049.108444</v>
      </c>
      <c r="L1042" s="133">
        <v>3202727369819.8047</v>
      </c>
      <c r="M1042" s="133">
        <v>13692859987466.396</v>
      </c>
      <c r="N1042" s="133">
        <v>14598973516610.637</v>
      </c>
      <c r="O1042" s="132">
        <v>0.58063238332257427</v>
      </c>
      <c r="P1042" s="132">
        <v>0.65921026559112172</v>
      </c>
      <c r="Q1042" s="133">
        <v>3601.1281491392788</v>
      </c>
      <c r="R1042" s="426">
        <v>1.2215480062033868</v>
      </c>
    </row>
    <row r="1043" spans="1:18">
      <c r="A1043" s="134">
        <f t="shared" si="16"/>
        <v>1038</v>
      </c>
      <c r="B1043" s="131">
        <v>7656968.2871275404</v>
      </c>
      <c r="C1043" s="131">
        <v>3593408.6563104824</v>
      </c>
      <c r="D1043" s="131">
        <v>736373.3655321796</v>
      </c>
      <c r="E1043" s="131">
        <v>4679960.4350999538</v>
      </c>
      <c r="F1043" s="133">
        <v>185356160909.89044</v>
      </c>
      <c r="G1043" s="133">
        <v>36818268178.515099</v>
      </c>
      <c r="H1043" s="133">
        <v>645499855668.27954</v>
      </c>
      <c r="I1043" s="133">
        <v>8162258157093.4414</v>
      </c>
      <c r="J1043" s="133">
        <v>404587144506.73682</v>
      </c>
      <c r="K1043" s="133">
        <v>92407402066.180893</v>
      </c>
      <c r="L1043" s="133">
        <v>2019619277748.738</v>
      </c>
      <c r="M1043" s="133">
        <v>11324371837083.377</v>
      </c>
      <c r="N1043" s="133">
        <v>12148148281404.229</v>
      </c>
      <c r="O1043" s="132">
        <v>0.60326856252084227</v>
      </c>
      <c r="P1043" s="132">
        <v>0.67514004903225711</v>
      </c>
      <c r="Q1043" s="133">
        <v>2996.5831971890057</v>
      </c>
      <c r="R1043" s="426">
        <v>1.2674138146178864</v>
      </c>
    </row>
    <row r="1044" spans="1:18">
      <c r="A1044" s="134">
        <f t="shared" si="16"/>
        <v>1039</v>
      </c>
      <c r="B1044" s="131">
        <v>10013502.769012325</v>
      </c>
      <c r="C1044" s="131">
        <v>5584178.8343367726</v>
      </c>
      <c r="D1044" s="131">
        <v>746501.83771748259</v>
      </c>
      <c r="E1044" s="131">
        <v>4294810.2182987994</v>
      </c>
      <c r="F1044" s="133">
        <v>317124420236.96069</v>
      </c>
      <c r="G1044" s="133">
        <v>74586534390.840546</v>
      </c>
      <c r="H1044" s="133">
        <v>819977781061.07983</v>
      </c>
      <c r="I1044" s="133">
        <v>11362761063602.768</v>
      </c>
      <c r="J1044" s="133">
        <v>344153584477.28326</v>
      </c>
      <c r="K1044" s="133">
        <v>109181107543.06708</v>
      </c>
      <c r="L1044" s="133">
        <v>1841566349856.5452</v>
      </c>
      <c r="M1044" s="133">
        <v>14477639886540.742</v>
      </c>
      <c r="N1044" s="133">
        <v>15439510897971.063</v>
      </c>
      <c r="O1044" s="132">
        <v>0.61922310624142596</v>
      </c>
      <c r="P1044" s="132">
        <v>0.68686095112397338</v>
      </c>
      <c r="Q1044" s="133">
        <v>3808.4634676790979</v>
      </c>
      <c r="R1044" s="426">
        <v>1.2269631545275335</v>
      </c>
    </row>
    <row r="1045" spans="1:18">
      <c r="A1045" s="134">
        <f t="shared" si="16"/>
        <v>1040</v>
      </c>
      <c r="B1045" s="131">
        <v>7780019.6594772683</v>
      </c>
      <c r="C1045" s="131">
        <v>11438458.456244685</v>
      </c>
      <c r="D1045" s="131">
        <v>697821.52547006891</v>
      </c>
      <c r="E1045" s="131">
        <v>4003885.1475120308</v>
      </c>
      <c r="F1045" s="133">
        <v>250355193955.62485</v>
      </c>
      <c r="G1045" s="133">
        <v>53609636615.885216</v>
      </c>
      <c r="H1045" s="133">
        <v>750388542975.78601</v>
      </c>
      <c r="I1045" s="133">
        <v>17737329217191.43</v>
      </c>
      <c r="J1045" s="133">
        <v>310287295282.00891</v>
      </c>
      <c r="K1045" s="133">
        <v>48053097517.869675</v>
      </c>
      <c r="L1045" s="133">
        <v>1703032372017.2502</v>
      </c>
      <c r="M1045" s="133">
        <v>20549090524984.344</v>
      </c>
      <c r="N1045" s="133">
        <v>21834697651736.508</v>
      </c>
      <c r="O1045" s="132">
        <v>0.69974412285192189</v>
      </c>
      <c r="P1045" s="132">
        <v>0.7574618865329007</v>
      </c>
      <c r="Q1045" s="133">
        <v>5385.9639002803424</v>
      </c>
      <c r="R1045" s="426">
        <v>1.0289109094435878</v>
      </c>
    </row>
    <row r="1046" spans="1:18">
      <c r="A1046" s="134">
        <f t="shared" si="16"/>
        <v>1041</v>
      </c>
      <c r="B1046" s="131">
        <v>8114993.0689767804</v>
      </c>
      <c r="C1046" s="131">
        <v>3832810.4080621731</v>
      </c>
      <c r="D1046" s="131">
        <v>1177329.5481015914</v>
      </c>
      <c r="E1046" s="131">
        <v>3937093.5487603084</v>
      </c>
      <c r="F1046" s="133">
        <v>234459624629.0022</v>
      </c>
      <c r="G1046" s="133">
        <v>57286986223.459076</v>
      </c>
      <c r="H1046" s="133">
        <v>764372815330.65308</v>
      </c>
      <c r="I1046" s="133">
        <v>7566286860828.876</v>
      </c>
      <c r="J1046" s="133">
        <v>194862468761.64545</v>
      </c>
      <c r="K1046" s="133">
        <v>82557475573.589783</v>
      </c>
      <c r="L1046" s="133">
        <v>3204941947773.9258</v>
      </c>
      <c r="M1046" s="133">
        <v>11813021568268.691</v>
      </c>
      <c r="N1046" s="133">
        <v>12697142721147.148</v>
      </c>
      <c r="O1046" s="132">
        <v>0.59607740771974038</v>
      </c>
      <c r="P1046" s="132">
        <v>0.66961486525765157</v>
      </c>
      <c r="Q1046" s="133">
        <v>3132.0036312647135</v>
      </c>
      <c r="R1046" s="426">
        <v>1.3134406080986978</v>
      </c>
    </row>
    <row r="1047" spans="1:18">
      <c r="A1047" s="134">
        <f t="shared" si="16"/>
        <v>1042</v>
      </c>
      <c r="B1047" s="131">
        <v>12316225.71752055</v>
      </c>
      <c r="C1047" s="131">
        <v>5924452.723454034</v>
      </c>
      <c r="D1047" s="131">
        <v>1290856.9145195081</v>
      </c>
      <c r="E1047" s="131">
        <v>4930386.8252308797</v>
      </c>
      <c r="F1047" s="133">
        <v>191577959052.24744</v>
      </c>
      <c r="G1047" s="133">
        <v>53177093288.058426</v>
      </c>
      <c r="H1047" s="133">
        <v>0</v>
      </c>
      <c r="I1047" s="133">
        <v>10031193259733.99</v>
      </c>
      <c r="J1047" s="133">
        <v>333248723225.46844</v>
      </c>
      <c r="K1047" s="133">
        <v>119331512094.74725</v>
      </c>
      <c r="L1047" s="133">
        <v>2813983566520.085</v>
      </c>
      <c r="M1047" s="133">
        <v>13297757061574.293</v>
      </c>
      <c r="N1047" s="133">
        <v>14025827289960.488</v>
      </c>
      <c r="O1047" s="132">
        <v>0.53474753616079118</v>
      </c>
      <c r="P1047" s="132">
        <v>0.60894085981316337</v>
      </c>
      <c r="Q1047" s="133">
        <v>3459.7501948595186</v>
      </c>
      <c r="R1047" s="426">
        <v>1.1645350697581685</v>
      </c>
    </row>
    <row r="1048" spans="1:18">
      <c r="A1048" s="134">
        <f t="shared" si="16"/>
        <v>1043</v>
      </c>
      <c r="B1048" s="131">
        <v>6459432.2123056157</v>
      </c>
      <c r="C1048" s="131">
        <v>4927901.1020828867</v>
      </c>
      <c r="D1048" s="131">
        <v>1295037.0331596015</v>
      </c>
      <c r="E1048" s="131">
        <v>5618195.2805965468</v>
      </c>
      <c r="F1048" s="133">
        <v>208723506680.54556</v>
      </c>
      <c r="G1048" s="133">
        <v>60386190513.418701</v>
      </c>
      <c r="H1048" s="133">
        <v>434071720111.51483</v>
      </c>
      <c r="I1048" s="133">
        <v>10167105189761.705</v>
      </c>
      <c r="J1048" s="133">
        <v>471936297056.36902</v>
      </c>
      <c r="K1048" s="133">
        <v>67832953279.965485</v>
      </c>
      <c r="L1048" s="133">
        <v>2500637544077.561</v>
      </c>
      <c r="M1048" s="133">
        <v>13641583704287.115</v>
      </c>
      <c r="N1048" s="133">
        <v>14601631065520.426</v>
      </c>
      <c r="O1048" s="132">
        <v>0.57962132148809253</v>
      </c>
      <c r="P1048" s="132">
        <v>0.66106801893127332</v>
      </c>
      <c r="Q1048" s="133">
        <v>3601.7836866108601</v>
      </c>
      <c r="R1048" s="426">
        <v>1.0174769019322281</v>
      </c>
    </row>
    <row r="1049" spans="1:18">
      <c r="A1049" s="134">
        <f t="shared" si="16"/>
        <v>1044</v>
      </c>
      <c r="B1049" s="131">
        <v>9033956.7639618665</v>
      </c>
      <c r="C1049" s="131">
        <v>3860544.2679149569</v>
      </c>
      <c r="D1049" s="131">
        <v>978763.43555869779</v>
      </c>
      <c r="E1049" s="131">
        <v>5618850.2097071949</v>
      </c>
      <c r="F1049" s="133">
        <v>196509644195.92322</v>
      </c>
      <c r="G1049" s="133">
        <v>54705473255.595901</v>
      </c>
      <c r="H1049" s="133">
        <v>819704997088.24829</v>
      </c>
      <c r="I1049" s="133">
        <v>6647655248683.2705</v>
      </c>
      <c r="J1049" s="133">
        <v>243222145557.83441</v>
      </c>
      <c r="K1049" s="133">
        <v>101992454679.81276</v>
      </c>
      <c r="L1049" s="133">
        <v>2005415250137.0081</v>
      </c>
      <c r="M1049" s="133">
        <v>9817990096146.1738</v>
      </c>
      <c r="N1049" s="133">
        <v>10506128380608.436</v>
      </c>
      <c r="O1049" s="132">
        <v>0.51146724795683429</v>
      </c>
      <c r="P1049" s="132">
        <v>0.58871461762515254</v>
      </c>
      <c r="Q1049" s="133">
        <v>2591.546221166363</v>
      </c>
      <c r="R1049" s="426">
        <v>1.0147127944608076</v>
      </c>
    </row>
    <row r="1050" spans="1:18">
      <c r="A1050" s="134">
        <f t="shared" si="16"/>
        <v>1045</v>
      </c>
      <c r="B1050" s="131">
        <v>9688027.8237513509</v>
      </c>
      <c r="C1050" s="131">
        <v>4768153.5491639795</v>
      </c>
      <c r="D1050" s="131">
        <v>547804.8322496945</v>
      </c>
      <c r="E1050" s="131">
        <v>3817612.5793281179</v>
      </c>
      <c r="F1050" s="133">
        <v>212214771382.43436</v>
      </c>
      <c r="G1050" s="133">
        <v>33849986979.718639</v>
      </c>
      <c r="H1050" s="133">
        <v>569900775151.10669</v>
      </c>
      <c r="I1050" s="133">
        <v>7937088201910.0635</v>
      </c>
      <c r="J1050" s="133">
        <v>266824188192.75876</v>
      </c>
      <c r="K1050" s="133">
        <v>50636149008.134323</v>
      </c>
      <c r="L1050" s="133">
        <v>950128508180.07458</v>
      </c>
      <c r="M1050" s="133">
        <v>9774577822442.1367</v>
      </c>
      <c r="N1050" s="133">
        <v>10550894833773.164</v>
      </c>
      <c r="O1050" s="132">
        <v>0.56812286366841747</v>
      </c>
      <c r="P1050" s="132">
        <v>0.63927168971106429</v>
      </c>
      <c r="Q1050" s="133">
        <v>2602.5887601808495</v>
      </c>
      <c r="R1050" s="426">
        <v>0.90600069857062993</v>
      </c>
    </row>
    <row r="1051" spans="1:18">
      <c r="A1051" s="134">
        <f t="shared" si="16"/>
        <v>1046</v>
      </c>
      <c r="B1051" s="131">
        <v>10930852.82914269</v>
      </c>
      <c r="C1051" s="131">
        <v>4903989.5999858687</v>
      </c>
      <c r="D1051" s="131">
        <v>565253.0213308566</v>
      </c>
      <c r="E1051" s="131">
        <v>4331376.2632003184</v>
      </c>
      <c r="F1051" s="133">
        <v>218013165533.19293</v>
      </c>
      <c r="G1051" s="133">
        <v>39292183572.86174</v>
      </c>
      <c r="H1051" s="133">
        <v>514263092966.5899</v>
      </c>
      <c r="I1051" s="133">
        <v>10894303961653.764</v>
      </c>
      <c r="J1051" s="133">
        <v>392630433350.22308</v>
      </c>
      <c r="K1051" s="133">
        <v>83777513641.448471</v>
      </c>
      <c r="L1051" s="133">
        <v>1478684169609.2117</v>
      </c>
      <c r="M1051" s="133">
        <v>13363659171221.236</v>
      </c>
      <c r="N1051" s="133">
        <v>14357689524335.514</v>
      </c>
      <c r="O1051" s="132">
        <v>0.59533430757046091</v>
      </c>
      <c r="P1051" s="132">
        <v>0.66800907831830092</v>
      </c>
      <c r="Q1051" s="133">
        <v>3541.6106374779265</v>
      </c>
      <c r="R1051" s="426">
        <v>1.4012585611799819</v>
      </c>
    </row>
    <row r="1052" spans="1:18">
      <c r="A1052" s="134">
        <f t="shared" si="16"/>
        <v>1047</v>
      </c>
      <c r="B1052" s="131">
        <v>12169587.72497673</v>
      </c>
      <c r="C1052" s="131">
        <v>18319507.324062996</v>
      </c>
      <c r="D1052" s="131">
        <v>599435.54786845599</v>
      </c>
      <c r="E1052" s="131">
        <v>3607651.9451027499</v>
      </c>
      <c r="F1052" s="133">
        <v>255257923374.05865</v>
      </c>
      <c r="G1052" s="133">
        <v>68873987131.338593</v>
      </c>
      <c r="H1052" s="133">
        <v>213634874009.38977</v>
      </c>
      <c r="I1052" s="133">
        <v>25134816098252.414</v>
      </c>
      <c r="J1052" s="133">
        <v>231318602795.81821</v>
      </c>
      <c r="K1052" s="133">
        <v>62108652342.966583</v>
      </c>
      <c r="L1052" s="133">
        <v>1306479936602.4407</v>
      </c>
      <c r="M1052" s="133">
        <v>26948358164003.027</v>
      </c>
      <c r="N1052" s="133">
        <v>28596332083004.914</v>
      </c>
      <c r="O1052" s="132">
        <v>0.71870484683498259</v>
      </c>
      <c r="P1052" s="132">
        <v>0.77439697633610305</v>
      </c>
      <c r="Q1052" s="133">
        <v>7053.8559652207487</v>
      </c>
      <c r="R1052" s="426">
        <v>1.0758546502237556</v>
      </c>
    </row>
    <row r="1053" spans="1:18">
      <c r="A1053" s="134">
        <f t="shared" si="16"/>
        <v>1048</v>
      </c>
      <c r="B1053" s="131">
        <v>12129120.57761094</v>
      </c>
      <c r="C1053" s="131">
        <v>7488014.0328077693</v>
      </c>
      <c r="D1053" s="131">
        <v>1336023.3968735551</v>
      </c>
      <c r="E1053" s="131">
        <v>7121290.8095768029</v>
      </c>
      <c r="F1053" s="133">
        <v>177888734140.84332</v>
      </c>
      <c r="G1053" s="133">
        <v>59712662965.777649</v>
      </c>
      <c r="H1053" s="133">
        <v>309484932786.36163</v>
      </c>
      <c r="I1053" s="133">
        <v>9567648696836.8809</v>
      </c>
      <c r="J1053" s="133">
        <v>409313872749.05084</v>
      </c>
      <c r="K1053" s="133">
        <v>111744379364.72078</v>
      </c>
      <c r="L1053" s="133">
        <v>2570382842016.0913</v>
      </c>
      <c r="M1053" s="133">
        <v>12968574723753.105</v>
      </c>
      <c r="N1053" s="133">
        <v>13880494496579.434</v>
      </c>
      <c r="O1053" s="132">
        <v>0.51603987642514504</v>
      </c>
      <c r="P1053" s="132">
        <v>0.57441261681404232</v>
      </c>
      <c r="Q1053" s="133">
        <v>3423.9009611690758</v>
      </c>
      <c r="R1053" s="426">
        <v>1.0069977297484842</v>
      </c>
    </row>
    <row r="1054" spans="1:18">
      <c r="A1054" s="134">
        <f t="shared" si="16"/>
        <v>1049</v>
      </c>
      <c r="B1054" s="131">
        <v>7134260.0843008403</v>
      </c>
      <c r="C1054" s="131">
        <v>7016427.9043106614</v>
      </c>
      <c r="D1054" s="131">
        <v>754757.45750749821</v>
      </c>
      <c r="E1054" s="131">
        <v>2811034.2364733364</v>
      </c>
      <c r="F1054" s="133">
        <v>173208650935.29474</v>
      </c>
      <c r="G1054" s="133">
        <v>46244381528.469963</v>
      </c>
      <c r="H1054" s="133">
        <v>673345041739.1427</v>
      </c>
      <c r="I1054" s="133">
        <v>11047857251061.525</v>
      </c>
      <c r="J1054" s="133">
        <v>118565032168.74213</v>
      </c>
      <c r="K1054" s="133">
        <v>44504079948.648453</v>
      </c>
      <c r="L1054" s="133">
        <v>1775399446589.9204</v>
      </c>
      <c r="M1054" s="133">
        <v>13659670851507.979</v>
      </c>
      <c r="N1054" s="133">
        <v>14648952587983.502</v>
      </c>
      <c r="O1054" s="132">
        <v>0.669690243842883</v>
      </c>
      <c r="P1054" s="132">
        <v>0.7255536596882286</v>
      </c>
      <c r="Q1054" s="133">
        <v>3613.4564844557231</v>
      </c>
      <c r="R1054" s="426">
        <v>1.0086784788044316</v>
      </c>
    </row>
    <row r="1055" spans="1:18">
      <c r="A1055" s="134">
        <f t="shared" si="16"/>
        <v>1050</v>
      </c>
      <c r="B1055" s="131">
        <v>6662418.8765058946</v>
      </c>
      <c r="C1055" s="131">
        <v>3041683.7329269899</v>
      </c>
      <c r="D1055" s="131">
        <v>1095306.3862573404</v>
      </c>
      <c r="E1055" s="131">
        <v>3822445.8038857658</v>
      </c>
      <c r="F1055" s="133">
        <v>177259805447.45065</v>
      </c>
      <c r="G1055" s="133">
        <v>45423788278.227066</v>
      </c>
      <c r="H1055" s="133">
        <v>651204066208.14111</v>
      </c>
      <c r="I1055" s="133">
        <v>7245754147526.0957</v>
      </c>
      <c r="J1055" s="133">
        <v>177418018791.3541</v>
      </c>
      <c r="K1055" s="133">
        <v>87811868692.85585</v>
      </c>
      <c r="L1055" s="133">
        <v>2844365015531.1357</v>
      </c>
      <c r="M1055" s="133">
        <v>11006553116749.582</v>
      </c>
      <c r="N1055" s="133">
        <v>11777705350894.855</v>
      </c>
      <c r="O1055" s="132">
        <v>0.59495635465449426</v>
      </c>
      <c r="P1055" s="132">
        <v>0.67607425891651396</v>
      </c>
      <c r="Q1055" s="133">
        <v>2905.206055968144</v>
      </c>
      <c r="R1055" s="426">
        <v>1.20901105616895</v>
      </c>
    </row>
    <row r="1056" spans="1:18">
      <c r="A1056" s="134">
        <f t="shared" si="16"/>
        <v>1051</v>
      </c>
      <c r="B1056" s="131">
        <v>9720103.7838469222</v>
      </c>
      <c r="C1056" s="131">
        <v>15553079.876684282</v>
      </c>
      <c r="D1056" s="131">
        <v>980253.48660928558</v>
      </c>
      <c r="E1056" s="131">
        <v>4781754.1567897927</v>
      </c>
      <c r="F1056" s="133">
        <v>217021219635.24426</v>
      </c>
      <c r="G1056" s="133">
        <v>55531038386.067543</v>
      </c>
      <c r="H1056" s="133">
        <v>794953952781.52344</v>
      </c>
      <c r="I1056" s="133">
        <v>19927323591385.688</v>
      </c>
      <c r="J1056" s="133">
        <v>213599363310.67255</v>
      </c>
      <c r="K1056" s="133">
        <v>85113299777.819962</v>
      </c>
      <c r="L1056" s="133">
        <v>1805489224261.2334</v>
      </c>
      <c r="M1056" s="133">
        <v>22826479431516.938</v>
      </c>
      <c r="N1056" s="133">
        <v>24236792439069.742</v>
      </c>
      <c r="O1056" s="132">
        <v>0.67282226193414441</v>
      </c>
      <c r="P1056" s="132">
        <v>0.7409384880853096</v>
      </c>
      <c r="Q1056" s="133">
        <v>5978.4885148174008</v>
      </c>
      <c r="R1056" s="426">
        <v>0.97025100745100179</v>
      </c>
    </row>
    <row r="1057" spans="1:18">
      <c r="A1057" s="134">
        <f t="shared" si="16"/>
        <v>1052</v>
      </c>
      <c r="B1057" s="131">
        <v>10178461.911006143</v>
      </c>
      <c r="C1057" s="131">
        <v>7611955.0124600036</v>
      </c>
      <c r="D1057" s="131">
        <v>1202108.5426008424</v>
      </c>
      <c r="E1057" s="131">
        <v>6104514.199963104</v>
      </c>
      <c r="F1057" s="133">
        <v>264557725300.84177</v>
      </c>
      <c r="G1057" s="133">
        <v>48142019544.946503</v>
      </c>
      <c r="H1057" s="133">
        <v>281692997850.5907</v>
      </c>
      <c r="I1057" s="133">
        <v>15948281215808.646</v>
      </c>
      <c r="J1057" s="133">
        <v>401841944449.4126</v>
      </c>
      <c r="K1057" s="133">
        <v>87294926428.528625</v>
      </c>
      <c r="L1057" s="133">
        <v>2726501310046.8179</v>
      </c>
      <c r="M1057" s="133">
        <v>19445612394583.996</v>
      </c>
      <c r="N1057" s="133">
        <v>20769680980192.371</v>
      </c>
      <c r="O1057" s="132">
        <v>0.64091543997252776</v>
      </c>
      <c r="P1057" s="132">
        <v>0.70693426180308816</v>
      </c>
      <c r="Q1057" s="133">
        <v>5123.256285197921</v>
      </c>
      <c r="R1057" s="426">
        <v>1.1481692995988015</v>
      </c>
    </row>
    <row r="1058" spans="1:18">
      <c r="A1058" s="134">
        <f t="shared" si="16"/>
        <v>1053</v>
      </c>
      <c r="B1058" s="131">
        <v>9059227.5004412346</v>
      </c>
      <c r="C1058" s="131">
        <v>4603081.3831700888</v>
      </c>
      <c r="D1058" s="131">
        <v>854011.51268727263</v>
      </c>
      <c r="E1058" s="131">
        <v>5547769.8298403472</v>
      </c>
      <c r="F1058" s="133">
        <v>197742610400.19171</v>
      </c>
      <c r="G1058" s="133">
        <v>44907511582.48069</v>
      </c>
      <c r="H1058" s="133">
        <v>630967637566.81946</v>
      </c>
      <c r="I1058" s="133">
        <v>9437996974261.9414</v>
      </c>
      <c r="J1058" s="133">
        <v>366179993358.81842</v>
      </c>
      <c r="K1058" s="133">
        <v>79199614585.276962</v>
      </c>
      <c r="L1058" s="133">
        <v>1984293709140.9709</v>
      </c>
      <c r="M1058" s="133">
        <v>12498637928913.828</v>
      </c>
      <c r="N1058" s="133">
        <v>13396387983255.775</v>
      </c>
      <c r="O1058" s="132">
        <v>0.57475979089741625</v>
      </c>
      <c r="P1058" s="132">
        <v>0.6436634452113229</v>
      </c>
      <c r="Q1058" s="133">
        <v>3304.4864290221449</v>
      </c>
      <c r="R1058" s="426">
        <v>1.0825632097362676</v>
      </c>
    </row>
    <row r="1059" spans="1:18">
      <c r="A1059" s="134">
        <f t="shared" si="16"/>
        <v>1054</v>
      </c>
      <c r="B1059" s="131">
        <v>12136485.814332554</v>
      </c>
      <c r="C1059" s="131">
        <v>6680451.688485316</v>
      </c>
      <c r="D1059" s="131">
        <v>475988.14469008986</v>
      </c>
      <c r="E1059" s="131">
        <v>3879073.0317942942</v>
      </c>
      <c r="F1059" s="133">
        <v>275511499877.95819</v>
      </c>
      <c r="G1059" s="133">
        <v>56872921311.96817</v>
      </c>
      <c r="H1059" s="133">
        <v>671691428814.7594</v>
      </c>
      <c r="I1059" s="133">
        <v>13067320382632.984</v>
      </c>
      <c r="J1059" s="133">
        <v>266228943661.67639</v>
      </c>
      <c r="K1059" s="133">
        <v>42327560797.186844</v>
      </c>
      <c r="L1059" s="133">
        <v>1074004818726.109</v>
      </c>
      <c r="M1059" s="133">
        <v>15121573134632.717</v>
      </c>
      <c r="N1059" s="133">
        <v>16314172917001.41</v>
      </c>
      <c r="O1059" s="132">
        <v>0.62838446331042008</v>
      </c>
      <c r="P1059" s="132">
        <v>0.69602395673381579</v>
      </c>
      <c r="Q1059" s="133">
        <v>4024.2163090778022</v>
      </c>
      <c r="R1059" s="426">
        <v>1.1621279885142226</v>
      </c>
    </row>
    <row r="1060" spans="1:18">
      <c r="A1060" s="134">
        <f t="shared" si="16"/>
        <v>1055</v>
      </c>
      <c r="B1060" s="131">
        <v>11770586.902382066</v>
      </c>
      <c r="C1060" s="131">
        <v>4424481.5057751751</v>
      </c>
      <c r="D1060" s="131">
        <v>1094728.195847502</v>
      </c>
      <c r="E1060" s="131">
        <v>4531739.7134187557</v>
      </c>
      <c r="F1060" s="133">
        <v>232043621466.37192</v>
      </c>
      <c r="G1060" s="133">
        <v>41307942504.426018</v>
      </c>
      <c r="H1060" s="133">
        <v>0</v>
      </c>
      <c r="I1060" s="133">
        <v>8765373380454.3271</v>
      </c>
      <c r="J1060" s="133">
        <v>249888643478.85632</v>
      </c>
      <c r="K1060" s="133">
        <v>106593102267.12</v>
      </c>
      <c r="L1060" s="133">
        <v>2321697388246.8906</v>
      </c>
      <c r="M1060" s="133">
        <v>11443552514447.193</v>
      </c>
      <c r="N1060" s="133">
        <v>12162950212848.715</v>
      </c>
      <c r="O1060" s="132">
        <v>0.52478338710995154</v>
      </c>
      <c r="P1060" s="132">
        <v>0.58626435359937379</v>
      </c>
      <c r="Q1060" s="133">
        <v>3000.2343889612025</v>
      </c>
      <c r="R1060" s="426">
        <v>1.0043227018983492</v>
      </c>
    </row>
    <row r="1061" spans="1:18">
      <c r="A1061" s="134">
        <f t="shared" si="16"/>
        <v>1056</v>
      </c>
      <c r="B1061" s="131">
        <v>13193261.936003555</v>
      </c>
      <c r="C1061" s="131">
        <v>5498406.3798481133</v>
      </c>
      <c r="D1061" s="131">
        <v>603737.19193853647</v>
      </c>
      <c r="E1061" s="131">
        <v>5280731.8751257006</v>
      </c>
      <c r="F1061" s="133">
        <v>299849798626.99689</v>
      </c>
      <c r="G1061" s="133">
        <v>63261112282.748596</v>
      </c>
      <c r="H1061" s="133">
        <v>580527842227.46692</v>
      </c>
      <c r="I1061" s="133">
        <v>10640314527815.738</v>
      </c>
      <c r="J1061" s="133">
        <v>331557148049.63348</v>
      </c>
      <c r="K1061" s="133">
        <v>65257692997.696709</v>
      </c>
      <c r="L1061" s="133">
        <v>1364882325677.9363</v>
      </c>
      <c r="M1061" s="133">
        <v>12982539536768.471</v>
      </c>
      <c r="N1061" s="133">
        <v>13994537178317.6</v>
      </c>
      <c r="O1061" s="132">
        <v>0.569012871178041</v>
      </c>
      <c r="P1061" s="132">
        <v>0.62405367898429875</v>
      </c>
      <c r="Q1061" s="133">
        <v>3452.0318644098666</v>
      </c>
      <c r="R1061" s="426">
        <v>1.0875565132429723</v>
      </c>
    </row>
    <row r="1062" spans="1:18">
      <c r="A1062" s="134">
        <f t="shared" si="16"/>
        <v>1057</v>
      </c>
      <c r="B1062" s="131">
        <v>8621789.953629069</v>
      </c>
      <c r="C1062" s="131">
        <v>3290858.3735522418</v>
      </c>
      <c r="D1062" s="131">
        <v>821021.28351277066</v>
      </c>
      <c r="E1062" s="131">
        <v>3375355.6095400047</v>
      </c>
      <c r="F1062" s="133">
        <v>171174552396.6705</v>
      </c>
      <c r="G1062" s="133">
        <v>49296396274.00322</v>
      </c>
      <c r="H1062" s="133">
        <v>361628217357.25494</v>
      </c>
      <c r="I1062" s="133">
        <v>7103247072409.6094</v>
      </c>
      <c r="J1062" s="133">
        <v>201550817755.72095</v>
      </c>
      <c r="K1062" s="133">
        <v>61247669050.113953</v>
      </c>
      <c r="L1062" s="133">
        <v>1972405175584.3164</v>
      </c>
      <c r="M1062" s="133">
        <v>9700078952157.0156</v>
      </c>
      <c r="N1062" s="133">
        <v>10382528180881.463</v>
      </c>
      <c r="O1062" s="132">
        <v>0.54827272944479122</v>
      </c>
      <c r="P1062" s="132">
        <v>0.60137126319487577</v>
      </c>
      <c r="Q1062" s="133">
        <v>2561.0577653876326</v>
      </c>
      <c r="R1062" s="426">
        <v>1.0217690292269983</v>
      </c>
    </row>
    <row r="1063" spans="1:18">
      <c r="A1063" s="134">
        <f t="shared" si="16"/>
        <v>1058</v>
      </c>
      <c r="B1063" s="131">
        <v>9854371.7114738468</v>
      </c>
      <c r="C1063" s="131">
        <v>6939684.2570686825</v>
      </c>
      <c r="D1063" s="131">
        <v>768973.23231629387</v>
      </c>
      <c r="E1063" s="131">
        <v>4698477.1615419462</v>
      </c>
      <c r="F1063" s="133">
        <v>317800801581.40369</v>
      </c>
      <c r="G1063" s="133">
        <v>53012426951.309662</v>
      </c>
      <c r="H1063" s="133">
        <v>981300866026.95056</v>
      </c>
      <c r="I1063" s="133">
        <v>11470648811875.109</v>
      </c>
      <c r="J1063" s="133">
        <v>318691471522.34454</v>
      </c>
      <c r="K1063" s="133">
        <v>59321559057.116798</v>
      </c>
      <c r="L1063" s="133">
        <v>2172667343887.2844</v>
      </c>
      <c r="M1063" s="133">
        <v>15002630052368.807</v>
      </c>
      <c r="N1063" s="133">
        <v>16035231200367.807</v>
      </c>
      <c r="O1063" s="132">
        <v>0.62326405880839819</v>
      </c>
      <c r="P1063" s="132">
        <v>0.67928104213850293</v>
      </c>
      <c r="Q1063" s="133">
        <v>3955.4097682209685</v>
      </c>
      <c r="R1063" s="426">
        <v>1.2656157840348758</v>
      </c>
    </row>
    <row r="1064" spans="1:18">
      <c r="A1064" s="134">
        <f t="shared" si="16"/>
        <v>1059</v>
      </c>
      <c r="B1064" s="131">
        <v>18350327.972948004</v>
      </c>
      <c r="C1064" s="131">
        <v>6824768.1850476833</v>
      </c>
      <c r="D1064" s="131">
        <v>1442541.3420313734</v>
      </c>
      <c r="E1064" s="131">
        <v>6602524.9581866469</v>
      </c>
      <c r="F1064" s="133">
        <v>222384158402.76367</v>
      </c>
      <c r="G1064" s="133">
        <v>79064952523.353165</v>
      </c>
      <c r="H1064" s="133">
        <v>902767112572.12463</v>
      </c>
      <c r="I1064" s="133">
        <v>10098028984193.105</v>
      </c>
      <c r="J1064" s="133">
        <v>378215257244.9364</v>
      </c>
      <c r="K1064" s="133">
        <v>120181627268.1411</v>
      </c>
      <c r="L1064" s="133">
        <v>3350803317082.8213</v>
      </c>
      <c r="M1064" s="133">
        <v>14849996298361.129</v>
      </c>
      <c r="N1064" s="133">
        <v>15961866461989.529</v>
      </c>
      <c r="O1064" s="132">
        <v>0.51982351461817633</v>
      </c>
      <c r="P1064" s="132">
        <v>0.58419159429592793</v>
      </c>
      <c r="Q1064" s="133">
        <v>3937.3128914626368</v>
      </c>
      <c r="R1064" s="426">
        <v>1.11944429809012</v>
      </c>
    </row>
    <row r="1065" spans="1:18">
      <c r="A1065" s="134">
        <f t="shared" si="16"/>
        <v>1060</v>
      </c>
      <c r="B1065" s="131">
        <v>10105369.769969031</v>
      </c>
      <c r="C1065" s="131">
        <v>5612862.5051291604</v>
      </c>
      <c r="D1065" s="131">
        <v>489488.53815270285</v>
      </c>
      <c r="E1065" s="131">
        <v>5032844.6157122012</v>
      </c>
      <c r="F1065" s="133">
        <v>195064001737.9184</v>
      </c>
      <c r="G1065" s="133">
        <v>41883879644.276535</v>
      </c>
      <c r="H1065" s="133">
        <v>247245000333.23288</v>
      </c>
      <c r="I1065" s="133">
        <v>10604723870891.691</v>
      </c>
      <c r="J1065" s="133">
        <v>378003037506.66272</v>
      </c>
      <c r="K1065" s="133">
        <v>50921397198.623947</v>
      </c>
      <c r="L1065" s="133">
        <v>935664604489.66589</v>
      </c>
      <c r="M1065" s="133">
        <v>12216557910419.875</v>
      </c>
      <c r="N1065" s="133">
        <v>13159487342545.98</v>
      </c>
      <c r="O1065" s="132">
        <v>0.58409093858388161</v>
      </c>
      <c r="P1065" s="132">
        <v>0.63797281764939606</v>
      </c>
      <c r="Q1065" s="133">
        <v>3246.0501584967883</v>
      </c>
      <c r="R1065" s="426">
        <v>1.0078653073112949</v>
      </c>
    </row>
    <row r="1066" spans="1:18">
      <c r="A1066" s="134">
        <f t="shared" si="16"/>
        <v>1061</v>
      </c>
      <c r="B1066" s="131">
        <v>11566388.997690802</v>
      </c>
      <c r="C1066" s="131">
        <v>5502785.3875305997</v>
      </c>
      <c r="D1066" s="131">
        <v>773090.71361199603</v>
      </c>
      <c r="E1066" s="131">
        <v>6486102.515060477</v>
      </c>
      <c r="F1066" s="133">
        <v>247739181939.67438</v>
      </c>
      <c r="G1066" s="133">
        <v>45062018408.989319</v>
      </c>
      <c r="H1066" s="133">
        <v>73294832411.116089</v>
      </c>
      <c r="I1066" s="133">
        <v>11038264616787.629</v>
      </c>
      <c r="J1066" s="133">
        <v>448563732830.08203</v>
      </c>
      <c r="K1066" s="133">
        <v>83293629711.379593</v>
      </c>
      <c r="L1066" s="133">
        <v>1876313727479.2322</v>
      </c>
      <c r="M1066" s="133">
        <v>13519730539219.438</v>
      </c>
      <c r="N1066" s="133">
        <v>14497822089256.189</v>
      </c>
      <c r="O1066" s="132">
        <v>0.55357221760616404</v>
      </c>
      <c r="P1066" s="132">
        <v>0.61439483415368257</v>
      </c>
      <c r="Q1066" s="133">
        <v>3576.1771310449408</v>
      </c>
      <c r="R1066" s="426">
        <v>1.1967460538800709</v>
      </c>
    </row>
    <row r="1067" spans="1:18">
      <c r="A1067" s="134">
        <f t="shared" si="16"/>
        <v>1062</v>
      </c>
      <c r="B1067" s="131">
        <v>8218705.0716379881</v>
      </c>
      <c r="C1067" s="131">
        <v>6261062.3354159174</v>
      </c>
      <c r="D1067" s="131">
        <v>781676.6359774</v>
      </c>
      <c r="E1067" s="131">
        <v>5763837.1949811541</v>
      </c>
      <c r="F1067" s="133">
        <v>186758004612.099</v>
      </c>
      <c r="G1067" s="133">
        <v>47227692496.481216</v>
      </c>
      <c r="H1067" s="133">
        <v>684271723724.39185</v>
      </c>
      <c r="I1067" s="133">
        <v>10718058493880.563</v>
      </c>
      <c r="J1067" s="133">
        <v>608335439829.66016</v>
      </c>
      <c r="K1067" s="133">
        <v>92359681018.922318</v>
      </c>
      <c r="L1067" s="133">
        <v>1841673656705.7854</v>
      </c>
      <c r="M1067" s="133">
        <v>13944698995159.322</v>
      </c>
      <c r="N1067" s="133">
        <v>15025852000223.814</v>
      </c>
      <c r="O1067" s="132">
        <v>0.61511209070582207</v>
      </c>
      <c r="P1067" s="132">
        <v>0.68397952789725425</v>
      </c>
      <c r="Q1067" s="133">
        <v>3706.4262457384839</v>
      </c>
      <c r="R1067" s="426">
        <v>1.1500824691394935</v>
      </c>
    </row>
    <row r="1068" spans="1:18">
      <c r="A1068" s="134">
        <f t="shared" si="16"/>
        <v>1063</v>
      </c>
      <c r="B1068" s="131">
        <v>10593735.0716093</v>
      </c>
      <c r="C1068" s="131">
        <v>10121164.925774405</v>
      </c>
      <c r="D1068" s="131">
        <v>1136792.023618879</v>
      </c>
      <c r="E1068" s="131">
        <v>7238091.15970896</v>
      </c>
      <c r="F1068" s="133">
        <v>274359472814.53857</v>
      </c>
      <c r="G1068" s="133">
        <v>71291618198.612854</v>
      </c>
      <c r="H1068" s="133">
        <v>708868122867.13281</v>
      </c>
      <c r="I1068" s="133">
        <v>15266019358231.6</v>
      </c>
      <c r="J1068" s="133">
        <v>523924805607.29834</v>
      </c>
      <c r="K1068" s="133">
        <v>137627406657.60406</v>
      </c>
      <c r="L1068" s="133">
        <v>2395401572647.5649</v>
      </c>
      <c r="M1068" s="133">
        <v>19031841266011.199</v>
      </c>
      <c r="N1068" s="133">
        <v>20284947708933.727</v>
      </c>
      <c r="O1068" s="132">
        <v>0.61230140699821345</v>
      </c>
      <c r="P1068" s="132">
        <v>0.68622933237452599</v>
      </c>
      <c r="Q1068" s="133">
        <v>5003.6871506989955</v>
      </c>
      <c r="R1068" s="426">
        <v>1.1502526311973296</v>
      </c>
    </row>
    <row r="1069" spans="1:18">
      <c r="A1069" s="134">
        <f t="shared" si="16"/>
        <v>1064</v>
      </c>
      <c r="B1069" s="131">
        <v>7738375.9451736351</v>
      </c>
      <c r="C1069" s="131">
        <v>8813518.7492402662</v>
      </c>
      <c r="D1069" s="131">
        <v>1295392.517818775</v>
      </c>
      <c r="E1069" s="131">
        <v>4123586.9368665237</v>
      </c>
      <c r="F1069" s="133">
        <v>211178331212.17346</v>
      </c>
      <c r="G1069" s="133">
        <v>53752261682.656853</v>
      </c>
      <c r="H1069" s="133">
        <v>746830618654.7157</v>
      </c>
      <c r="I1069" s="133">
        <v>13889521796607.137</v>
      </c>
      <c r="J1069" s="133">
        <v>297573168930.99866</v>
      </c>
      <c r="K1069" s="133">
        <v>126043592124.80092</v>
      </c>
      <c r="L1069" s="133">
        <v>2495569937906.2363</v>
      </c>
      <c r="M1069" s="133">
        <v>17555539114223.887</v>
      </c>
      <c r="N1069" s="133">
        <v>18736200537682.023</v>
      </c>
      <c r="O1069" s="132">
        <v>0.65272920447135996</v>
      </c>
      <c r="P1069" s="132">
        <v>0.73478393776718209</v>
      </c>
      <c r="Q1069" s="133">
        <v>4621.6577547316292</v>
      </c>
      <c r="R1069" s="426">
        <v>1.1495984645673529</v>
      </c>
    </row>
    <row r="1070" spans="1:18">
      <c r="A1070" s="134">
        <f t="shared" si="16"/>
        <v>1065</v>
      </c>
      <c r="B1070" s="131">
        <v>16610537.933150053</v>
      </c>
      <c r="C1070" s="131">
        <v>23071944.364177719</v>
      </c>
      <c r="D1070" s="131">
        <v>1502250.5168252769</v>
      </c>
      <c r="E1070" s="131">
        <v>2681759.4812603374</v>
      </c>
      <c r="F1070" s="133">
        <v>272763934946.09863</v>
      </c>
      <c r="G1070" s="133">
        <v>68531360385.707733</v>
      </c>
      <c r="H1070" s="133">
        <v>454152236782.89612</v>
      </c>
      <c r="I1070" s="133">
        <v>30525413899318.957</v>
      </c>
      <c r="J1070" s="133">
        <v>120568658939.59192</v>
      </c>
      <c r="K1070" s="133">
        <v>117156868987.8831</v>
      </c>
      <c r="L1070" s="133">
        <v>3601843414419.5381</v>
      </c>
      <c r="M1070" s="133">
        <v>34819135078448.867</v>
      </c>
      <c r="N1070" s="133">
        <v>36762797784386.695</v>
      </c>
      <c r="O1070" s="132">
        <v>0.71226078885067923</v>
      </c>
      <c r="P1070" s="132">
        <v>0.77783706949517306</v>
      </c>
      <c r="Q1070" s="133">
        <v>9068.2776971846815</v>
      </c>
      <c r="R1070" s="426">
        <v>1.0799779605519135</v>
      </c>
    </row>
    <row r="1071" spans="1:18">
      <c r="A1071" s="134">
        <f t="shared" si="16"/>
        <v>1066</v>
      </c>
      <c r="B1071" s="131">
        <v>11123211.134665426</v>
      </c>
      <c r="C1071" s="131">
        <v>6542221.8451430202</v>
      </c>
      <c r="D1071" s="131">
        <v>1576367.9852091544</v>
      </c>
      <c r="E1071" s="131">
        <v>6115972.3752202</v>
      </c>
      <c r="F1071" s="133">
        <v>232712704747.78925</v>
      </c>
      <c r="G1071" s="133">
        <v>63818002374.340164</v>
      </c>
      <c r="H1071" s="133">
        <v>996105836623.51733</v>
      </c>
      <c r="I1071" s="133">
        <v>11741493393646.723</v>
      </c>
      <c r="J1071" s="133">
        <v>259566700213.60065</v>
      </c>
      <c r="K1071" s="133">
        <v>144356787899.3396</v>
      </c>
      <c r="L1071" s="133">
        <v>3003782347726.8799</v>
      </c>
      <c r="M1071" s="133">
        <v>16145305066110.063</v>
      </c>
      <c r="N1071" s="133">
        <v>17179043033581.924</v>
      </c>
      <c r="O1071" s="132">
        <v>0.56083913511180561</v>
      </c>
      <c r="P1071" s="132">
        <v>0.64506146146506838</v>
      </c>
      <c r="Q1071" s="133">
        <v>4237.5537823339728</v>
      </c>
      <c r="R1071" s="426">
        <v>0.99561859818405796</v>
      </c>
    </row>
    <row r="1072" spans="1:18">
      <c r="A1072" s="134">
        <f t="shared" si="16"/>
        <v>1067</v>
      </c>
      <c r="B1072" s="131">
        <v>8252418.0086895023</v>
      </c>
      <c r="C1072" s="131">
        <v>3430154.0103520346</v>
      </c>
      <c r="D1072" s="131">
        <v>1464479.2632277517</v>
      </c>
      <c r="E1072" s="131">
        <v>6151132.8663533553</v>
      </c>
      <c r="F1072" s="133">
        <v>252861297929.55023</v>
      </c>
      <c r="G1072" s="133">
        <v>54182988881.704384</v>
      </c>
      <c r="H1072" s="133">
        <v>709660636349.72754</v>
      </c>
      <c r="I1072" s="133">
        <v>8048140885606.7979</v>
      </c>
      <c r="J1072" s="133">
        <v>481829512524.30798</v>
      </c>
      <c r="K1072" s="133">
        <v>161392668075.19205</v>
      </c>
      <c r="L1072" s="133">
        <v>3803831332956.2715</v>
      </c>
      <c r="M1072" s="133">
        <v>13204855035512.297</v>
      </c>
      <c r="N1072" s="133">
        <v>14084442192880.129</v>
      </c>
      <c r="O1072" s="132">
        <v>0.56700720372125868</v>
      </c>
      <c r="P1072" s="132">
        <v>0.64111687396283557</v>
      </c>
      <c r="Q1072" s="133">
        <v>3474.2087303601697</v>
      </c>
      <c r="R1072" s="426">
        <v>1.1773745365987596</v>
      </c>
    </row>
    <row r="1073" spans="1:18">
      <c r="A1073" s="134">
        <f t="shared" si="16"/>
        <v>1068</v>
      </c>
      <c r="B1073" s="131">
        <v>8186534.0845400989</v>
      </c>
      <c r="C1073" s="131">
        <v>4133757.7917146282</v>
      </c>
      <c r="D1073" s="131">
        <v>1706845.8708243617</v>
      </c>
      <c r="E1073" s="131">
        <v>5344741.0363872461</v>
      </c>
      <c r="F1073" s="133">
        <v>205143545875.82175</v>
      </c>
      <c r="G1073" s="133">
        <v>57385951154.060196</v>
      </c>
      <c r="H1073" s="133">
        <v>556730897442.44312</v>
      </c>
      <c r="I1073" s="133">
        <v>8013463935525.8701</v>
      </c>
      <c r="J1073" s="133">
        <v>423540915901.71448</v>
      </c>
      <c r="K1073" s="133">
        <v>138007579890.52988</v>
      </c>
      <c r="L1073" s="133">
        <v>3771404666947.9077</v>
      </c>
      <c r="M1073" s="133">
        <v>12903147995708.465</v>
      </c>
      <c r="N1073" s="133">
        <v>13725518664316.924</v>
      </c>
      <c r="O1073" s="132">
        <v>0.53821659879738493</v>
      </c>
      <c r="P1073" s="132">
        <v>0.63960268591511193</v>
      </c>
      <c r="Q1073" s="133">
        <v>3385.6730795059011</v>
      </c>
      <c r="R1073" s="426">
        <v>1.1933410232999644</v>
      </c>
    </row>
    <row r="1074" spans="1:18">
      <c r="A1074" s="134">
        <f t="shared" si="16"/>
        <v>1069</v>
      </c>
      <c r="B1074" s="131">
        <v>8251092.9077398703</v>
      </c>
      <c r="C1074" s="131">
        <v>13686831.668216862</v>
      </c>
      <c r="D1074" s="131">
        <v>711530.27058705396</v>
      </c>
      <c r="E1074" s="131">
        <v>4987624.7418635609</v>
      </c>
      <c r="F1074" s="133">
        <v>211602476294.26028</v>
      </c>
      <c r="G1074" s="133">
        <v>56952086744.691269</v>
      </c>
      <c r="H1074" s="133">
        <v>599930200329.33862</v>
      </c>
      <c r="I1074" s="133">
        <v>18475467668202.109</v>
      </c>
      <c r="J1074" s="133">
        <v>335387515492.51147</v>
      </c>
      <c r="K1074" s="133">
        <v>100395419477.01366</v>
      </c>
      <c r="L1074" s="133">
        <v>1696811453238.6475</v>
      </c>
      <c r="M1074" s="133">
        <v>21207992256739.621</v>
      </c>
      <c r="N1074" s="133">
        <v>22512268167945.113</v>
      </c>
      <c r="O1074" s="132">
        <v>0.68864601812591197</v>
      </c>
      <c r="P1074" s="132">
        <v>0.75622744813865028</v>
      </c>
      <c r="Q1074" s="133">
        <v>5553.1001894289866</v>
      </c>
      <c r="R1074" s="426">
        <v>1.1148132821179455</v>
      </c>
    </row>
    <row r="1075" spans="1:18">
      <c r="A1075" s="134">
        <f t="shared" si="16"/>
        <v>1070</v>
      </c>
      <c r="B1075" s="131">
        <v>10024495.363856584</v>
      </c>
      <c r="C1075" s="131">
        <v>4016659.8430653373</v>
      </c>
      <c r="D1075" s="131">
        <v>820908.34375370294</v>
      </c>
      <c r="E1075" s="131">
        <v>7133658.7708150502</v>
      </c>
      <c r="F1075" s="133">
        <v>237513316004.53571</v>
      </c>
      <c r="G1075" s="133">
        <v>65097123237.481262</v>
      </c>
      <c r="H1075" s="133">
        <v>567486312080.86597</v>
      </c>
      <c r="I1075" s="133">
        <v>9166231352319.4766</v>
      </c>
      <c r="J1075" s="133">
        <v>478570056876.74292</v>
      </c>
      <c r="K1075" s="133">
        <v>79388263427.173706</v>
      </c>
      <c r="L1075" s="133">
        <v>1970250158476.5454</v>
      </c>
      <c r="M1075" s="133">
        <v>12261926143180.803</v>
      </c>
      <c r="N1075" s="133">
        <v>13185999748207.865</v>
      </c>
      <c r="O1075" s="132">
        <v>0.542125952664268</v>
      </c>
      <c r="P1075" s="132">
        <v>0.61129723865301677</v>
      </c>
      <c r="Q1075" s="133">
        <v>3252.589972424239</v>
      </c>
      <c r="R1075" s="426">
        <v>1.2391004222161899</v>
      </c>
    </row>
    <row r="1076" spans="1:18">
      <c r="A1076" s="134">
        <f t="shared" si="16"/>
        <v>1071</v>
      </c>
      <c r="B1076" s="131">
        <v>8696413.7289533</v>
      </c>
      <c r="C1076" s="131">
        <v>18786014.970334187</v>
      </c>
      <c r="D1076" s="131">
        <v>711575.66041300038</v>
      </c>
      <c r="E1076" s="131">
        <v>4695493.4320630021</v>
      </c>
      <c r="F1076" s="133">
        <v>284045345412.74695</v>
      </c>
      <c r="G1076" s="133">
        <v>58203078164.749664</v>
      </c>
      <c r="H1076" s="133">
        <v>578381133456.09961</v>
      </c>
      <c r="I1076" s="133">
        <v>26574447254182.516</v>
      </c>
      <c r="J1076" s="133">
        <v>322892254991.48492</v>
      </c>
      <c r="K1076" s="133">
        <v>90942165079.257462</v>
      </c>
      <c r="L1076" s="133">
        <v>1537622377042.4629</v>
      </c>
      <c r="M1076" s="133">
        <v>29104285184751.82</v>
      </c>
      <c r="N1076" s="133">
        <v>30929464279110.578</v>
      </c>
      <c r="O1076" s="132">
        <v>0.72444511094354735</v>
      </c>
      <c r="P1076" s="132">
        <v>0.79533373352392689</v>
      </c>
      <c r="Q1076" s="133">
        <v>7629.369580441682</v>
      </c>
      <c r="R1076" s="426">
        <v>1.0937793402751734</v>
      </c>
    </row>
    <row r="1077" spans="1:18">
      <c r="A1077" s="134">
        <f t="shared" si="16"/>
        <v>1072</v>
      </c>
      <c r="B1077" s="131">
        <v>8092635.297973494</v>
      </c>
      <c r="C1077" s="131">
        <v>6164174.345914158</v>
      </c>
      <c r="D1077" s="131">
        <v>1101198.7724956856</v>
      </c>
      <c r="E1077" s="131">
        <v>5639103.024827606</v>
      </c>
      <c r="F1077" s="133">
        <v>166006081381.20197</v>
      </c>
      <c r="G1077" s="133">
        <v>42764204206.715836</v>
      </c>
      <c r="H1077" s="133">
        <v>445175796996.91376</v>
      </c>
      <c r="I1077" s="133">
        <v>9757798721673.1621</v>
      </c>
      <c r="J1077" s="133">
        <v>261030085757.42511</v>
      </c>
      <c r="K1077" s="133">
        <v>93705419146.826233</v>
      </c>
      <c r="L1077" s="133">
        <v>2538732567452.4595</v>
      </c>
      <c r="M1077" s="133">
        <v>13096442591026.787</v>
      </c>
      <c r="N1077" s="133">
        <v>13887909204625.047</v>
      </c>
      <c r="O1077" s="132">
        <v>0.5779750379209766</v>
      </c>
      <c r="P1077" s="132">
        <v>0.65866507631805837</v>
      </c>
      <c r="Q1077" s="133">
        <v>3425.72994687347</v>
      </c>
      <c r="R1077" s="426">
        <v>1.1898748188153638</v>
      </c>
    </row>
    <row r="1078" spans="1:18">
      <c r="A1078" s="134">
        <f t="shared" si="16"/>
        <v>1073</v>
      </c>
      <c r="B1078" s="131">
        <v>15187579.11076691</v>
      </c>
      <c r="C1078" s="131">
        <v>6937427.7716284338</v>
      </c>
      <c r="D1078" s="131">
        <v>1125088.8160539526</v>
      </c>
      <c r="E1078" s="131">
        <v>6710783.3738557259</v>
      </c>
      <c r="F1078" s="133">
        <v>201788970662.34045</v>
      </c>
      <c r="G1078" s="133">
        <v>45424901155.784447</v>
      </c>
      <c r="H1078" s="133">
        <v>978622258711.43457</v>
      </c>
      <c r="I1078" s="133">
        <v>13506746797405.707</v>
      </c>
      <c r="J1078" s="133">
        <v>452948652782.74744</v>
      </c>
      <c r="K1078" s="133">
        <v>164989907648.18475</v>
      </c>
      <c r="L1078" s="133">
        <v>2053907132713.165</v>
      </c>
      <c r="M1078" s="133">
        <v>17157214749261.238</v>
      </c>
      <c r="N1078" s="133">
        <v>18413385823582.004</v>
      </c>
      <c r="O1078" s="132">
        <v>0.56122073120636284</v>
      </c>
      <c r="P1078" s="132">
        <v>0.6360271946785363</v>
      </c>
      <c r="Q1078" s="133">
        <v>4542.0290635377414</v>
      </c>
      <c r="R1078" s="426">
        <v>1.0237512585049666</v>
      </c>
    </row>
    <row r="1079" spans="1:18">
      <c r="A1079" s="134">
        <f t="shared" si="16"/>
        <v>1074</v>
      </c>
      <c r="B1079" s="131">
        <v>12542322.296316091</v>
      </c>
      <c r="C1079" s="131">
        <v>21887994.424357086</v>
      </c>
      <c r="D1079" s="131">
        <v>1500156.3620139488</v>
      </c>
      <c r="E1079" s="131">
        <v>5354428.190729348</v>
      </c>
      <c r="F1079" s="133">
        <v>296454006326.40625</v>
      </c>
      <c r="G1079" s="133">
        <v>78788818855.31395</v>
      </c>
      <c r="H1079" s="133">
        <v>500534650105.19318</v>
      </c>
      <c r="I1079" s="133">
        <v>27244664109926.324</v>
      </c>
      <c r="J1079" s="133">
        <v>254993904661.23785</v>
      </c>
      <c r="K1079" s="133">
        <v>133940195766.65576</v>
      </c>
      <c r="L1079" s="133">
        <v>3248908756750.5474</v>
      </c>
      <c r="M1079" s="133">
        <v>31383041617209.957</v>
      </c>
      <c r="N1079" s="133">
        <v>33266255361043.961</v>
      </c>
      <c r="O1079" s="132">
        <v>0.68817323502481131</v>
      </c>
      <c r="P1079" s="132">
        <v>0.7544422092490507</v>
      </c>
      <c r="Q1079" s="133">
        <v>8205.7857328672817</v>
      </c>
      <c r="R1079" s="426">
        <v>1.1222066549345235</v>
      </c>
    </row>
    <row r="1080" spans="1:18">
      <c r="A1080" s="134">
        <f t="shared" si="16"/>
        <v>1075</v>
      </c>
      <c r="B1080" s="131">
        <v>10441993.194165766</v>
      </c>
      <c r="C1080" s="131">
        <v>4915526.2360419538</v>
      </c>
      <c r="D1080" s="131">
        <v>816497.82247614907</v>
      </c>
      <c r="E1080" s="131">
        <v>3807928.7850157707</v>
      </c>
      <c r="F1080" s="133">
        <v>249029426174.38086</v>
      </c>
      <c r="G1080" s="133">
        <v>62385488156.671982</v>
      </c>
      <c r="H1080" s="133">
        <v>724142899342.63293</v>
      </c>
      <c r="I1080" s="133">
        <v>10252928747341.023</v>
      </c>
      <c r="J1080" s="133">
        <v>157492318334.23285</v>
      </c>
      <c r="K1080" s="133">
        <v>73163843548.11911</v>
      </c>
      <c r="L1080" s="133">
        <v>1927741543685.5273</v>
      </c>
      <c r="M1080" s="133">
        <v>13135469352251.535</v>
      </c>
      <c r="N1080" s="133">
        <v>14156710621770.568</v>
      </c>
      <c r="O1080" s="132">
        <v>0.60543735578521485</v>
      </c>
      <c r="P1080" s="132">
        <v>0.67532445082796788</v>
      </c>
      <c r="Q1080" s="133">
        <v>3492.0351805058135</v>
      </c>
      <c r="R1080" s="426">
        <v>1.1340931657571807</v>
      </c>
    </row>
    <row r="1081" spans="1:18">
      <c r="A1081" s="134">
        <f t="shared" si="16"/>
        <v>1076</v>
      </c>
      <c r="B1081" s="131">
        <v>7488730.3333624108</v>
      </c>
      <c r="C1081" s="131">
        <v>7687583.0751282489</v>
      </c>
      <c r="D1081" s="131">
        <v>1311177.7043347838</v>
      </c>
      <c r="E1081" s="131">
        <v>5161096.143135529</v>
      </c>
      <c r="F1081" s="133">
        <v>190931839297.97876</v>
      </c>
      <c r="G1081" s="133">
        <v>54355084722.284012</v>
      </c>
      <c r="H1081" s="133">
        <v>369533576481.19421</v>
      </c>
      <c r="I1081" s="133">
        <v>12117177835925.154</v>
      </c>
      <c r="J1081" s="133">
        <v>417794366418.5968</v>
      </c>
      <c r="K1081" s="133">
        <v>187866350294.41608</v>
      </c>
      <c r="L1081" s="133">
        <v>2876826077726.1621</v>
      </c>
      <c r="M1081" s="133">
        <v>15969198206845.523</v>
      </c>
      <c r="N1081" s="133">
        <v>17014998434139.754</v>
      </c>
      <c r="O1081" s="132">
        <v>0.63331102690627683</v>
      </c>
      <c r="P1081" s="132">
        <v>0.69548348517656478</v>
      </c>
      <c r="Q1081" s="133">
        <v>4197.0889082732492</v>
      </c>
      <c r="R1081" s="426">
        <v>1.0436842412884073</v>
      </c>
    </row>
    <row r="1082" spans="1:18">
      <c r="A1082" s="134">
        <f t="shared" si="16"/>
        <v>1077</v>
      </c>
      <c r="B1082" s="131">
        <v>9521178.8476389963</v>
      </c>
      <c r="C1082" s="131">
        <v>6666608.7904895255</v>
      </c>
      <c r="D1082" s="131">
        <v>874932.23177045526</v>
      </c>
      <c r="E1082" s="131">
        <v>5638602.2934829555</v>
      </c>
      <c r="F1082" s="133">
        <v>256263840762.06717</v>
      </c>
      <c r="G1082" s="133">
        <v>60130957659.800018</v>
      </c>
      <c r="H1082" s="133">
        <v>1059845701139.9742</v>
      </c>
      <c r="I1082" s="133">
        <v>9995984661845.7891</v>
      </c>
      <c r="J1082" s="133">
        <v>459460075496.82788</v>
      </c>
      <c r="K1082" s="133">
        <v>66122890691.524864</v>
      </c>
      <c r="L1082" s="133">
        <v>2094738791303.9937</v>
      </c>
      <c r="M1082" s="133">
        <v>13676152120478.111</v>
      </c>
      <c r="N1082" s="133">
        <v>14696269427309.879</v>
      </c>
      <c r="O1082" s="132">
        <v>0.59552640866700535</v>
      </c>
      <c r="P1082" s="132">
        <v>0.6628806622491078</v>
      </c>
      <c r="Q1082" s="133">
        <v>3625.1281271114649</v>
      </c>
      <c r="R1082" s="426">
        <v>1.2234680001944964</v>
      </c>
    </row>
    <row r="1083" spans="1:18">
      <c r="A1083" s="134">
        <f t="shared" si="16"/>
        <v>1078</v>
      </c>
      <c r="B1083" s="131">
        <v>10498626.051159609</v>
      </c>
      <c r="C1083" s="131">
        <v>7245953.7936450681</v>
      </c>
      <c r="D1083" s="131">
        <v>1354611.7094674925</v>
      </c>
      <c r="E1083" s="131">
        <v>6485841.0280236499</v>
      </c>
      <c r="F1083" s="133">
        <v>211569297859.09879</v>
      </c>
      <c r="G1083" s="133">
        <v>51033658369.967369</v>
      </c>
      <c r="H1083" s="133">
        <v>525680107054.42255</v>
      </c>
      <c r="I1083" s="133">
        <v>11803635508595.707</v>
      </c>
      <c r="J1083" s="133">
        <v>334860069603.11108</v>
      </c>
      <c r="K1083" s="133">
        <v>118741591090.57414</v>
      </c>
      <c r="L1083" s="133">
        <v>2800246324905.3291</v>
      </c>
      <c r="M1083" s="133">
        <v>15583163601249.145</v>
      </c>
      <c r="N1083" s="133">
        <v>16591130286859.807</v>
      </c>
      <c r="O1083" s="132">
        <v>0.57378160759374497</v>
      </c>
      <c r="P1083" s="132">
        <v>0.6460225387391344</v>
      </c>
      <c r="Q1083" s="133">
        <v>4092.5333712037018</v>
      </c>
      <c r="R1083" s="426">
        <v>1.0614861431471736</v>
      </c>
    </row>
    <row r="1084" spans="1:18">
      <c r="A1084" s="134">
        <f t="shared" si="16"/>
        <v>1079</v>
      </c>
      <c r="B1084" s="131">
        <v>4255876.8481426919</v>
      </c>
      <c r="C1084" s="131">
        <v>3026359.7459642324</v>
      </c>
      <c r="D1084" s="131">
        <v>785492.94967971754</v>
      </c>
      <c r="E1084" s="131">
        <v>3739004.9792493619</v>
      </c>
      <c r="F1084" s="133">
        <v>182241743581.0224</v>
      </c>
      <c r="G1084" s="133">
        <v>41948756062.725189</v>
      </c>
      <c r="H1084" s="133">
        <v>244095160897.51227</v>
      </c>
      <c r="I1084" s="133">
        <v>7795943091813.8906</v>
      </c>
      <c r="J1084" s="133">
        <v>310075622764.08881</v>
      </c>
      <c r="K1084" s="133">
        <v>102798800083.43974</v>
      </c>
      <c r="L1084" s="133">
        <v>1793904220388.1743</v>
      </c>
      <c r="M1084" s="133">
        <v>10246816895947.105</v>
      </c>
      <c r="N1084" s="133">
        <v>10956619471874.271</v>
      </c>
      <c r="O1084" s="132">
        <v>0.60538478279929731</v>
      </c>
      <c r="P1084" s="132">
        <v>0.68315308306583777</v>
      </c>
      <c r="Q1084" s="133">
        <v>2702.6688386468354</v>
      </c>
      <c r="R1084" s="426">
        <v>1.110191768883136</v>
      </c>
    </row>
    <row r="1085" spans="1:18">
      <c r="A1085" s="134">
        <f t="shared" si="16"/>
        <v>1080</v>
      </c>
      <c r="B1085" s="131">
        <v>14200696.314523092</v>
      </c>
      <c r="C1085" s="131">
        <v>12661732.52385626</v>
      </c>
      <c r="D1085" s="131">
        <v>692849.97146791685</v>
      </c>
      <c r="E1085" s="131">
        <v>4968722.8152839812</v>
      </c>
      <c r="F1085" s="133">
        <v>226002270642.90991</v>
      </c>
      <c r="G1085" s="133">
        <v>64568393800.362717</v>
      </c>
      <c r="H1085" s="133">
        <v>807599098509.71973</v>
      </c>
      <c r="I1085" s="133">
        <v>21110610978996.801</v>
      </c>
      <c r="J1085" s="133">
        <v>165078711965.95648</v>
      </c>
      <c r="K1085" s="133">
        <v>85979685727.978073</v>
      </c>
      <c r="L1085" s="133">
        <v>1393847522698.4409</v>
      </c>
      <c r="M1085" s="133">
        <v>23563115997898.895</v>
      </c>
      <c r="N1085" s="133">
        <v>24987437378611.508</v>
      </c>
      <c r="O1085" s="132">
        <v>0.65117833719337359</v>
      </c>
      <c r="P1085" s="132">
        <v>0.7127467545374131</v>
      </c>
      <c r="Q1085" s="133">
        <v>6163.6500687250882</v>
      </c>
      <c r="R1085" s="426">
        <v>1.0644931504263515</v>
      </c>
    </row>
    <row r="1086" spans="1:18">
      <c r="A1086" s="134">
        <f t="shared" si="16"/>
        <v>1081</v>
      </c>
      <c r="B1086" s="131">
        <v>14152895.237396993</v>
      </c>
      <c r="C1086" s="131">
        <v>8864607.800713174</v>
      </c>
      <c r="D1086" s="131">
        <v>1076293.4485310214</v>
      </c>
      <c r="E1086" s="131">
        <v>5739586.2971712667</v>
      </c>
      <c r="F1086" s="133">
        <v>213566750069.55914</v>
      </c>
      <c r="G1086" s="133">
        <v>68887650894.685165</v>
      </c>
      <c r="H1086" s="133">
        <v>0</v>
      </c>
      <c r="I1086" s="133">
        <v>14346596799137.93</v>
      </c>
      <c r="J1086" s="133">
        <v>423163083572.50391</v>
      </c>
      <c r="K1086" s="133">
        <v>117578135702.77393</v>
      </c>
      <c r="L1086" s="133">
        <v>2112660386255.9719</v>
      </c>
      <c r="M1086" s="133">
        <v>16999998404669.18</v>
      </c>
      <c r="N1086" s="133">
        <v>18057416350318.977</v>
      </c>
      <c r="O1086" s="132">
        <v>0.55364617423917339</v>
      </c>
      <c r="P1086" s="132">
        <v>0.62857530245503845</v>
      </c>
      <c r="Q1086" s="133">
        <v>4454.2220893732056</v>
      </c>
      <c r="R1086" s="426">
        <v>1.0051248555362546</v>
      </c>
    </row>
    <row r="1087" spans="1:18">
      <c r="A1087" s="134">
        <f t="shared" si="16"/>
        <v>1082</v>
      </c>
      <c r="B1087" s="131">
        <v>10064975.069696736</v>
      </c>
      <c r="C1087" s="131">
        <v>4634818.7789478078</v>
      </c>
      <c r="D1087" s="131">
        <v>969533.82263735658</v>
      </c>
      <c r="E1087" s="131">
        <v>3611299.4005698743</v>
      </c>
      <c r="F1087" s="133">
        <v>242052785563.24207</v>
      </c>
      <c r="G1087" s="133">
        <v>54201714487.318192</v>
      </c>
      <c r="H1087" s="133">
        <v>668724888365.52551</v>
      </c>
      <c r="I1087" s="133">
        <v>8002543919152.751</v>
      </c>
      <c r="J1087" s="133">
        <v>185509096792.47098</v>
      </c>
      <c r="K1087" s="133">
        <v>113624505545.65311</v>
      </c>
      <c r="L1087" s="133">
        <v>1679655303247.4673</v>
      </c>
      <c r="M1087" s="133">
        <v>10650057713103.867</v>
      </c>
      <c r="N1087" s="133">
        <v>11447154136434.016</v>
      </c>
      <c r="O1087" s="132">
        <v>0.56474179069442287</v>
      </c>
      <c r="P1087" s="132">
        <v>0.62954884160439584</v>
      </c>
      <c r="Q1087" s="133">
        <v>2823.669002573758</v>
      </c>
      <c r="R1087" s="426">
        <v>0.82710323553421661</v>
      </c>
    </row>
    <row r="1088" spans="1:18">
      <c r="A1088" s="134">
        <f t="shared" si="16"/>
        <v>1083</v>
      </c>
      <c r="B1088" s="131">
        <v>6216458.5922992742</v>
      </c>
      <c r="C1088" s="131">
        <v>14367681.496579915</v>
      </c>
      <c r="D1088" s="131">
        <v>796666.83151379344</v>
      </c>
      <c r="E1088" s="131">
        <v>4317519.4631491406</v>
      </c>
      <c r="F1088" s="133">
        <v>194946645473.3667</v>
      </c>
      <c r="G1088" s="133">
        <v>20822677079.969479</v>
      </c>
      <c r="H1088" s="133">
        <v>627501692660.80151</v>
      </c>
      <c r="I1088" s="133">
        <v>20253246366796.074</v>
      </c>
      <c r="J1088" s="133">
        <v>209759189098.06641</v>
      </c>
      <c r="K1088" s="133">
        <v>70510758833.663513</v>
      </c>
      <c r="L1088" s="133">
        <v>2105855794554.2048</v>
      </c>
      <c r="M1088" s="133">
        <v>23266873801942.809</v>
      </c>
      <c r="N1088" s="133">
        <v>24900936792084.777</v>
      </c>
      <c r="O1088" s="132">
        <v>0.72037311163891871</v>
      </c>
      <c r="P1088" s="132">
        <v>0.78513158990432885</v>
      </c>
      <c r="Q1088" s="133">
        <v>6142.3129728872173</v>
      </c>
      <c r="R1088" s="426">
        <v>1.3186799505743829</v>
      </c>
    </row>
    <row r="1089" spans="1:18">
      <c r="A1089" s="134">
        <f t="shared" si="16"/>
        <v>1084</v>
      </c>
      <c r="B1089" s="131">
        <v>11611498.330466257</v>
      </c>
      <c r="C1089" s="131">
        <v>11093865.625490189</v>
      </c>
      <c r="D1089" s="131">
        <v>652552.6776327577</v>
      </c>
      <c r="E1089" s="131">
        <v>7525008.3261161987</v>
      </c>
      <c r="F1089" s="133">
        <v>172061779419.48138</v>
      </c>
      <c r="G1089" s="133">
        <v>50714503836.216095</v>
      </c>
      <c r="H1089" s="133">
        <v>480030476618.39026</v>
      </c>
      <c r="I1089" s="133">
        <v>14577442747272.52</v>
      </c>
      <c r="J1089" s="133">
        <v>573408927538.49463</v>
      </c>
      <c r="K1089" s="133">
        <v>63898497616.316849</v>
      </c>
      <c r="L1089" s="133">
        <v>1075111245104.5327</v>
      </c>
      <c r="M1089" s="133">
        <v>16769891894150.254</v>
      </c>
      <c r="N1089" s="133">
        <v>17816679917396.012</v>
      </c>
      <c r="O1089" s="132">
        <v>0.59192789015971914</v>
      </c>
      <c r="P1089" s="132">
        <v>0.64906638401168215</v>
      </c>
      <c r="Q1089" s="133">
        <v>4394.8396441529385</v>
      </c>
      <c r="R1089" s="426">
        <v>0.8709374003881597</v>
      </c>
    </row>
    <row r="1090" spans="1:18">
      <c r="A1090" s="134">
        <f t="shared" si="16"/>
        <v>1085</v>
      </c>
      <c r="B1090" s="131">
        <v>10653367.321113352</v>
      </c>
      <c r="C1090" s="131">
        <v>4810081.8828512011</v>
      </c>
      <c r="D1090" s="131">
        <v>440455.60544140742</v>
      </c>
      <c r="E1090" s="131">
        <v>4803064.2782238387</v>
      </c>
      <c r="F1090" s="133">
        <v>229899725868.64063</v>
      </c>
      <c r="G1090" s="133">
        <v>60898050807.287064</v>
      </c>
      <c r="H1090" s="133">
        <v>394624320428.50616</v>
      </c>
      <c r="I1090" s="133">
        <v>10351266932259.682</v>
      </c>
      <c r="J1090" s="133">
        <v>185630832126.56042</v>
      </c>
      <c r="K1090" s="133">
        <v>51299070849.425804</v>
      </c>
      <c r="L1090" s="133">
        <v>884886767095.8385</v>
      </c>
      <c r="M1090" s="133">
        <v>11867707922760.012</v>
      </c>
      <c r="N1090" s="133">
        <v>12772800242511.398</v>
      </c>
      <c r="O1090" s="132">
        <v>0.57091550457900997</v>
      </c>
      <c r="P1090" s="132">
        <v>0.62336672836115659</v>
      </c>
      <c r="Q1090" s="133">
        <v>3150.6660687003941</v>
      </c>
      <c r="R1090" s="426">
        <v>1.0406672717125904</v>
      </c>
    </row>
    <row r="1091" spans="1:18">
      <c r="A1091" s="134">
        <f t="shared" si="16"/>
        <v>1086</v>
      </c>
      <c r="B1091" s="131">
        <v>10518316.945493454</v>
      </c>
      <c r="C1091" s="131">
        <v>6668992.8974616807</v>
      </c>
      <c r="D1091" s="131">
        <v>775173.76964770048</v>
      </c>
      <c r="E1091" s="131">
        <v>3922285.9978220537</v>
      </c>
      <c r="F1091" s="133">
        <v>404272096205.77966</v>
      </c>
      <c r="G1091" s="133">
        <v>92146183463.814514</v>
      </c>
      <c r="H1091" s="133">
        <v>677844881591.23242</v>
      </c>
      <c r="I1091" s="133">
        <v>14347234672619.377</v>
      </c>
      <c r="J1091" s="133">
        <v>232826974863.92886</v>
      </c>
      <c r="K1091" s="133">
        <v>70803020007.278183</v>
      </c>
      <c r="L1091" s="133">
        <v>1802429986551.3401</v>
      </c>
      <c r="M1091" s="133">
        <v>17131139535633.156</v>
      </c>
      <c r="N1091" s="133">
        <v>18360493327914.016</v>
      </c>
      <c r="O1091" s="132">
        <v>0.65770952208884048</v>
      </c>
      <c r="P1091" s="132">
        <v>0.72012503094397584</v>
      </c>
      <c r="Q1091" s="133">
        <v>4528.9820739797769</v>
      </c>
      <c r="R1091" s="426">
        <v>1.1098353548216864</v>
      </c>
    </row>
    <row r="1092" spans="1:18">
      <c r="A1092" s="134">
        <f t="shared" si="16"/>
        <v>1087</v>
      </c>
      <c r="B1092" s="131">
        <v>11583673.999593541</v>
      </c>
      <c r="C1092" s="131">
        <v>16011538.863868348</v>
      </c>
      <c r="D1092" s="131">
        <v>1113499.4189449688</v>
      </c>
      <c r="E1092" s="131">
        <v>3308076.5179989934</v>
      </c>
      <c r="F1092" s="133">
        <v>258224740584.36011</v>
      </c>
      <c r="G1092" s="133">
        <v>55615758581.069092</v>
      </c>
      <c r="H1092" s="133">
        <v>697187104302.69153</v>
      </c>
      <c r="I1092" s="133">
        <v>21522642028993.742</v>
      </c>
      <c r="J1092" s="133">
        <v>191992289052.23883</v>
      </c>
      <c r="K1092" s="133">
        <v>88407966689.840942</v>
      </c>
      <c r="L1092" s="133">
        <v>3340328415292.5259</v>
      </c>
      <c r="M1092" s="133">
        <v>25840557804331.039</v>
      </c>
      <c r="N1092" s="133">
        <v>27370088065687.59</v>
      </c>
      <c r="O1092" s="132">
        <v>0.71475273929904082</v>
      </c>
      <c r="P1092" s="132">
        <v>0.77591494489828738</v>
      </c>
      <c r="Q1092" s="133">
        <v>6751.3784079150446</v>
      </c>
      <c r="R1092" s="426">
        <v>1.3598934753899057</v>
      </c>
    </row>
    <row r="1093" spans="1:18">
      <c r="A1093" s="134">
        <f t="shared" si="16"/>
        <v>1088</v>
      </c>
      <c r="B1093" s="131">
        <v>10167241.501557741</v>
      </c>
      <c r="C1093" s="131">
        <v>9378448.0195978675</v>
      </c>
      <c r="D1093" s="131">
        <v>767633.88417502772</v>
      </c>
      <c r="E1093" s="131">
        <v>5360532.3268448496</v>
      </c>
      <c r="F1093" s="133">
        <v>166684957312.95905</v>
      </c>
      <c r="G1093" s="133">
        <v>50656478614.598938</v>
      </c>
      <c r="H1093" s="133">
        <v>460069096708.75366</v>
      </c>
      <c r="I1093" s="133">
        <v>13637019939549.787</v>
      </c>
      <c r="J1093" s="133">
        <v>414734987200.98199</v>
      </c>
      <c r="K1093" s="133">
        <v>79722363125.194382</v>
      </c>
      <c r="L1093" s="133">
        <v>1488931486526.5256</v>
      </c>
      <c r="M1093" s="133">
        <v>16080477873111.244</v>
      </c>
      <c r="N1093" s="133">
        <v>17215593366373.666</v>
      </c>
      <c r="O1093" s="132">
        <v>0.62428453048502208</v>
      </c>
      <c r="P1093" s="132">
        <v>0.68820526984070807</v>
      </c>
      <c r="Q1093" s="133">
        <v>4246.5696513008552</v>
      </c>
      <c r="R1093" s="426">
        <v>0.86891712633619411</v>
      </c>
    </row>
    <row r="1094" spans="1:18">
      <c r="A1094" s="134">
        <f t="shared" si="16"/>
        <v>1089</v>
      </c>
      <c r="B1094" s="131">
        <v>11206004.342127664</v>
      </c>
      <c r="C1094" s="131">
        <v>10354249.828436449</v>
      </c>
      <c r="D1094" s="131">
        <v>1551750.5719772552</v>
      </c>
      <c r="E1094" s="131">
        <v>4075533.0195522294</v>
      </c>
      <c r="F1094" s="133">
        <v>235385093770.85608</v>
      </c>
      <c r="G1094" s="133">
        <v>72219594664.808075</v>
      </c>
      <c r="H1094" s="133">
        <v>574839044633.60339</v>
      </c>
      <c r="I1094" s="133">
        <v>15885082048247.018</v>
      </c>
      <c r="J1094" s="133">
        <v>204699958038.27328</v>
      </c>
      <c r="K1094" s="133">
        <v>141042200351.88257</v>
      </c>
      <c r="L1094" s="133">
        <v>3305446986541.3208</v>
      </c>
      <c r="M1094" s="133">
        <v>20111110237812.098</v>
      </c>
      <c r="N1094" s="133">
        <v>21354260918675.371</v>
      </c>
      <c r="O1094" s="132">
        <v>0.64577645606972112</v>
      </c>
      <c r="P1094" s="132">
        <v>0.71772675940013941</v>
      </c>
      <c r="Q1094" s="133">
        <v>5267.4545926678275</v>
      </c>
      <c r="R1094" s="426">
        <v>1.1013420392805624</v>
      </c>
    </row>
    <row r="1095" spans="1:18">
      <c r="A1095" s="134">
        <f t="shared" si="16"/>
        <v>1090</v>
      </c>
      <c r="B1095" s="131">
        <v>8304203.2663339069</v>
      </c>
      <c r="C1095" s="131">
        <v>4134672.5250190021</v>
      </c>
      <c r="D1095" s="131">
        <v>696974.01712145435</v>
      </c>
      <c r="E1095" s="131">
        <v>4146706.2671220675</v>
      </c>
      <c r="F1095" s="133">
        <v>236773595610.93665</v>
      </c>
      <c r="G1095" s="133">
        <v>62134783539.644943</v>
      </c>
      <c r="H1095" s="133">
        <v>460287130269.19928</v>
      </c>
      <c r="I1095" s="133">
        <v>10015312254960.162</v>
      </c>
      <c r="J1095" s="133">
        <v>218098463091.78882</v>
      </c>
      <c r="K1095" s="133">
        <v>78085333524.842422</v>
      </c>
      <c r="L1095" s="133">
        <v>1642814002121.2544</v>
      </c>
      <c r="M1095" s="133">
        <v>12414597183967.246</v>
      </c>
      <c r="N1095" s="133">
        <v>13320562703604.568</v>
      </c>
      <c r="O1095" s="132">
        <v>0.57907503223990897</v>
      </c>
      <c r="P1095" s="132">
        <v>0.64298888420129208</v>
      </c>
      <c r="Q1095" s="133">
        <v>3285.7826106572688</v>
      </c>
      <c r="R1095" s="426">
        <v>1.1552919302755433</v>
      </c>
    </row>
    <row r="1096" spans="1:18">
      <c r="A1096" s="134">
        <f t="shared" ref="A1096:A1159" si="17">A1095+1</f>
        <v>1091</v>
      </c>
      <c r="B1096" s="131">
        <v>6920474.9665515628</v>
      </c>
      <c r="C1096" s="131">
        <v>3668070.8846131479</v>
      </c>
      <c r="D1096" s="131">
        <v>1286064.5663407401</v>
      </c>
      <c r="E1096" s="131">
        <v>4396287.5812236685</v>
      </c>
      <c r="F1096" s="133">
        <v>229826939350.28558</v>
      </c>
      <c r="G1096" s="133">
        <v>58003244000.568573</v>
      </c>
      <c r="H1096" s="133">
        <v>494465099374.63959</v>
      </c>
      <c r="I1096" s="133">
        <v>8185657698145.1133</v>
      </c>
      <c r="J1096" s="133">
        <v>275511270471.24335</v>
      </c>
      <c r="K1096" s="133">
        <v>126140550905.44966</v>
      </c>
      <c r="L1096" s="133">
        <v>2829728137821.2905</v>
      </c>
      <c r="M1096" s="133">
        <v>11911502756717.736</v>
      </c>
      <c r="N1096" s="133">
        <v>12761191532054.586</v>
      </c>
      <c r="O1096" s="132">
        <v>0.58494381166260134</v>
      </c>
      <c r="P1096" s="132">
        <v>0.6849526752055547</v>
      </c>
      <c r="Q1096" s="133">
        <v>3147.8025486074462</v>
      </c>
      <c r="R1096" s="426">
        <v>1.1695769440795594</v>
      </c>
    </row>
    <row r="1097" spans="1:18">
      <c r="A1097" s="134">
        <f t="shared" si="17"/>
        <v>1092</v>
      </c>
      <c r="B1097" s="131">
        <v>7871166.0095802918</v>
      </c>
      <c r="C1097" s="131">
        <v>5304292.1183845745</v>
      </c>
      <c r="D1097" s="131">
        <v>1100685.4885474583</v>
      </c>
      <c r="E1097" s="131">
        <v>4266001.6855119392</v>
      </c>
      <c r="F1097" s="133">
        <v>247063895720.99792</v>
      </c>
      <c r="G1097" s="133">
        <v>35990035076.740761</v>
      </c>
      <c r="H1097" s="133">
        <v>808885208818.9989</v>
      </c>
      <c r="I1097" s="133">
        <v>10646799009875.307</v>
      </c>
      <c r="J1097" s="133">
        <v>254608155389.74368</v>
      </c>
      <c r="K1097" s="133">
        <v>111116817406.29378</v>
      </c>
      <c r="L1097" s="133">
        <v>2516774910633.2866</v>
      </c>
      <c r="M1097" s="133">
        <v>14338184102123.629</v>
      </c>
      <c r="N1097" s="133">
        <v>15441867114014.941</v>
      </c>
      <c r="O1097" s="132">
        <v>0.63137866403364507</v>
      </c>
      <c r="P1097" s="132">
        <v>0.70173078611319817</v>
      </c>
      <c r="Q1097" s="133">
        <v>3809.0446753860242</v>
      </c>
      <c r="R1097" s="426">
        <v>1.0953079668115118</v>
      </c>
    </row>
    <row r="1098" spans="1:18">
      <c r="A1098" s="134">
        <f t="shared" si="17"/>
        <v>1093</v>
      </c>
      <c r="B1098" s="131">
        <v>8414295.2846500091</v>
      </c>
      <c r="C1098" s="131">
        <v>3973588.7056549788</v>
      </c>
      <c r="D1098" s="131">
        <v>806540.68484594952</v>
      </c>
      <c r="E1098" s="131">
        <v>6502926.5368094603</v>
      </c>
      <c r="F1098" s="133">
        <v>242666979111.87311</v>
      </c>
      <c r="G1098" s="133">
        <v>41144332828.268661</v>
      </c>
      <c r="H1098" s="133">
        <v>666982361979.49463</v>
      </c>
      <c r="I1098" s="133">
        <v>9000347457177.6602</v>
      </c>
      <c r="J1098" s="133">
        <v>501610058612.71387</v>
      </c>
      <c r="K1098" s="133">
        <v>80651357628.486862</v>
      </c>
      <c r="L1098" s="133">
        <v>2320220676215.1885</v>
      </c>
      <c r="M1098" s="133">
        <v>12569811911613.543</v>
      </c>
      <c r="N1098" s="133">
        <v>13532768355307.063</v>
      </c>
      <c r="O1098" s="132">
        <v>0.56451261344195558</v>
      </c>
      <c r="P1098" s="132">
        <v>0.64319260318003713</v>
      </c>
      <c r="Q1098" s="133">
        <v>3338.1273693406665</v>
      </c>
      <c r="R1098" s="426">
        <v>1.2900510541804679</v>
      </c>
    </row>
    <row r="1099" spans="1:18">
      <c r="A1099" s="134">
        <f t="shared" si="17"/>
        <v>1094</v>
      </c>
      <c r="B1099" s="131">
        <v>9477713.3447862566</v>
      </c>
      <c r="C1099" s="131">
        <v>5059073.268109845</v>
      </c>
      <c r="D1099" s="131">
        <v>437393.02788729314</v>
      </c>
      <c r="E1099" s="131">
        <v>5141857.3380842563</v>
      </c>
      <c r="F1099" s="133">
        <v>201174672233.71014</v>
      </c>
      <c r="G1099" s="133">
        <v>47572625297.993439</v>
      </c>
      <c r="H1099" s="133">
        <v>382147252228.0658</v>
      </c>
      <c r="I1099" s="133">
        <v>9235956541084.2949</v>
      </c>
      <c r="J1099" s="133">
        <v>319693876313.01294</v>
      </c>
      <c r="K1099" s="133">
        <v>37225868957.672333</v>
      </c>
      <c r="L1099" s="133">
        <v>1009182232360.998</v>
      </c>
      <c r="M1099" s="133">
        <v>10984205770944.045</v>
      </c>
      <c r="N1099" s="133">
        <v>11741822780097.648</v>
      </c>
      <c r="O1099" s="132">
        <v>0.5487951343852655</v>
      </c>
      <c r="P1099" s="132">
        <v>0.59906558693510692</v>
      </c>
      <c r="Q1099" s="133">
        <v>2896.3549038228043</v>
      </c>
      <c r="R1099" s="426">
        <v>1.069010947452987</v>
      </c>
    </row>
    <row r="1100" spans="1:18">
      <c r="A1100" s="134">
        <f t="shared" si="17"/>
        <v>1095</v>
      </c>
      <c r="B1100" s="131">
        <v>10363363.601532202</v>
      </c>
      <c r="C1100" s="131">
        <v>4451578.4788619233</v>
      </c>
      <c r="D1100" s="131">
        <v>761225.18280793785</v>
      </c>
      <c r="E1100" s="131">
        <v>4634475.5290096728</v>
      </c>
      <c r="F1100" s="133">
        <v>282079983459.41791</v>
      </c>
      <c r="G1100" s="133">
        <v>61563022501.246071</v>
      </c>
      <c r="H1100" s="133">
        <v>931542163499.70569</v>
      </c>
      <c r="I1100" s="133">
        <v>8783563779044.4072</v>
      </c>
      <c r="J1100" s="133">
        <v>178112834968.91544</v>
      </c>
      <c r="K1100" s="133">
        <v>88214401915.472961</v>
      </c>
      <c r="L1100" s="133">
        <v>2035334270315.8533</v>
      </c>
      <c r="M1100" s="133">
        <v>12016767449744.355</v>
      </c>
      <c r="N1100" s="133">
        <v>12959072493214.381</v>
      </c>
      <c r="O1100" s="132">
        <v>0.5726969019132836</v>
      </c>
      <c r="P1100" s="132">
        <v>0.63865501451268547</v>
      </c>
      <c r="Q1100" s="133">
        <v>3196.6138365107008</v>
      </c>
      <c r="R1100" s="426">
        <v>1.2513242383438892</v>
      </c>
    </row>
    <row r="1101" spans="1:18">
      <c r="A1101" s="134">
        <f t="shared" si="17"/>
        <v>1096</v>
      </c>
      <c r="B1101" s="131">
        <v>6279507.3570530834</v>
      </c>
      <c r="C1101" s="131">
        <v>3005265.4723216663</v>
      </c>
      <c r="D1101" s="131">
        <v>803578.59902991506</v>
      </c>
      <c r="E1101" s="131">
        <v>5342455.0767311351</v>
      </c>
      <c r="F1101" s="133">
        <v>300988089166.73901</v>
      </c>
      <c r="G1101" s="133">
        <v>60943790653.890823</v>
      </c>
      <c r="H1101" s="133">
        <v>515972865163.98401</v>
      </c>
      <c r="I1101" s="133">
        <v>7624015413731.6113</v>
      </c>
      <c r="J1101" s="133">
        <v>279420785466.22931</v>
      </c>
      <c r="K1101" s="133">
        <v>80956878718.316895</v>
      </c>
      <c r="L1101" s="133">
        <v>2275214190640.0464</v>
      </c>
      <c r="M1101" s="133">
        <v>10775580133720.189</v>
      </c>
      <c r="N1101" s="133">
        <v>11561189086441.602</v>
      </c>
      <c r="O1101" s="132">
        <v>0.56663664351028808</v>
      </c>
      <c r="P1101" s="132">
        <v>0.63172480507687978</v>
      </c>
      <c r="Q1101" s="133">
        <v>2851.7979986289101</v>
      </c>
      <c r="R1101" s="426">
        <v>1.1697957783849386</v>
      </c>
    </row>
    <row r="1102" spans="1:18">
      <c r="A1102" s="134">
        <f t="shared" si="17"/>
        <v>1097</v>
      </c>
      <c r="B1102" s="131">
        <v>13598652.736812791</v>
      </c>
      <c r="C1102" s="131">
        <v>4761150.9355498767</v>
      </c>
      <c r="D1102" s="131">
        <v>878969.35615442251</v>
      </c>
      <c r="E1102" s="131">
        <v>4963951.8374141958</v>
      </c>
      <c r="F1102" s="133">
        <v>216653827599.64124</v>
      </c>
      <c r="G1102" s="133">
        <v>53050286772.063438</v>
      </c>
      <c r="H1102" s="133">
        <v>683687481956.49121</v>
      </c>
      <c r="I1102" s="133">
        <v>9095786752205.7227</v>
      </c>
      <c r="J1102" s="133">
        <v>282466110751.237</v>
      </c>
      <c r="K1102" s="133">
        <v>99033678098.45256</v>
      </c>
      <c r="L1102" s="133">
        <v>1556075095078.3926</v>
      </c>
      <c r="M1102" s="133">
        <v>11717049118090.297</v>
      </c>
      <c r="N1102" s="133">
        <v>12556243445202.295</v>
      </c>
      <c r="O1102" s="132">
        <v>0.53050699197648143</v>
      </c>
      <c r="P1102" s="132">
        <v>0.59674181731660481</v>
      </c>
      <c r="Q1102" s="133">
        <v>3097.2480131234079</v>
      </c>
      <c r="R1102" s="426">
        <v>0.97643055783641652</v>
      </c>
    </row>
    <row r="1103" spans="1:18">
      <c r="A1103" s="134">
        <f t="shared" si="17"/>
        <v>1098</v>
      </c>
      <c r="B1103" s="131">
        <v>12601127.591723733</v>
      </c>
      <c r="C1103" s="131">
        <v>6016489.9307806892</v>
      </c>
      <c r="D1103" s="131">
        <v>1976830.4087466444</v>
      </c>
      <c r="E1103" s="131">
        <v>5755648.0220392169</v>
      </c>
      <c r="F1103" s="133">
        <v>218935605667.6282</v>
      </c>
      <c r="G1103" s="133">
        <v>77723045533.147156</v>
      </c>
      <c r="H1103" s="133">
        <v>870075394873.09106</v>
      </c>
      <c r="I1103" s="133">
        <v>11871459323474.609</v>
      </c>
      <c r="J1103" s="133">
        <v>306730140785.08807</v>
      </c>
      <c r="K1103" s="133">
        <v>134566754338.00943</v>
      </c>
      <c r="L1103" s="133">
        <v>4538084802704.4092</v>
      </c>
      <c r="M1103" s="133">
        <v>17720916416175.207</v>
      </c>
      <c r="N1103" s="133">
        <v>18897139664851</v>
      </c>
      <c r="O1103" s="132">
        <v>0.57150489208901656</v>
      </c>
      <c r="P1103" s="132">
        <v>0.67174991103173809</v>
      </c>
      <c r="Q1103" s="133">
        <v>4661.3566020846074</v>
      </c>
      <c r="R1103" s="426">
        <v>1.2100689961765498</v>
      </c>
    </row>
    <row r="1104" spans="1:18">
      <c r="A1104" s="134">
        <f t="shared" si="17"/>
        <v>1099</v>
      </c>
      <c r="B1104" s="131">
        <v>12983979.049055828</v>
      </c>
      <c r="C1104" s="131">
        <v>6647290.4959257655</v>
      </c>
      <c r="D1104" s="131">
        <v>909398.71989736753</v>
      </c>
      <c r="E1104" s="131">
        <v>4005789.8222932224</v>
      </c>
      <c r="F1104" s="133">
        <v>223885275273.70175</v>
      </c>
      <c r="G1104" s="133">
        <v>60625891980.900482</v>
      </c>
      <c r="H1104" s="133">
        <v>546380459995.09918</v>
      </c>
      <c r="I1104" s="133">
        <v>10005034440555.953</v>
      </c>
      <c r="J1104" s="133">
        <v>274018704474.17047</v>
      </c>
      <c r="K1104" s="133">
        <v>126034900487.63417</v>
      </c>
      <c r="L1104" s="133">
        <v>1812351629112.0569</v>
      </c>
      <c r="M1104" s="133">
        <v>12763820134624.914</v>
      </c>
      <c r="N1104" s="133">
        <v>13629324854705.59</v>
      </c>
      <c r="O1104" s="132">
        <v>0.56334788491204824</v>
      </c>
      <c r="P1104" s="132">
        <v>0.63039190964384562</v>
      </c>
      <c r="Q1104" s="133">
        <v>3361.9449567601355</v>
      </c>
      <c r="R1104" s="426">
        <v>1.0961735661699068</v>
      </c>
    </row>
    <row r="1105" spans="1:18">
      <c r="A1105" s="134">
        <f t="shared" si="17"/>
        <v>1100</v>
      </c>
      <c r="B1105" s="131">
        <v>13691629.134374084</v>
      </c>
      <c r="C1105" s="131">
        <v>4959084.3658891171</v>
      </c>
      <c r="D1105" s="131">
        <v>1653878.2617270253</v>
      </c>
      <c r="E1105" s="131">
        <v>3493457.4034637529</v>
      </c>
      <c r="F1105" s="133">
        <v>236463441839.49023</v>
      </c>
      <c r="G1105" s="133">
        <v>64060616249.146667</v>
      </c>
      <c r="H1105" s="133">
        <v>675942588021.3822</v>
      </c>
      <c r="I1105" s="133">
        <v>10027992466746.609</v>
      </c>
      <c r="J1105" s="133">
        <v>188976606678.586</v>
      </c>
      <c r="K1105" s="133">
        <v>134785966657.13651</v>
      </c>
      <c r="L1105" s="133">
        <v>4081803886852.6255</v>
      </c>
      <c r="M1105" s="133">
        <v>15109501514956.34</v>
      </c>
      <c r="N1105" s="133">
        <v>16181696704745.787</v>
      </c>
      <c r="O1105" s="132">
        <v>0.57718462891829769</v>
      </c>
      <c r="P1105" s="132">
        <v>0.65462488754212333</v>
      </c>
      <c r="Q1105" s="133">
        <v>3991.5384076827299</v>
      </c>
      <c r="R1105" s="426">
        <v>1.1416859159606412</v>
      </c>
    </row>
    <row r="1106" spans="1:18">
      <c r="A1106" s="134">
        <f t="shared" si="17"/>
        <v>1101</v>
      </c>
      <c r="B1106" s="131">
        <v>9277653.7257616185</v>
      </c>
      <c r="C1106" s="131">
        <v>4631143.8017608151</v>
      </c>
      <c r="D1106" s="131">
        <v>1056840.7456299809</v>
      </c>
      <c r="E1106" s="131">
        <v>7262951.6136380853</v>
      </c>
      <c r="F1106" s="133">
        <v>235872832813.53931</v>
      </c>
      <c r="G1106" s="133">
        <v>59626475504.312042</v>
      </c>
      <c r="H1106" s="133">
        <v>610638343159.79102</v>
      </c>
      <c r="I1106" s="133">
        <v>10704061541104.854</v>
      </c>
      <c r="J1106" s="133">
        <v>502449128692.05231</v>
      </c>
      <c r="K1106" s="133">
        <v>86553862193.886627</v>
      </c>
      <c r="L1106" s="133">
        <v>2591734755000.8589</v>
      </c>
      <c r="M1106" s="133">
        <v>14495437630151.443</v>
      </c>
      <c r="N1106" s="133">
        <v>15632192700069.322</v>
      </c>
      <c r="O1106" s="132">
        <v>0.57306385643261271</v>
      </c>
      <c r="P1106" s="132">
        <v>0.63888690318174124</v>
      </c>
      <c r="Q1106" s="133">
        <v>3855.9922792474895</v>
      </c>
      <c r="R1106" s="426">
        <v>1.016452301685737</v>
      </c>
    </row>
    <row r="1107" spans="1:18">
      <c r="A1107" s="134">
        <f t="shared" si="17"/>
        <v>1102</v>
      </c>
      <c r="B1107" s="131">
        <v>15187429.956030793</v>
      </c>
      <c r="C1107" s="131">
        <v>21850014.881772704</v>
      </c>
      <c r="D1107" s="131">
        <v>1568769.5990225677</v>
      </c>
      <c r="E1107" s="131">
        <v>5247481.5970113147</v>
      </c>
      <c r="F1107" s="133">
        <v>263326766069.30536</v>
      </c>
      <c r="G1107" s="133">
        <v>63458296936.624664</v>
      </c>
      <c r="H1107" s="133">
        <v>672963035000.63696</v>
      </c>
      <c r="I1107" s="133">
        <v>28532649635277.215</v>
      </c>
      <c r="J1107" s="133">
        <v>337232091561.56567</v>
      </c>
      <c r="K1107" s="133">
        <v>136371869265.82823</v>
      </c>
      <c r="L1107" s="133">
        <v>3635817579081.8271</v>
      </c>
      <c r="M1107" s="133">
        <v>33315034210187.074</v>
      </c>
      <c r="N1107" s="133">
        <v>35360348888060.727</v>
      </c>
      <c r="O1107" s="132">
        <v>0.68162267089427031</v>
      </c>
      <c r="P1107" s="132">
        <v>0.76025903698275132</v>
      </c>
      <c r="Q1107" s="133">
        <v>8722.3356901975149</v>
      </c>
      <c r="R1107" s="426">
        <v>1.1503064466438744</v>
      </c>
    </row>
    <row r="1108" spans="1:18">
      <c r="A1108" s="134">
        <f t="shared" si="17"/>
        <v>1103</v>
      </c>
      <c r="B1108" s="131">
        <v>9579771.9790140912</v>
      </c>
      <c r="C1108" s="131">
        <v>7591696.5599308237</v>
      </c>
      <c r="D1108" s="131">
        <v>1059860.2799948873</v>
      </c>
      <c r="E1108" s="131">
        <v>3753039.2043835884</v>
      </c>
      <c r="F1108" s="133">
        <v>280858491495.84131</v>
      </c>
      <c r="G1108" s="133">
        <v>74652177966.527634</v>
      </c>
      <c r="H1108" s="133">
        <v>638926560516.86804</v>
      </c>
      <c r="I1108" s="133">
        <v>16017505770022.096</v>
      </c>
      <c r="J1108" s="133">
        <v>233258339133.80157</v>
      </c>
      <c r="K1108" s="133">
        <v>89630062073.299927</v>
      </c>
      <c r="L1108" s="133">
        <v>2352508655349.6348</v>
      </c>
      <c r="M1108" s="133">
        <v>19331829387095.699</v>
      </c>
      <c r="N1108" s="133">
        <v>20579607234000.563</v>
      </c>
      <c r="O1108" s="132">
        <v>0.65701184799100754</v>
      </c>
      <c r="P1108" s="132">
        <v>0.72439742792288675</v>
      </c>
      <c r="Q1108" s="133">
        <v>5076.3708026641743</v>
      </c>
      <c r="R1108" s="426">
        <v>1.0492611871440227</v>
      </c>
    </row>
    <row r="1109" spans="1:18">
      <c r="A1109" s="134">
        <f t="shared" si="17"/>
        <v>1104</v>
      </c>
      <c r="B1109" s="131">
        <v>10766793.355311833</v>
      </c>
      <c r="C1109" s="131">
        <v>18127286.148730181</v>
      </c>
      <c r="D1109" s="131">
        <v>696709.8927655553</v>
      </c>
      <c r="E1109" s="131">
        <v>6368623.8442323608</v>
      </c>
      <c r="F1109" s="133">
        <v>187551632999.8967</v>
      </c>
      <c r="G1109" s="133">
        <v>47363404126.68087</v>
      </c>
      <c r="H1109" s="133">
        <v>468813813854.07214</v>
      </c>
      <c r="I1109" s="133">
        <v>25467478075332.594</v>
      </c>
      <c r="J1109" s="133">
        <v>523539578027.01959</v>
      </c>
      <c r="K1109" s="133">
        <v>77211813898.773117</v>
      </c>
      <c r="L1109" s="133">
        <v>1540190488373.645</v>
      </c>
      <c r="M1109" s="133">
        <v>28077233769486.102</v>
      </c>
      <c r="N1109" s="133">
        <v>30017981756971.449</v>
      </c>
      <c r="O1109" s="132">
        <v>0.70303020733289512</v>
      </c>
      <c r="P1109" s="132">
        <v>0.76356520965988472</v>
      </c>
      <c r="Q1109" s="133">
        <v>7404.5342271759864</v>
      </c>
      <c r="R1109" s="426">
        <v>1.0957312019237875</v>
      </c>
    </row>
    <row r="1110" spans="1:18">
      <c r="A1110" s="134">
        <f t="shared" si="17"/>
        <v>1105</v>
      </c>
      <c r="B1110" s="131">
        <v>10864250.11891919</v>
      </c>
      <c r="C1110" s="131">
        <v>6336826.509040392</v>
      </c>
      <c r="D1110" s="131">
        <v>1071264.8628521459</v>
      </c>
      <c r="E1110" s="131">
        <v>4760894.8733326904</v>
      </c>
      <c r="F1110" s="133">
        <v>274785047779.08258</v>
      </c>
      <c r="G1110" s="133">
        <v>69982213304.410934</v>
      </c>
      <c r="H1110" s="133">
        <v>314492890723.26257</v>
      </c>
      <c r="I1110" s="133">
        <v>10791319462076.609</v>
      </c>
      <c r="J1110" s="133">
        <v>260415692244.35718</v>
      </c>
      <c r="K1110" s="133">
        <v>104642852082.3466</v>
      </c>
      <c r="L1110" s="133">
        <v>2773786241303.4023</v>
      </c>
      <c r="M1110" s="133">
        <v>14244657138429.977</v>
      </c>
      <c r="N1110" s="133">
        <v>15239274755558.369</v>
      </c>
      <c r="O1110" s="132">
        <v>0.5853879711978085</v>
      </c>
      <c r="P1110" s="132">
        <v>0.66360892144443639</v>
      </c>
      <c r="Q1110" s="133">
        <v>3759.0712273207619</v>
      </c>
      <c r="R1110" s="426">
        <v>1.2029999490374041</v>
      </c>
    </row>
    <row r="1111" spans="1:18">
      <c r="A1111" s="134">
        <f t="shared" si="17"/>
        <v>1106</v>
      </c>
      <c r="B1111" s="131">
        <v>10118382.407759804</v>
      </c>
      <c r="C1111" s="131">
        <v>6584990.5177038778</v>
      </c>
      <c r="D1111" s="131">
        <v>705653.14998902217</v>
      </c>
      <c r="E1111" s="131">
        <v>5513854.0938158389</v>
      </c>
      <c r="F1111" s="133">
        <v>182614085921.35849</v>
      </c>
      <c r="G1111" s="133">
        <v>44799127027.947342</v>
      </c>
      <c r="H1111" s="133">
        <v>758755024639.02612</v>
      </c>
      <c r="I1111" s="133">
        <v>12017127574227.229</v>
      </c>
      <c r="J1111" s="133">
        <v>353742622535.70508</v>
      </c>
      <c r="K1111" s="133">
        <v>57874543298.393913</v>
      </c>
      <c r="L1111" s="133">
        <v>1526208310853.801</v>
      </c>
      <c r="M1111" s="133">
        <v>14713708075554.154</v>
      </c>
      <c r="N1111" s="133">
        <v>15776679853905.363</v>
      </c>
      <c r="O1111" s="132">
        <v>0.61995358989802574</v>
      </c>
      <c r="P1111" s="132">
        <v>0.68017459613163367</v>
      </c>
      <c r="Q1111" s="133">
        <v>3891.6329190689107</v>
      </c>
      <c r="R1111" s="426">
        <v>0.99130704938981395</v>
      </c>
    </row>
    <row r="1112" spans="1:18">
      <c r="A1112" s="134">
        <f t="shared" si="17"/>
        <v>1107</v>
      </c>
      <c r="B1112" s="131">
        <v>12552330.032676946</v>
      </c>
      <c r="C1112" s="131">
        <v>17108874.913273662</v>
      </c>
      <c r="D1112" s="131">
        <v>1103587.0789300064</v>
      </c>
      <c r="E1112" s="131">
        <v>5740539.7737767808</v>
      </c>
      <c r="F1112" s="133">
        <v>218488440627.89288</v>
      </c>
      <c r="G1112" s="133">
        <v>40667195965.743706</v>
      </c>
      <c r="H1112" s="133">
        <v>157188862554.20554</v>
      </c>
      <c r="I1112" s="133">
        <v>26117083361405.605</v>
      </c>
      <c r="J1112" s="133">
        <v>341260436415.87854</v>
      </c>
      <c r="K1112" s="133">
        <v>117518854695.95592</v>
      </c>
      <c r="L1112" s="133">
        <v>2775958768405.2178</v>
      </c>
      <c r="M1112" s="133">
        <v>29509010283476.867</v>
      </c>
      <c r="N1112" s="133">
        <v>31332720795569.824</v>
      </c>
      <c r="O1112" s="132">
        <v>0.69700446448891462</v>
      </c>
      <c r="P1112" s="132">
        <v>0.75712192862853323</v>
      </c>
      <c r="Q1112" s="133">
        <v>7728.8408474518556</v>
      </c>
      <c r="R1112" s="426">
        <v>1.1144146305005167</v>
      </c>
    </row>
    <row r="1113" spans="1:18">
      <c r="A1113" s="134">
        <f t="shared" si="17"/>
        <v>1108</v>
      </c>
      <c r="B1113" s="131">
        <v>11691581.019919956</v>
      </c>
      <c r="C1113" s="131">
        <v>14026472.736962868</v>
      </c>
      <c r="D1113" s="131">
        <v>1596146.2369273151</v>
      </c>
      <c r="E1113" s="131">
        <v>3081692.7922590422</v>
      </c>
      <c r="F1113" s="133">
        <v>159682415168.63226</v>
      </c>
      <c r="G1113" s="133">
        <v>52392930507.970985</v>
      </c>
      <c r="H1113" s="133">
        <v>778708487514.29309</v>
      </c>
      <c r="I1113" s="133">
        <v>20163138135704.652</v>
      </c>
      <c r="J1113" s="133">
        <v>209904864380.99097</v>
      </c>
      <c r="K1113" s="133">
        <v>98025937330.360626</v>
      </c>
      <c r="L1113" s="133">
        <v>3236248629180.856</v>
      </c>
      <c r="M1113" s="133">
        <v>24486026054111.152</v>
      </c>
      <c r="N1113" s="133">
        <v>26117612737277.031</v>
      </c>
      <c r="O1113" s="132">
        <v>0.70005243941085815</v>
      </c>
      <c r="P1113" s="132">
        <v>0.77077599844021549</v>
      </c>
      <c r="Q1113" s="133">
        <v>6442.430374266658</v>
      </c>
      <c r="R1113" s="426">
        <v>1.0364987264372534</v>
      </c>
    </row>
    <row r="1114" spans="1:18">
      <c r="A1114" s="134">
        <f t="shared" si="17"/>
        <v>1109</v>
      </c>
      <c r="B1114" s="131">
        <v>11293865.382534182</v>
      </c>
      <c r="C1114" s="131">
        <v>13338900.698819695</v>
      </c>
      <c r="D1114" s="131">
        <v>2254672.5844830815</v>
      </c>
      <c r="E1114" s="131">
        <v>7842747.9223118555</v>
      </c>
      <c r="F1114" s="133">
        <v>190581583045.33557</v>
      </c>
      <c r="G1114" s="133">
        <v>56622520852.711777</v>
      </c>
      <c r="H1114" s="133">
        <v>602543477968.16345</v>
      </c>
      <c r="I1114" s="133">
        <v>17475545837407.785</v>
      </c>
      <c r="J1114" s="133">
        <v>567660165037.37</v>
      </c>
      <c r="K1114" s="133">
        <v>170056761863.35373</v>
      </c>
      <c r="L1114" s="133">
        <v>6115954454381.2744</v>
      </c>
      <c r="M1114" s="133">
        <v>24931760696657.949</v>
      </c>
      <c r="N1114" s="133">
        <v>26396554516969.629</v>
      </c>
      <c r="O1114" s="132">
        <v>0.60285223875248017</v>
      </c>
      <c r="P1114" s="132">
        <v>0.69294147039946341</v>
      </c>
      <c r="Q1114" s="133">
        <v>6511.2369306782512</v>
      </c>
      <c r="R1114" s="426">
        <v>1.300970049132596</v>
      </c>
    </row>
    <row r="1115" spans="1:18">
      <c r="A1115" s="134">
        <f t="shared" si="17"/>
        <v>1110</v>
      </c>
      <c r="B1115" s="131">
        <v>9936652.8473773357</v>
      </c>
      <c r="C1115" s="131">
        <v>3751195.3789561014</v>
      </c>
      <c r="D1115" s="131">
        <v>975829.30978988868</v>
      </c>
      <c r="E1115" s="131">
        <v>3930463.8518418502</v>
      </c>
      <c r="F1115" s="133">
        <v>242626412301.36108</v>
      </c>
      <c r="G1115" s="133">
        <v>52288472541.049202</v>
      </c>
      <c r="H1115" s="133">
        <v>576023760766.11707</v>
      </c>
      <c r="I1115" s="133">
        <v>8448382278508.2744</v>
      </c>
      <c r="J1115" s="133">
        <v>257739739418.43289</v>
      </c>
      <c r="K1115" s="133">
        <v>83521774843.631165</v>
      </c>
      <c r="L1115" s="133">
        <v>2332776731138.0024</v>
      </c>
      <c r="M1115" s="133">
        <v>11698444284674.457</v>
      </c>
      <c r="N1115" s="133">
        <v>12630543408991.652</v>
      </c>
      <c r="O1115" s="132">
        <v>0.5706709761019676</v>
      </c>
      <c r="P1115" s="132">
        <v>0.64423292696362067</v>
      </c>
      <c r="Q1115" s="133">
        <v>3115.5755818923662</v>
      </c>
      <c r="R1115" s="426">
        <v>1.225757166398272</v>
      </c>
    </row>
    <row r="1116" spans="1:18">
      <c r="A1116" s="134">
        <f t="shared" si="17"/>
        <v>1111</v>
      </c>
      <c r="B1116" s="131">
        <v>7613178.5321639283</v>
      </c>
      <c r="C1116" s="131">
        <v>5230070.0748263719</v>
      </c>
      <c r="D1116" s="131">
        <v>826088.38769765967</v>
      </c>
      <c r="E1116" s="131">
        <v>4357391.0929526314</v>
      </c>
      <c r="F1116" s="133">
        <v>209827477838.89276</v>
      </c>
      <c r="G1116" s="133">
        <v>43776879039.464691</v>
      </c>
      <c r="H1116" s="133">
        <v>716511408799.96814</v>
      </c>
      <c r="I1116" s="133">
        <v>9426378573621.5566</v>
      </c>
      <c r="J1116" s="133">
        <v>198314250141.94827</v>
      </c>
      <c r="K1116" s="133">
        <v>52673493125.736664</v>
      </c>
      <c r="L1116" s="133">
        <v>2179080510338.3845</v>
      </c>
      <c r="M1116" s="133">
        <v>12572958236027.596</v>
      </c>
      <c r="N1116" s="133">
        <v>13463465278997.715</v>
      </c>
      <c r="O1116" s="132">
        <v>0.61193560072394992</v>
      </c>
      <c r="P1116" s="132">
        <v>0.67453882995218239</v>
      </c>
      <c r="Q1116" s="133">
        <v>3321.0323825845376</v>
      </c>
      <c r="R1116" s="426">
        <v>1.0751179786638847</v>
      </c>
    </row>
    <row r="1117" spans="1:18">
      <c r="A1117" s="134">
        <f t="shared" si="17"/>
        <v>1112</v>
      </c>
      <c r="B1117" s="131">
        <v>12471826.411950195</v>
      </c>
      <c r="C1117" s="131">
        <v>4834299.1790280873</v>
      </c>
      <c r="D1117" s="131">
        <v>1082421.4492924318</v>
      </c>
      <c r="E1117" s="131">
        <v>5080736.6504844502</v>
      </c>
      <c r="F1117" s="133">
        <v>247818571225.55579</v>
      </c>
      <c r="G1117" s="133">
        <v>58479166039.73275</v>
      </c>
      <c r="H1117" s="133">
        <v>185510597921.51318</v>
      </c>
      <c r="I1117" s="133">
        <v>9689543382184.4766</v>
      </c>
      <c r="J1117" s="133">
        <v>399714923668.98254</v>
      </c>
      <c r="K1117" s="133">
        <v>142287484458.36362</v>
      </c>
      <c r="L1117" s="133">
        <v>2288858243777.0181</v>
      </c>
      <c r="M1117" s="133">
        <v>12705914632010.354</v>
      </c>
      <c r="N1117" s="133">
        <v>13604862400238.461</v>
      </c>
      <c r="O1117" s="132">
        <v>0.53063464742885436</v>
      </c>
      <c r="P1117" s="132">
        <v>0.59848867621769164</v>
      </c>
      <c r="Q1117" s="133">
        <v>3355.9108042028765</v>
      </c>
      <c r="R1117" s="426">
        <v>1.1661396447270533</v>
      </c>
    </row>
    <row r="1118" spans="1:18">
      <c r="A1118" s="134">
        <f t="shared" si="17"/>
        <v>1113</v>
      </c>
      <c r="B1118" s="131">
        <v>10055591.054526448</v>
      </c>
      <c r="C1118" s="131">
        <v>4194083.2463145498</v>
      </c>
      <c r="D1118" s="131">
        <v>1116365.6556129889</v>
      </c>
      <c r="E1118" s="131">
        <v>6125388.4818903096</v>
      </c>
      <c r="F1118" s="133">
        <v>273851938233.84821</v>
      </c>
      <c r="G1118" s="133">
        <v>56451988837.211876</v>
      </c>
      <c r="H1118" s="133">
        <v>701789656302.08521</v>
      </c>
      <c r="I1118" s="133">
        <v>7994611729140.0107</v>
      </c>
      <c r="J1118" s="133">
        <v>436379655374.59863</v>
      </c>
      <c r="K1118" s="133">
        <v>131464645343.1568</v>
      </c>
      <c r="L1118" s="133">
        <v>2666254048800.1025</v>
      </c>
      <c r="M1118" s="133">
        <v>11930499734959.953</v>
      </c>
      <c r="N1118" s="133">
        <v>12735075070293.764</v>
      </c>
      <c r="O1118" s="132">
        <v>0.53778204006910946</v>
      </c>
      <c r="P1118" s="132">
        <v>0.60722743021184489</v>
      </c>
      <c r="Q1118" s="133">
        <v>3141.3604021444903</v>
      </c>
      <c r="R1118" s="426">
        <v>1.1011421413033671</v>
      </c>
    </row>
    <row r="1119" spans="1:18">
      <c r="A1119" s="134">
        <f t="shared" si="17"/>
        <v>1114</v>
      </c>
      <c r="B1119" s="131">
        <v>8594699.3903795723</v>
      </c>
      <c r="C1119" s="131">
        <v>7829515.1505705994</v>
      </c>
      <c r="D1119" s="131">
        <v>969277.20772595529</v>
      </c>
      <c r="E1119" s="131">
        <v>4592221.3468779027</v>
      </c>
      <c r="F1119" s="133">
        <v>223974767400.11115</v>
      </c>
      <c r="G1119" s="133">
        <v>53658015959.60498</v>
      </c>
      <c r="H1119" s="133">
        <v>109842208490.83868</v>
      </c>
      <c r="I1119" s="133">
        <v>12831253456940.008</v>
      </c>
      <c r="J1119" s="133">
        <v>251567410333.539</v>
      </c>
      <c r="K1119" s="133">
        <v>102751882090.42316</v>
      </c>
      <c r="L1119" s="133">
        <v>2127678356929.2412</v>
      </c>
      <c r="M1119" s="133">
        <v>15423093314784.051</v>
      </c>
      <c r="N1119" s="133">
        <v>16383002642534.623</v>
      </c>
      <c r="O1119" s="132">
        <v>0.63991494497816404</v>
      </c>
      <c r="P1119" s="132">
        <v>0.69242524282633</v>
      </c>
      <c r="Q1119" s="133">
        <v>4041.1945344189994</v>
      </c>
      <c r="R1119" s="426">
        <v>1.0451802999167956</v>
      </c>
    </row>
    <row r="1120" spans="1:18">
      <c r="A1120" s="134">
        <f t="shared" si="17"/>
        <v>1115</v>
      </c>
      <c r="B1120" s="131">
        <v>8906703.9769546539</v>
      </c>
      <c r="C1120" s="131">
        <v>16710154.164405316</v>
      </c>
      <c r="D1120" s="131">
        <v>2464893.2468387084</v>
      </c>
      <c r="E1120" s="131">
        <v>8229330.1122552454</v>
      </c>
      <c r="F1120" s="133">
        <v>272240567346.42236</v>
      </c>
      <c r="G1120" s="133">
        <v>74175993311.15155</v>
      </c>
      <c r="H1120" s="133">
        <v>591033565339.86584</v>
      </c>
      <c r="I1120" s="133">
        <v>25452889014526.586</v>
      </c>
      <c r="J1120" s="133">
        <v>480938968045.61902</v>
      </c>
      <c r="K1120" s="133">
        <v>101006332501.24225</v>
      </c>
      <c r="L1120" s="133">
        <v>4760053537203.0068</v>
      </c>
      <c r="M1120" s="133">
        <v>31385921417616.32</v>
      </c>
      <c r="N1120" s="133">
        <v>33296815060168.691</v>
      </c>
      <c r="O1120" s="132">
        <v>0.66925369385835776</v>
      </c>
      <c r="P1120" s="132">
        <v>0.73815150483218395</v>
      </c>
      <c r="Q1120" s="133">
        <v>8213.3238924935104</v>
      </c>
      <c r="R1120" s="426">
        <v>0.89654227317084301</v>
      </c>
    </row>
    <row r="1121" spans="1:18">
      <c r="A1121" s="134">
        <f t="shared" si="17"/>
        <v>1116</v>
      </c>
      <c r="B1121" s="131">
        <v>15635797.599403678</v>
      </c>
      <c r="C1121" s="131">
        <v>4962707.762457842</v>
      </c>
      <c r="D1121" s="131">
        <v>869201.86263456824</v>
      </c>
      <c r="E1121" s="131">
        <v>4851958.4290938862</v>
      </c>
      <c r="F1121" s="133">
        <v>219748540833.29236</v>
      </c>
      <c r="G1121" s="133">
        <v>54757185187.577171</v>
      </c>
      <c r="H1121" s="133">
        <v>707283512361.89087</v>
      </c>
      <c r="I1121" s="133">
        <v>8589120707518.6201</v>
      </c>
      <c r="J1121" s="133">
        <v>324146816660.44586</v>
      </c>
      <c r="K1121" s="133">
        <v>114686114066.64201</v>
      </c>
      <c r="L1121" s="133">
        <v>1648280766102.4597</v>
      </c>
      <c r="M1121" s="133">
        <v>11383517916710.059</v>
      </c>
      <c r="N1121" s="133">
        <v>12195050375449.564</v>
      </c>
      <c r="O1121" s="132">
        <v>0.50232376674856782</v>
      </c>
      <c r="P1121" s="132">
        <v>0.57224288415527202</v>
      </c>
      <c r="Q1121" s="133">
        <v>3008.1525346446879</v>
      </c>
      <c r="R1121" s="426">
        <v>0.9877247975391209</v>
      </c>
    </row>
    <row r="1122" spans="1:18">
      <c r="A1122" s="134">
        <f t="shared" si="17"/>
        <v>1117</v>
      </c>
      <c r="B1122" s="131">
        <v>8086999.5925017651</v>
      </c>
      <c r="C1122" s="131">
        <v>6149216.1183505254</v>
      </c>
      <c r="D1122" s="131">
        <v>849949.01664916496</v>
      </c>
      <c r="E1122" s="131">
        <v>4100042.5932406238</v>
      </c>
      <c r="F1122" s="133">
        <v>286805960206.69128</v>
      </c>
      <c r="G1122" s="133">
        <v>66309015949.281372</v>
      </c>
      <c r="H1122" s="133">
        <v>521182374247.34241</v>
      </c>
      <c r="I1122" s="133">
        <v>11535712565516.797</v>
      </c>
      <c r="J1122" s="133">
        <v>314189691054.5437</v>
      </c>
      <c r="K1122" s="133">
        <v>112690828436.87152</v>
      </c>
      <c r="L1122" s="133">
        <v>2390189273358.3569</v>
      </c>
      <c r="M1122" s="133">
        <v>14873964732613.91</v>
      </c>
      <c r="N1122" s="133">
        <v>15872539371292.553</v>
      </c>
      <c r="O1122" s="132">
        <v>0.64006342519005732</v>
      </c>
      <c r="P1122" s="132">
        <v>0.71398350038846259</v>
      </c>
      <c r="Q1122" s="133">
        <v>3915.2785819665892</v>
      </c>
      <c r="R1122" s="426">
        <v>1.1878595431560703</v>
      </c>
    </row>
    <row r="1123" spans="1:18">
      <c r="A1123" s="134">
        <f t="shared" si="17"/>
        <v>1118</v>
      </c>
      <c r="B1123" s="131">
        <v>8848365.8527877722</v>
      </c>
      <c r="C1123" s="131">
        <v>5072614.6404800108</v>
      </c>
      <c r="D1123" s="131">
        <v>986093.35425348044</v>
      </c>
      <c r="E1123" s="131">
        <v>3925298.0898944363</v>
      </c>
      <c r="F1123" s="133">
        <v>190565027468.76135</v>
      </c>
      <c r="G1123" s="133">
        <v>43799574853.191704</v>
      </c>
      <c r="H1123" s="133">
        <v>370634196337.77527</v>
      </c>
      <c r="I1123" s="133">
        <v>9936243312658.9219</v>
      </c>
      <c r="J1123" s="133">
        <v>243773610978.52798</v>
      </c>
      <c r="K1123" s="133">
        <v>94372509068.364029</v>
      </c>
      <c r="L1123" s="133">
        <v>2349181121868.7139</v>
      </c>
      <c r="M1123" s="133">
        <v>12994204750912.301</v>
      </c>
      <c r="N1123" s="133">
        <v>14017133646682.637</v>
      </c>
      <c r="O1123" s="132">
        <v>0.62194999448449528</v>
      </c>
      <c r="P1123" s="132">
        <v>0.68801748278352826</v>
      </c>
      <c r="Q1123" s="133">
        <v>3457.6057342581739</v>
      </c>
      <c r="R1123" s="426">
        <v>1.0977635282164995</v>
      </c>
    </row>
    <row r="1124" spans="1:18">
      <c r="A1124" s="134">
        <f t="shared" si="17"/>
        <v>1119</v>
      </c>
      <c r="B1124" s="131">
        <v>8351394.154669241</v>
      </c>
      <c r="C1124" s="131">
        <v>14320951.404293977</v>
      </c>
      <c r="D1124" s="131">
        <v>963969.99321704125</v>
      </c>
      <c r="E1124" s="131">
        <v>5667190.2752632443</v>
      </c>
      <c r="F1124" s="133">
        <v>231770534690.6322</v>
      </c>
      <c r="G1124" s="133">
        <v>41115933255.647003</v>
      </c>
      <c r="H1124" s="133">
        <v>471925689162.57153</v>
      </c>
      <c r="I1124" s="133">
        <v>23781857448093.766</v>
      </c>
      <c r="J1124" s="133">
        <v>300546014549.67462</v>
      </c>
      <c r="K1124" s="133">
        <v>123651234696.36377</v>
      </c>
      <c r="L1124" s="133">
        <v>2972537077960.3037</v>
      </c>
      <c r="M1124" s="133">
        <v>27650517464462.68</v>
      </c>
      <c r="N1124" s="133">
        <v>29441021627439.273</v>
      </c>
      <c r="O1124" s="132">
        <v>0.71446414975214978</v>
      </c>
      <c r="P1124" s="132">
        <v>0.77729813536063697</v>
      </c>
      <c r="Q1124" s="133">
        <v>7262.2154976416559</v>
      </c>
      <c r="R1124" s="426">
        <v>1.3609767415492102</v>
      </c>
    </row>
    <row r="1125" spans="1:18">
      <c r="A1125" s="134">
        <f t="shared" si="17"/>
        <v>1120</v>
      </c>
      <c r="B1125" s="131">
        <v>7557912.2925262898</v>
      </c>
      <c r="C1125" s="131">
        <v>6504806.9536907217</v>
      </c>
      <c r="D1125" s="131">
        <v>469582.98160508205</v>
      </c>
      <c r="E1125" s="131">
        <v>4123706.2804780165</v>
      </c>
      <c r="F1125" s="133">
        <v>237979390086.03015</v>
      </c>
      <c r="G1125" s="133">
        <v>45328791425.181427</v>
      </c>
      <c r="H1125" s="133">
        <v>410767914991.80591</v>
      </c>
      <c r="I1125" s="133">
        <v>11613115743997.271</v>
      </c>
      <c r="J1125" s="133">
        <v>241714606085.8764</v>
      </c>
      <c r="K1125" s="133">
        <v>42238322999.036476</v>
      </c>
      <c r="L1125" s="133">
        <v>961921857893.5946</v>
      </c>
      <c r="M1125" s="133">
        <v>13269758445967.586</v>
      </c>
      <c r="N1125" s="133">
        <v>14261477987942.191</v>
      </c>
      <c r="O1125" s="132">
        <v>0.62073301921830626</v>
      </c>
      <c r="P1125" s="132">
        <v>0.67931556595545661</v>
      </c>
      <c r="Q1125" s="133">
        <v>3517.8781420676346</v>
      </c>
      <c r="R1125" s="426">
        <v>1.012783820578451</v>
      </c>
    </row>
    <row r="1126" spans="1:18">
      <c r="A1126" s="134">
        <f t="shared" si="17"/>
        <v>1121</v>
      </c>
      <c r="B1126" s="131">
        <v>10636969.600169411</v>
      </c>
      <c r="C1126" s="131">
        <v>7934532.5801537018</v>
      </c>
      <c r="D1126" s="131">
        <v>1018777.7801678304</v>
      </c>
      <c r="E1126" s="131">
        <v>4653701.7382492926</v>
      </c>
      <c r="F1126" s="133">
        <v>256132622794.64575</v>
      </c>
      <c r="G1126" s="133">
        <v>80206276328.60556</v>
      </c>
      <c r="H1126" s="133">
        <v>67649841312.58812</v>
      </c>
      <c r="I1126" s="133">
        <v>14033891082994.158</v>
      </c>
      <c r="J1126" s="133">
        <v>209678484062.6308</v>
      </c>
      <c r="K1126" s="133">
        <v>96873393980.340576</v>
      </c>
      <c r="L1126" s="133">
        <v>2248342371639.7002</v>
      </c>
      <c r="M1126" s="133">
        <v>16656435173989.418</v>
      </c>
      <c r="N1126" s="133">
        <v>17693588294964.758</v>
      </c>
      <c r="O1126" s="132">
        <v>0.62630946640693408</v>
      </c>
      <c r="P1126" s="132">
        <v>0.67669453432028381</v>
      </c>
      <c r="Q1126" s="133">
        <v>4364.4766391131616</v>
      </c>
      <c r="R1126" s="426">
        <v>1.0658223141431322</v>
      </c>
    </row>
    <row r="1127" spans="1:18">
      <c r="A1127" s="134">
        <f t="shared" si="17"/>
        <v>1122</v>
      </c>
      <c r="B1127" s="131">
        <v>12618242.709684879</v>
      </c>
      <c r="C1127" s="131">
        <v>20271263.236994397</v>
      </c>
      <c r="D1127" s="131">
        <v>1689353.2703637127</v>
      </c>
      <c r="E1127" s="131">
        <v>4497474.4939078521</v>
      </c>
      <c r="F1127" s="133">
        <v>301103717776.18323</v>
      </c>
      <c r="G1127" s="133">
        <v>78891517370.974823</v>
      </c>
      <c r="H1127" s="133">
        <v>440129389582.94672</v>
      </c>
      <c r="I1127" s="133">
        <v>27843019011977.422</v>
      </c>
      <c r="J1127" s="133">
        <v>229996575830.43512</v>
      </c>
      <c r="K1127" s="133">
        <v>162133168208.59189</v>
      </c>
      <c r="L1127" s="133">
        <v>3153197576783.6401</v>
      </c>
      <c r="M1127" s="133">
        <v>31828475722383.035</v>
      </c>
      <c r="N1127" s="133">
        <v>33773984502159.703</v>
      </c>
      <c r="O1127" s="132">
        <v>0.69849556481433017</v>
      </c>
      <c r="P1127" s="132">
        <v>0.77169715187775134</v>
      </c>
      <c r="Q1127" s="133">
        <v>8331.0272575628278</v>
      </c>
      <c r="R1127" s="426">
        <v>1.003353929046819</v>
      </c>
    </row>
    <row r="1128" spans="1:18">
      <c r="A1128" s="134">
        <f t="shared" si="17"/>
        <v>1123</v>
      </c>
      <c r="B1128" s="131">
        <v>15695605.858302418</v>
      </c>
      <c r="C1128" s="131">
        <v>14985229.116276598</v>
      </c>
      <c r="D1128" s="131">
        <v>806272.01860785158</v>
      </c>
      <c r="E1128" s="131">
        <v>5343041.7071095137</v>
      </c>
      <c r="F1128" s="133">
        <v>177762496948.41446</v>
      </c>
      <c r="G1128" s="133">
        <v>67748146646.98481</v>
      </c>
      <c r="H1128" s="133">
        <v>0</v>
      </c>
      <c r="I1128" s="133">
        <v>22109413708602.375</v>
      </c>
      <c r="J1128" s="133">
        <v>245019310556.31018</v>
      </c>
      <c r="K1128" s="133">
        <v>51335689307.552673</v>
      </c>
      <c r="L1128" s="133">
        <v>1820369410602.2319</v>
      </c>
      <c r="M1128" s="133">
        <v>24226138119068.465</v>
      </c>
      <c r="N1128" s="133">
        <v>25495963459677.887</v>
      </c>
      <c r="O1128" s="132">
        <v>0.63841134046676495</v>
      </c>
      <c r="P1128" s="132">
        <v>0.70176515990609178</v>
      </c>
      <c r="Q1128" s="133">
        <v>6289.0881745628731</v>
      </c>
      <c r="R1128" s="426">
        <v>0.97974249265986968</v>
      </c>
    </row>
    <row r="1129" spans="1:18">
      <c r="A1129" s="134">
        <f t="shared" si="17"/>
        <v>1124</v>
      </c>
      <c r="B1129" s="131">
        <v>7848608.9284749301</v>
      </c>
      <c r="C1129" s="131">
        <v>7503759.3976456234</v>
      </c>
      <c r="D1129" s="131">
        <v>946111.73578902823</v>
      </c>
      <c r="E1129" s="131">
        <v>7129689.7125148028</v>
      </c>
      <c r="F1129" s="133">
        <v>173431220446.18893</v>
      </c>
      <c r="G1129" s="133">
        <v>36923327323.939217</v>
      </c>
      <c r="H1129" s="133">
        <v>707678143704.5415</v>
      </c>
      <c r="I1129" s="133">
        <v>10196688069423.184</v>
      </c>
      <c r="J1129" s="133">
        <v>449319959522.87793</v>
      </c>
      <c r="K1129" s="133">
        <v>97197078825.329468</v>
      </c>
      <c r="L1129" s="133">
        <v>2306390016664.0742</v>
      </c>
      <c r="M1129" s="133">
        <v>13757273268140.006</v>
      </c>
      <c r="N1129" s="133">
        <v>14626961359361.543</v>
      </c>
      <c r="O1129" s="132">
        <v>0.58104372827679907</v>
      </c>
      <c r="P1129" s="132">
        <v>0.63985952240725807</v>
      </c>
      <c r="Q1129" s="133">
        <v>3608.0319090679682</v>
      </c>
      <c r="R1129" s="426">
        <v>1.1583673336086537</v>
      </c>
    </row>
    <row r="1130" spans="1:18">
      <c r="A1130" s="134">
        <f t="shared" si="17"/>
        <v>1125</v>
      </c>
      <c r="B1130" s="131">
        <v>10930333.089852393</v>
      </c>
      <c r="C1130" s="131">
        <v>5281868.1265264433</v>
      </c>
      <c r="D1130" s="131">
        <v>690087.70761192858</v>
      </c>
      <c r="E1130" s="131">
        <v>3803016.5908560827</v>
      </c>
      <c r="F1130" s="133">
        <v>316196613547.49567</v>
      </c>
      <c r="G1130" s="133">
        <v>64041371960.189468</v>
      </c>
      <c r="H1130" s="133">
        <v>585586889665.50073</v>
      </c>
      <c r="I1130" s="133">
        <v>10931953245300.355</v>
      </c>
      <c r="J1130" s="133">
        <v>296988107360.21021</v>
      </c>
      <c r="K1130" s="133">
        <v>75855648385.091309</v>
      </c>
      <c r="L1130" s="133">
        <v>1628331952710.1746</v>
      </c>
      <c r="M1130" s="133">
        <v>13518715843421.332</v>
      </c>
      <c r="N1130" s="133">
        <v>14505628014171.885</v>
      </c>
      <c r="O1130" s="132">
        <v>0.61231209593766189</v>
      </c>
      <c r="P1130" s="132">
        <v>0.68073759377519494</v>
      </c>
      <c r="Q1130" s="133">
        <v>3578.1026181973075</v>
      </c>
      <c r="R1130" s="426">
        <v>1.208839429911938</v>
      </c>
    </row>
    <row r="1131" spans="1:18">
      <c r="A1131" s="134">
        <f t="shared" si="17"/>
        <v>1126</v>
      </c>
      <c r="B1131" s="131">
        <v>10735321.161013644</v>
      </c>
      <c r="C1131" s="131">
        <v>5873739.9005910633</v>
      </c>
      <c r="D1131" s="131">
        <v>952277.22907266137</v>
      </c>
      <c r="E1131" s="131">
        <v>3507477.1200441765</v>
      </c>
      <c r="F1131" s="133">
        <v>163045808072.19873</v>
      </c>
      <c r="G1131" s="133">
        <v>51654581219.242424</v>
      </c>
      <c r="H1131" s="133">
        <v>496443325846.83203</v>
      </c>
      <c r="I1131" s="133">
        <v>8365165161784.3379</v>
      </c>
      <c r="J1131" s="133">
        <v>154374013401.46719</v>
      </c>
      <c r="K1131" s="133">
        <v>89485153597.106949</v>
      </c>
      <c r="L1131" s="133">
        <v>1905455856286.1082</v>
      </c>
      <c r="M1131" s="133">
        <v>11010923510915.852</v>
      </c>
      <c r="N1131" s="133">
        <v>11828226063906.998</v>
      </c>
      <c r="O1131" s="132">
        <v>0.56521094771901259</v>
      </c>
      <c r="P1131" s="132">
        <v>0.63579163578938136</v>
      </c>
      <c r="Q1131" s="133">
        <v>2917.6679980036997</v>
      </c>
      <c r="R1131" s="426">
        <v>0.92608573941562422</v>
      </c>
    </row>
    <row r="1132" spans="1:18">
      <c r="A1132" s="134">
        <f t="shared" si="17"/>
        <v>1127</v>
      </c>
      <c r="B1132" s="131">
        <v>8148635.3308650907</v>
      </c>
      <c r="C1132" s="131">
        <v>4027580.2964564436</v>
      </c>
      <c r="D1132" s="131">
        <v>1214446.2393900056</v>
      </c>
      <c r="E1132" s="131">
        <v>4136622.7697822666</v>
      </c>
      <c r="F1132" s="133">
        <v>214859672507.85205</v>
      </c>
      <c r="G1132" s="133">
        <v>37922786524.431</v>
      </c>
      <c r="H1132" s="133">
        <v>481667834258.46667</v>
      </c>
      <c r="I1132" s="133">
        <v>9019593891813.998</v>
      </c>
      <c r="J1132" s="133">
        <v>287645468764.7179</v>
      </c>
      <c r="K1132" s="133">
        <v>106309708444.83246</v>
      </c>
      <c r="L1132" s="133">
        <v>2830662169860.9629</v>
      </c>
      <c r="M1132" s="133">
        <v>12725879073142.979</v>
      </c>
      <c r="N1132" s="133">
        <v>13687830263630.266</v>
      </c>
      <c r="O1132" s="132">
        <v>0.59354344339331055</v>
      </c>
      <c r="P1132" s="132">
        <v>0.66449853676194515</v>
      </c>
      <c r="Q1132" s="133">
        <v>3376.3764833819105</v>
      </c>
      <c r="R1132" s="426">
        <v>1.1179649932511888</v>
      </c>
    </row>
    <row r="1133" spans="1:18">
      <c r="A1133" s="134">
        <f t="shared" si="17"/>
        <v>1128</v>
      </c>
      <c r="B1133" s="131">
        <v>10414491.948898939</v>
      </c>
      <c r="C1133" s="131">
        <v>3569075.3153910008</v>
      </c>
      <c r="D1133" s="131">
        <v>1372209.2243119839</v>
      </c>
      <c r="E1133" s="131">
        <v>3056151.3034246769</v>
      </c>
      <c r="F1133" s="133">
        <v>285383845557.57715</v>
      </c>
      <c r="G1133" s="133">
        <v>68469946916.327103</v>
      </c>
      <c r="H1133" s="133">
        <v>151066030598.69611</v>
      </c>
      <c r="I1133" s="133">
        <v>8542325333109.7227</v>
      </c>
      <c r="J1133" s="133">
        <v>172214164625.63235</v>
      </c>
      <c r="K1133" s="133">
        <v>167335074093.83029</v>
      </c>
      <c r="L1133" s="133">
        <v>4097895753121.8618</v>
      </c>
      <c r="M1133" s="133">
        <v>13130836355549.742</v>
      </c>
      <c r="N1133" s="133">
        <v>13971651027375.146</v>
      </c>
      <c r="O1133" s="132">
        <v>0.59111336062608788</v>
      </c>
      <c r="P1133" s="132">
        <v>0.64290220325668113</v>
      </c>
      <c r="Q1133" s="133">
        <v>3446.3865385730505</v>
      </c>
      <c r="R1133" s="426">
        <v>1.3057663024314698</v>
      </c>
    </row>
    <row r="1134" spans="1:18">
      <c r="A1134" s="134">
        <f t="shared" si="17"/>
        <v>1129</v>
      </c>
      <c r="B1134" s="131">
        <v>10350354.033665668</v>
      </c>
      <c r="C1134" s="131">
        <v>17886836.265108809</v>
      </c>
      <c r="D1134" s="131">
        <v>1075518.0014566327</v>
      </c>
      <c r="E1134" s="131">
        <v>4569033.7453032043</v>
      </c>
      <c r="F1134" s="133">
        <v>321973713608.54956</v>
      </c>
      <c r="G1134" s="133">
        <v>74807823961.984009</v>
      </c>
      <c r="H1134" s="133">
        <v>717032697700.10486</v>
      </c>
      <c r="I1134" s="133">
        <v>26967536089677.492</v>
      </c>
      <c r="J1134" s="133">
        <v>253105550027.97546</v>
      </c>
      <c r="K1134" s="133">
        <v>101910633638.09402</v>
      </c>
      <c r="L1134" s="133">
        <v>1885702538625.8438</v>
      </c>
      <c r="M1134" s="133">
        <v>29925287509669.512</v>
      </c>
      <c r="N1134" s="133">
        <v>31901284602073.738</v>
      </c>
      <c r="O1134" s="132">
        <v>0.70984431678305449</v>
      </c>
      <c r="P1134" s="132">
        <v>0.77385344060588013</v>
      </c>
      <c r="Q1134" s="133">
        <v>7869.0884563576064</v>
      </c>
      <c r="R1134" s="426">
        <v>0.9050147341102398</v>
      </c>
    </row>
    <row r="1135" spans="1:18">
      <c r="A1135" s="134">
        <f t="shared" si="17"/>
        <v>1130</v>
      </c>
      <c r="B1135" s="131">
        <v>16002051.111458227</v>
      </c>
      <c r="C1135" s="131">
        <v>5887574.3694300521</v>
      </c>
      <c r="D1135" s="131">
        <v>737502.3004597032</v>
      </c>
      <c r="E1135" s="131">
        <v>3746710.2011052016</v>
      </c>
      <c r="F1135" s="133">
        <v>192234487031.97638</v>
      </c>
      <c r="G1135" s="133">
        <v>72965696417.831284</v>
      </c>
      <c r="H1135" s="133">
        <v>46790494599.309433</v>
      </c>
      <c r="I1135" s="133">
        <v>9139486331708.5918</v>
      </c>
      <c r="J1135" s="133">
        <v>221370249035.88702</v>
      </c>
      <c r="K1135" s="133">
        <v>82973766262.389099</v>
      </c>
      <c r="L1135" s="133">
        <v>1267908079190.9861</v>
      </c>
      <c r="M1135" s="133">
        <v>10758528920797.162</v>
      </c>
      <c r="N1135" s="133">
        <v>11456754532036.262</v>
      </c>
      <c r="O1135" s="132">
        <v>0.50365891758498305</v>
      </c>
      <c r="P1135" s="132">
        <v>0.55153791239286143</v>
      </c>
      <c r="Q1135" s="133">
        <v>2826.0371317307008</v>
      </c>
      <c r="R1135" s="426">
        <v>0.96968781118476366</v>
      </c>
    </row>
    <row r="1136" spans="1:18">
      <c r="A1136" s="134">
        <f t="shared" si="17"/>
        <v>1131</v>
      </c>
      <c r="B1136" s="131">
        <v>8899513.3378848229</v>
      </c>
      <c r="C1136" s="131">
        <v>5504229.8439925509</v>
      </c>
      <c r="D1136" s="131">
        <v>1102145.9375862153</v>
      </c>
      <c r="E1136" s="131">
        <v>4758546.2840034422</v>
      </c>
      <c r="F1136" s="133">
        <v>247876779960.33203</v>
      </c>
      <c r="G1136" s="133">
        <v>65573412784.858826</v>
      </c>
      <c r="H1136" s="133">
        <v>753313902882.93481</v>
      </c>
      <c r="I1136" s="133">
        <v>9661841078305.5977</v>
      </c>
      <c r="J1136" s="133">
        <v>213792106705.28174</v>
      </c>
      <c r="K1136" s="133">
        <v>118144078922.60304</v>
      </c>
      <c r="L1136" s="133">
        <v>2364369015319.8604</v>
      </c>
      <c r="M1136" s="133">
        <v>13111460182136.277</v>
      </c>
      <c r="N1136" s="133">
        <v>14084188003636.299</v>
      </c>
      <c r="O1136" s="132">
        <v>0.58174900817096786</v>
      </c>
      <c r="P1136" s="132">
        <v>0.64975045513427687</v>
      </c>
      <c r="Q1136" s="133">
        <v>3474.1460295106804</v>
      </c>
      <c r="R1136" s="426">
        <v>1.0955468297538986</v>
      </c>
    </row>
    <row r="1137" spans="1:18">
      <c r="A1137" s="134">
        <f t="shared" si="17"/>
        <v>1132</v>
      </c>
      <c r="B1137" s="131">
        <v>8029576.2998613035</v>
      </c>
      <c r="C1137" s="131">
        <v>5600812.8810051205</v>
      </c>
      <c r="D1137" s="131">
        <v>981434.50879941368</v>
      </c>
      <c r="E1137" s="131">
        <v>5513203.7052666126</v>
      </c>
      <c r="F1137" s="133">
        <v>161309678618.88989</v>
      </c>
      <c r="G1137" s="133">
        <v>39850118521.999207</v>
      </c>
      <c r="H1137" s="133">
        <v>464938654512.96198</v>
      </c>
      <c r="I1137" s="133">
        <v>8995410681749.2227</v>
      </c>
      <c r="J1137" s="133">
        <v>519327158105.11975</v>
      </c>
      <c r="K1137" s="133">
        <v>85646436967.757675</v>
      </c>
      <c r="L1137" s="133">
        <v>1878599762484.2729</v>
      </c>
      <c r="M1137" s="133">
        <v>11943922693819.336</v>
      </c>
      <c r="N1137" s="133">
        <v>12811737950172.557</v>
      </c>
      <c r="O1137" s="132">
        <v>0.556918585229353</v>
      </c>
      <c r="P1137" s="132">
        <v>0.62466370712692809</v>
      </c>
      <c r="Q1137" s="133">
        <v>3160.2708313203148</v>
      </c>
      <c r="R1137" s="426">
        <v>0.98343391682240233</v>
      </c>
    </row>
    <row r="1138" spans="1:18">
      <c r="A1138" s="134">
        <f t="shared" si="17"/>
        <v>1133</v>
      </c>
      <c r="B1138" s="131">
        <v>10482340.851021456</v>
      </c>
      <c r="C1138" s="131">
        <v>12195181.39036618</v>
      </c>
      <c r="D1138" s="131">
        <v>943008.79509148945</v>
      </c>
      <c r="E1138" s="131">
        <v>4985155.9222809682</v>
      </c>
      <c r="F1138" s="133">
        <v>166620542666.78717</v>
      </c>
      <c r="G1138" s="133">
        <v>35117773251.58342</v>
      </c>
      <c r="H1138" s="133">
        <v>436481778073.13342</v>
      </c>
      <c r="I1138" s="133">
        <v>17618323180218.832</v>
      </c>
      <c r="J1138" s="133">
        <v>429846066971.22064</v>
      </c>
      <c r="K1138" s="133">
        <v>82689969027.102661</v>
      </c>
      <c r="L1138" s="133">
        <v>1818518298904.6123</v>
      </c>
      <c r="M1138" s="133">
        <v>20385859293194.898</v>
      </c>
      <c r="N1138" s="133">
        <v>21628453669334.555</v>
      </c>
      <c r="O1138" s="132">
        <v>0.66115591379722927</v>
      </c>
      <c r="P1138" s="132">
        <v>0.72777267345922592</v>
      </c>
      <c r="Q1138" s="133">
        <v>5335.0897062986078</v>
      </c>
      <c r="R1138" s="426">
        <v>0.99029198628754034</v>
      </c>
    </row>
    <row r="1139" spans="1:18">
      <c r="A1139" s="134">
        <f t="shared" si="17"/>
        <v>1134</v>
      </c>
      <c r="B1139" s="131">
        <v>9424715.4534236956</v>
      </c>
      <c r="C1139" s="131">
        <v>8158100.2345619807</v>
      </c>
      <c r="D1139" s="131">
        <v>880119.42109080905</v>
      </c>
      <c r="E1139" s="131">
        <v>5739448.5675656293</v>
      </c>
      <c r="F1139" s="133">
        <v>255069892601.25714</v>
      </c>
      <c r="G1139" s="133">
        <v>59659366308.877319</v>
      </c>
      <c r="H1139" s="133">
        <v>563992127996.30688</v>
      </c>
      <c r="I1139" s="133">
        <v>16002068417525.451</v>
      </c>
      <c r="J1139" s="133">
        <v>312367315667.85638</v>
      </c>
      <c r="K1139" s="133">
        <v>80073592426.900085</v>
      </c>
      <c r="L1139" s="133">
        <v>2038583829340.4807</v>
      </c>
      <c r="M1139" s="133">
        <v>18997085282956.996</v>
      </c>
      <c r="N1139" s="133">
        <v>20227420067677.75</v>
      </c>
      <c r="O1139" s="132">
        <v>0.63247647245878302</v>
      </c>
      <c r="P1139" s="132">
        <v>0.69786766000192935</v>
      </c>
      <c r="Q1139" s="133">
        <v>4989.4968099846446</v>
      </c>
      <c r="R1139" s="426">
        <v>1.0480507117904756</v>
      </c>
    </row>
    <row r="1140" spans="1:18">
      <c r="A1140" s="134">
        <f t="shared" si="17"/>
        <v>1135</v>
      </c>
      <c r="B1140" s="131">
        <v>8203824.4504253333</v>
      </c>
      <c r="C1140" s="131">
        <v>6529180.1537226727</v>
      </c>
      <c r="D1140" s="131">
        <v>971043.28888935957</v>
      </c>
      <c r="E1140" s="131">
        <v>4278790.3868815331</v>
      </c>
      <c r="F1140" s="133">
        <v>210348402858.54639</v>
      </c>
      <c r="G1140" s="133">
        <v>46034183513.731049</v>
      </c>
      <c r="H1140" s="133">
        <v>606416636227.8457</v>
      </c>
      <c r="I1140" s="133">
        <v>12955355635608.361</v>
      </c>
      <c r="J1140" s="133">
        <v>268680174188.92093</v>
      </c>
      <c r="K1140" s="133">
        <v>100362919804.58432</v>
      </c>
      <c r="L1140" s="133">
        <v>2446169061280.7383</v>
      </c>
      <c r="M1140" s="133">
        <v>16376984427110.451</v>
      </c>
      <c r="N1140" s="133">
        <v>17526830390030.207</v>
      </c>
      <c r="O1140" s="132">
        <v>0.64003223510287033</v>
      </c>
      <c r="P1140" s="132">
        <v>0.71904058498740497</v>
      </c>
      <c r="Q1140" s="133">
        <v>4323.3424741071058</v>
      </c>
      <c r="R1140" s="426">
        <v>1.2055331587494715</v>
      </c>
    </row>
    <row r="1141" spans="1:18">
      <c r="A1141" s="134">
        <f t="shared" si="17"/>
        <v>1136</v>
      </c>
      <c r="B1141" s="131">
        <v>9324411.3262268733</v>
      </c>
      <c r="C1141" s="131">
        <v>4185096.5915561407</v>
      </c>
      <c r="D1141" s="131">
        <v>1673533.6046235799</v>
      </c>
      <c r="E1141" s="131">
        <v>5481146.0198077243</v>
      </c>
      <c r="F1141" s="133">
        <v>269393298001.19891</v>
      </c>
      <c r="G1141" s="133">
        <v>58433814439.189728</v>
      </c>
      <c r="H1141" s="133">
        <v>517739398810.38232</v>
      </c>
      <c r="I1141" s="133">
        <v>8878773601999.9121</v>
      </c>
      <c r="J1141" s="133">
        <v>345539358163.72467</v>
      </c>
      <c r="K1141" s="133">
        <v>159153339081.55115</v>
      </c>
      <c r="L1141" s="133">
        <v>4335961801247.1997</v>
      </c>
      <c r="M1141" s="133">
        <v>14237167499302.77</v>
      </c>
      <c r="N1141" s="133">
        <v>15211672198071.596</v>
      </c>
      <c r="O1141" s="132">
        <v>0.59763526927369948</v>
      </c>
      <c r="P1141" s="132">
        <v>0.67458474105255017</v>
      </c>
      <c r="Q1141" s="133">
        <v>3752.2625056910697</v>
      </c>
      <c r="R1141" s="426">
        <v>1.1013730422496104</v>
      </c>
    </row>
    <row r="1142" spans="1:18">
      <c r="A1142" s="134">
        <f t="shared" si="17"/>
        <v>1137</v>
      </c>
      <c r="B1142" s="131">
        <v>11147038.406528642</v>
      </c>
      <c r="C1142" s="131">
        <v>5660759.2000734517</v>
      </c>
      <c r="D1142" s="131">
        <v>1115901.8521560009</v>
      </c>
      <c r="E1142" s="131">
        <v>3676386.5221522115</v>
      </c>
      <c r="F1142" s="133">
        <v>221646233388.86871</v>
      </c>
      <c r="G1142" s="133">
        <v>54446182160.512337</v>
      </c>
      <c r="H1142" s="133">
        <v>389119818675.71039</v>
      </c>
      <c r="I1142" s="133">
        <v>11053218874370.199</v>
      </c>
      <c r="J1142" s="133">
        <v>211502787637.12833</v>
      </c>
      <c r="K1142" s="133">
        <v>137740356724.20865</v>
      </c>
      <c r="L1142" s="133">
        <v>2352330219114.2334</v>
      </c>
      <c r="M1142" s="133">
        <v>14143912056521.48</v>
      </c>
      <c r="N1142" s="133">
        <v>15140158964581.482</v>
      </c>
      <c r="O1142" s="132">
        <v>0.60251582846372742</v>
      </c>
      <c r="P1142" s="132">
        <v>0.66540566144859981</v>
      </c>
      <c r="Q1142" s="133">
        <v>3734.6223395612933</v>
      </c>
      <c r="R1142" s="426">
        <v>1.0009067001789407</v>
      </c>
    </row>
    <row r="1143" spans="1:18">
      <c r="A1143" s="134">
        <f t="shared" si="17"/>
        <v>1138</v>
      </c>
      <c r="B1143" s="131">
        <v>11617122.294192256</v>
      </c>
      <c r="C1143" s="131">
        <v>4528867.3106926521</v>
      </c>
      <c r="D1143" s="131">
        <v>912380.90809292579</v>
      </c>
      <c r="E1143" s="131">
        <v>5342804.3143049572</v>
      </c>
      <c r="F1143" s="133">
        <v>232794627773.48535</v>
      </c>
      <c r="G1143" s="133">
        <v>58711171015.01001</v>
      </c>
      <c r="H1143" s="133">
        <v>428878183199.1731</v>
      </c>
      <c r="I1143" s="133">
        <v>8030398027732.832</v>
      </c>
      <c r="J1143" s="133">
        <v>212754723581.11356</v>
      </c>
      <c r="K1143" s="133">
        <v>85730564970.127151</v>
      </c>
      <c r="L1143" s="133">
        <v>2026937029834.0928</v>
      </c>
      <c r="M1143" s="133">
        <v>10784698529317.338</v>
      </c>
      <c r="N1143" s="133">
        <v>11490565990100.561</v>
      </c>
      <c r="O1143" s="132">
        <v>0.51555921933381699</v>
      </c>
      <c r="P1143" s="132">
        <v>0.59127819180238694</v>
      </c>
      <c r="Q1143" s="133">
        <v>2834.377402590173</v>
      </c>
      <c r="R1143" s="426">
        <v>1.1618594840303329</v>
      </c>
    </row>
    <row r="1144" spans="1:18">
      <c r="A1144" s="134">
        <f t="shared" si="17"/>
        <v>1139</v>
      </c>
      <c r="B1144" s="131">
        <v>12289202.962756235</v>
      </c>
      <c r="C1144" s="131">
        <v>7393528.589334527</v>
      </c>
      <c r="D1144" s="131">
        <v>944827.85826091084</v>
      </c>
      <c r="E1144" s="131">
        <v>5641531.6104818583</v>
      </c>
      <c r="F1144" s="133">
        <v>202103169968.60312</v>
      </c>
      <c r="G1144" s="133">
        <v>40116350222.319344</v>
      </c>
      <c r="H1144" s="133">
        <v>355863370876.34491</v>
      </c>
      <c r="I1144" s="133">
        <v>12561612022107.277</v>
      </c>
      <c r="J1144" s="133">
        <v>235431292888.93567</v>
      </c>
      <c r="K1144" s="133">
        <v>141057291496.87585</v>
      </c>
      <c r="L1144" s="133">
        <v>2543940449839.0381</v>
      </c>
      <c r="M1144" s="133">
        <v>15837904427208.473</v>
      </c>
      <c r="N1144" s="133">
        <v>16936015236526.221</v>
      </c>
      <c r="O1144" s="132">
        <v>0.57524793772143323</v>
      </c>
      <c r="P1144" s="132">
        <v>0.62615053983728053</v>
      </c>
      <c r="Q1144" s="133">
        <v>4177.6061264248201</v>
      </c>
      <c r="R1144" s="426">
        <v>1.2212924606853761</v>
      </c>
    </row>
    <row r="1145" spans="1:18">
      <c r="A1145" s="134">
        <f t="shared" si="17"/>
        <v>1140</v>
      </c>
      <c r="B1145" s="131">
        <v>9860290.4215771854</v>
      </c>
      <c r="C1145" s="131">
        <v>17213078.393987507</v>
      </c>
      <c r="D1145" s="131">
        <v>927815.06669234915</v>
      </c>
      <c r="E1145" s="131">
        <v>4756182.6315865349</v>
      </c>
      <c r="F1145" s="133">
        <v>192024999143.72351</v>
      </c>
      <c r="G1145" s="133">
        <v>57941547041.249725</v>
      </c>
      <c r="H1145" s="133">
        <v>648946036678.6261</v>
      </c>
      <c r="I1145" s="133">
        <v>20859496052600.594</v>
      </c>
      <c r="J1145" s="133">
        <v>335338084888.36755</v>
      </c>
      <c r="K1145" s="133">
        <v>72517546105.507202</v>
      </c>
      <c r="L1145" s="133">
        <v>2293877246545.9463</v>
      </c>
      <c r="M1145" s="133">
        <v>24210174966819.039</v>
      </c>
      <c r="N1145" s="133">
        <v>25720438015397.848</v>
      </c>
      <c r="O1145" s="132">
        <v>0.70063261056308057</v>
      </c>
      <c r="P1145" s="132">
        <v>0.76239773026390334</v>
      </c>
      <c r="Q1145" s="133">
        <v>6344.4593032555122</v>
      </c>
      <c r="R1145" s="426">
        <v>1.0315276762886516</v>
      </c>
    </row>
    <row r="1146" spans="1:18">
      <c r="A1146" s="134">
        <f t="shared" si="17"/>
        <v>1141</v>
      </c>
      <c r="B1146" s="131">
        <v>12417949.33450656</v>
      </c>
      <c r="C1146" s="131">
        <v>13750110.733064465</v>
      </c>
      <c r="D1146" s="131">
        <v>1003487.4683060851</v>
      </c>
      <c r="E1146" s="131">
        <v>4806925.0989143401</v>
      </c>
      <c r="F1146" s="133">
        <v>205221199962.19897</v>
      </c>
      <c r="G1146" s="133">
        <v>43117752590.72187</v>
      </c>
      <c r="H1146" s="133">
        <v>567995880939.55542</v>
      </c>
      <c r="I1146" s="133">
        <v>16039883711391.574</v>
      </c>
      <c r="J1146" s="133">
        <v>329824741341.1358</v>
      </c>
      <c r="K1146" s="133">
        <v>104868490662.87843</v>
      </c>
      <c r="L1146" s="133">
        <v>2602975013628.7222</v>
      </c>
      <c r="M1146" s="133">
        <v>19645547837963.867</v>
      </c>
      <c r="N1146" s="133">
        <v>20953471258207.023</v>
      </c>
      <c r="O1146" s="132">
        <v>0.6362938907893505</v>
      </c>
      <c r="P1146" s="132">
        <v>0.70256932507028902</v>
      </c>
      <c r="Q1146" s="133">
        <v>5168.5918249153983</v>
      </c>
      <c r="R1146" s="426">
        <v>1.2679920783716461</v>
      </c>
    </row>
    <row r="1147" spans="1:18">
      <c r="A1147" s="134">
        <f t="shared" si="17"/>
        <v>1142</v>
      </c>
      <c r="B1147" s="131">
        <v>7508739.4295803336</v>
      </c>
      <c r="C1147" s="131">
        <v>3974687.5337924198</v>
      </c>
      <c r="D1147" s="131">
        <v>974585.17898700014</v>
      </c>
      <c r="E1147" s="131">
        <v>6425357.9643777385</v>
      </c>
      <c r="F1147" s="133">
        <v>245070634211.06335</v>
      </c>
      <c r="G1147" s="133">
        <v>48579919136.855133</v>
      </c>
      <c r="H1147" s="133">
        <v>650717557636.6427</v>
      </c>
      <c r="I1147" s="133">
        <v>7928159088579.1172</v>
      </c>
      <c r="J1147" s="133">
        <v>369837107105.11914</v>
      </c>
      <c r="K1147" s="133">
        <v>82092473418.987976</v>
      </c>
      <c r="L1147" s="133">
        <v>2112888720611.3005</v>
      </c>
      <c r="M1147" s="133">
        <v>11143694947351.168</v>
      </c>
      <c r="N1147" s="133">
        <v>11960780696624.695</v>
      </c>
      <c r="O1147" s="132">
        <v>0.54388644409041564</v>
      </c>
      <c r="P1147" s="132">
        <v>0.61434970858462412</v>
      </c>
      <c r="Q1147" s="133">
        <v>2950.3652433706698</v>
      </c>
      <c r="R1147" s="426">
        <v>1.0763725493045211</v>
      </c>
    </row>
    <row r="1148" spans="1:18">
      <c r="A1148" s="134">
        <f t="shared" si="17"/>
        <v>1143</v>
      </c>
      <c r="B1148" s="131">
        <v>12538800.204300193</v>
      </c>
      <c r="C1148" s="131">
        <v>8988403.1564218532</v>
      </c>
      <c r="D1148" s="131">
        <v>973680.43457768974</v>
      </c>
      <c r="E1148" s="131">
        <v>4582028.91810326</v>
      </c>
      <c r="F1148" s="133">
        <v>266780237338.63052</v>
      </c>
      <c r="G1148" s="133">
        <v>70699333486.798096</v>
      </c>
      <c r="H1148" s="133">
        <v>297429307049.10748</v>
      </c>
      <c r="I1148" s="133">
        <v>15498399333734.83</v>
      </c>
      <c r="J1148" s="133">
        <v>321668209014.23523</v>
      </c>
      <c r="K1148" s="133">
        <v>99351415570.00708</v>
      </c>
      <c r="L1148" s="133">
        <v>2082057277890.7349</v>
      </c>
      <c r="M1148" s="133">
        <v>18298905543258.914</v>
      </c>
      <c r="N1148" s="133">
        <v>19384954245265.996</v>
      </c>
      <c r="O1148" s="132">
        <v>0.63884837717759113</v>
      </c>
      <c r="P1148" s="132">
        <v>0.69259750737960613</v>
      </c>
      <c r="Q1148" s="133">
        <v>4781.6858029763189</v>
      </c>
      <c r="R1148" s="426">
        <v>1.0445517756515741</v>
      </c>
    </row>
    <row r="1149" spans="1:18">
      <c r="A1149" s="134">
        <f t="shared" si="17"/>
        <v>1144</v>
      </c>
      <c r="B1149" s="131">
        <v>9445694.129866071</v>
      </c>
      <c r="C1149" s="131">
        <v>8238288.5196396755</v>
      </c>
      <c r="D1149" s="131">
        <v>1069750.8425702502</v>
      </c>
      <c r="E1149" s="131">
        <v>4555984.7392502548</v>
      </c>
      <c r="F1149" s="133">
        <v>161439945425.73828</v>
      </c>
      <c r="G1149" s="133">
        <v>49359310531.567276</v>
      </c>
      <c r="H1149" s="133">
        <v>498727057438.1167</v>
      </c>
      <c r="I1149" s="133">
        <v>11923364274979.99</v>
      </c>
      <c r="J1149" s="133">
        <v>304566012824.62756</v>
      </c>
      <c r="K1149" s="133">
        <v>104044026887.34224</v>
      </c>
      <c r="L1149" s="133">
        <v>2141175125606.4712</v>
      </c>
      <c r="M1149" s="133">
        <v>14971876497736.547</v>
      </c>
      <c r="N1149" s="133">
        <v>15921236209476.947</v>
      </c>
      <c r="O1149" s="132">
        <v>0.6182687834645908</v>
      </c>
      <c r="P1149" s="132">
        <v>0.67963593375304765</v>
      </c>
      <c r="Q1149" s="133">
        <v>3927.2906288793652</v>
      </c>
      <c r="R1149" s="426">
        <v>0.92605777679221246</v>
      </c>
    </row>
    <row r="1150" spans="1:18">
      <c r="A1150" s="134">
        <f t="shared" si="17"/>
        <v>1145</v>
      </c>
      <c r="B1150" s="131">
        <v>9277038.9850059412</v>
      </c>
      <c r="C1150" s="131">
        <v>6937648.3681303337</v>
      </c>
      <c r="D1150" s="131">
        <v>389822.68199395027</v>
      </c>
      <c r="E1150" s="131">
        <v>8775997.7762841135</v>
      </c>
      <c r="F1150" s="133">
        <v>241554420200.62482</v>
      </c>
      <c r="G1150" s="133">
        <v>80556863416.456635</v>
      </c>
      <c r="H1150" s="133">
        <v>232999680657.67273</v>
      </c>
      <c r="I1150" s="133">
        <v>13175838918636.924</v>
      </c>
      <c r="J1150" s="133">
        <v>485017977508.8244</v>
      </c>
      <c r="K1150" s="133">
        <v>47557605171.756256</v>
      </c>
      <c r="L1150" s="133">
        <v>928966221753.82349</v>
      </c>
      <c r="M1150" s="133">
        <v>14870380403729</v>
      </c>
      <c r="N1150" s="133">
        <v>15870465374731.424</v>
      </c>
      <c r="O1150" s="132">
        <v>0.5703459903966237</v>
      </c>
      <c r="P1150" s="132">
        <v>0.62426708529932962</v>
      </c>
      <c r="Q1150" s="133">
        <v>3914.7669893269422</v>
      </c>
      <c r="R1150" s="426">
        <v>1.1821558363155111</v>
      </c>
    </row>
    <row r="1151" spans="1:18">
      <c r="A1151" s="134">
        <f t="shared" si="17"/>
        <v>1146</v>
      </c>
      <c r="B1151" s="131">
        <v>10005737.755697371</v>
      </c>
      <c r="C1151" s="131">
        <v>6885091.6111427937</v>
      </c>
      <c r="D1151" s="131">
        <v>524558.30879888986</v>
      </c>
      <c r="E1151" s="131">
        <v>4662356.6890666429</v>
      </c>
      <c r="F1151" s="133">
        <v>251859062570.51575</v>
      </c>
      <c r="G1151" s="133">
        <v>42360464890.203491</v>
      </c>
      <c r="H1151" s="133">
        <v>513114256701.86456</v>
      </c>
      <c r="I1151" s="133">
        <v>10824299717501.494</v>
      </c>
      <c r="J1151" s="133">
        <v>222089996240.9826</v>
      </c>
      <c r="K1151" s="133">
        <v>59639972249.519516</v>
      </c>
      <c r="L1151" s="133">
        <v>1394043513491.3311</v>
      </c>
      <c r="M1151" s="133">
        <v>13013187456185.191</v>
      </c>
      <c r="N1151" s="133">
        <v>13925951792748.73</v>
      </c>
      <c r="O1151" s="132">
        <v>0.59310579942024133</v>
      </c>
      <c r="P1151" s="132">
        <v>0.65605208221098343</v>
      </c>
      <c r="Q1151" s="133">
        <v>3435.1139103968253</v>
      </c>
      <c r="R1151" s="426">
        <v>1.3058883006261102</v>
      </c>
    </row>
    <row r="1152" spans="1:18">
      <c r="A1152" s="134">
        <f t="shared" si="17"/>
        <v>1147</v>
      </c>
      <c r="B1152" s="131">
        <v>12009892.764454572</v>
      </c>
      <c r="C1152" s="131">
        <v>9978480.7671253029</v>
      </c>
      <c r="D1152" s="131">
        <v>1153689.6712226067</v>
      </c>
      <c r="E1152" s="131">
        <v>3125056.9992105756</v>
      </c>
      <c r="F1152" s="133">
        <v>231193228477.63586</v>
      </c>
      <c r="G1152" s="133">
        <v>57780695236.107391</v>
      </c>
      <c r="H1152" s="133">
        <v>459176153224.97583</v>
      </c>
      <c r="I1152" s="133">
        <v>15877051928677.588</v>
      </c>
      <c r="J1152" s="133">
        <v>254257215245.95374</v>
      </c>
      <c r="K1152" s="133">
        <v>80282280369.079575</v>
      </c>
      <c r="L1152" s="133">
        <v>2442623937472.9824</v>
      </c>
      <c r="M1152" s="133">
        <v>19113391514990.578</v>
      </c>
      <c r="N1152" s="133">
        <v>20406547912673.855</v>
      </c>
      <c r="O1152" s="132">
        <v>0.66506711033541377</v>
      </c>
      <c r="P1152" s="132">
        <v>0.73803342183381693</v>
      </c>
      <c r="Q1152" s="133">
        <v>5033.6822675564517</v>
      </c>
      <c r="R1152" s="426">
        <v>1.1407431664093328</v>
      </c>
    </row>
    <row r="1153" spans="1:18">
      <c r="A1153" s="134">
        <f t="shared" si="17"/>
        <v>1148</v>
      </c>
      <c r="B1153" s="131">
        <v>11145680.072072109</v>
      </c>
      <c r="C1153" s="131">
        <v>14706648.508172166</v>
      </c>
      <c r="D1153" s="131">
        <v>1062024.7071549385</v>
      </c>
      <c r="E1153" s="131">
        <v>5732027.810664081</v>
      </c>
      <c r="F1153" s="133">
        <v>223708162825.89307</v>
      </c>
      <c r="G1153" s="133">
        <v>52184090495.31868</v>
      </c>
      <c r="H1153" s="133">
        <v>650463845577.73669</v>
      </c>
      <c r="I1153" s="133">
        <v>21360866979608.098</v>
      </c>
      <c r="J1153" s="133">
        <v>267604224145.23981</v>
      </c>
      <c r="K1153" s="133">
        <v>77357935733.345795</v>
      </c>
      <c r="L1153" s="133">
        <v>2628817322230.4541</v>
      </c>
      <c r="M1153" s="133">
        <v>24985110307294.875</v>
      </c>
      <c r="N1153" s="133">
        <v>26484202201774.672</v>
      </c>
      <c r="O1153" s="132">
        <v>0.66266426236709708</v>
      </c>
      <c r="P1153" s="132">
        <v>0.72842461356095389</v>
      </c>
      <c r="Q1153" s="133">
        <v>6532.8569811975021</v>
      </c>
      <c r="R1153" s="426">
        <v>1.1546219466888674</v>
      </c>
    </row>
    <row r="1154" spans="1:18">
      <c r="A1154" s="134">
        <f t="shared" si="17"/>
        <v>1149</v>
      </c>
      <c r="B1154" s="131">
        <v>9523166.729756223</v>
      </c>
      <c r="C1154" s="131">
        <v>3793532.457708071</v>
      </c>
      <c r="D1154" s="131">
        <v>889416.63598808309</v>
      </c>
      <c r="E1154" s="131">
        <v>4611681.9402094614</v>
      </c>
      <c r="F1154" s="133">
        <v>259505623713.56711</v>
      </c>
      <c r="G1154" s="133">
        <v>64777522960.241875</v>
      </c>
      <c r="H1154" s="133">
        <v>382182068979.70813</v>
      </c>
      <c r="I1154" s="133">
        <v>8895414916483.6953</v>
      </c>
      <c r="J1154" s="133">
        <v>274925653284.78516</v>
      </c>
      <c r="K1154" s="133">
        <v>72197053538.498947</v>
      </c>
      <c r="L1154" s="133">
        <v>2234906514330.562</v>
      </c>
      <c r="M1154" s="133">
        <v>11859626206617.25</v>
      </c>
      <c r="N1154" s="133">
        <v>12733168962612.936</v>
      </c>
      <c r="O1154" s="132">
        <v>0.57776738370924152</v>
      </c>
      <c r="P1154" s="132">
        <v>0.64634896943464726</v>
      </c>
      <c r="Q1154" s="133">
        <v>3140.8902226474929</v>
      </c>
      <c r="R1154" s="426">
        <v>1.2578461403935621</v>
      </c>
    </row>
    <row r="1155" spans="1:18">
      <c r="A1155" s="134">
        <f t="shared" si="17"/>
        <v>1150</v>
      </c>
      <c r="B1155" s="131">
        <v>8882327.5018127859</v>
      </c>
      <c r="C1155" s="131">
        <v>4499629.9974026615</v>
      </c>
      <c r="D1155" s="131">
        <v>580190.72530324874</v>
      </c>
      <c r="E1155" s="131">
        <v>5446291.8893822823</v>
      </c>
      <c r="F1155" s="133">
        <v>158014301856.83463</v>
      </c>
      <c r="G1155" s="133">
        <v>38142993750.18338</v>
      </c>
      <c r="H1155" s="133">
        <v>601155918514.24963</v>
      </c>
      <c r="I1155" s="133">
        <v>7141599571039.4072</v>
      </c>
      <c r="J1155" s="133">
        <v>373656863177.25903</v>
      </c>
      <c r="K1155" s="133">
        <v>44332271197.326996</v>
      </c>
      <c r="L1155" s="133">
        <v>1287835220413.9675</v>
      </c>
      <c r="M1155" s="133">
        <v>9448579844342.2109</v>
      </c>
      <c r="N1155" s="133">
        <v>10092921710651.184</v>
      </c>
      <c r="O1155" s="132">
        <v>0.55690313092756671</v>
      </c>
      <c r="P1155" s="132">
        <v>0.61856074575863096</v>
      </c>
      <c r="Q1155" s="133">
        <v>2489.6205502346284</v>
      </c>
      <c r="R1155" s="426">
        <v>0.99351260740269209</v>
      </c>
    </row>
    <row r="1156" spans="1:18">
      <c r="A1156" s="134">
        <f t="shared" si="17"/>
        <v>1151</v>
      </c>
      <c r="B1156" s="131">
        <v>7141838.9391561085</v>
      </c>
      <c r="C1156" s="131">
        <v>8463962.4074203596</v>
      </c>
      <c r="D1156" s="131">
        <v>965057.55277926323</v>
      </c>
      <c r="E1156" s="131">
        <v>5162381.4906264637</v>
      </c>
      <c r="F1156" s="133">
        <v>220236810682.70862</v>
      </c>
      <c r="G1156" s="133">
        <v>35766176071.14164</v>
      </c>
      <c r="H1156" s="133">
        <v>565438091147.0022</v>
      </c>
      <c r="I1156" s="133">
        <v>14330441043207.059</v>
      </c>
      <c r="J1156" s="133">
        <v>300595536156.04358</v>
      </c>
      <c r="K1156" s="133">
        <v>74086147299.86058</v>
      </c>
      <c r="L1156" s="133">
        <v>1817471003677.7246</v>
      </c>
      <c r="M1156" s="133">
        <v>17088031821487.689</v>
      </c>
      <c r="N1156" s="133">
        <v>18176523510040.215</v>
      </c>
      <c r="O1156" s="132">
        <v>0.64778221076662967</v>
      </c>
      <c r="P1156" s="132">
        <v>0.71668580694055006</v>
      </c>
      <c r="Q1156" s="133">
        <v>4483.6022471732149</v>
      </c>
      <c r="R1156" s="426">
        <v>0.92942744722345982</v>
      </c>
    </row>
    <row r="1157" spans="1:18">
      <c r="A1157" s="134">
        <f t="shared" si="17"/>
        <v>1152</v>
      </c>
      <c r="B1157" s="131">
        <v>12248463.730382346</v>
      </c>
      <c r="C1157" s="131">
        <v>4642958.7130337274</v>
      </c>
      <c r="D1157" s="131">
        <v>870905.7254228252</v>
      </c>
      <c r="E1157" s="131">
        <v>4842365.0129660582</v>
      </c>
      <c r="F1157" s="133">
        <v>235859912627.55319</v>
      </c>
      <c r="G1157" s="133">
        <v>44588754032.512123</v>
      </c>
      <c r="H1157" s="133">
        <v>557226862794.65442</v>
      </c>
      <c r="I1157" s="133">
        <v>9706959927121.0664</v>
      </c>
      <c r="J1157" s="133">
        <v>368930667274.06042</v>
      </c>
      <c r="K1157" s="133">
        <v>80750141866.434875</v>
      </c>
      <c r="L1157" s="133">
        <v>2165970796647.5571</v>
      </c>
      <c r="M1157" s="133">
        <v>12879838395703.773</v>
      </c>
      <c r="N1157" s="133">
        <v>13899796934212.76</v>
      </c>
      <c r="O1157" s="132">
        <v>0.57280407824371304</v>
      </c>
      <c r="P1157" s="132">
        <v>0.62714234709502503</v>
      </c>
      <c r="Q1157" s="133">
        <v>3428.6622926030486</v>
      </c>
      <c r="R1157" s="426">
        <v>1.1546028282495602</v>
      </c>
    </row>
    <row r="1158" spans="1:18">
      <c r="A1158" s="134">
        <f t="shared" si="17"/>
        <v>1153</v>
      </c>
      <c r="B1158" s="131">
        <v>10074888.990838056</v>
      </c>
      <c r="C1158" s="131">
        <v>6941060.440120575</v>
      </c>
      <c r="D1158" s="131">
        <v>1312454.6485568839</v>
      </c>
      <c r="E1158" s="131">
        <v>5842738.2321295384</v>
      </c>
      <c r="F1158" s="133">
        <v>228379521476.11301</v>
      </c>
      <c r="G1158" s="133">
        <v>56325769192.931061</v>
      </c>
      <c r="H1158" s="133">
        <v>581324751444.33423</v>
      </c>
      <c r="I1158" s="133">
        <v>13167401426806.51</v>
      </c>
      <c r="J1158" s="133">
        <v>342983938953.54901</v>
      </c>
      <c r="K1158" s="133">
        <v>106460925620.78047</v>
      </c>
      <c r="L1158" s="133">
        <v>2562848207063.0811</v>
      </c>
      <c r="M1158" s="133">
        <v>16761019249888.254</v>
      </c>
      <c r="N1158" s="133">
        <v>17903647216004.422</v>
      </c>
      <c r="O1158" s="132">
        <v>0.59919983168731117</v>
      </c>
      <c r="P1158" s="132">
        <v>0.68073744449749873</v>
      </c>
      <c r="Q1158" s="133">
        <v>4416.2918638392748</v>
      </c>
      <c r="R1158" s="426">
        <v>1.0623390697342157</v>
      </c>
    </row>
    <row r="1159" spans="1:18">
      <c r="A1159" s="134">
        <f t="shared" si="17"/>
        <v>1154</v>
      </c>
      <c r="B1159" s="131">
        <v>10041879.494262565</v>
      </c>
      <c r="C1159" s="131">
        <v>4548092.7550203046</v>
      </c>
      <c r="D1159" s="131">
        <v>1364557.6332597015</v>
      </c>
      <c r="E1159" s="131">
        <v>6274606.2683274746</v>
      </c>
      <c r="F1159" s="133">
        <v>200705752217.57776</v>
      </c>
      <c r="G1159" s="133">
        <v>55092511933.870415</v>
      </c>
      <c r="H1159" s="133">
        <v>563900933718.81689</v>
      </c>
      <c r="I1159" s="133">
        <v>9095252717254.4922</v>
      </c>
      <c r="J1159" s="133">
        <v>321766969747.5144</v>
      </c>
      <c r="K1159" s="133">
        <v>103058842500.56995</v>
      </c>
      <c r="L1159" s="133">
        <v>3154861961848.6831</v>
      </c>
      <c r="M1159" s="133">
        <v>13238841425070.076</v>
      </c>
      <c r="N1159" s="133">
        <v>14027174985931.863</v>
      </c>
      <c r="O1159" s="132">
        <v>0.55381394883104595</v>
      </c>
      <c r="P1159" s="132">
        <v>0.61638544455331579</v>
      </c>
      <c r="Q1159" s="133">
        <v>3460.0826309649392</v>
      </c>
      <c r="R1159" s="426">
        <v>0.98840423466737914</v>
      </c>
    </row>
    <row r="1160" spans="1:18">
      <c r="A1160" s="134">
        <f t="shared" ref="A1160:A1223" si="18">A1159+1</f>
        <v>1155</v>
      </c>
      <c r="B1160" s="131">
        <v>13544529.406226881</v>
      </c>
      <c r="C1160" s="131">
        <v>4310704.0751505625</v>
      </c>
      <c r="D1160" s="131">
        <v>741707.85918780498</v>
      </c>
      <c r="E1160" s="131">
        <v>3139820.7073046528</v>
      </c>
      <c r="F1160" s="133">
        <v>248612911808.40515</v>
      </c>
      <c r="G1160" s="133">
        <v>59801777707.33902</v>
      </c>
      <c r="H1160" s="133">
        <v>0</v>
      </c>
      <c r="I1160" s="133">
        <v>8479097998292.1387</v>
      </c>
      <c r="J1160" s="133">
        <v>127619872405.57932</v>
      </c>
      <c r="K1160" s="133">
        <v>60389613379.51001</v>
      </c>
      <c r="L1160" s="133">
        <v>1493365224915.9802</v>
      </c>
      <c r="M1160" s="133">
        <v>10160472708993.207</v>
      </c>
      <c r="N1160" s="133">
        <v>10758658019826.217</v>
      </c>
      <c r="O1160" s="132">
        <v>0.48320610962039728</v>
      </c>
      <c r="P1160" s="132">
        <v>0.55590091002514141</v>
      </c>
      <c r="Q1160" s="133">
        <v>2653.8376960597475</v>
      </c>
      <c r="R1160" s="426">
        <v>1.012512223967911</v>
      </c>
    </row>
    <row r="1161" spans="1:18">
      <c r="A1161" s="134">
        <f t="shared" si="18"/>
        <v>1156</v>
      </c>
      <c r="B1161" s="131">
        <v>10573833.712646946</v>
      </c>
      <c r="C1161" s="131">
        <v>6005226.9133373918</v>
      </c>
      <c r="D1161" s="131">
        <v>928715.20091678784</v>
      </c>
      <c r="E1161" s="131">
        <v>4534367.1585753495</v>
      </c>
      <c r="F1161" s="133">
        <v>224334984625.02954</v>
      </c>
      <c r="G1161" s="133">
        <v>49926730292.713913</v>
      </c>
      <c r="H1161" s="133">
        <v>733180240016.09363</v>
      </c>
      <c r="I1161" s="133">
        <v>9681198415244.1816</v>
      </c>
      <c r="J1161" s="133">
        <v>269770398818.09277</v>
      </c>
      <c r="K1161" s="133">
        <v>71189806512.986298</v>
      </c>
      <c r="L1161" s="133">
        <v>1658666107384.8308</v>
      </c>
      <c r="M1161" s="133">
        <v>12414004967976.184</v>
      </c>
      <c r="N1161" s="133">
        <v>13196700151539.734</v>
      </c>
      <c r="O1161" s="132">
        <v>0.55779683848782924</v>
      </c>
      <c r="P1161" s="132">
        <v>0.63767261548107979</v>
      </c>
      <c r="Q1161" s="133">
        <v>3255.2294404390068</v>
      </c>
      <c r="R1161" s="426">
        <v>0.99901434557292501</v>
      </c>
    </row>
    <row r="1162" spans="1:18">
      <c r="A1162" s="134">
        <f t="shared" si="18"/>
        <v>1157</v>
      </c>
      <c r="B1162" s="131">
        <v>6662360.5157088563</v>
      </c>
      <c r="C1162" s="131">
        <v>7507582.7544120634</v>
      </c>
      <c r="D1162" s="131">
        <v>1234710.7565669266</v>
      </c>
      <c r="E1162" s="131">
        <v>3666521.3298225859</v>
      </c>
      <c r="F1162" s="133">
        <v>246308903815.35223</v>
      </c>
      <c r="G1162" s="133">
        <v>36762419940.206436</v>
      </c>
      <c r="H1162" s="133">
        <v>545503963523.16003</v>
      </c>
      <c r="I1162" s="133">
        <v>12791872220441.521</v>
      </c>
      <c r="J1162" s="133">
        <v>237727119248.02777</v>
      </c>
      <c r="K1162" s="133">
        <v>143630095505.51566</v>
      </c>
      <c r="L1162" s="133">
        <v>2157501190742.6663</v>
      </c>
      <c r="M1162" s="133">
        <v>15876234589460.891</v>
      </c>
      <c r="N1162" s="133">
        <v>16918703245101.162</v>
      </c>
      <c r="O1162" s="132">
        <v>0.6508914340316746</v>
      </c>
      <c r="P1162" s="132">
        <v>0.72922841104529146</v>
      </c>
      <c r="Q1162" s="133">
        <v>4173.3357782686635</v>
      </c>
      <c r="R1162" s="426">
        <v>0.97924675856608512</v>
      </c>
    </row>
    <row r="1163" spans="1:18">
      <c r="A1163" s="134">
        <f t="shared" si="18"/>
        <v>1158</v>
      </c>
      <c r="B1163" s="131">
        <v>8543588.1407102998</v>
      </c>
      <c r="C1163" s="131">
        <v>5355326.5206916537</v>
      </c>
      <c r="D1163" s="131">
        <v>1742379.2841415685</v>
      </c>
      <c r="E1163" s="131">
        <v>4501310.1890069731</v>
      </c>
      <c r="F1163" s="133">
        <v>174713595813.29626</v>
      </c>
      <c r="G1163" s="133">
        <v>33575410878.2649</v>
      </c>
      <c r="H1163" s="133">
        <v>428835098327.04047</v>
      </c>
      <c r="I1163" s="133">
        <v>8138419281094.1299</v>
      </c>
      <c r="J1163" s="133">
        <v>309364881393.04926</v>
      </c>
      <c r="K1163" s="133">
        <v>111303407108.16869</v>
      </c>
      <c r="L1163" s="133">
        <v>3764525091770.0815</v>
      </c>
      <c r="M1163" s="133">
        <v>12752447759692.469</v>
      </c>
      <c r="N1163" s="133">
        <v>13531874860557.795</v>
      </c>
      <c r="O1163" s="132">
        <v>0.57595649161896323</v>
      </c>
      <c r="P1163" s="132">
        <v>0.65753142479620541</v>
      </c>
      <c r="Q1163" s="133">
        <v>3337.9069710305366</v>
      </c>
      <c r="R1163" s="426">
        <v>0.97847496721332083</v>
      </c>
    </row>
    <row r="1164" spans="1:18">
      <c r="A1164" s="134">
        <f t="shared" si="18"/>
        <v>1159</v>
      </c>
      <c r="B1164" s="131">
        <v>12108248.898469243</v>
      </c>
      <c r="C1164" s="131">
        <v>4216392.9786985116</v>
      </c>
      <c r="D1164" s="131">
        <v>708299.1387081414</v>
      </c>
      <c r="E1164" s="131">
        <v>4766625.7715915907</v>
      </c>
      <c r="F1164" s="133">
        <v>201359364587.59955</v>
      </c>
      <c r="G1164" s="133">
        <v>47923468744.371033</v>
      </c>
      <c r="H1164" s="133">
        <v>559163392793.02588</v>
      </c>
      <c r="I1164" s="133">
        <v>8998377543251.2148</v>
      </c>
      <c r="J1164" s="133">
        <v>325694979291.80212</v>
      </c>
      <c r="K1164" s="133">
        <v>75636778823.381378</v>
      </c>
      <c r="L1164" s="133">
        <v>1551427316014.8347</v>
      </c>
      <c r="M1164" s="133">
        <v>11510300010174.258</v>
      </c>
      <c r="N1164" s="133">
        <v>12319273652058.066</v>
      </c>
      <c r="O1164" s="132">
        <v>0.54978273656374177</v>
      </c>
      <c r="P1164" s="132">
        <v>0.61039496487196743</v>
      </c>
      <c r="Q1164" s="133">
        <v>3038.7946847701201</v>
      </c>
      <c r="R1164" s="426">
        <v>1.1550031411165396</v>
      </c>
    </row>
    <row r="1165" spans="1:18">
      <c r="A1165" s="134">
        <f t="shared" si="18"/>
        <v>1160</v>
      </c>
      <c r="B1165" s="131">
        <v>11721363.439567985</v>
      </c>
      <c r="C1165" s="131">
        <v>6223142.4229622651</v>
      </c>
      <c r="D1165" s="131">
        <v>885281.13389399555</v>
      </c>
      <c r="E1165" s="131">
        <v>2703458.9686570358</v>
      </c>
      <c r="F1165" s="133">
        <v>221306613531.40112</v>
      </c>
      <c r="G1165" s="133">
        <v>31941720185.204422</v>
      </c>
      <c r="H1165" s="133">
        <v>466353672568.02393</v>
      </c>
      <c r="I1165" s="133">
        <v>11794074940722.484</v>
      </c>
      <c r="J1165" s="133">
        <v>154630782823.64633</v>
      </c>
      <c r="K1165" s="133">
        <v>89113685275.876831</v>
      </c>
      <c r="L1165" s="133">
        <v>1847753345126.0513</v>
      </c>
      <c r="M1165" s="133">
        <v>14351926426516.082</v>
      </c>
      <c r="N1165" s="133">
        <v>15372163701145.041</v>
      </c>
      <c r="O1165" s="132">
        <v>0.63232082361131836</v>
      </c>
      <c r="P1165" s="132">
        <v>0.69420403173847878</v>
      </c>
      <c r="Q1165" s="133">
        <v>3791.8509376282786</v>
      </c>
      <c r="R1165" s="426">
        <v>1.031626063668039</v>
      </c>
    </row>
    <row r="1166" spans="1:18">
      <c r="A1166" s="134">
        <f t="shared" si="18"/>
        <v>1161</v>
      </c>
      <c r="B1166" s="131">
        <v>9239830.6872827932</v>
      </c>
      <c r="C1166" s="131">
        <v>3386457.8561682058</v>
      </c>
      <c r="D1166" s="131">
        <v>671812.15974644967</v>
      </c>
      <c r="E1166" s="131">
        <v>5631865.5630355831</v>
      </c>
      <c r="F1166" s="133">
        <v>176074245187.36829</v>
      </c>
      <c r="G1166" s="133">
        <v>48808291784.72953</v>
      </c>
      <c r="H1166" s="133">
        <v>517162572716.20636</v>
      </c>
      <c r="I1166" s="133">
        <v>6132043772338.6152</v>
      </c>
      <c r="J1166" s="133">
        <v>259690546736.66104</v>
      </c>
      <c r="K1166" s="133">
        <v>52599132721.039146</v>
      </c>
      <c r="L1166" s="133">
        <v>1022954701199.7401</v>
      </c>
      <c r="M1166" s="133">
        <v>7984450725712.2617</v>
      </c>
      <c r="N1166" s="133">
        <v>8571156212126.5176</v>
      </c>
      <c r="O1166" s="132">
        <v>0.48131991924035161</v>
      </c>
      <c r="P1166" s="132">
        <v>0.5518762882270164</v>
      </c>
      <c r="Q1166" s="133">
        <v>2114.2467222808382</v>
      </c>
      <c r="R1166" s="426">
        <v>0.79214362340126587</v>
      </c>
    </row>
    <row r="1167" spans="1:18">
      <c r="A1167" s="134">
        <f t="shared" si="18"/>
        <v>1162</v>
      </c>
      <c r="B1167" s="131">
        <v>12107083.035118632</v>
      </c>
      <c r="C1167" s="131">
        <v>10237356.822137978</v>
      </c>
      <c r="D1167" s="131">
        <v>862289.38789573836</v>
      </c>
      <c r="E1167" s="131">
        <v>3898863.3189338977</v>
      </c>
      <c r="F1167" s="133">
        <v>248127418499.34644</v>
      </c>
      <c r="G1167" s="133">
        <v>76383078819.17807</v>
      </c>
      <c r="H1167" s="133">
        <v>731844072156.05103</v>
      </c>
      <c r="I1167" s="133">
        <v>16225777684027.42</v>
      </c>
      <c r="J1167" s="133">
        <v>325335130487.55786</v>
      </c>
      <c r="K1167" s="133">
        <v>59871396629.936638</v>
      </c>
      <c r="L1167" s="133">
        <v>1936374739140.9631</v>
      </c>
      <c r="M1167" s="133">
        <v>19279203022441.93</v>
      </c>
      <c r="N1167" s="133">
        <v>20575018667306.004</v>
      </c>
      <c r="O1167" s="132">
        <v>0.66291461096282267</v>
      </c>
      <c r="P1167" s="132">
        <v>0.73139246900692312</v>
      </c>
      <c r="Q1167" s="133">
        <v>5075.2389411213626</v>
      </c>
      <c r="R1167" s="426">
        <v>1.1325030490183579</v>
      </c>
    </row>
    <row r="1168" spans="1:18">
      <c r="A1168" s="134">
        <f t="shared" si="18"/>
        <v>1163</v>
      </c>
      <c r="B1168" s="131">
        <v>9812288.8029470835</v>
      </c>
      <c r="C1168" s="131">
        <v>14378901.715340838</v>
      </c>
      <c r="D1168" s="131">
        <v>664720.43578368844</v>
      </c>
      <c r="E1168" s="131">
        <v>4122251.60910042</v>
      </c>
      <c r="F1168" s="133">
        <v>252297033448.7149</v>
      </c>
      <c r="G1168" s="133">
        <v>43110537924.852554</v>
      </c>
      <c r="H1168" s="133">
        <v>506254514468.23157</v>
      </c>
      <c r="I1168" s="133">
        <v>22537372518255.391</v>
      </c>
      <c r="J1168" s="133">
        <v>330499279160.22009</v>
      </c>
      <c r="K1168" s="133">
        <v>58376993674.041916</v>
      </c>
      <c r="L1168" s="133">
        <v>1356261644714.8015</v>
      </c>
      <c r="M1168" s="133">
        <v>24788764950272.684</v>
      </c>
      <c r="N1168" s="133">
        <v>26278880163223.789</v>
      </c>
      <c r="O1168" s="132">
        <v>0.7269195400313635</v>
      </c>
      <c r="P1168" s="132">
        <v>0.78641056520374497</v>
      </c>
      <c r="Q1168" s="133">
        <v>6482.2102030645756</v>
      </c>
      <c r="R1168" s="426">
        <v>0.93095514957823722</v>
      </c>
    </row>
    <row r="1169" spans="1:18">
      <c r="A1169" s="134">
        <f t="shared" si="18"/>
        <v>1164</v>
      </c>
      <c r="B1169" s="131">
        <v>7711338.4813831542</v>
      </c>
      <c r="C1169" s="131">
        <v>13590381.743818644</v>
      </c>
      <c r="D1169" s="131">
        <v>750781.93375656265</v>
      </c>
      <c r="E1169" s="131">
        <v>3376042.6538761747</v>
      </c>
      <c r="F1169" s="133">
        <v>280508909276.00769</v>
      </c>
      <c r="G1169" s="133">
        <v>58155160704.957069</v>
      </c>
      <c r="H1169" s="133">
        <v>805972438396.87512</v>
      </c>
      <c r="I1169" s="133">
        <v>20528614544361.273</v>
      </c>
      <c r="J1169" s="133">
        <v>226461290662.47107</v>
      </c>
      <c r="K1169" s="133">
        <v>69336590507.698364</v>
      </c>
      <c r="L1169" s="133">
        <v>1746221349065.9636</v>
      </c>
      <c r="M1169" s="133">
        <v>23376606212994.285</v>
      </c>
      <c r="N1169" s="133">
        <v>24808529726172.02</v>
      </c>
      <c r="O1169" s="132">
        <v>0.7171848323094151</v>
      </c>
      <c r="P1169" s="132">
        <v>0.78555911119997024</v>
      </c>
      <c r="Q1169" s="133">
        <v>6119.5189260414454</v>
      </c>
      <c r="R1169" s="426">
        <v>1.2882628864204373</v>
      </c>
    </row>
    <row r="1170" spans="1:18">
      <c r="A1170" s="134">
        <f t="shared" si="18"/>
        <v>1165</v>
      </c>
      <c r="B1170" s="131">
        <v>8452500.2284500916</v>
      </c>
      <c r="C1170" s="131">
        <v>4430278.1499305088</v>
      </c>
      <c r="D1170" s="131">
        <v>928819.89088740922</v>
      </c>
      <c r="E1170" s="131">
        <v>3510919.5344405677</v>
      </c>
      <c r="F1170" s="133">
        <v>195005331170.16718</v>
      </c>
      <c r="G1170" s="133">
        <v>37576611680.475761</v>
      </c>
      <c r="H1170" s="133">
        <v>649913040455.75427</v>
      </c>
      <c r="I1170" s="133">
        <v>9033258242969.1113</v>
      </c>
      <c r="J1170" s="133">
        <v>178821786048.66833</v>
      </c>
      <c r="K1170" s="133">
        <v>83433850302.798584</v>
      </c>
      <c r="L1170" s="133">
        <v>1776453624168.876</v>
      </c>
      <c r="M1170" s="133">
        <v>11721880543945.207</v>
      </c>
      <c r="N1170" s="133">
        <v>12509893879286.012</v>
      </c>
      <c r="O1170" s="132">
        <v>0.59191438000559693</v>
      </c>
      <c r="P1170" s="132">
        <v>0.6667802509362919</v>
      </c>
      <c r="Q1170" s="133">
        <v>3085.8149677567862</v>
      </c>
      <c r="R1170" s="426">
        <v>0.95328355311012203</v>
      </c>
    </row>
    <row r="1171" spans="1:18">
      <c r="A1171" s="134">
        <f t="shared" si="18"/>
        <v>1166</v>
      </c>
      <c r="B1171" s="131">
        <v>6557454.7939590653</v>
      </c>
      <c r="C1171" s="131">
        <v>4699619.947980633</v>
      </c>
      <c r="D1171" s="131">
        <v>859214.58006663376</v>
      </c>
      <c r="E1171" s="131">
        <v>4786343.856459531</v>
      </c>
      <c r="F1171" s="133">
        <v>196377355922.66833</v>
      </c>
      <c r="G1171" s="133">
        <v>28538409346.159267</v>
      </c>
      <c r="H1171" s="133">
        <v>373025894357.17804</v>
      </c>
      <c r="I1171" s="133">
        <v>10204866733038.557</v>
      </c>
      <c r="J1171" s="133">
        <v>266766254641.64188</v>
      </c>
      <c r="K1171" s="133">
        <v>98632111702.495972</v>
      </c>
      <c r="L1171" s="133">
        <v>1751029485282.1411</v>
      </c>
      <c r="M1171" s="133">
        <v>12694320479022.014</v>
      </c>
      <c r="N1171" s="133">
        <v>13554814237970.125</v>
      </c>
      <c r="O1171" s="132">
        <v>0.60345682516548949</v>
      </c>
      <c r="P1171" s="132">
        <v>0.66081520608134581</v>
      </c>
      <c r="Q1171" s="133">
        <v>3343.5654262383141</v>
      </c>
      <c r="R1171" s="426">
        <v>0.95273396314140024</v>
      </c>
    </row>
    <row r="1172" spans="1:18">
      <c r="A1172" s="134">
        <f t="shared" si="18"/>
        <v>1167</v>
      </c>
      <c r="B1172" s="131">
        <v>10366582.794828733</v>
      </c>
      <c r="C1172" s="131">
        <v>12837046.367704196</v>
      </c>
      <c r="D1172" s="131">
        <v>628125.91225022625</v>
      </c>
      <c r="E1172" s="131">
        <v>3242717.0186833972</v>
      </c>
      <c r="F1172" s="133">
        <v>240135757495.5553</v>
      </c>
      <c r="G1172" s="133">
        <v>44768227576.422295</v>
      </c>
      <c r="H1172" s="133">
        <v>630265412114.63477</v>
      </c>
      <c r="I1172" s="133">
        <v>22771737159591.793</v>
      </c>
      <c r="J1172" s="133">
        <v>126933405752.08345</v>
      </c>
      <c r="K1172" s="133">
        <v>80140118904.526733</v>
      </c>
      <c r="L1172" s="133">
        <v>1339666974522.864</v>
      </c>
      <c r="M1172" s="133">
        <v>24948743070885.902</v>
      </c>
      <c r="N1172" s="133">
        <v>26479022723052.5</v>
      </c>
      <c r="O1172" s="132">
        <v>0.72066240514840985</v>
      </c>
      <c r="P1172" s="132">
        <v>0.77933504380584595</v>
      </c>
      <c r="Q1172" s="133">
        <v>6531.5793594110755</v>
      </c>
      <c r="R1172" s="426">
        <v>1.0169920891924229</v>
      </c>
    </row>
    <row r="1173" spans="1:18">
      <c r="A1173" s="134">
        <f t="shared" si="18"/>
        <v>1168</v>
      </c>
      <c r="B1173" s="131">
        <v>10966865.773443582</v>
      </c>
      <c r="C1173" s="131">
        <v>7048690.6395327486</v>
      </c>
      <c r="D1173" s="131">
        <v>636279.48709995754</v>
      </c>
      <c r="E1173" s="131">
        <v>6590474.6062120646</v>
      </c>
      <c r="F1173" s="133">
        <v>204979449063.89349</v>
      </c>
      <c r="G1173" s="133">
        <v>53473721946.753601</v>
      </c>
      <c r="H1173" s="133">
        <v>725351341587.8125</v>
      </c>
      <c r="I1173" s="133">
        <v>11546961481348.855</v>
      </c>
      <c r="J1173" s="133">
        <v>434037698817.53003</v>
      </c>
      <c r="K1173" s="133">
        <v>82691183987.638992</v>
      </c>
      <c r="L1173" s="133">
        <v>1277998107018.5518</v>
      </c>
      <c r="M1173" s="133">
        <v>14067039812760.387</v>
      </c>
      <c r="N1173" s="133">
        <v>15088783592870.701</v>
      </c>
      <c r="O1173" s="132">
        <v>0.56323070320786839</v>
      </c>
      <c r="P1173" s="132">
        <v>0.64020330642388301</v>
      </c>
      <c r="Q1173" s="133">
        <v>3721.9495789024918</v>
      </c>
      <c r="R1173" s="426">
        <v>1.0570801650804165</v>
      </c>
    </row>
    <row r="1174" spans="1:18">
      <c r="A1174" s="134">
        <f t="shared" si="18"/>
        <v>1169</v>
      </c>
      <c r="B1174" s="131">
        <v>10484077.307941806</v>
      </c>
      <c r="C1174" s="131">
        <v>15686888.469996344</v>
      </c>
      <c r="D1174" s="131">
        <v>971342.32663075288</v>
      </c>
      <c r="E1174" s="131">
        <v>6133615.2267941851</v>
      </c>
      <c r="F1174" s="133">
        <v>203310515635.50452</v>
      </c>
      <c r="G1174" s="133">
        <v>58495476413.53212</v>
      </c>
      <c r="H1174" s="133">
        <v>593653872984.15527</v>
      </c>
      <c r="I1174" s="133">
        <v>25496868679905.203</v>
      </c>
      <c r="J1174" s="133">
        <v>505861992593.00928</v>
      </c>
      <c r="K1174" s="133">
        <v>85087821212.091003</v>
      </c>
      <c r="L1174" s="133">
        <v>2903363771607.5737</v>
      </c>
      <c r="M1174" s="133">
        <v>29584836138302.031</v>
      </c>
      <c r="N1174" s="133">
        <v>31350190746910.051</v>
      </c>
      <c r="O1174" s="132">
        <v>0.71754131837362911</v>
      </c>
      <c r="P1174" s="132">
        <v>0.77714836021961986</v>
      </c>
      <c r="Q1174" s="133">
        <v>7733.1501595732734</v>
      </c>
      <c r="R1174" s="426">
        <v>1.2841198940685861</v>
      </c>
    </row>
    <row r="1175" spans="1:18">
      <c r="A1175" s="134">
        <f t="shared" si="18"/>
        <v>1170</v>
      </c>
      <c r="B1175" s="131">
        <v>11937791.535646712</v>
      </c>
      <c r="C1175" s="131">
        <v>10366949.492994759</v>
      </c>
      <c r="D1175" s="131">
        <v>689821.82540488499</v>
      </c>
      <c r="E1175" s="131">
        <v>4619290.8035777174</v>
      </c>
      <c r="F1175" s="133">
        <v>219807773123.3114</v>
      </c>
      <c r="G1175" s="133">
        <v>50144899385.106644</v>
      </c>
      <c r="H1175" s="133">
        <v>513528117305.06097</v>
      </c>
      <c r="I1175" s="133">
        <v>15722758268978.742</v>
      </c>
      <c r="J1175" s="133">
        <v>296704465841.56549</v>
      </c>
      <c r="K1175" s="133">
        <v>65740669363.670349</v>
      </c>
      <c r="L1175" s="133">
        <v>1325063186206.8738</v>
      </c>
      <c r="M1175" s="133">
        <v>17923794707695.914</v>
      </c>
      <c r="N1175" s="133">
        <v>19058108141964.539</v>
      </c>
      <c r="O1175" s="132">
        <v>0.64149723553720472</v>
      </c>
      <c r="P1175" s="132">
        <v>0.69815808073495644</v>
      </c>
      <c r="Q1175" s="133">
        <v>4701.0626891871088</v>
      </c>
      <c r="R1175" s="426">
        <v>0.9694550741983432</v>
      </c>
    </row>
    <row r="1176" spans="1:18">
      <c r="A1176" s="134">
        <f t="shared" si="18"/>
        <v>1171</v>
      </c>
      <c r="B1176" s="131">
        <v>14048075.621910298</v>
      </c>
      <c r="C1176" s="131">
        <v>6687975.2842367031</v>
      </c>
      <c r="D1176" s="131">
        <v>530324.11996342801</v>
      </c>
      <c r="E1176" s="131">
        <v>3655295.6168614104</v>
      </c>
      <c r="F1176" s="133">
        <v>274722470568.48944</v>
      </c>
      <c r="G1176" s="133">
        <v>69576981574.091171</v>
      </c>
      <c r="H1176" s="133">
        <v>329341763619.89966</v>
      </c>
      <c r="I1176" s="133">
        <v>13761175305610.154</v>
      </c>
      <c r="J1176" s="133">
        <v>209942764780.06955</v>
      </c>
      <c r="K1176" s="133">
        <v>53725105651.348953</v>
      </c>
      <c r="L1176" s="133">
        <v>1267776783165.7673</v>
      </c>
      <c r="M1176" s="133">
        <v>15621961722827.242</v>
      </c>
      <c r="N1176" s="133">
        <v>16746596454551.826</v>
      </c>
      <c r="O1176" s="132">
        <v>0.62006354931239926</v>
      </c>
      <c r="P1176" s="132">
        <v>0.6695571908612179</v>
      </c>
      <c r="Q1176" s="133">
        <v>4130.8822038855023</v>
      </c>
      <c r="R1176" s="426">
        <v>1.1101244354129858</v>
      </c>
    </row>
    <row r="1177" spans="1:18">
      <c r="A1177" s="134">
        <f t="shared" si="18"/>
        <v>1172</v>
      </c>
      <c r="B1177" s="131">
        <v>9658016.8229292724</v>
      </c>
      <c r="C1177" s="131">
        <v>3728659.3822686174</v>
      </c>
      <c r="D1177" s="131">
        <v>991362.93205241673</v>
      </c>
      <c r="E1177" s="131">
        <v>3274575.8077914584</v>
      </c>
      <c r="F1177" s="133">
        <v>219057734339.80231</v>
      </c>
      <c r="G1177" s="133">
        <v>42148235789.729118</v>
      </c>
      <c r="H1177" s="133">
        <v>809786311262.14587</v>
      </c>
      <c r="I1177" s="133">
        <v>8122830203758.2051</v>
      </c>
      <c r="J1177" s="133">
        <v>208528774550.25446</v>
      </c>
      <c r="K1177" s="133">
        <v>79671263745.233932</v>
      </c>
      <c r="L1177" s="133">
        <v>2490096479269.9155</v>
      </c>
      <c r="M1177" s="133">
        <v>11710913032585.756</v>
      </c>
      <c r="N1177" s="133">
        <v>12666115093674.072</v>
      </c>
      <c r="O1177" s="132">
        <v>0.59738342160051927</v>
      </c>
      <c r="P1177" s="132">
        <v>0.67268961622771462</v>
      </c>
      <c r="Q1177" s="133">
        <v>3124.3500477735747</v>
      </c>
      <c r="R1177" s="426">
        <v>1.2115229467936992</v>
      </c>
    </row>
    <row r="1178" spans="1:18">
      <c r="A1178" s="134">
        <f t="shared" si="18"/>
        <v>1173</v>
      </c>
      <c r="B1178" s="131">
        <v>9210422.829841597</v>
      </c>
      <c r="C1178" s="131">
        <v>4338310.8225091714</v>
      </c>
      <c r="D1178" s="131">
        <v>288193.31807131332</v>
      </c>
      <c r="E1178" s="131">
        <v>4027826.9062551986</v>
      </c>
      <c r="F1178" s="133">
        <v>183874306279.52109</v>
      </c>
      <c r="G1178" s="133">
        <v>38892636132.904053</v>
      </c>
      <c r="H1178" s="133">
        <v>200265477476.71246</v>
      </c>
      <c r="I1178" s="133">
        <v>7591885767156.6846</v>
      </c>
      <c r="J1178" s="133">
        <v>260229557978.08948</v>
      </c>
      <c r="K1178" s="133">
        <v>30982085781.607838</v>
      </c>
      <c r="L1178" s="133">
        <v>623321416867.14233</v>
      </c>
      <c r="M1178" s="133">
        <v>8706684305260.2373</v>
      </c>
      <c r="N1178" s="133">
        <v>9368820915221.3887</v>
      </c>
      <c r="O1178" s="132">
        <v>0.5622713746436685</v>
      </c>
      <c r="P1178" s="132">
        <v>0.60151175060371664</v>
      </c>
      <c r="Q1178" s="133">
        <v>2311.0066391764649</v>
      </c>
      <c r="R1178" s="426">
        <v>0.98764924819572941</v>
      </c>
    </row>
    <row r="1179" spans="1:18">
      <c r="A1179" s="134">
        <f t="shared" si="18"/>
        <v>1174</v>
      </c>
      <c r="B1179" s="131">
        <v>7223488.9584333412</v>
      </c>
      <c r="C1179" s="131">
        <v>11364126.188033018</v>
      </c>
      <c r="D1179" s="131">
        <v>971771.35972669558</v>
      </c>
      <c r="E1179" s="131">
        <v>4148474.2803773517</v>
      </c>
      <c r="F1179" s="133">
        <v>307032331182.91418</v>
      </c>
      <c r="G1179" s="133">
        <v>86381988950.122559</v>
      </c>
      <c r="H1179" s="133">
        <v>754326445490.53979</v>
      </c>
      <c r="I1179" s="133">
        <v>16315605954260.693</v>
      </c>
      <c r="J1179" s="133">
        <v>216896164437.69019</v>
      </c>
      <c r="K1179" s="133">
        <v>85596382042.593079</v>
      </c>
      <c r="L1179" s="133">
        <v>2551310680856.3633</v>
      </c>
      <c r="M1179" s="133">
        <v>19923735627087.879</v>
      </c>
      <c r="N1179" s="133">
        <v>21178337656860.43</v>
      </c>
      <c r="O1179" s="132">
        <v>0.68283305665336935</v>
      </c>
      <c r="P1179" s="132">
        <v>0.76294347354245751</v>
      </c>
      <c r="Q1179" s="133">
        <v>5224.0596094870325</v>
      </c>
      <c r="R1179" s="426">
        <v>1.3237060597133337</v>
      </c>
    </row>
    <row r="1180" spans="1:18">
      <c r="A1180" s="134">
        <f t="shared" si="18"/>
        <v>1175</v>
      </c>
      <c r="B1180" s="131">
        <v>13751882.727799194</v>
      </c>
      <c r="C1180" s="131">
        <v>4674875.7619914422</v>
      </c>
      <c r="D1180" s="131">
        <v>791532.17802669702</v>
      </c>
      <c r="E1180" s="131">
        <v>3945012.2468946641</v>
      </c>
      <c r="F1180" s="133">
        <v>279028465053.31525</v>
      </c>
      <c r="G1180" s="133">
        <v>71581788717.200043</v>
      </c>
      <c r="H1180" s="133">
        <v>733487777405.39734</v>
      </c>
      <c r="I1180" s="133">
        <v>10525292006151.168</v>
      </c>
      <c r="J1180" s="133">
        <v>240492895845.46902</v>
      </c>
      <c r="K1180" s="133">
        <v>93651015090.005997</v>
      </c>
      <c r="L1180" s="133">
        <v>1542729205741.5476</v>
      </c>
      <c r="M1180" s="133">
        <v>13135652900233.586</v>
      </c>
      <c r="N1180" s="133">
        <v>14094400998509.701</v>
      </c>
      <c r="O1180" s="132">
        <v>0.56839205897314449</v>
      </c>
      <c r="P1180" s="132">
        <v>0.62766488681533406</v>
      </c>
      <c r="Q1180" s="133">
        <v>3476.6652685026397</v>
      </c>
      <c r="R1180" s="426">
        <v>1.0642035037042854</v>
      </c>
    </row>
    <row r="1181" spans="1:18">
      <c r="A1181" s="134">
        <f t="shared" si="18"/>
        <v>1176</v>
      </c>
      <c r="B1181" s="131">
        <v>8768232.3083606046</v>
      </c>
      <c r="C1181" s="131">
        <v>5881023.7052592272</v>
      </c>
      <c r="D1181" s="131">
        <v>583582.83394847275</v>
      </c>
      <c r="E1181" s="131">
        <v>4895290.5282767061</v>
      </c>
      <c r="F1181" s="133">
        <v>197169640209.19873</v>
      </c>
      <c r="G1181" s="133">
        <v>35198585214.621048</v>
      </c>
      <c r="H1181" s="133">
        <v>335736970196.50385</v>
      </c>
      <c r="I1181" s="133">
        <v>11004592918130.223</v>
      </c>
      <c r="J1181" s="133">
        <v>415633269709.4397</v>
      </c>
      <c r="K1181" s="133">
        <v>67712667374.20649</v>
      </c>
      <c r="L1181" s="133">
        <v>1300610053038.7407</v>
      </c>
      <c r="M1181" s="133">
        <v>13124285878449.113</v>
      </c>
      <c r="N1181" s="133">
        <v>14073110476790.725</v>
      </c>
      <c r="O1181" s="132">
        <v>0.61774882258152275</v>
      </c>
      <c r="P1181" s="132">
        <v>0.6731286449803987</v>
      </c>
      <c r="Q1181" s="133">
        <v>3471.4135364555314</v>
      </c>
      <c r="R1181" s="426">
        <v>1.1028908740362091</v>
      </c>
    </row>
    <row r="1182" spans="1:18">
      <c r="A1182" s="134">
        <f t="shared" si="18"/>
        <v>1177</v>
      </c>
      <c r="B1182" s="131">
        <v>13848904.472162127</v>
      </c>
      <c r="C1182" s="131">
        <v>6413325.3725030264</v>
      </c>
      <c r="D1182" s="131">
        <v>1777895.75867646</v>
      </c>
      <c r="E1182" s="131">
        <v>4837202.7796578277</v>
      </c>
      <c r="F1182" s="133">
        <v>304218901850.42175</v>
      </c>
      <c r="G1182" s="133">
        <v>75162332561.833755</v>
      </c>
      <c r="H1182" s="133">
        <v>512526263540.08362</v>
      </c>
      <c r="I1182" s="133">
        <v>12282732918379.521</v>
      </c>
      <c r="J1182" s="133">
        <v>393651669116.53516</v>
      </c>
      <c r="K1182" s="133">
        <v>149486130348.6286</v>
      </c>
      <c r="L1182" s="133">
        <v>4119140216154.3594</v>
      </c>
      <c r="M1182" s="133">
        <v>17457537197539.129</v>
      </c>
      <c r="N1182" s="133">
        <v>18603237292368.461</v>
      </c>
      <c r="O1182" s="132">
        <v>0.61246787282992488</v>
      </c>
      <c r="P1182" s="132">
        <v>0.67908665941910462</v>
      </c>
      <c r="Q1182" s="133">
        <v>4588.8597169137793</v>
      </c>
      <c r="R1182" s="426">
        <v>0.95699687785052867</v>
      </c>
    </row>
    <row r="1183" spans="1:18">
      <c r="A1183" s="134">
        <f t="shared" si="18"/>
        <v>1178</v>
      </c>
      <c r="B1183" s="131">
        <v>11758401.792716676</v>
      </c>
      <c r="C1183" s="131">
        <v>12577460.157887446</v>
      </c>
      <c r="D1183" s="131">
        <v>677921.80719732004</v>
      </c>
      <c r="E1183" s="131">
        <v>5152724.4167368161</v>
      </c>
      <c r="F1183" s="133">
        <v>188135997074.78064</v>
      </c>
      <c r="G1183" s="133">
        <v>58279988663.77388</v>
      </c>
      <c r="H1183" s="133">
        <v>353543032011.03479</v>
      </c>
      <c r="I1183" s="133">
        <v>22425865983126.129</v>
      </c>
      <c r="J1183" s="133">
        <v>197616210998.90396</v>
      </c>
      <c r="K1183" s="133">
        <v>85026230783.791382</v>
      </c>
      <c r="L1183" s="133">
        <v>1710975915507.8335</v>
      </c>
      <c r="M1183" s="133">
        <v>24773027372427.691</v>
      </c>
      <c r="N1183" s="133">
        <v>26315939182995.109</v>
      </c>
      <c r="O1183" s="132">
        <v>0.67305146043829744</v>
      </c>
      <c r="P1183" s="132">
        <v>0.72816798049694442</v>
      </c>
      <c r="Q1183" s="133">
        <v>6491.3515498261249</v>
      </c>
      <c r="R1183" s="426">
        <v>1.3487162708245204</v>
      </c>
    </row>
    <row r="1184" spans="1:18">
      <c r="A1184" s="134">
        <f t="shared" si="18"/>
        <v>1179</v>
      </c>
      <c r="B1184" s="131">
        <v>13421509.256483616</v>
      </c>
      <c r="C1184" s="131">
        <v>5671154.2733209599</v>
      </c>
      <c r="D1184" s="131">
        <v>1084535.4609716546</v>
      </c>
      <c r="E1184" s="131">
        <v>4253564.778938083</v>
      </c>
      <c r="F1184" s="133">
        <v>204132153511.64899</v>
      </c>
      <c r="G1184" s="133">
        <v>51879984054.064751</v>
      </c>
      <c r="H1184" s="133">
        <v>450035387226.28589</v>
      </c>
      <c r="I1184" s="133">
        <v>9725075542884.0684</v>
      </c>
      <c r="J1184" s="133">
        <v>312830204088.92804</v>
      </c>
      <c r="K1184" s="133">
        <v>91295680503.684723</v>
      </c>
      <c r="L1184" s="133">
        <v>2605463578785.4688</v>
      </c>
      <c r="M1184" s="133">
        <v>13184700393488.436</v>
      </c>
      <c r="N1184" s="133">
        <v>14088881218939.111</v>
      </c>
      <c r="O1184" s="132">
        <v>0.5464272013571887</v>
      </c>
      <c r="P1184" s="132">
        <v>0.60696338666943717</v>
      </c>
      <c r="Q1184" s="133">
        <v>3475.3037047210437</v>
      </c>
      <c r="R1184" s="426">
        <v>1.1044479164300383</v>
      </c>
    </row>
    <row r="1185" spans="1:18">
      <c r="A1185" s="134">
        <f t="shared" si="18"/>
        <v>1180</v>
      </c>
      <c r="B1185" s="131">
        <v>11255253.901133936</v>
      </c>
      <c r="C1185" s="131">
        <v>4411591.3943289937</v>
      </c>
      <c r="D1185" s="131">
        <v>878129.28579777223</v>
      </c>
      <c r="E1185" s="131">
        <v>4386637.5926856566</v>
      </c>
      <c r="F1185" s="133">
        <v>237152007803.0343</v>
      </c>
      <c r="G1185" s="133">
        <v>50086365015.583611</v>
      </c>
      <c r="H1185" s="133">
        <v>857946840386.63037</v>
      </c>
      <c r="I1185" s="133">
        <v>9176078998637.1211</v>
      </c>
      <c r="J1185" s="133">
        <v>227763070177.62982</v>
      </c>
      <c r="K1185" s="133">
        <v>68356988234.37706</v>
      </c>
      <c r="L1185" s="133">
        <v>1999514012854.0337</v>
      </c>
      <c r="M1185" s="133">
        <v>12329659910289.791</v>
      </c>
      <c r="N1185" s="133">
        <v>13298473453235.791</v>
      </c>
      <c r="O1185" s="132">
        <v>0.54727684434696378</v>
      </c>
      <c r="P1185" s="132">
        <v>0.62263351262157451</v>
      </c>
      <c r="Q1185" s="133">
        <v>3280.3338562495783</v>
      </c>
      <c r="R1185" s="426">
        <v>1.2095004701724246</v>
      </c>
    </row>
    <row r="1186" spans="1:18">
      <c r="A1186" s="134">
        <f t="shared" si="18"/>
        <v>1181</v>
      </c>
      <c r="B1186" s="131">
        <v>8916698.6711598672</v>
      </c>
      <c r="C1186" s="131">
        <v>10963315.091466537</v>
      </c>
      <c r="D1186" s="131">
        <v>1271388.258122189</v>
      </c>
      <c r="E1186" s="131">
        <v>4118583.1598001425</v>
      </c>
      <c r="F1186" s="133">
        <v>178530003734.39395</v>
      </c>
      <c r="G1186" s="133">
        <v>46528482572.574509</v>
      </c>
      <c r="H1186" s="133">
        <v>424550421581.89337</v>
      </c>
      <c r="I1186" s="133">
        <v>18310493347080.859</v>
      </c>
      <c r="J1186" s="133">
        <v>217842063082.85001</v>
      </c>
      <c r="K1186" s="133">
        <v>197788815896.1098</v>
      </c>
      <c r="L1186" s="133">
        <v>2710951904494.5938</v>
      </c>
      <c r="M1186" s="133">
        <v>21861626552136.309</v>
      </c>
      <c r="N1186" s="133">
        <v>23119890030410.617</v>
      </c>
      <c r="O1186" s="132">
        <v>0.66661723874732604</v>
      </c>
      <c r="P1186" s="132">
        <v>0.73059413796056305</v>
      </c>
      <c r="Q1186" s="133">
        <v>5702.9822472645828</v>
      </c>
      <c r="R1186" s="426">
        <v>1.0709055021264799</v>
      </c>
    </row>
    <row r="1187" spans="1:18">
      <c r="A1187" s="134">
        <f t="shared" si="18"/>
        <v>1182</v>
      </c>
      <c r="B1187" s="131">
        <v>10355128.623867389</v>
      </c>
      <c r="C1187" s="131">
        <v>5634553.379918091</v>
      </c>
      <c r="D1187" s="131">
        <v>1147614.9713298751</v>
      </c>
      <c r="E1187" s="131">
        <v>6118946.0796787776</v>
      </c>
      <c r="F1187" s="133">
        <v>249682778242.6413</v>
      </c>
      <c r="G1187" s="133">
        <v>63259193208.374092</v>
      </c>
      <c r="H1187" s="133">
        <v>773903069297.88354</v>
      </c>
      <c r="I1187" s="133">
        <v>9411866013104.4082</v>
      </c>
      <c r="J1187" s="133">
        <v>599722911078.55139</v>
      </c>
      <c r="K1187" s="133">
        <v>104538301347.0242</v>
      </c>
      <c r="L1187" s="133">
        <v>2602920768574.1563</v>
      </c>
      <c r="M1187" s="133">
        <v>13492951063402.021</v>
      </c>
      <c r="N1187" s="133">
        <v>14362703241396.023</v>
      </c>
      <c r="O1187" s="132">
        <v>0.55751168302374354</v>
      </c>
      <c r="P1187" s="132">
        <v>0.63735162936527068</v>
      </c>
      <c r="Q1187" s="133">
        <v>3542.8473708426304</v>
      </c>
      <c r="R1187" s="426">
        <v>1.2340045476509123</v>
      </c>
    </row>
    <row r="1188" spans="1:18">
      <c r="A1188" s="134">
        <f t="shared" si="18"/>
        <v>1183</v>
      </c>
      <c r="B1188" s="131">
        <v>7596660.8894634349</v>
      </c>
      <c r="C1188" s="131">
        <v>5159691.3314493708</v>
      </c>
      <c r="D1188" s="131">
        <v>1312683.7710504394</v>
      </c>
      <c r="E1188" s="131">
        <v>5496249.3413442373</v>
      </c>
      <c r="F1188" s="133">
        <v>192945476970.23584</v>
      </c>
      <c r="G1188" s="133">
        <v>37300279782.444283</v>
      </c>
      <c r="H1188" s="133">
        <v>569719054996.40723</v>
      </c>
      <c r="I1188" s="133">
        <v>10187633165691.492</v>
      </c>
      <c r="J1188" s="133">
        <v>382792599369.21075</v>
      </c>
      <c r="K1188" s="133">
        <v>105229216550.46812</v>
      </c>
      <c r="L1188" s="133">
        <v>3903982071706.2046</v>
      </c>
      <c r="M1188" s="133">
        <v>15149356108313.783</v>
      </c>
      <c r="N1188" s="133">
        <v>16229764924589.77</v>
      </c>
      <c r="O1188" s="132">
        <v>0.58677601770100707</v>
      </c>
      <c r="P1188" s="132">
        <v>0.67905789955219176</v>
      </c>
      <c r="Q1188" s="133">
        <v>4003.3953933373878</v>
      </c>
      <c r="R1188" s="426">
        <v>1.4456135982422116</v>
      </c>
    </row>
    <row r="1189" spans="1:18">
      <c r="A1189" s="134">
        <f t="shared" si="18"/>
        <v>1184</v>
      </c>
      <c r="B1189" s="131">
        <v>12892792.938446773</v>
      </c>
      <c r="C1189" s="131">
        <v>5597122.7778830547</v>
      </c>
      <c r="D1189" s="131">
        <v>1332749.7972237915</v>
      </c>
      <c r="E1189" s="131">
        <v>4428411.2994941864</v>
      </c>
      <c r="F1189" s="133">
        <v>338670735439.40277</v>
      </c>
      <c r="G1189" s="133">
        <v>80871547686.435715</v>
      </c>
      <c r="H1189" s="133">
        <v>519717612122.07953</v>
      </c>
      <c r="I1189" s="133">
        <v>11454389734921.156</v>
      </c>
      <c r="J1189" s="133">
        <v>274374066517.5076</v>
      </c>
      <c r="K1189" s="133">
        <v>134297159971.60919</v>
      </c>
      <c r="L1189" s="133">
        <v>2844548094632.9209</v>
      </c>
      <c r="M1189" s="133">
        <v>15227326668165.273</v>
      </c>
      <c r="N1189" s="133">
        <v>16389852356083.553</v>
      </c>
      <c r="O1189" s="132">
        <v>0.5712496279299113</v>
      </c>
      <c r="P1189" s="132">
        <v>0.65569688509724544</v>
      </c>
      <c r="Q1189" s="133">
        <v>4042.8841529559822</v>
      </c>
      <c r="R1189" s="426">
        <v>1.1447833837348056</v>
      </c>
    </row>
    <row r="1190" spans="1:18">
      <c r="A1190" s="134">
        <f t="shared" si="18"/>
        <v>1185</v>
      </c>
      <c r="B1190" s="131">
        <v>7902519.9703156725</v>
      </c>
      <c r="C1190" s="131">
        <v>5750320.6825375408</v>
      </c>
      <c r="D1190" s="131">
        <v>1087091.2650378221</v>
      </c>
      <c r="E1190" s="131">
        <v>4169814.7662524274</v>
      </c>
      <c r="F1190" s="133">
        <v>242987764776.72339</v>
      </c>
      <c r="G1190" s="133">
        <v>38416371548.664703</v>
      </c>
      <c r="H1190" s="133">
        <v>313167345064.89313</v>
      </c>
      <c r="I1190" s="133">
        <v>12268909570272.234</v>
      </c>
      <c r="J1190" s="133">
        <v>221559298533.96454</v>
      </c>
      <c r="K1190" s="133">
        <v>105400897797.91057</v>
      </c>
      <c r="L1190" s="133">
        <v>1866477365109.4319</v>
      </c>
      <c r="M1190" s="133">
        <v>14775514476778.434</v>
      </c>
      <c r="N1190" s="133">
        <v>15751308991674.484</v>
      </c>
      <c r="O1190" s="132">
        <v>0.63350704437129912</v>
      </c>
      <c r="P1190" s="132">
        <v>0.69627285361946845</v>
      </c>
      <c r="Q1190" s="133">
        <v>3885.374689608901</v>
      </c>
      <c r="R1190" s="426">
        <v>0.91933942254963774</v>
      </c>
    </row>
    <row r="1191" spans="1:18">
      <c r="A1191" s="134">
        <f t="shared" si="18"/>
        <v>1186</v>
      </c>
      <c r="B1191" s="131">
        <v>13683700.05761151</v>
      </c>
      <c r="C1191" s="131">
        <v>6652914.0995321479</v>
      </c>
      <c r="D1191" s="131">
        <v>970497.60369929066</v>
      </c>
      <c r="E1191" s="131">
        <v>4582413.3667492811</v>
      </c>
      <c r="F1191" s="133">
        <v>222943406431.00549</v>
      </c>
      <c r="G1191" s="133">
        <v>59218619471.073677</v>
      </c>
      <c r="H1191" s="133">
        <v>813887039974.92896</v>
      </c>
      <c r="I1191" s="133">
        <v>10395678223501.676</v>
      </c>
      <c r="J1191" s="133">
        <v>209966843594.0289</v>
      </c>
      <c r="K1191" s="133">
        <v>64915858123.420387</v>
      </c>
      <c r="L1191" s="133">
        <v>2406098099634.3848</v>
      </c>
      <c r="M1191" s="133">
        <v>13890546064828.439</v>
      </c>
      <c r="N1191" s="133">
        <v>14790722713292.252</v>
      </c>
      <c r="O1191" s="132">
        <v>0.57076613259329312</v>
      </c>
      <c r="P1191" s="132">
        <v>0.64043792126848154</v>
      </c>
      <c r="Q1191" s="133">
        <v>3648.4269149709553</v>
      </c>
      <c r="R1191" s="426">
        <v>1.2358812341891192</v>
      </c>
    </row>
    <row r="1192" spans="1:18">
      <c r="A1192" s="134">
        <f t="shared" si="18"/>
        <v>1187</v>
      </c>
      <c r="B1192" s="131">
        <v>10986664.657098174</v>
      </c>
      <c r="C1192" s="131">
        <v>8644626.7328594811</v>
      </c>
      <c r="D1192" s="131">
        <v>1291326.1039825231</v>
      </c>
      <c r="E1192" s="131">
        <v>4479944.2419235464</v>
      </c>
      <c r="F1192" s="133">
        <v>209990504899.96591</v>
      </c>
      <c r="G1192" s="133">
        <v>55912544570.230194</v>
      </c>
      <c r="H1192" s="133">
        <v>713847567131.53137</v>
      </c>
      <c r="I1192" s="133">
        <v>14259267202026.598</v>
      </c>
      <c r="J1192" s="133">
        <v>197422033541.84982</v>
      </c>
      <c r="K1192" s="133">
        <v>113317223204.11935</v>
      </c>
      <c r="L1192" s="133">
        <v>2912086037613.1514</v>
      </c>
      <c r="M1192" s="133">
        <v>18195940063517.25</v>
      </c>
      <c r="N1192" s="133">
        <v>19411018142958.703</v>
      </c>
      <c r="O1192" s="132">
        <v>0.62419940723472589</v>
      </c>
      <c r="P1192" s="132">
        <v>0.68706053872150386</v>
      </c>
      <c r="Q1192" s="133">
        <v>4788.1149834629259</v>
      </c>
      <c r="R1192" s="426">
        <v>1.1038445367103749</v>
      </c>
    </row>
    <row r="1193" spans="1:18">
      <c r="A1193" s="134">
        <f t="shared" si="18"/>
        <v>1188</v>
      </c>
      <c r="B1193" s="131">
        <v>8619761.1634460911</v>
      </c>
      <c r="C1193" s="131">
        <v>11639895.957008768</v>
      </c>
      <c r="D1193" s="131">
        <v>785998.57845076942</v>
      </c>
      <c r="E1193" s="131">
        <v>3185056.8921289719</v>
      </c>
      <c r="F1193" s="133">
        <v>204896023115.40451</v>
      </c>
      <c r="G1193" s="133">
        <v>40984473429.292892</v>
      </c>
      <c r="H1193" s="133">
        <v>143762260863.80576</v>
      </c>
      <c r="I1193" s="133">
        <v>15867822192085.197</v>
      </c>
      <c r="J1193" s="133">
        <v>239278900880.31284</v>
      </c>
      <c r="K1193" s="133">
        <v>66577254894.433449</v>
      </c>
      <c r="L1193" s="133">
        <v>2165362083617.9875</v>
      </c>
      <c r="M1193" s="133">
        <v>18482802692341.738</v>
      </c>
      <c r="N1193" s="133">
        <v>19575120166556.203</v>
      </c>
      <c r="O1193" s="132">
        <v>0.70432365648365658</v>
      </c>
      <c r="P1193" s="132">
        <v>0.76103056698978888</v>
      </c>
      <c r="Q1193" s="133">
        <v>4828.5940223374946</v>
      </c>
      <c r="R1193" s="426">
        <v>1.2245551198803168</v>
      </c>
    </row>
    <row r="1194" spans="1:18">
      <c r="A1194" s="134">
        <f t="shared" si="18"/>
        <v>1189</v>
      </c>
      <c r="B1194" s="131">
        <v>7755169.0939692138</v>
      </c>
      <c r="C1194" s="131">
        <v>3828576.5555289094</v>
      </c>
      <c r="D1194" s="131">
        <v>670440.83145551453</v>
      </c>
      <c r="E1194" s="131">
        <v>5969335.3302481128</v>
      </c>
      <c r="F1194" s="133">
        <v>162726595804.88434</v>
      </c>
      <c r="G1194" s="133">
        <v>68231301628.654182</v>
      </c>
      <c r="H1194" s="133">
        <v>396411590150.07275</v>
      </c>
      <c r="I1194" s="133">
        <v>7415458826070.2598</v>
      </c>
      <c r="J1194" s="133">
        <v>354998496407.19397</v>
      </c>
      <c r="K1194" s="133">
        <v>70697929201.12616</v>
      </c>
      <c r="L1194" s="133">
        <v>1576931114358.0874</v>
      </c>
      <c r="M1194" s="133">
        <v>9814497956186.7402</v>
      </c>
      <c r="N1194" s="133">
        <v>10543831730537.473</v>
      </c>
      <c r="O1194" s="132">
        <v>0.54390140133084197</v>
      </c>
      <c r="P1194" s="132">
        <v>0.5971158366721262</v>
      </c>
      <c r="Q1194" s="133">
        <v>2600.8465048193075</v>
      </c>
      <c r="R1194" s="426">
        <v>1.0968844760274221</v>
      </c>
    </row>
    <row r="1195" spans="1:18">
      <c r="A1195" s="134">
        <f t="shared" si="18"/>
        <v>1190</v>
      </c>
      <c r="B1195" s="131">
        <v>9098724.1788735744</v>
      </c>
      <c r="C1195" s="131">
        <v>3286841.2911611996</v>
      </c>
      <c r="D1195" s="131">
        <v>846739.36754176754</v>
      </c>
      <c r="E1195" s="131">
        <v>3386673.329041413</v>
      </c>
      <c r="F1195" s="133">
        <v>202698425942.83429</v>
      </c>
      <c r="G1195" s="133">
        <v>51823493305.431915</v>
      </c>
      <c r="H1195" s="133">
        <v>453320974086.50342</v>
      </c>
      <c r="I1195" s="133">
        <v>7385531865286.0186</v>
      </c>
      <c r="J1195" s="133">
        <v>187284677281.53723</v>
      </c>
      <c r="K1195" s="133">
        <v>71943133419.392303</v>
      </c>
      <c r="L1195" s="133">
        <v>1445039598730.696</v>
      </c>
      <c r="M1195" s="133">
        <v>9543120248804.1465</v>
      </c>
      <c r="N1195" s="133">
        <v>10267450603051.393</v>
      </c>
      <c r="O1195" s="132">
        <v>0.55175054348113506</v>
      </c>
      <c r="P1195" s="132">
        <v>0.60767722549334557</v>
      </c>
      <c r="Q1195" s="133">
        <v>2532.671584373802</v>
      </c>
      <c r="R1195" s="426">
        <v>0.85783568949040145</v>
      </c>
    </row>
    <row r="1196" spans="1:18">
      <c r="A1196" s="134">
        <f t="shared" si="18"/>
        <v>1191</v>
      </c>
      <c r="B1196" s="131">
        <v>10897996.565071668</v>
      </c>
      <c r="C1196" s="131">
        <v>4707432.7473982805</v>
      </c>
      <c r="D1196" s="131">
        <v>737410.95215425896</v>
      </c>
      <c r="E1196" s="131">
        <v>4029444.5398360239</v>
      </c>
      <c r="F1196" s="133">
        <v>263862289077.24347</v>
      </c>
      <c r="G1196" s="133">
        <v>49259118979.770065</v>
      </c>
      <c r="H1196" s="133">
        <v>623902947481.75342</v>
      </c>
      <c r="I1196" s="133">
        <v>8925821554223.4961</v>
      </c>
      <c r="J1196" s="133">
        <v>237289549939.61395</v>
      </c>
      <c r="K1196" s="133">
        <v>69192214106.932983</v>
      </c>
      <c r="L1196" s="133">
        <v>1444158225441.5815</v>
      </c>
      <c r="M1196" s="133">
        <v>11300364491193.379</v>
      </c>
      <c r="N1196" s="133">
        <v>12076215745768.914</v>
      </c>
      <c r="O1196" s="132">
        <v>0.56859741139036657</v>
      </c>
      <c r="P1196" s="132">
        <v>0.64016364524110747</v>
      </c>
      <c r="Q1196" s="133">
        <v>2978.8396018176895</v>
      </c>
      <c r="R1196" s="426">
        <v>1.0019883537209817</v>
      </c>
    </row>
    <row r="1197" spans="1:18">
      <c r="A1197" s="134">
        <f t="shared" si="18"/>
        <v>1192</v>
      </c>
      <c r="B1197" s="131">
        <v>14505424.789107075</v>
      </c>
      <c r="C1197" s="131">
        <v>8736931.7570120804</v>
      </c>
      <c r="D1197" s="131">
        <v>1315765.8581873791</v>
      </c>
      <c r="E1197" s="131">
        <v>5063571.7702722587</v>
      </c>
      <c r="F1197" s="133">
        <v>266609180481.94241</v>
      </c>
      <c r="G1197" s="133">
        <v>71677082394.86319</v>
      </c>
      <c r="H1197" s="133">
        <v>474415838328.00488</v>
      </c>
      <c r="I1197" s="133">
        <v>16105118303773.316</v>
      </c>
      <c r="J1197" s="133">
        <v>237298716858.62381</v>
      </c>
      <c r="K1197" s="133">
        <v>106146811972.64362</v>
      </c>
      <c r="L1197" s="133">
        <v>3627677347592.6768</v>
      </c>
      <c r="M1197" s="133">
        <v>20550657018525.266</v>
      </c>
      <c r="N1197" s="133">
        <v>21802013647285.902</v>
      </c>
      <c r="O1197" s="132">
        <v>0.6182440913309859</v>
      </c>
      <c r="P1197" s="132">
        <v>0.69862450317142544</v>
      </c>
      <c r="Q1197" s="133">
        <v>5377.9017383537002</v>
      </c>
      <c r="R1197" s="426">
        <v>1.3277608265934042</v>
      </c>
    </row>
    <row r="1198" spans="1:18">
      <c r="A1198" s="134">
        <f t="shared" si="18"/>
        <v>1193</v>
      </c>
      <c r="B1198" s="131">
        <v>12132251.637247339</v>
      </c>
      <c r="C1198" s="131">
        <v>6134721.1147557627</v>
      </c>
      <c r="D1198" s="131">
        <v>1036353.7265018832</v>
      </c>
      <c r="E1198" s="131">
        <v>6476877.8659939636</v>
      </c>
      <c r="F1198" s="133">
        <v>251175143152.07291</v>
      </c>
      <c r="G1198" s="133">
        <v>47459088653.740646</v>
      </c>
      <c r="H1198" s="133">
        <v>739467159533.01709</v>
      </c>
      <c r="I1198" s="133">
        <v>10270921252559.984</v>
      </c>
      <c r="J1198" s="133">
        <v>319087964724.96515</v>
      </c>
      <c r="K1198" s="133">
        <v>74236761617.761826</v>
      </c>
      <c r="L1198" s="133">
        <v>1576072177649.8206</v>
      </c>
      <c r="M1198" s="133">
        <v>12979785316085.549</v>
      </c>
      <c r="N1198" s="133">
        <v>13912006866348.547</v>
      </c>
      <c r="O1198" s="132">
        <v>0.51654002099943397</v>
      </c>
      <c r="P1198" s="132">
        <v>0.5883442985221603</v>
      </c>
      <c r="Q1198" s="133">
        <v>3431.6741160208553</v>
      </c>
      <c r="R1198" s="426">
        <v>0.86150366375909282</v>
      </c>
    </row>
    <row r="1199" spans="1:18">
      <c r="A1199" s="134">
        <f t="shared" si="18"/>
        <v>1194</v>
      </c>
      <c r="B1199" s="131">
        <v>15027882.101971557</v>
      </c>
      <c r="C1199" s="131">
        <v>5757394.6930572186</v>
      </c>
      <c r="D1199" s="131">
        <v>933717.85449516249</v>
      </c>
      <c r="E1199" s="131">
        <v>4207040.6292657964</v>
      </c>
      <c r="F1199" s="133">
        <v>274625256821.28183</v>
      </c>
      <c r="G1199" s="133">
        <v>73309863321.764084</v>
      </c>
      <c r="H1199" s="133">
        <v>0</v>
      </c>
      <c r="I1199" s="133">
        <v>13142524164720.863</v>
      </c>
      <c r="J1199" s="133">
        <v>246043109349.61621</v>
      </c>
      <c r="K1199" s="133">
        <v>105445919112.98976</v>
      </c>
      <c r="L1199" s="133">
        <v>2624907248585.2031</v>
      </c>
      <c r="M1199" s="133">
        <v>16118920441768.674</v>
      </c>
      <c r="N1199" s="133">
        <v>17078507657883.041</v>
      </c>
      <c r="O1199" s="132">
        <v>0.53844140373497962</v>
      </c>
      <c r="P1199" s="132">
        <v>0.61628585114825629</v>
      </c>
      <c r="Q1199" s="133">
        <v>4212.7547256741591</v>
      </c>
      <c r="R1199" s="426">
        <v>1.2827529304106775</v>
      </c>
    </row>
    <row r="1200" spans="1:18">
      <c r="A1200" s="134">
        <f t="shared" si="18"/>
        <v>1195</v>
      </c>
      <c r="B1200" s="131">
        <v>9862874.3451591115</v>
      </c>
      <c r="C1200" s="131">
        <v>3947731.6891604387</v>
      </c>
      <c r="D1200" s="131">
        <v>686714.16572437307</v>
      </c>
      <c r="E1200" s="131">
        <v>4545561.5789250005</v>
      </c>
      <c r="F1200" s="133">
        <v>233707167010.17743</v>
      </c>
      <c r="G1200" s="133">
        <v>45986225598.245117</v>
      </c>
      <c r="H1200" s="133">
        <v>144928134603.87982</v>
      </c>
      <c r="I1200" s="133">
        <v>9592840948571.5762</v>
      </c>
      <c r="J1200" s="133">
        <v>194737162700.9346</v>
      </c>
      <c r="K1200" s="133">
        <v>102762834396.6626</v>
      </c>
      <c r="L1200" s="133">
        <v>1897764706050.3433</v>
      </c>
      <c r="M1200" s="133">
        <v>11933033786323.396</v>
      </c>
      <c r="N1200" s="133">
        <v>12835191384995.311</v>
      </c>
      <c r="O1200" s="132">
        <v>0.58584119883068952</v>
      </c>
      <c r="P1200" s="132">
        <v>0.63283016686771687</v>
      </c>
      <c r="Q1200" s="133">
        <v>3166.0560890466973</v>
      </c>
      <c r="R1200" s="426">
        <v>1.10974587789117</v>
      </c>
    </row>
    <row r="1201" spans="1:18">
      <c r="A1201" s="134">
        <f t="shared" si="18"/>
        <v>1196</v>
      </c>
      <c r="B1201" s="131">
        <v>11258581.364739578</v>
      </c>
      <c r="C1201" s="131">
        <v>5412691.3142623538</v>
      </c>
      <c r="D1201" s="131">
        <v>978108.20144751796</v>
      </c>
      <c r="E1201" s="131">
        <v>4326025.7501325076</v>
      </c>
      <c r="F1201" s="133">
        <v>182051849164.77643</v>
      </c>
      <c r="G1201" s="133">
        <v>28317270333.429298</v>
      </c>
      <c r="H1201" s="133">
        <v>410893498245.70313</v>
      </c>
      <c r="I1201" s="133">
        <v>9150986417973.9551</v>
      </c>
      <c r="J1201" s="133">
        <v>305884185146.63318</v>
      </c>
      <c r="K1201" s="133">
        <v>82333411856.717834</v>
      </c>
      <c r="L1201" s="133">
        <v>1695251286828.4009</v>
      </c>
      <c r="M1201" s="133">
        <v>11645348800051.41</v>
      </c>
      <c r="N1201" s="133">
        <v>12401460115112.299</v>
      </c>
      <c r="O1201" s="132">
        <v>0.55932063984392644</v>
      </c>
      <c r="P1201" s="132">
        <v>0.63162644466544615</v>
      </c>
      <c r="Q1201" s="133">
        <v>3059.06761596258</v>
      </c>
      <c r="R1201" s="426">
        <v>0.90574800491370611</v>
      </c>
    </row>
    <row r="1202" spans="1:18">
      <c r="A1202" s="134">
        <f t="shared" si="18"/>
        <v>1197</v>
      </c>
      <c r="B1202" s="131">
        <v>11425852.096536525</v>
      </c>
      <c r="C1202" s="131">
        <v>5916981.2302215472</v>
      </c>
      <c r="D1202" s="131">
        <v>553190.37914587278</v>
      </c>
      <c r="E1202" s="131">
        <v>5123237.7713704556</v>
      </c>
      <c r="F1202" s="133">
        <v>296671482827.69379</v>
      </c>
      <c r="G1202" s="133">
        <v>59736077893.421051</v>
      </c>
      <c r="H1202" s="133">
        <v>808040973610.49731</v>
      </c>
      <c r="I1202" s="133">
        <v>9950747835352.6426</v>
      </c>
      <c r="J1202" s="133">
        <v>447069228056.54718</v>
      </c>
      <c r="K1202" s="133">
        <v>61097741485.554642</v>
      </c>
      <c r="L1202" s="133">
        <v>1459846010309.7</v>
      </c>
      <c r="M1202" s="133">
        <v>12726801788814.941</v>
      </c>
      <c r="N1202" s="133">
        <v>13692093510657.848</v>
      </c>
      <c r="O1202" s="132">
        <v>0.58913227507190258</v>
      </c>
      <c r="P1202" s="132">
        <v>0.65562065605005537</v>
      </c>
      <c r="Q1202" s="133">
        <v>3377.4280983369135</v>
      </c>
      <c r="R1202" s="426">
        <v>1.1177639405803634</v>
      </c>
    </row>
    <row r="1203" spans="1:18">
      <c r="A1203" s="134">
        <f t="shared" si="18"/>
        <v>1198</v>
      </c>
      <c r="B1203" s="131">
        <v>12319402.797493482</v>
      </c>
      <c r="C1203" s="131">
        <v>4109082.3760666591</v>
      </c>
      <c r="D1203" s="131">
        <v>586825.83738787298</v>
      </c>
      <c r="E1203" s="131">
        <v>5292222.9898143876</v>
      </c>
      <c r="F1203" s="133">
        <v>193027140283.91827</v>
      </c>
      <c r="G1203" s="133">
        <v>54346046265.790253</v>
      </c>
      <c r="H1203" s="133">
        <v>602723810906.80725</v>
      </c>
      <c r="I1203" s="133">
        <v>7067995993548.1797</v>
      </c>
      <c r="J1203" s="133">
        <v>312950082136.80804</v>
      </c>
      <c r="K1203" s="133">
        <v>52241048753.962852</v>
      </c>
      <c r="L1203" s="133">
        <v>1218711639615.8125</v>
      </c>
      <c r="M1203" s="133">
        <v>9254622574961.5703</v>
      </c>
      <c r="N1203" s="133">
        <v>9871608620378.8418</v>
      </c>
      <c r="O1203" s="132">
        <v>0.50073230747000741</v>
      </c>
      <c r="P1203" s="132">
        <v>0.55613349982457561</v>
      </c>
      <c r="Q1203" s="133">
        <v>2435.0292600835819</v>
      </c>
      <c r="R1203" s="426">
        <v>1.0544574690643926</v>
      </c>
    </row>
    <row r="1204" spans="1:18">
      <c r="A1204" s="134">
        <f t="shared" si="18"/>
        <v>1199</v>
      </c>
      <c r="B1204" s="131">
        <v>11426961.719477421</v>
      </c>
      <c r="C1204" s="131">
        <v>7784322.3013861887</v>
      </c>
      <c r="D1204" s="131">
        <v>1763405.4832131662</v>
      </c>
      <c r="E1204" s="131">
        <v>7149555.9009995451</v>
      </c>
      <c r="F1204" s="133">
        <v>170294644260.35114</v>
      </c>
      <c r="G1204" s="133">
        <v>49645472215.297424</v>
      </c>
      <c r="H1204" s="133">
        <v>339698494232.67938</v>
      </c>
      <c r="I1204" s="133">
        <v>13918842678490.602</v>
      </c>
      <c r="J1204" s="133">
        <v>403401295729.04333</v>
      </c>
      <c r="K1204" s="133">
        <v>232301735489.60571</v>
      </c>
      <c r="L1204" s="133">
        <v>4396247340913.0771</v>
      </c>
      <c r="M1204" s="133">
        <v>19290491544855.008</v>
      </c>
      <c r="N1204" s="133">
        <v>20487921212737.703</v>
      </c>
      <c r="O1204" s="132">
        <v>0.58276692069942659</v>
      </c>
      <c r="P1204" s="132">
        <v>0.64316974120726667</v>
      </c>
      <c r="Q1204" s="133">
        <v>5053.754615870178</v>
      </c>
      <c r="R1204" s="426">
        <v>1.2558155807385241</v>
      </c>
    </row>
    <row r="1205" spans="1:18">
      <c r="A1205" s="134">
        <f t="shared" si="18"/>
        <v>1200</v>
      </c>
      <c r="B1205" s="131">
        <v>10330419.692583073</v>
      </c>
      <c r="C1205" s="131">
        <v>7485963.895970921</v>
      </c>
      <c r="D1205" s="131">
        <v>662566.64909180044</v>
      </c>
      <c r="E1205" s="131">
        <v>4865612.896550037</v>
      </c>
      <c r="F1205" s="133">
        <v>210497988762.24609</v>
      </c>
      <c r="G1205" s="133">
        <v>53687755374.944046</v>
      </c>
      <c r="H1205" s="133">
        <v>642529301524.95313</v>
      </c>
      <c r="I1205" s="133">
        <v>13330378426907.338</v>
      </c>
      <c r="J1205" s="133">
        <v>225877921728.55038</v>
      </c>
      <c r="K1205" s="133">
        <v>61992995423.942184</v>
      </c>
      <c r="L1205" s="133">
        <v>1369147996523.5276</v>
      </c>
      <c r="M1205" s="133">
        <v>15629926642108.311</v>
      </c>
      <c r="N1205" s="133">
        <v>16694725674717.049</v>
      </c>
      <c r="O1205" s="132">
        <v>0.61755641387288351</v>
      </c>
      <c r="P1205" s="132">
        <v>0.68627309297282058</v>
      </c>
      <c r="Q1205" s="133">
        <v>4118.0872409267513</v>
      </c>
      <c r="R1205" s="426">
        <v>1.0649893909601176</v>
      </c>
    </row>
    <row r="1206" spans="1:18">
      <c r="A1206" s="134">
        <f t="shared" si="18"/>
        <v>1201</v>
      </c>
      <c r="B1206" s="131">
        <v>10959300.369525723</v>
      </c>
      <c r="C1206" s="131">
        <v>6241421.0221907198</v>
      </c>
      <c r="D1206" s="131">
        <v>1109313.488617955</v>
      </c>
      <c r="E1206" s="131">
        <v>4700928.333420583</v>
      </c>
      <c r="F1206" s="133">
        <v>258995265226.58289</v>
      </c>
      <c r="G1206" s="133">
        <v>54788916569.629112</v>
      </c>
      <c r="H1206" s="133">
        <v>809354141351.60901</v>
      </c>
      <c r="I1206" s="133">
        <v>12746853876630.82</v>
      </c>
      <c r="J1206" s="133">
        <v>363620721942.22314</v>
      </c>
      <c r="K1206" s="133">
        <v>111188067537.30385</v>
      </c>
      <c r="L1206" s="133">
        <v>2909957085044.3018</v>
      </c>
      <c r="M1206" s="133">
        <v>16940973892506.258</v>
      </c>
      <c r="N1206" s="133">
        <v>18150621865753.988</v>
      </c>
      <c r="O1206" s="132">
        <v>0.61942047248751497</v>
      </c>
      <c r="P1206" s="132">
        <v>0.68416348053095988</v>
      </c>
      <c r="Q1206" s="133">
        <v>4477.21308972718</v>
      </c>
      <c r="R1206" s="426">
        <v>1.1862470716206013</v>
      </c>
    </row>
    <row r="1207" spans="1:18">
      <c r="A1207" s="134">
        <f t="shared" si="18"/>
        <v>1202</v>
      </c>
      <c r="B1207" s="131">
        <v>11877014.104495121</v>
      </c>
      <c r="C1207" s="131">
        <v>12521589.783974124</v>
      </c>
      <c r="D1207" s="131">
        <v>1228118.2450300362</v>
      </c>
      <c r="E1207" s="131">
        <v>4115765.3441882958</v>
      </c>
      <c r="F1207" s="133">
        <v>245972331299.83368</v>
      </c>
      <c r="G1207" s="133">
        <v>79097199176.655212</v>
      </c>
      <c r="H1207" s="133">
        <v>603878419182.68237</v>
      </c>
      <c r="I1207" s="133">
        <v>21104807165543.172</v>
      </c>
      <c r="J1207" s="133">
        <v>146236524190.38568</v>
      </c>
      <c r="K1207" s="133">
        <v>137894651043.87244</v>
      </c>
      <c r="L1207" s="133">
        <v>3224654147568.3618</v>
      </c>
      <c r="M1207" s="133">
        <v>25217470907528.477</v>
      </c>
      <c r="N1207" s="133">
        <v>26756848894879.313</v>
      </c>
      <c r="O1207" s="132">
        <v>0.69054911039832223</v>
      </c>
      <c r="P1207" s="132">
        <v>0.75235124089458638</v>
      </c>
      <c r="Q1207" s="133">
        <v>6600.1107288799485</v>
      </c>
      <c r="R1207" s="426">
        <v>1.110448728098018</v>
      </c>
    </row>
    <row r="1208" spans="1:18">
      <c r="A1208" s="134">
        <f t="shared" si="18"/>
        <v>1203</v>
      </c>
      <c r="B1208" s="131">
        <v>8442945.3136894461</v>
      </c>
      <c r="C1208" s="131">
        <v>5845474.0580474427</v>
      </c>
      <c r="D1208" s="131">
        <v>908567.5108777741</v>
      </c>
      <c r="E1208" s="131">
        <v>5441133.2656290522</v>
      </c>
      <c r="F1208" s="133">
        <v>207619343923.35168</v>
      </c>
      <c r="G1208" s="133">
        <v>40630015236.219963</v>
      </c>
      <c r="H1208" s="133">
        <v>530078272521.64612</v>
      </c>
      <c r="I1208" s="133">
        <v>11719131273442.955</v>
      </c>
      <c r="J1208" s="133">
        <v>369179552826.75085</v>
      </c>
      <c r="K1208" s="133">
        <v>82938738836.887817</v>
      </c>
      <c r="L1208" s="133">
        <v>2348304604547.4951</v>
      </c>
      <c r="M1208" s="133">
        <v>15049632442175.734</v>
      </c>
      <c r="N1208" s="133">
        <v>16192131582108.764</v>
      </c>
      <c r="O1208" s="132">
        <v>0.59705236224555824</v>
      </c>
      <c r="P1208" s="132">
        <v>0.66777081214090916</v>
      </c>
      <c r="Q1208" s="133">
        <v>3994.1123784185406</v>
      </c>
      <c r="R1208" s="426">
        <v>1.2453191053244004</v>
      </c>
    </row>
    <row r="1209" spans="1:18">
      <c r="A1209" s="134">
        <f t="shared" si="18"/>
        <v>1204</v>
      </c>
      <c r="B1209" s="131">
        <v>8996699.2823122963</v>
      </c>
      <c r="C1209" s="131">
        <v>15142708.379049055</v>
      </c>
      <c r="D1209" s="131">
        <v>299954.72351968562</v>
      </c>
      <c r="E1209" s="131">
        <v>4295662.4654514156</v>
      </c>
      <c r="F1209" s="133">
        <v>240065713508.30173</v>
      </c>
      <c r="G1209" s="133">
        <v>50270337873.19664</v>
      </c>
      <c r="H1209" s="133">
        <v>222397641209.68982</v>
      </c>
      <c r="I1209" s="133">
        <v>20135225964170.75</v>
      </c>
      <c r="J1209" s="133">
        <v>306962025316.05865</v>
      </c>
      <c r="K1209" s="133">
        <v>56825740235.898392</v>
      </c>
      <c r="L1209" s="133">
        <v>626268611115.71851</v>
      </c>
      <c r="M1209" s="133">
        <v>21347679982048.117</v>
      </c>
      <c r="N1209" s="133">
        <v>22637789540159.203</v>
      </c>
      <c r="O1209" s="132">
        <v>0.70522469632802531</v>
      </c>
      <c r="P1209" s="132">
        <v>0.76050766841963791</v>
      </c>
      <c r="Q1209" s="133">
        <v>5584.0625407398129</v>
      </c>
      <c r="R1209" s="426">
        <v>1.2121064357427551</v>
      </c>
    </row>
    <row r="1210" spans="1:18">
      <c r="A1210" s="134">
        <f t="shared" si="18"/>
        <v>1205</v>
      </c>
      <c r="B1210" s="131">
        <v>9372157.1143673528</v>
      </c>
      <c r="C1210" s="131">
        <v>5119622.9311818294</v>
      </c>
      <c r="D1210" s="131">
        <v>1176549.2713836345</v>
      </c>
      <c r="E1210" s="131">
        <v>3198077.4878293118</v>
      </c>
      <c r="F1210" s="133">
        <v>172696972111.50543</v>
      </c>
      <c r="G1210" s="133">
        <v>48989463902.407539</v>
      </c>
      <c r="H1210" s="133">
        <v>676878130773.10376</v>
      </c>
      <c r="I1210" s="133">
        <v>9746249756728.6602</v>
      </c>
      <c r="J1210" s="133">
        <v>147102212150.98245</v>
      </c>
      <c r="K1210" s="133">
        <v>88166769730.675415</v>
      </c>
      <c r="L1210" s="133">
        <v>2106634089052.5366</v>
      </c>
      <c r="M1210" s="133">
        <v>12765030958435.959</v>
      </c>
      <c r="N1210" s="133">
        <v>13650466938713.023</v>
      </c>
      <c r="O1210" s="132">
        <v>0.57970836070024523</v>
      </c>
      <c r="P1210" s="132">
        <v>0.66851019112772458</v>
      </c>
      <c r="Q1210" s="133">
        <v>3367.160073683528</v>
      </c>
      <c r="R1210" s="426">
        <v>1.0345055714390632</v>
      </c>
    </row>
    <row r="1211" spans="1:18">
      <c r="A1211" s="134">
        <f t="shared" si="18"/>
        <v>1206</v>
      </c>
      <c r="B1211" s="131">
        <v>9285913.8386345506</v>
      </c>
      <c r="C1211" s="131">
        <v>4589205.5849413099</v>
      </c>
      <c r="D1211" s="131">
        <v>863558.78071984265</v>
      </c>
      <c r="E1211" s="131">
        <v>2837356.9270692468</v>
      </c>
      <c r="F1211" s="133">
        <v>304214604039.99377</v>
      </c>
      <c r="G1211" s="133">
        <v>75212182282.093933</v>
      </c>
      <c r="H1211" s="133">
        <v>869871234417.52197</v>
      </c>
      <c r="I1211" s="133">
        <v>8555925879175.9443</v>
      </c>
      <c r="J1211" s="133">
        <v>138076623731.64981</v>
      </c>
      <c r="K1211" s="133">
        <v>70500736004.179047</v>
      </c>
      <c r="L1211" s="133">
        <v>1957187430289.5828</v>
      </c>
      <c r="M1211" s="133">
        <v>11591561903618.879</v>
      </c>
      <c r="N1211" s="133">
        <v>12375482812889.533</v>
      </c>
      <c r="O1211" s="132">
        <v>0.58923540334765523</v>
      </c>
      <c r="P1211" s="132">
        <v>0.66298976789498798</v>
      </c>
      <c r="Q1211" s="133">
        <v>3052.6597959766978</v>
      </c>
      <c r="R1211" s="426">
        <v>1.0250759429012686</v>
      </c>
    </row>
    <row r="1212" spans="1:18">
      <c r="A1212" s="134">
        <f t="shared" si="18"/>
        <v>1207</v>
      </c>
      <c r="B1212" s="131">
        <v>14961253.332280975</v>
      </c>
      <c r="C1212" s="131">
        <v>9831501.4562528282</v>
      </c>
      <c r="D1212" s="131">
        <v>1102752.0330545004</v>
      </c>
      <c r="E1212" s="131">
        <v>4358877.9026660202</v>
      </c>
      <c r="F1212" s="133">
        <v>195489130996.57703</v>
      </c>
      <c r="G1212" s="133">
        <v>61797070029.934784</v>
      </c>
      <c r="H1212" s="133">
        <v>134535802321.52444</v>
      </c>
      <c r="I1212" s="133">
        <v>14022380033270.01</v>
      </c>
      <c r="J1212" s="133">
        <v>339676006217.94495</v>
      </c>
      <c r="K1212" s="133">
        <v>97978253271.711121</v>
      </c>
      <c r="L1212" s="133">
        <v>2447491978770.771</v>
      </c>
      <c r="M1212" s="133">
        <v>17042062073851.963</v>
      </c>
      <c r="N1212" s="133">
        <v>18139975523723.816</v>
      </c>
      <c r="O1212" s="132">
        <v>0.60908741964393431</v>
      </c>
      <c r="P1212" s="132">
        <v>0.65555102096171802</v>
      </c>
      <c r="Q1212" s="133">
        <v>4474.5869570113018</v>
      </c>
      <c r="R1212" s="426">
        <v>1.0348467089322924</v>
      </c>
    </row>
    <row r="1213" spans="1:18">
      <c r="A1213" s="134">
        <f t="shared" si="18"/>
        <v>1208</v>
      </c>
      <c r="B1213" s="131">
        <v>10792743.277563447</v>
      </c>
      <c r="C1213" s="131">
        <v>6250949.7191809518</v>
      </c>
      <c r="D1213" s="131">
        <v>910906.94203099026</v>
      </c>
      <c r="E1213" s="131">
        <v>5019518.5916345092</v>
      </c>
      <c r="F1213" s="133">
        <v>222932568831.91766</v>
      </c>
      <c r="G1213" s="133">
        <v>47489923798.082825</v>
      </c>
      <c r="H1213" s="133">
        <v>522951179684.99841</v>
      </c>
      <c r="I1213" s="133">
        <v>11986152610025.08</v>
      </c>
      <c r="J1213" s="133">
        <v>241929224759.77606</v>
      </c>
      <c r="K1213" s="133">
        <v>77932897690.767624</v>
      </c>
      <c r="L1213" s="133">
        <v>1740408101691.0947</v>
      </c>
      <c r="M1213" s="133">
        <v>14569374013851.715</v>
      </c>
      <c r="N1213" s="133">
        <v>15494022650090.955</v>
      </c>
      <c r="O1213" s="132">
        <v>0.60333158525712061</v>
      </c>
      <c r="P1213" s="132">
        <v>0.667564710594858</v>
      </c>
      <c r="Q1213" s="133">
        <v>3821.9098791541578</v>
      </c>
      <c r="R1213" s="426">
        <v>0.94346228805217491</v>
      </c>
    </row>
    <row r="1214" spans="1:18">
      <c r="A1214" s="134">
        <f t="shared" si="18"/>
        <v>1209</v>
      </c>
      <c r="B1214" s="131">
        <v>8526224.4388185143</v>
      </c>
      <c r="C1214" s="131">
        <v>14130404.240828324</v>
      </c>
      <c r="D1214" s="131">
        <v>1289207.6684901158</v>
      </c>
      <c r="E1214" s="131">
        <v>3970692.5664758952</v>
      </c>
      <c r="F1214" s="133">
        <v>221273615435.26501</v>
      </c>
      <c r="G1214" s="133">
        <v>38448770155.802246</v>
      </c>
      <c r="H1214" s="133">
        <v>907655567075.34497</v>
      </c>
      <c r="I1214" s="133">
        <v>19307016889715.863</v>
      </c>
      <c r="J1214" s="133">
        <v>243831771398.88608</v>
      </c>
      <c r="K1214" s="133">
        <v>142863119082.60645</v>
      </c>
      <c r="L1214" s="133">
        <v>3196983611412.9639</v>
      </c>
      <c r="M1214" s="133">
        <v>23798350958685.664</v>
      </c>
      <c r="N1214" s="133">
        <v>25283935449752.309</v>
      </c>
      <c r="O1214" s="132">
        <v>0.6977085209980276</v>
      </c>
      <c r="P1214" s="132">
        <v>0.77129472561340595</v>
      </c>
      <c r="Q1214" s="133">
        <v>6236.7872347686998</v>
      </c>
      <c r="R1214" s="426">
        <v>1.2656746155103396</v>
      </c>
    </row>
    <row r="1215" spans="1:18">
      <c r="A1215" s="134">
        <f t="shared" si="18"/>
        <v>1210</v>
      </c>
      <c r="B1215" s="131">
        <v>16876511.806422111</v>
      </c>
      <c r="C1215" s="131">
        <v>8465326.7403523587</v>
      </c>
      <c r="D1215" s="131">
        <v>1651110.8043621597</v>
      </c>
      <c r="E1215" s="131">
        <v>5991913.3823090186</v>
      </c>
      <c r="F1215" s="133">
        <v>269294735438.58301</v>
      </c>
      <c r="G1215" s="133">
        <v>80083216023.539749</v>
      </c>
      <c r="H1215" s="133">
        <v>376572970336.74866</v>
      </c>
      <c r="I1215" s="133">
        <v>12506750324849.992</v>
      </c>
      <c r="J1215" s="133">
        <v>496860388282.17627</v>
      </c>
      <c r="K1215" s="133">
        <v>144872610513.8259</v>
      </c>
      <c r="L1215" s="133">
        <v>3950685612720.1768</v>
      </c>
      <c r="M1215" s="133">
        <v>17475741906702.918</v>
      </c>
      <c r="N1215" s="133">
        <v>18659802100337.336</v>
      </c>
      <c r="O1215" s="132">
        <v>0.57295442128108942</v>
      </c>
      <c r="P1215" s="132">
        <v>0.64275091113494032</v>
      </c>
      <c r="Q1215" s="133">
        <v>4602.8125555839506</v>
      </c>
      <c r="R1215" s="426">
        <v>1.0149583497806325</v>
      </c>
    </row>
    <row r="1216" spans="1:18">
      <c r="A1216" s="134">
        <f t="shared" si="18"/>
        <v>1211</v>
      </c>
      <c r="B1216" s="131">
        <v>13647843.79073501</v>
      </c>
      <c r="C1216" s="131">
        <v>6381951.1125952164</v>
      </c>
      <c r="D1216" s="131">
        <v>766479.20325582719</v>
      </c>
      <c r="E1216" s="131">
        <v>5461070.0288925273</v>
      </c>
      <c r="F1216" s="133">
        <v>218060180280.39166</v>
      </c>
      <c r="G1216" s="133">
        <v>56166247470.014191</v>
      </c>
      <c r="H1216" s="133">
        <v>306599618286.18677</v>
      </c>
      <c r="I1216" s="133">
        <v>11567600530661.006</v>
      </c>
      <c r="J1216" s="133">
        <v>465352784534.06958</v>
      </c>
      <c r="K1216" s="133">
        <v>64635171285.766296</v>
      </c>
      <c r="L1216" s="133">
        <v>1749071655818.645</v>
      </c>
      <c r="M1216" s="133">
        <v>14153259760585.674</v>
      </c>
      <c r="N1216" s="133">
        <v>15092372510935.682</v>
      </c>
      <c r="O1216" s="132">
        <v>0.57323072734976566</v>
      </c>
      <c r="P1216" s="132">
        <v>0.63258871098274561</v>
      </c>
      <c r="Q1216" s="133">
        <v>3722.8348571622305</v>
      </c>
      <c r="R1216" s="426">
        <v>1.0281806796686039</v>
      </c>
    </row>
    <row r="1217" spans="1:18">
      <c r="A1217" s="134">
        <f t="shared" si="18"/>
        <v>1212</v>
      </c>
      <c r="B1217" s="131">
        <v>8159191.4380575381</v>
      </c>
      <c r="C1217" s="131">
        <v>3272867.1852475205</v>
      </c>
      <c r="D1217" s="131">
        <v>971159.51294324349</v>
      </c>
      <c r="E1217" s="131">
        <v>6506101.7433832176</v>
      </c>
      <c r="F1217" s="133">
        <v>220138412100.10617</v>
      </c>
      <c r="G1217" s="133">
        <v>66625454009.24675</v>
      </c>
      <c r="H1217" s="133">
        <v>219471618791.23395</v>
      </c>
      <c r="I1217" s="133">
        <v>7809254998525.9922</v>
      </c>
      <c r="J1217" s="133">
        <v>417216426333.40674</v>
      </c>
      <c r="K1217" s="133">
        <v>84447056943.607834</v>
      </c>
      <c r="L1217" s="133">
        <v>2177900228300.7922</v>
      </c>
      <c r="M1217" s="133">
        <v>10708290328895.033</v>
      </c>
      <c r="N1217" s="133">
        <v>11528589857665.049</v>
      </c>
      <c r="O1217" s="132">
        <v>0.55095375442891736</v>
      </c>
      <c r="P1217" s="132">
        <v>0.62179032734272166</v>
      </c>
      <c r="Q1217" s="133">
        <v>2843.7567483140228</v>
      </c>
      <c r="R1217" s="426">
        <v>0.97530217773174688</v>
      </c>
    </row>
    <row r="1218" spans="1:18">
      <c r="A1218" s="134">
        <f t="shared" si="18"/>
        <v>1213</v>
      </c>
      <c r="B1218" s="131">
        <v>9727486.1882691626</v>
      </c>
      <c r="C1218" s="131">
        <v>13548309.405770784</v>
      </c>
      <c r="D1218" s="131">
        <v>1140054.3608107811</v>
      </c>
      <c r="E1218" s="131">
        <v>5079774.8231343273</v>
      </c>
      <c r="F1218" s="133">
        <v>189582757686.26813</v>
      </c>
      <c r="G1218" s="133">
        <v>42171169527.94191</v>
      </c>
      <c r="H1218" s="133">
        <v>208965421897.06494</v>
      </c>
      <c r="I1218" s="133">
        <v>20007874619165.293</v>
      </c>
      <c r="J1218" s="133">
        <v>227665941277.64862</v>
      </c>
      <c r="K1218" s="133">
        <v>115183740214.15579</v>
      </c>
      <c r="L1218" s="133">
        <v>2376394616313.3721</v>
      </c>
      <c r="M1218" s="133">
        <v>22936084338867.535</v>
      </c>
      <c r="N1218" s="133">
        <v>24378172943615.469</v>
      </c>
      <c r="O1218" s="132">
        <v>0.67718321448731555</v>
      </c>
      <c r="P1218" s="132">
        <v>0.73734993037832308</v>
      </c>
      <c r="Q1218" s="133">
        <v>6013.3628375963171</v>
      </c>
      <c r="R1218" s="426">
        <v>1.0083086007140865</v>
      </c>
    </row>
    <row r="1219" spans="1:18">
      <c r="A1219" s="134">
        <f t="shared" si="18"/>
        <v>1214</v>
      </c>
      <c r="B1219" s="131">
        <v>10627044.944855511</v>
      </c>
      <c r="C1219" s="131">
        <v>18895956.990177356</v>
      </c>
      <c r="D1219" s="131">
        <v>992207.30416507903</v>
      </c>
      <c r="E1219" s="131">
        <v>4399658.7028393894</v>
      </c>
      <c r="F1219" s="133">
        <v>183432164650.8161</v>
      </c>
      <c r="G1219" s="133">
        <v>21352233019.353401</v>
      </c>
      <c r="H1219" s="133">
        <v>368485938376.70898</v>
      </c>
      <c r="I1219" s="133">
        <v>18617976378233.414</v>
      </c>
      <c r="J1219" s="133">
        <v>234797707326.03967</v>
      </c>
      <c r="K1219" s="133">
        <v>130292712148.57571</v>
      </c>
      <c r="L1219" s="133">
        <v>2164400451173.5059</v>
      </c>
      <c r="M1219" s="133">
        <v>21515953187258.242</v>
      </c>
      <c r="N1219" s="133">
        <v>22821629198298.938</v>
      </c>
      <c r="O1219" s="132">
        <v>0.67017267076197751</v>
      </c>
      <c r="P1219" s="132">
        <v>0.72622531972498983</v>
      </c>
      <c r="Q1219" s="133">
        <v>5629.4102610505515</v>
      </c>
      <c r="R1219" s="426">
        <v>0.98775199607470532</v>
      </c>
    </row>
    <row r="1220" spans="1:18">
      <c r="A1220" s="134">
        <f t="shared" si="18"/>
        <v>1215</v>
      </c>
      <c r="B1220" s="131">
        <v>11119172.674866065</v>
      </c>
      <c r="C1220" s="131">
        <v>6489204.9242576919</v>
      </c>
      <c r="D1220" s="131">
        <v>1310944.7144934803</v>
      </c>
      <c r="E1220" s="131">
        <v>3776343.3690082566</v>
      </c>
      <c r="F1220" s="133">
        <v>223426447032.13562</v>
      </c>
      <c r="G1220" s="133">
        <v>65324769247.862</v>
      </c>
      <c r="H1220" s="133">
        <v>863520781182.06421</v>
      </c>
      <c r="I1220" s="133">
        <v>8635493815991.4131</v>
      </c>
      <c r="J1220" s="133">
        <v>253639603596.01514</v>
      </c>
      <c r="K1220" s="133">
        <v>113994958329.29861</v>
      </c>
      <c r="L1220" s="133">
        <v>3073595926866.8677</v>
      </c>
      <c r="M1220" s="133">
        <v>12940245085965.658</v>
      </c>
      <c r="N1220" s="133">
        <v>13884770830162.91</v>
      </c>
      <c r="O1220" s="132">
        <v>0.5805812687587546</v>
      </c>
      <c r="P1220" s="132">
        <v>0.65684312339134976</v>
      </c>
      <c r="Q1220" s="133">
        <v>3424.9558041842402</v>
      </c>
      <c r="R1220" s="426">
        <v>1.1695336130033027</v>
      </c>
    </row>
    <row r="1221" spans="1:18">
      <c r="A1221" s="134">
        <f t="shared" si="18"/>
        <v>1216</v>
      </c>
      <c r="B1221" s="131">
        <v>12603109.710622149</v>
      </c>
      <c r="C1221" s="131">
        <v>7687681.0454504061</v>
      </c>
      <c r="D1221" s="131">
        <v>771749.56009391032</v>
      </c>
      <c r="E1221" s="131">
        <v>3291910.5504771997</v>
      </c>
      <c r="F1221" s="133">
        <v>278232732870.93768</v>
      </c>
      <c r="G1221" s="133">
        <v>75646945209.608459</v>
      </c>
      <c r="H1221" s="133">
        <v>415405060501.97211</v>
      </c>
      <c r="I1221" s="133">
        <v>12108559024483.643</v>
      </c>
      <c r="J1221" s="133">
        <v>177571362958.21915</v>
      </c>
      <c r="K1221" s="133">
        <v>68841730209.552856</v>
      </c>
      <c r="L1221" s="133">
        <v>1718091340090.1831</v>
      </c>
      <c r="M1221" s="133">
        <v>14488468518243.57</v>
      </c>
      <c r="N1221" s="133">
        <v>15448526051962.791</v>
      </c>
      <c r="O1221" s="132">
        <v>0.60558968401528812</v>
      </c>
      <c r="P1221" s="132">
        <v>0.6684947831739152</v>
      </c>
      <c r="Q1221" s="133">
        <v>3810.6872353139593</v>
      </c>
      <c r="R1221" s="426">
        <v>1.1913021427899573</v>
      </c>
    </row>
    <row r="1222" spans="1:18">
      <c r="A1222" s="134">
        <f t="shared" si="18"/>
        <v>1217</v>
      </c>
      <c r="B1222" s="131">
        <v>10553168.085571712</v>
      </c>
      <c r="C1222" s="131">
        <v>21235154.136253342</v>
      </c>
      <c r="D1222" s="131">
        <v>834035.65689272829</v>
      </c>
      <c r="E1222" s="131">
        <v>2534029.0623357398</v>
      </c>
      <c r="F1222" s="133">
        <v>285041563515.74579</v>
      </c>
      <c r="G1222" s="133">
        <v>58535757905.585403</v>
      </c>
      <c r="H1222" s="133">
        <v>0</v>
      </c>
      <c r="I1222" s="133">
        <v>29744507411023.602</v>
      </c>
      <c r="J1222" s="133">
        <v>170030272211.84692</v>
      </c>
      <c r="K1222" s="133">
        <v>135561118902.74585</v>
      </c>
      <c r="L1222" s="133">
        <v>1983138905653.5427</v>
      </c>
      <c r="M1222" s="133">
        <v>32033237707791.738</v>
      </c>
      <c r="N1222" s="133">
        <v>34117450265244.109</v>
      </c>
      <c r="O1222" s="132">
        <v>0.73682921669400514</v>
      </c>
      <c r="P1222" s="132">
        <v>0.80641400403226993</v>
      </c>
      <c r="Q1222" s="133">
        <v>8415.7499420927743</v>
      </c>
      <c r="R1222" s="426">
        <v>1.131769557841523</v>
      </c>
    </row>
    <row r="1223" spans="1:18">
      <c r="A1223" s="134">
        <f t="shared" si="18"/>
        <v>1218</v>
      </c>
      <c r="B1223" s="131">
        <v>5156140.2975775125</v>
      </c>
      <c r="C1223" s="131">
        <v>7345573.5014310246</v>
      </c>
      <c r="D1223" s="131">
        <v>1174993.6073527846</v>
      </c>
      <c r="E1223" s="131">
        <v>5476800.0595978461</v>
      </c>
      <c r="F1223" s="133">
        <v>154743742567.0116</v>
      </c>
      <c r="G1223" s="133">
        <v>42790719478.500946</v>
      </c>
      <c r="H1223" s="133">
        <v>405653076692.16223</v>
      </c>
      <c r="I1223" s="133">
        <v>12829963032753.398</v>
      </c>
      <c r="J1223" s="133">
        <v>208581190075.44568</v>
      </c>
      <c r="K1223" s="133">
        <v>159127529368.80591</v>
      </c>
      <c r="L1223" s="133">
        <v>2559043021853.3677</v>
      </c>
      <c r="M1223" s="133">
        <v>16162367850743.18</v>
      </c>
      <c r="N1223" s="133">
        <v>17280656040054.254</v>
      </c>
      <c r="O1223" s="132">
        <v>0.64263678423918558</v>
      </c>
      <c r="P1223" s="132">
        <v>0.70582355880920278</v>
      </c>
      <c r="Q1223" s="133">
        <v>4262.6186581288248</v>
      </c>
      <c r="R1223" s="426">
        <v>1.0072384533459184</v>
      </c>
    </row>
    <row r="1224" spans="1:18">
      <c r="A1224" s="134">
        <f t="shared" ref="A1224:A1287" si="19">A1223+1</f>
        <v>1219</v>
      </c>
      <c r="B1224" s="131">
        <v>10633207.711608196</v>
      </c>
      <c r="C1224" s="131">
        <v>7528404.5375456605</v>
      </c>
      <c r="D1224" s="131">
        <v>952665.01149636565</v>
      </c>
      <c r="E1224" s="131">
        <v>3193169.4948760527</v>
      </c>
      <c r="F1224" s="133">
        <v>198451964469.48035</v>
      </c>
      <c r="G1224" s="133">
        <v>42584199206.775864</v>
      </c>
      <c r="H1224" s="133">
        <v>313462831946.65356</v>
      </c>
      <c r="I1224" s="133">
        <v>13555403948618.979</v>
      </c>
      <c r="J1224" s="133">
        <v>189951767392.33325</v>
      </c>
      <c r="K1224" s="133">
        <v>89016008577.804596</v>
      </c>
      <c r="L1224" s="133">
        <v>1997107044497.4331</v>
      </c>
      <c r="M1224" s="133">
        <v>16144941601033.205</v>
      </c>
      <c r="N1224" s="133">
        <v>17220593031178.76</v>
      </c>
      <c r="O1224" s="132">
        <v>0.64033787331477654</v>
      </c>
      <c r="P1224" s="132">
        <v>0.69792459336686874</v>
      </c>
      <c r="Q1224" s="133">
        <v>4247.802918396339</v>
      </c>
      <c r="R1224" s="426">
        <v>1.0508432859103425</v>
      </c>
    </row>
    <row r="1225" spans="1:18">
      <c r="A1225" s="134">
        <f t="shared" si="19"/>
        <v>1220</v>
      </c>
      <c r="B1225" s="131">
        <v>9783678.0754826553</v>
      </c>
      <c r="C1225" s="131">
        <v>6123988.1720844032</v>
      </c>
      <c r="D1225" s="131">
        <v>1104813.0602118699</v>
      </c>
      <c r="E1225" s="131">
        <v>7477283.0338276075</v>
      </c>
      <c r="F1225" s="133">
        <v>231068611144.71716</v>
      </c>
      <c r="G1225" s="133">
        <v>49984649661.040085</v>
      </c>
      <c r="H1225" s="133">
        <v>791650895495.9043</v>
      </c>
      <c r="I1225" s="133">
        <v>8904875001329.6602</v>
      </c>
      <c r="J1225" s="133">
        <v>620451748277.01636</v>
      </c>
      <c r="K1225" s="133">
        <v>96904855235.412552</v>
      </c>
      <c r="L1225" s="133">
        <v>2202606328809.9058</v>
      </c>
      <c r="M1225" s="133">
        <v>12616488829147.898</v>
      </c>
      <c r="N1225" s="133">
        <v>13514723003195.49</v>
      </c>
      <c r="O1225" s="132">
        <v>0.54834820797380535</v>
      </c>
      <c r="P1225" s="132">
        <v>0.63703507363404521</v>
      </c>
      <c r="Q1225" s="133">
        <v>3333.6761231365294</v>
      </c>
      <c r="R1225" s="426">
        <v>1.0492134588176343</v>
      </c>
    </row>
    <row r="1226" spans="1:18">
      <c r="A1226" s="134">
        <f t="shared" si="19"/>
        <v>1221</v>
      </c>
      <c r="B1226" s="131">
        <v>9143381.7284235954</v>
      </c>
      <c r="C1226" s="131">
        <v>5012313.2775329472</v>
      </c>
      <c r="D1226" s="131">
        <v>738709.01832778344</v>
      </c>
      <c r="E1226" s="131">
        <v>4135162.3130115415</v>
      </c>
      <c r="F1226" s="133">
        <v>224512185817.06519</v>
      </c>
      <c r="G1226" s="133">
        <v>51668950331.277298</v>
      </c>
      <c r="H1226" s="133">
        <v>541481758877.96326</v>
      </c>
      <c r="I1226" s="133">
        <v>9700310119708.7871</v>
      </c>
      <c r="J1226" s="133">
        <v>247163341280.71515</v>
      </c>
      <c r="K1226" s="133">
        <v>61290244521.148293</v>
      </c>
      <c r="L1226" s="133">
        <v>1753208448603.0933</v>
      </c>
      <c r="M1226" s="133">
        <v>12303453912991.707</v>
      </c>
      <c r="N1226" s="133">
        <v>13170932789796.48</v>
      </c>
      <c r="O1226" s="132">
        <v>0.56340526389067225</v>
      </c>
      <c r="P1226" s="132">
        <v>0.6316142714428461</v>
      </c>
      <c r="Q1226" s="133">
        <v>3248.8734064618848</v>
      </c>
      <c r="R1226" s="426">
        <v>1.221721897201304</v>
      </c>
    </row>
    <row r="1227" spans="1:18">
      <c r="A1227" s="134">
        <f t="shared" si="19"/>
        <v>1222</v>
      </c>
      <c r="B1227" s="131">
        <v>10504825.237338664</v>
      </c>
      <c r="C1227" s="131">
        <v>13068166.105138108</v>
      </c>
      <c r="D1227" s="131">
        <v>1127088.9265397917</v>
      </c>
      <c r="E1227" s="131">
        <v>3917843.4789233976</v>
      </c>
      <c r="F1227" s="133">
        <v>285711911862.05322</v>
      </c>
      <c r="G1227" s="133">
        <v>53066495622.676056</v>
      </c>
      <c r="H1227" s="133">
        <v>502121174975.95251</v>
      </c>
      <c r="I1227" s="133">
        <v>20775430571019.207</v>
      </c>
      <c r="J1227" s="133">
        <v>208224853274.28238</v>
      </c>
      <c r="K1227" s="133">
        <v>169242153560.17664</v>
      </c>
      <c r="L1227" s="133">
        <v>2542547549110.4004</v>
      </c>
      <c r="M1227" s="133">
        <v>24197566301940.016</v>
      </c>
      <c r="N1227" s="133">
        <v>25734408299475.152</v>
      </c>
      <c r="O1227" s="132">
        <v>0.69178957432786481</v>
      </c>
      <c r="P1227" s="132">
        <v>0.75281654134856923</v>
      </c>
      <c r="Q1227" s="133">
        <v>6347.9053526085727</v>
      </c>
      <c r="R1227" s="426">
        <v>1.0163975241421137</v>
      </c>
    </row>
    <row r="1228" spans="1:18">
      <c r="A1228" s="134">
        <f t="shared" si="19"/>
        <v>1223</v>
      </c>
      <c r="B1228" s="131">
        <v>12345234.030014789</v>
      </c>
      <c r="C1228" s="131">
        <v>11829747.60572469</v>
      </c>
      <c r="D1228" s="131">
        <v>1588280.5034940147</v>
      </c>
      <c r="E1228" s="131">
        <v>3935829.5037549608</v>
      </c>
      <c r="F1228" s="133">
        <v>224096696635.03284</v>
      </c>
      <c r="G1228" s="133">
        <v>53460276467.697037</v>
      </c>
      <c r="H1228" s="133">
        <v>461231159108.23376</v>
      </c>
      <c r="I1228" s="133">
        <v>16650095226820.756</v>
      </c>
      <c r="J1228" s="133">
        <v>365851899153.43494</v>
      </c>
      <c r="K1228" s="133">
        <v>136401423185.02237</v>
      </c>
      <c r="L1228" s="133">
        <v>3731379248095.6929</v>
      </c>
      <c r="M1228" s="133">
        <v>21344958956363.141</v>
      </c>
      <c r="N1228" s="133">
        <v>22567354302387.27</v>
      </c>
      <c r="O1228" s="132">
        <v>0.66020022790388844</v>
      </c>
      <c r="P1228" s="132">
        <v>0.72319346512977634</v>
      </c>
      <c r="Q1228" s="133">
        <v>5566.6882837659768</v>
      </c>
      <c r="R1228" s="426">
        <v>1.1180821825314988</v>
      </c>
    </row>
    <row r="1229" spans="1:18">
      <c r="A1229" s="134">
        <f t="shared" si="19"/>
        <v>1224</v>
      </c>
      <c r="B1229" s="131">
        <v>11417887.211995551</v>
      </c>
      <c r="C1229" s="131">
        <v>7245561.1490506725</v>
      </c>
      <c r="D1229" s="131">
        <v>618336.53788502328</v>
      </c>
      <c r="E1229" s="131">
        <v>3529387.5313912001</v>
      </c>
      <c r="F1229" s="133">
        <v>283699595252.5871</v>
      </c>
      <c r="G1229" s="133">
        <v>61823769057.084961</v>
      </c>
      <c r="H1229" s="133">
        <v>567425627780.57349</v>
      </c>
      <c r="I1229" s="133">
        <v>15042796200054.744</v>
      </c>
      <c r="J1229" s="133">
        <v>173680253625.34442</v>
      </c>
      <c r="K1229" s="133">
        <v>64947648992.962624</v>
      </c>
      <c r="L1229" s="133">
        <v>1650038835266.8345</v>
      </c>
      <c r="M1229" s="133">
        <v>17498888565720.459</v>
      </c>
      <c r="N1229" s="133">
        <v>18746942395644.027</v>
      </c>
      <c r="O1229" s="132">
        <v>0.66095765210955593</v>
      </c>
      <c r="P1229" s="132">
        <v>0.72167052209534543</v>
      </c>
      <c r="Q1229" s="133">
        <v>4624.3074483581713</v>
      </c>
      <c r="R1229" s="426">
        <v>1.1519591473450812</v>
      </c>
    </row>
    <row r="1230" spans="1:18">
      <c r="A1230" s="134">
        <f t="shared" si="19"/>
        <v>1225</v>
      </c>
      <c r="B1230" s="131">
        <v>8375698.7639574865</v>
      </c>
      <c r="C1230" s="131">
        <v>4652371.0099821351</v>
      </c>
      <c r="D1230" s="131">
        <v>1113330.0914177459</v>
      </c>
      <c r="E1230" s="131">
        <v>3855085.9892536718</v>
      </c>
      <c r="F1230" s="133">
        <v>240772107596.73633</v>
      </c>
      <c r="G1230" s="133">
        <v>49591599230.358322</v>
      </c>
      <c r="H1230" s="133">
        <v>677653477805.38916</v>
      </c>
      <c r="I1230" s="133">
        <v>10284735481247.939</v>
      </c>
      <c r="J1230" s="133">
        <v>287941579888.62964</v>
      </c>
      <c r="K1230" s="133">
        <v>127652764861.40239</v>
      </c>
      <c r="L1230" s="133">
        <v>2873635207750.2827</v>
      </c>
      <c r="M1230" s="133">
        <v>14251618511553.643</v>
      </c>
      <c r="N1230" s="133">
        <v>15243885831167.051</v>
      </c>
      <c r="O1230" s="132">
        <v>0.60112432902287083</v>
      </c>
      <c r="P1230" s="132">
        <v>0.68757648181715258</v>
      </c>
      <c r="Q1230" s="133">
        <v>3760.2086411364212</v>
      </c>
      <c r="R1230" s="426">
        <v>1.3102042970637211</v>
      </c>
    </row>
    <row r="1231" spans="1:18">
      <c r="A1231" s="134">
        <f t="shared" si="19"/>
        <v>1226</v>
      </c>
      <c r="B1231" s="131">
        <v>8168355.1469800025</v>
      </c>
      <c r="C1231" s="131">
        <v>5970606.9940452734</v>
      </c>
      <c r="D1231" s="131">
        <v>1312560.6945694876</v>
      </c>
      <c r="E1231" s="131">
        <v>4224110.2115313727</v>
      </c>
      <c r="F1231" s="133">
        <v>182076273086.11639</v>
      </c>
      <c r="G1231" s="133">
        <v>34858133195.85051</v>
      </c>
      <c r="H1231" s="133">
        <v>984861053889.823</v>
      </c>
      <c r="I1231" s="133">
        <v>10930150641720.82</v>
      </c>
      <c r="J1231" s="133">
        <v>341414715099.48956</v>
      </c>
      <c r="K1231" s="133">
        <v>124594911404.75031</v>
      </c>
      <c r="L1231" s="133">
        <v>2340536843628.3818</v>
      </c>
      <c r="M1231" s="133">
        <v>14721558165743.266</v>
      </c>
      <c r="N1231" s="133">
        <v>15859061454698.811</v>
      </c>
      <c r="O1231" s="132">
        <v>0.64168057108755383</v>
      </c>
      <c r="P1231" s="132">
        <v>0.71934254804349718</v>
      </c>
      <c r="Q1231" s="133">
        <v>3911.9539848788381</v>
      </c>
      <c r="R1231" s="426">
        <v>0.8577861512250714</v>
      </c>
    </row>
    <row r="1232" spans="1:18">
      <c r="A1232" s="134">
        <f t="shared" si="19"/>
        <v>1227</v>
      </c>
      <c r="B1232" s="131">
        <v>10774477.356006505</v>
      </c>
      <c r="C1232" s="131">
        <v>7874643.4683135133</v>
      </c>
      <c r="D1232" s="131">
        <v>1061534.5391409865</v>
      </c>
      <c r="E1232" s="131">
        <v>5168052.8942255564</v>
      </c>
      <c r="F1232" s="133">
        <v>191810352025.2117</v>
      </c>
      <c r="G1232" s="133">
        <v>35485366325.206284</v>
      </c>
      <c r="H1232" s="133">
        <v>450925149598.51349</v>
      </c>
      <c r="I1232" s="133">
        <v>11877309804534.125</v>
      </c>
      <c r="J1232" s="133">
        <v>254780784645.21848</v>
      </c>
      <c r="K1232" s="133">
        <v>98281944407.383926</v>
      </c>
      <c r="L1232" s="133">
        <v>2456255911289.7388</v>
      </c>
      <c r="M1232" s="133">
        <v>15137553594474.98</v>
      </c>
      <c r="N1232" s="133">
        <v>16121006808041.207</v>
      </c>
      <c r="O1232" s="132">
        <v>0.59275703514211053</v>
      </c>
      <c r="P1232" s="132">
        <v>0.65768163419596215</v>
      </c>
      <c r="Q1232" s="133">
        <v>3976.5680335572783</v>
      </c>
      <c r="R1232" s="426">
        <v>1.1766824854517686</v>
      </c>
    </row>
    <row r="1233" spans="1:18">
      <c r="A1233" s="134">
        <f t="shared" si="19"/>
        <v>1228</v>
      </c>
      <c r="B1233" s="131">
        <v>9880498.8960078154</v>
      </c>
      <c r="C1233" s="131">
        <v>4018937.5828447454</v>
      </c>
      <c r="D1233" s="131">
        <v>861170.82670490071</v>
      </c>
      <c r="E1233" s="131">
        <v>4752923.091778771</v>
      </c>
      <c r="F1233" s="133">
        <v>204863782713.33075</v>
      </c>
      <c r="G1233" s="133">
        <v>48767361028.174858</v>
      </c>
      <c r="H1233" s="133">
        <v>688984142678.22559</v>
      </c>
      <c r="I1233" s="133">
        <v>8613287602093.7295</v>
      </c>
      <c r="J1233" s="133">
        <v>246363130672.85205</v>
      </c>
      <c r="K1233" s="133">
        <v>117807650055.02118</v>
      </c>
      <c r="L1233" s="133">
        <v>1625146399326.1265</v>
      </c>
      <c r="M1233" s="133">
        <v>11291588924825.955</v>
      </c>
      <c r="N1233" s="133">
        <v>12116485516362.109</v>
      </c>
      <c r="O1233" s="132">
        <v>0.54826000438121325</v>
      </c>
      <c r="P1233" s="132">
        <v>0.62142008459686882</v>
      </c>
      <c r="Q1233" s="133">
        <v>2988.7729443419116</v>
      </c>
      <c r="R1233" s="426">
        <v>0.98728466556058125</v>
      </c>
    </row>
    <row r="1234" spans="1:18">
      <c r="A1234" s="134">
        <f t="shared" si="19"/>
        <v>1229</v>
      </c>
      <c r="B1234" s="131">
        <v>13241696.025537478</v>
      </c>
      <c r="C1234" s="131">
        <v>6805389.5933914948</v>
      </c>
      <c r="D1234" s="131">
        <v>804247.18960956763</v>
      </c>
      <c r="E1234" s="131">
        <v>4890482.4296744121</v>
      </c>
      <c r="F1234" s="133">
        <v>138686374908.84631</v>
      </c>
      <c r="G1234" s="133">
        <v>44033407837.118568</v>
      </c>
      <c r="H1234" s="133">
        <v>0</v>
      </c>
      <c r="I1234" s="133">
        <v>10778030340599.092</v>
      </c>
      <c r="J1234" s="133">
        <v>374667539444.06671</v>
      </c>
      <c r="K1234" s="133">
        <v>135418078299.04623</v>
      </c>
      <c r="L1234" s="133">
        <v>1590699188226.6616</v>
      </c>
      <c r="M1234" s="133">
        <v>12878815146568.867</v>
      </c>
      <c r="N1234" s="133">
        <v>13603169478229.072</v>
      </c>
      <c r="O1234" s="132">
        <v>0.47929384023930022</v>
      </c>
      <c r="P1234" s="132">
        <v>0.57225165240662279</v>
      </c>
      <c r="Q1234" s="133">
        <v>3355.4932112059873</v>
      </c>
      <c r="R1234" s="426">
        <v>1.0723015355926189</v>
      </c>
    </row>
    <row r="1235" spans="1:18">
      <c r="A1235" s="134">
        <f t="shared" si="19"/>
        <v>1230</v>
      </c>
      <c r="B1235" s="131">
        <v>7916706.2817948582</v>
      </c>
      <c r="C1235" s="131">
        <v>11472469.536988443</v>
      </c>
      <c r="D1235" s="131">
        <v>1313487.3636620604</v>
      </c>
      <c r="E1235" s="131">
        <v>4724636.4995439062</v>
      </c>
      <c r="F1235" s="133">
        <v>213099355459.06509</v>
      </c>
      <c r="G1235" s="133">
        <v>68915360134.579102</v>
      </c>
      <c r="H1235" s="133">
        <v>492449724214.11169</v>
      </c>
      <c r="I1235" s="133">
        <v>16763693305692.445</v>
      </c>
      <c r="J1235" s="133">
        <v>203479833375.14255</v>
      </c>
      <c r="K1235" s="133">
        <v>151360350283.65698</v>
      </c>
      <c r="L1235" s="133">
        <v>3327557203035.7944</v>
      </c>
      <c r="M1235" s="133">
        <v>20938540416601.148</v>
      </c>
      <c r="N1235" s="133">
        <v>22265197168354.18</v>
      </c>
      <c r="O1235" s="132">
        <v>0.67065659745535389</v>
      </c>
      <c r="P1235" s="132">
        <v>0.7455623119519913</v>
      </c>
      <c r="Q1235" s="133">
        <v>5492.1551969299899</v>
      </c>
      <c r="R1235" s="426">
        <v>1.185856314581714</v>
      </c>
    </row>
    <row r="1236" spans="1:18">
      <c r="A1236" s="134">
        <f t="shared" si="19"/>
        <v>1231</v>
      </c>
      <c r="B1236" s="131">
        <v>9084882.9129935429</v>
      </c>
      <c r="C1236" s="131">
        <v>5327545.6308048619</v>
      </c>
      <c r="D1236" s="131">
        <v>962781.05657935515</v>
      </c>
      <c r="E1236" s="131">
        <v>3990812.4557050597</v>
      </c>
      <c r="F1236" s="133">
        <v>180037688518.76624</v>
      </c>
      <c r="G1236" s="133">
        <v>46798606186.547165</v>
      </c>
      <c r="H1236" s="133">
        <v>837269263756.50317</v>
      </c>
      <c r="I1236" s="133">
        <v>9289703105486.791</v>
      </c>
      <c r="J1236" s="133">
        <v>316910331056.49927</v>
      </c>
      <c r="K1236" s="133">
        <v>70515946887.991577</v>
      </c>
      <c r="L1236" s="133">
        <v>2287108423104.5806</v>
      </c>
      <c r="M1236" s="133">
        <v>12801507070292.367</v>
      </c>
      <c r="N1236" s="133">
        <v>13744139871164.855</v>
      </c>
      <c r="O1236" s="132">
        <v>0.60495564801267088</v>
      </c>
      <c r="P1236" s="132">
        <v>0.68387973604059415</v>
      </c>
      <c r="Q1236" s="133">
        <v>3390.266371772288</v>
      </c>
      <c r="R1236" s="426">
        <v>1.1640649561065439</v>
      </c>
    </row>
    <row r="1237" spans="1:18">
      <c r="A1237" s="134">
        <f t="shared" si="19"/>
        <v>1232</v>
      </c>
      <c r="B1237" s="131">
        <v>8009037.2072344646</v>
      </c>
      <c r="C1237" s="131">
        <v>3518283.4259093269</v>
      </c>
      <c r="D1237" s="131">
        <v>1489642.8752622749</v>
      </c>
      <c r="E1237" s="131">
        <v>3409867.6762392698</v>
      </c>
      <c r="F1237" s="133">
        <v>181952335913.61176</v>
      </c>
      <c r="G1237" s="133">
        <v>44766113693.006966</v>
      </c>
      <c r="H1237" s="133">
        <v>729441950733.08105</v>
      </c>
      <c r="I1237" s="133">
        <v>6665769776886.2666</v>
      </c>
      <c r="J1237" s="133">
        <v>180203642194.56998</v>
      </c>
      <c r="K1237" s="133">
        <v>161768242273.58655</v>
      </c>
      <c r="L1237" s="133">
        <v>2617122230553.9292</v>
      </c>
      <c r="M1237" s="133">
        <v>10354305842641.434</v>
      </c>
      <c r="N1237" s="133">
        <v>11112112628654.395</v>
      </c>
      <c r="O1237" s="132">
        <v>0.55056672305289955</v>
      </c>
      <c r="P1237" s="132">
        <v>0.6555125460576543</v>
      </c>
      <c r="Q1237" s="133">
        <v>2741.0243287258004</v>
      </c>
      <c r="R1237" s="426">
        <v>0.93329963967671903</v>
      </c>
    </row>
    <row r="1238" spans="1:18">
      <c r="A1238" s="134">
        <f t="shared" si="19"/>
        <v>1233</v>
      </c>
      <c r="B1238" s="131">
        <v>6508655.4336116267</v>
      </c>
      <c r="C1238" s="131">
        <v>6826820.2712032609</v>
      </c>
      <c r="D1238" s="131">
        <v>629964.12451565266</v>
      </c>
      <c r="E1238" s="131">
        <v>6531737.2317542983</v>
      </c>
      <c r="F1238" s="133">
        <v>187794430785.84296</v>
      </c>
      <c r="G1238" s="133">
        <v>34174292625.077538</v>
      </c>
      <c r="H1238" s="133">
        <v>475899243410.29028</v>
      </c>
      <c r="I1238" s="133">
        <v>11123500772573.873</v>
      </c>
      <c r="J1238" s="133">
        <v>417135034550.92883</v>
      </c>
      <c r="K1238" s="133">
        <v>80540747071.419159</v>
      </c>
      <c r="L1238" s="133">
        <v>1462721052886.4109</v>
      </c>
      <c r="M1238" s="133">
        <v>13559796850492.924</v>
      </c>
      <c r="N1238" s="133">
        <v>14500790308010.738</v>
      </c>
      <c r="O1238" s="132">
        <v>0.60002631118430994</v>
      </c>
      <c r="P1238" s="132">
        <v>0.66894379054779318</v>
      </c>
      <c r="Q1238" s="133">
        <v>3576.9093014333343</v>
      </c>
      <c r="R1238" s="426">
        <v>1.2061957820560705</v>
      </c>
    </row>
    <row r="1239" spans="1:18">
      <c r="A1239" s="134">
        <f t="shared" si="19"/>
        <v>1234</v>
      </c>
      <c r="B1239" s="131">
        <v>16546817.310433555</v>
      </c>
      <c r="C1239" s="131">
        <v>23760147.2073959</v>
      </c>
      <c r="D1239" s="131">
        <v>1146807.55680046</v>
      </c>
      <c r="E1239" s="131">
        <v>5321501.7113786098</v>
      </c>
      <c r="F1239" s="133">
        <v>212183495698.61572</v>
      </c>
      <c r="G1239" s="133">
        <v>69895166995.619644</v>
      </c>
      <c r="H1239" s="133">
        <v>0</v>
      </c>
      <c r="I1239" s="133">
        <v>28604782069097.809</v>
      </c>
      <c r="J1239" s="133">
        <v>244970460024.11871</v>
      </c>
      <c r="K1239" s="133">
        <v>131962401624.37524</v>
      </c>
      <c r="L1239" s="133">
        <v>2138427384552.353</v>
      </c>
      <c r="M1239" s="133">
        <v>31120142315298.652</v>
      </c>
      <c r="N1239" s="133">
        <v>32969757071622.727</v>
      </c>
      <c r="O1239" s="132">
        <v>0.66965639676491429</v>
      </c>
      <c r="P1239" s="132">
        <v>0.72603890246637737</v>
      </c>
      <c r="Q1239" s="133">
        <v>8132.648512980446</v>
      </c>
      <c r="R1239" s="426">
        <v>0.84542048125668667</v>
      </c>
    </row>
    <row r="1240" spans="1:18">
      <c r="A1240" s="134">
        <f t="shared" si="19"/>
        <v>1235</v>
      </c>
      <c r="B1240" s="131">
        <v>9261465.0466919951</v>
      </c>
      <c r="C1240" s="131">
        <v>7923106.7538920175</v>
      </c>
      <c r="D1240" s="131">
        <v>917320.70683270425</v>
      </c>
      <c r="E1240" s="131">
        <v>4843401.8070469555</v>
      </c>
      <c r="F1240" s="133">
        <v>179763219889.99191</v>
      </c>
      <c r="G1240" s="133">
        <v>41296878132.386269</v>
      </c>
      <c r="H1240" s="133">
        <v>549861486740.77588</v>
      </c>
      <c r="I1240" s="133">
        <v>13480773304272.455</v>
      </c>
      <c r="J1240" s="133">
        <v>247125507169.8103</v>
      </c>
      <c r="K1240" s="133">
        <v>74566706835.883194</v>
      </c>
      <c r="L1240" s="133">
        <v>1506672511615.4338</v>
      </c>
      <c r="M1240" s="133">
        <v>15858999516634.357</v>
      </c>
      <c r="N1240" s="133">
        <v>16885462320182.434</v>
      </c>
      <c r="O1240" s="132">
        <v>0.61008112471908449</v>
      </c>
      <c r="P1240" s="132">
        <v>0.67353624851556992</v>
      </c>
      <c r="Q1240" s="133">
        <v>4165.1362407948773</v>
      </c>
      <c r="R1240" s="426">
        <v>0.87664096277675296</v>
      </c>
    </row>
    <row r="1241" spans="1:18">
      <c r="A1241" s="134">
        <f t="shared" si="19"/>
        <v>1236</v>
      </c>
      <c r="B1241" s="131">
        <v>8009409.3753132643</v>
      </c>
      <c r="C1241" s="131">
        <v>6165928.7471423885</v>
      </c>
      <c r="D1241" s="131">
        <v>1359743.5684865036</v>
      </c>
      <c r="E1241" s="131">
        <v>5146902.8621249693</v>
      </c>
      <c r="F1241" s="133">
        <v>232753283856.42999</v>
      </c>
      <c r="G1241" s="133">
        <v>60572373156.9888</v>
      </c>
      <c r="H1241" s="133">
        <v>663710963827.65479</v>
      </c>
      <c r="I1241" s="133">
        <v>9922513515599.5449</v>
      </c>
      <c r="J1241" s="133">
        <v>359926940212.14478</v>
      </c>
      <c r="K1241" s="133">
        <v>107411810607.20497</v>
      </c>
      <c r="L1241" s="133">
        <v>3748796502886.2305</v>
      </c>
      <c r="M1241" s="133">
        <v>14802359733132.779</v>
      </c>
      <c r="N1241" s="133">
        <v>15742901505857.316</v>
      </c>
      <c r="O1241" s="132">
        <v>0.61318525800596024</v>
      </c>
      <c r="P1241" s="132">
        <v>0.68132588009980166</v>
      </c>
      <c r="Q1241" s="133">
        <v>3883.3008154556774</v>
      </c>
      <c r="R1241" s="426">
        <v>1.1364119496092673</v>
      </c>
    </row>
    <row r="1242" spans="1:18">
      <c r="A1242" s="134">
        <f t="shared" si="19"/>
        <v>1237</v>
      </c>
      <c r="B1242" s="131">
        <v>9462996.7880676892</v>
      </c>
      <c r="C1242" s="131">
        <v>5190055.4828359</v>
      </c>
      <c r="D1242" s="131">
        <v>935311.62189399125</v>
      </c>
      <c r="E1242" s="131">
        <v>4084936.4480059929</v>
      </c>
      <c r="F1242" s="133">
        <v>244859485966.98407</v>
      </c>
      <c r="G1242" s="133">
        <v>41196706782.337486</v>
      </c>
      <c r="H1242" s="133">
        <v>388679902616.82629</v>
      </c>
      <c r="I1242" s="133">
        <v>10134065005697.346</v>
      </c>
      <c r="J1242" s="133">
        <v>254743440768.53223</v>
      </c>
      <c r="K1242" s="133">
        <v>113399562578.05084</v>
      </c>
      <c r="L1242" s="133">
        <v>1925660451811.6553</v>
      </c>
      <c r="M1242" s="133">
        <v>12816548363472.41</v>
      </c>
      <c r="N1242" s="133">
        <v>13683427018465.432</v>
      </c>
      <c r="O1242" s="132">
        <v>0.57463283631529505</v>
      </c>
      <c r="P1242" s="132">
        <v>0.65188834873952017</v>
      </c>
      <c r="Q1242" s="133">
        <v>3375.2903350926076</v>
      </c>
      <c r="R1242" s="426">
        <v>1.2285736438336645</v>
      </c>
    </row>
    <row r="1243" spans="1:18">
      <c r="A1243" s="134">
        <f t="shared" si="19"/>
        <v>1238</v>
      </c>
      <c r="B1243" s="131">
        <v>12694312.042960078</v>
      </c>
      <c r="C1243" s="131">
        <v>5194373.943828553</v>
      </c>
      <c r="D1243" s="131">
        <v>1165933.8683074403</v>
      </c>
      <c r="E1243" s="131">
        <v>5529157.3668613872</v>
      </c>
      <c r="F1243" s="133">
        <v>138751631720.91931</v>
      </c>
      <c r="G1243" s="133">
        <v>42655675954.747879</v>
      </c>
      <c r="H1243" s="133">
        <v>386090899694.677</v>
      </c>
      <c r="I1243" s="133">
        <v>8666813281369.8662</v>
      </c>
      <c r="J1243" s="133">
        <v>216622938678.2171</v>
      </c>
      <c r="K1243" s="133">
        <v>99352377477.235825</v>
      </c>
      <c r="L1243" s="133">
        <v>1928083550711.845</v>
      </c>
      <c r="M1243" s="133">
        <v>11296963047931.842</v>
      </c>
      <c r="N1243" s="133">
        <v>12080148994616.553</v>
      </c>
      <c r="O1243" s="132">
        <v>0.50016551600665382</v>
      </c>
      <c r="P1243" s="132">
        <v>0.57069790531717868</v>
      </c>
      <c r="Q1243" s="133">
        <v>2979.8098161362982</v>
      </c>
      <c r="R1243" s="426">
        <v>0.96849223899594761</v>
      </c>
    </row>
    <row r="1244" spans="1:18">
      <c r="A1244" s="134">
        <f t="shared" si="19"/>
        <v>1239</v>
      </c>
      <c r="B1244" s="131">
        <v>9751066.4077112824</v>
      </c>
      <c r="C1244" s="131">
        <v>6603349.6698995791</v>
      </c>
      <c r="D1244" s="131">
        <v>923024.0770835937</v>
      </c>
      <c r="E1244" s="131">
        <v>2949745.6757674259</v>
      </c>
      <c r="F1244" s="133">
        <v>223268793661.01788</v>
      </c>
      <c r="G1244" s="133">
        <v>48884643300.113274</v>
      </c>
      <c r="H1244" s="133">
        <v>775628987291.47217</v>
      </c>
      <c r="I1244" s="133">
        <v>12524245016244.973</v>
      </c>
      <c r="J1244" s="133">
        <v>228962155821.25974</v>
      </c>
      <c r="K1244" s="133">
        <v>88145808509.120758</v>
      </c>
      <c r="L1244" s="133">
        <v>1881143668821.7908</v>
      </c>
      <c r="M1244" s="133">
        <v>15498125636688.617</v>
      </c>
      <c r="N1244" s="133">
        <v>16557183073404.289</v>
      </c>
      <c r="O1244" s="132">
        <v>0.64917762734401452</v>
      </c>
      <c r="P1244" s="132">
        <v>0.7170439079827724</v>
      </c>
      <c r="Q1244" s="133">
        <v>4084.1596135679056</v>
      </c>
      <c r="R1244" s="426">
        <v>0.9129986272175451</v>
      </c>
    </row>
    <row r="1245" spans="1:18">
      <c r="A1245" s="134">
        <f t="shared" si="19"/>
        <v>1240</v>
      </c>
      <c r="B1245" s="131">
        <v>9187968.379053317</v>
      </c>
      <c r="C1245" s="131">
        <v>5047045.9101764942</v>
      </c>
      <c r="D1245" s="131">
        <v>972605.82388601382</v>
      </c>
      <c r="E1245" s="131">
        <v>4017348.5641777921</v>
      </c>
      <c r="F1245" s="133">
        <v>228296886239.44238</v>
      </c>
      <c r="G1245" s="133">
        <v>57595017853.06089</v>
      </c>
      <c r="H1245" s="133">
        <v>687580243113.82739</v>
      </c>
      <c r="I1245" s="133">
        <v>9926472009105.2441</v>
      </c>
      <c r="J1245" s="133">
        <v>221251653771.18182</v>
      </c>
      <c r="K1245" s="133">
        <v>95013071628.677734</v>
      </c>
      <c r="L1245" s="133">
        <v>2333628176148.1021</v>
      </c>
      <c r="M1245" s="133">
        <v>13263945153767.033</v>
      </c>
      <c r="N1245" s="133">
        <v>14184971547676.723</v>
      </c>
      <c r="O1245" s="132">
        <v>0.60217021539653326</v>
      </c>
      <c r="P1245" s="132">
        <v>0.6848100542399147</v>
      </c>
      <c r="Q1245" s="133">
        <v>3499.0063018442829</v>
      </c>
      <c r="R1245" s="426">
        <v>1.1003808291361068</v>
      </c>
    </row>
    <row r="1246" spans="1:18">
      <c r="A1246" s="134">
        <f t="shared" si="19"/>
        <v>1241</v>
      </c>
      <c r="B1246" s="131">
        <v>11142712.27639465</v>
      </c>
      <c r="C1246" s="131">
        <v>8745593.8403982539</v>
      </c>
      <c r="D1246" s="131">
        <v>639575.39019507077</v>
      </c>
      <c r="E1246" s="131">
        <v>5912668.6378936479</v>
      </c>
      <c r="F1246" s="133">
        <v>199060554210.61453</v>
      </c>
      <c r="G1246" s="133">
        <v>41022600472.254807</v>
      </c>
      <c r="H1246" s="133">
        <v>576715992172.89685</v>
      </c>
      <c r="I1246" s="133">
        <v>12705675475718.02</v>
      </c>
      <c r="J1246" s="133">
        <v>523159998660.07043</v>
      </c>
      <c r="K1246" s="133">
        <v>57131579299.220284</v>
      </c>
      <c r="L1246" s="133">
        <v>1277419999955.688</v>
      </c>
      <c r="M1246" s="133">
        <v>15140103045805.895</v>
      </c>
      <c r="N1246" s="133">
        <v>16217120454763.383</v>
      </c>
      <c r="O1246" s="132">
        <v>0.60002806762253025</v>
      </c>
      <c r="P1246" s="132">
        <v>0.66499673583659002</v>
      </c>
      <c r="Q1246" s="133">
        <v>4000.2763825267348</v>
      </c>
      <c r="R1246" s="426">
        <v>1.0477107641943035</v>
      </c>
    </row>
    <row r="1247" spans="1:18">
      <c r="A1247" s="134">
        <f t="shared" si="19"/>
        <v>1242</v>
      </c>
      <c r="B1247" s="131">
        <v>10040442.845355332</v>
      </c>
      <c r="C1247" s="131">
        <v>3390722.5660603847</v>
      </c>
      <c r="D1247" s="131">
        <v>1549763.1569824328</v>
      </c>
      <c r="E1247" s="131">
        <v>5275910.0627912898</v>
      </c>
      <c r="F1247" s="133">
        <v>225179319672.16254</v>
      </c>
      <c r="G1247" s="133">
        <v>39103419396.716904</v>
      </c>
      <c r="H1247" s="133">
        <v>733664405141.94971</v>
      </c>
      <c r="I1247" s="133">
        <v>7691084462299.7266</v>
      </c>
      <c r="J1247" s="133">
        <v>497661666181.08026</v>
      </c>
      <c r="K1247" s="133">
        <v>133550793880.97897</v>
      </c>
      <c r="L1247" s="133">
        <v>3685906458130.1953</v>
      </c>
      <c r="M1247" s="133">
        <v>12741867785633.93</v>
      </c>
      <c r="N1247" s="133">
        <v>13629941568011.498</v>
      </c>
      <c r="O1247" s="132">
        <v>0.57586806683458225</v>
      </c>
      <c r="P1247" s="132">
        <v>0.66193909604023571</v>
      </c>
      <c r="Q1247" s="133">
        <v>3362.0970814039215</v>
      </c>
      <c r="R1247" s="426">
        <v>1.0382233310767002</v>
      </c>
    </row>
    <row r="1248" spans="1:18">
      <c r="A1248" s="134">
        <f t="shared" si="19"/>
        <v>1243</v>
      </c>
      <c r="B1248" s="131">
        <v>12804590.956231203</v>
      </c>
      <c r="C1248" s="131">
        <v>10692463.96999374</v>
      </c>
      <c r="D1248" s="131">
        <v>1464325.0962765394</v>
      </c>
      <c r="E1248" s="131">
        <v>6522619.8234223966</v>
      </c>
      <c r="F1248" s="133">
        <v>290683378199.04858</v>
      </c>
      <c r="G1248" s="133">
        <v>68040892467.750603</v>
      </c>
      <c r="H1248" s="133">
        <v>765507043536.97217</v>
      </c>
      <c r="I1248" s="133">
        <v>18997099202456.887</v>
      </c>
      <c r="J1248" s="133">
        <v>624229946463.01318</v>
      </c>
      <c r="K1248" s="133">
        <v>131081917714.04561</v>
      </c>
      <c r="L1248" s="133">
        <v>3819541567517.7861</v>
      </c>
      <c r="M1248" s="133">
        <v>24337459677688.703</v>
      </c>
      <c r="N1248" s="133">
        <v>25981445342842.402</v>
      </c>
      <c r="O1248" s="132">
        <v>0.64618062643800245</v>
      </c>
      <c r="P1248" s="132">
        <v>0.71757509543109654</v>
      </c>
      <c r="Q1248" s="133">
        <v>6408.8419691273812</v>
      </c>
      <c r="R1248" s="426">
        <v>1.2775602814521299</v>
      </c>
    </row>
    <row r="1249" spans="1:18">
      <c r="A1249" s="134">
        <f t="shared" si="19"/>
        <v>1244</v>
      </c>
      <c r="B1249" s="131">
        <v>10385767.953042701</v>
      </c>
      <c r="C1249" s="131">
        <v>4473702.7153539052</v>
      </c>
      <c r="D1249" s="131">
        <v>1141844.0148906766</v>
      </c>
      <c r="E1249" s="131">
        <v>5471076.9667656804</v>
      </c>
      <c r="F1249" s="133">
        <v>161419618354.33194</v>
      </c>
      <c r="G1249" s="133">
        <v>48908851244.687073</v>
      </c>
      <c r="H1249" s="133">
        <v>630097456113.61804</v>
      </c>
      <c r="I1249" s="133">
        <v>9601192197107.125</v>
      </c>
      <c r="J1249" s="133">
        <v>238818091674.44727</v>
      </c>
      <c r="K1249" s="133">
        <v>80045121242.313141</v>
      </c>
      <c r="L1249" s="133">
        <v>2425285399400.1719</v>
      </c>
      <c r="M1249" s="133">
        <v>12975438265537.674</v>
      </c>
      <c r="N1249" s="133">
        <v>13966368503313.744</v>
      </c>
      <c r="O1249" s="132">
        <v>0.56790856453180594</v>
      </c>
      <c r="P1249" s="132">
        <v>0.63451332040817798</v>
      </c>
      <c r="Q1249" s="133">
        <v>3445.0834985973715</v>
      </c>
      <c r="R1249" s="426">
        <v>0.94279998793403497</v>
      </c>
    </row>
    <row r="1250" spans="1:18">
      <c r="A1250" s="134">
        <f t="shared" si="19"/>
        <v>1245</v>
      </c>
      <c r="B1250" s="131">
        <v>14063376.510952404</v>
      </c>
      <c r="C1250" s="131">
        <v>5881053.8839282393</v>
      </c>
      <c r="D1250" s="131">
        <v>1496597.0362287392</v>
      </c>
      <c r="E1250" s="131">
        <v>5024478.0098082237</v>
      </c>
      <c r="F1250" s="133">
        <v>264379019738.62329</v>
      </c>
      <c r="G1250" s="133">
        <v>74337593208.331329</v>
      </c>
      <c r="H1250" s="133">
        <v>651546056943.64929</v>
      </c>
      <c r="I1250" s="133">
        <v>11793741568915.615</v>
      </c>
      <c r="J1250" s="133">
        <v>313717505397.69983</v>
      </c>
      <c r="K1250" s="133">
        <v>98864360297.970169</v>
      </c>
      <c r="L1250" s="133">
        <v>2974491298065.7021</v>
      </c>
      <c r="M1250" s="133">
        <v>15832360789620.637</v>
      </c>
      <c r="N1250" s="133">
        <v>16794839490582.652</v>
      </c>
      <c r="O1250" s="132">
        <v>0.57488103907514077</v>
      </c>
      <c r="P1250" s="132">
        <v>0.6425342721695344</v>
      </c>
      <c r="Q1250" s="133">
        <v>4142.7823114412067</v>
      </c>
      <c r="R1250" s="426">
        <v>0.99865676698476025</v>
      </c>
    </row>
    <row r="1251" spans="1:18">
      <c r="A1251" s="134">
        <f t="shared" si="19"/>
        <v>1246</v>
      </c>
      <c r="B1251" s="131">
        <v>10210830.05454316</v>
      </c>
      <c r="C1251" s="131">
        <v>7675060.9878593143</v>
      </c>
      <c r="D1251" s="131">
        <v>872665.23040895886</v>
      </c>
      <c r="E1251" s="131">
        <v>4165707.2595343646</v>
      </c>
      <c r="F1251" s="133">
        <v>229031823971.92441</v>
      </c>
      <c r="G1251" s="133">
        <v>27422272581.932663</v>
      </c>
      <c r="H1251" s="133">
        <v>801884893085.18811</v>
      </c>
      <c r="I1251" s="133">
        <v>13885630446502.301</v>
      </c>
      <c r="J1251" s="133">
        <v>284842502841.95355</v>
      </c>
      <c r="K1251" s="133">
        <v>95635213006.714554</v>
      </c>
      <c r="L1251" s="133">
        <v>2144119304651.5479</v>
      </c>
      <c r="M1251" s="133">
        <v>17212112360087.703</v>
      </c>
      <c r="N1251" s="133">
        <v>18358210360032.82</v>
      </c>
      <c r="O1251" s="132">
        <v>0.6429286076673566</v>
      </c>
      <c r="P1251" s="132">
        <v>0.70524264373373102</v>
      </c>
      <c r="Q1251" s="133">
        <v>4528.4189343938879</v>
      </c>
      <c r="R1251" s="426">
        <v>1.1146260206045309</v>
      </c>
    </row>
    <row r="1252" spans="1:18">
      <c r="A1252" s="134">
        <f t="shared" si="19"/>
        <v>1247</v>
      </c>
      <c r="B1252" s="131">
        <v>8718542.6113421619</v>
      </c>
      <c r="C1252" s="131">
        <v>14595446.412067378</v>
      </c>
      <c r="D1252" s="131">
        <v>737292.16462595202</v>
      </c>
      <c r="E1252" s="131">
        <v>5855211.9928967403</v>
      </c>
      <c r="F1252" s="133">
        <v>212381683338.99985</v>
      </c>
      <c r="G1252" s="133">
        <v>52273870703.922546</v>
      </c>
      <c r="H1252" s="133">
        <v>520961757685.57013</v>
      </c>
      <c r="I1252" s="133">
        <v>20681114070544.469</v>
      </c>
      <c r="J1252" s="133">
        <v>477543162629.18304</v>
      </c>
      <c r="K1252" s="133">
        <v>71047818082.90744</v>
      </c>
      <c r="L1252" s="133">
        <v>1411621714724.064</v>
      </c>
      <c r="M1252" s="133">
        <v>23162288523666.191</v>
      </c>
      <c r="N1252" s="133">
        <v>24625352932003.066</v>
      </c>
      <c r="O1252" s="132">
        <v>0.70744040314415513</v>
      </c>
      <c r="P1252" s="132">
        <v>0.76499835220711343</v>
      </c>
      <c r="Q1252" s="133">
        <v>6074.3347143569481</v>
      </c>
      <c r="R1252" s="426">
        <v>0.94253431945345867</v>
      </c>
    </row>
    <row r="1253" spans="1:18">
      <c r="A1253" s="134">
        <f t="shared" si="19"/>
        <v>1248</v>
      </c>
      <c r="B1253" s="131">
        <v>11293349.158846395</v>
      </c>
      <c r="C1253" s="131">
        <v>16330340.906613233</v>
      </c>
      <c r="D1253" s="131">
        <v>1099918.197019133</v>
      </c>
      <c r="E1253" s="131">
        <v>5322313.3093258664</v>
      </c>
      <c r="F1253" s="133">
        <v>203573901398.00336</v>
      </c>
      <c r="G1253" s="133">
        <v>51021659281.542374</v>
      </c>
      <c r="H1253" s="133">
        <v>885409485666.06433</v>
      </c>
      <c r="I1253" s="133">
        <v>21310990541032.242</v>
      </c>
      <c r="J1253" s="133">
        <v>315500814321.04822</v>
      </c>
      <c r="K1253" s="133">
        <v>85665792192.361603</v>
      </c>
      <c r="L1253" s="133">
        <v>2070156705278.9207</v>
      </c>
      <c r="M1253" s="133">
        <v>24667723338490.637</v>
      </c>
      <c r="N1253" s="133">
        <v>26143866420014.508</v>
      </c>
      <c r="O1253" s="132">
        <v>0.67948908231272764</v>
      </c>
      <c r="P1253" s="132">
        <v>0.74026901533307687</v>
      </c>
      <c r="Q1253" s="133">
        <v>6448.9063690218318</v>
      </c>
      <c r="R1253" s="426">
        <v>0.8795767939052026</v>
      </c>
    </row>
    <row r="1254" spans="1:18">
      <c r="A1254" s="134">
        <f t="shared" si="19"/>
        <v>1249</v>
      </c>
      <c r="B1254" s="131">
        <v>10275901.145381697</v>
      </c>
      <c r="C1254" s="131">
        <v>4186888.8987532752</v>
      </c>
      <c r="D1254" s="131">
        <v>1097175.6466774703</v>
      </c>
      <c r="E1254" s="131">
        <v>4308379.2353818323</v>
      </c>
      <c r="F1254" s="133">
        <v>209957398498.22754</v>
      </c>
      <c r="G1254" s="133">
        <v>48682018238.124115</v>
      </c>
      <c r="H1254" s="133">
        <v>421043977601.2771</v>
      </c>
      <c r="I1254" s="133">
        <v>10002723512853.928</v>
      </c>
      <c r="J1254" s="133">
        <v>334527678330.36847</v>
      </c>
      <c r="K1254" s="133">
        <v>91888514007.010635</v>
      </c>
      <c r="L1254" s="133">
        <v>1911225503421.5518</v>
      </c>
      <c r="M1254" s="133">
        <v>12761409186214.137</v>
      </c>
      <c r="N1254" s="133">
        <v>13653623567062.572</v>
      </c>
      <c r="O1254" s="132">
        <v>0.55158342221321044</v>
      </c>
      <c r="P1254" s="132">
        <v>0.61201638644146394</v>
      </c>
      <c r="Q1254" s="133">
        <v>3367.9387190583552</v>
      </c>
      <c r="R1254" s="426">
        <v>0.94964359431300416</v>
      </c>
    </row>
    <row r="1255" spans="1:18">
      <c r="A1255" s="134">
        <f t="shared" si="19"/>
        <v>1250</v>
      </c>
      <c r="B1255" s="131">
        <v>8501174.1506521199</v>
      </c>
      <c r="C1255" s="131">
        <v>5993922.0669240085</v>
      </c>
      <c r="D1255" s="131">
        <v>996552.24201351637</v>
      </c>
      <c r="E1255" s="131">
        <v>4190910.7220680076</v>
      </c>
      <c r="F1255" s="133">
        <v>209080697957.18976</v>
      </c>
      <c r="G1255" s="133">
        <v>48204582992.084946</v>
      </c>
      <c r="H1255" s="133">
        <v>780952695305.29919</v>
      </c>
      <c r="I1255" s="133">
        <v>11440692023267.865</v>
      </c>
      <c r="J1255" s="133">
        <v>179260222831.57529</v>
      </c>
      <c r="K1255" s="133">
        <v>93972338979.82695</v>
      </c>
      <c r="L1255" s="133">
        <v>2027113871046.5664</v>
      </c>
      <c r="M1255" s="133">
        <v>14521991151431.133</v>
      </c>
      <c r="N1255" s="133">
        <v>15566014657128.904</v>
      </c>
      <c r="O1255" s="132">
        <v>0.61008177538823161</v>
      </c>
      <c r="P1255" s="132">
        <v>0.69464168428143636</v>
      </c>
      <c r="Q1255" s="133">
        <v>3839.6681443337206</v>
      </c>
      <c r="R1255" s="426">
        <v>1.1417136898591103</v>
      </c>
    </row>
    <row r="1256" spans="1:18">
      <c r="A1256" s="134">
        <f t="shared" si="19"/>
        <v>1251</v>
      </c>
      <c r="B1256" s="131">
        <v>5806811.8625591407</v>
      </c>
      <c r="C1256" s="131">
        <v>5447072.2891609194</v>
      </c>
      <c r="D1256" s="131">
        <v>630441.62889024348</v>
      </c>
      <c r="E1256" s="131">
        <v>7884650.3210026324</v>
      </c>
      <c r="F1256" s="133">
        <v>214619123784.66031</v>
      </c>
      <c r="G1256" s="133">
        <v>41992466966.165802</v>
      </c>
      <c r="H1256" s="133">
        <v>534159684363.19421</v>
      </c>
      <c r="I1256" s="133">
        <v>9134692722163.5762</v>
      </c>
      <c r="J1256" s="133">
        <v>382017103949.94879</v>
      </c>
      <c r="K1256" s="133">
        <v>60261033555.00605</v>
      </c>
      <c r="L1256" s="133">
        <v>1345871321786.998</v>
      </c>
      <c r="M1256" s="133">
        <v>11457001865818.723</v>
      </c>
      <c r="N1256" s="133">
        <v>12284424887614.893</v>
      </c>
      <c r="O1256" s="132">
        <v>0.55280983245253512</v>
      </c>
      <c r="P1256" s="132">
        <v>0.62536286912060191</v>
      </c>
      <c r="Q1256" s="133">
        <v>3030.1985415922281</v>
      </c>
      <c r="R1256" s="426">
        <v>1.0613646863196828</v>
      </c>
    </row>
    <row r="1257" spans="1:18">
      <c r="A1257" s="134">
        <f t="shared" si="19"/>
        <v>1252</v>
      </c>
      <c r="B1257" s="131">
        <v>11806102.81306326</v>
      </c>
      <c r="C1257" s="131">
        <v>10799645.486009017</v>
      </c>
      <c r="D1257" s="131">
        <v>1072816.6241222089</v>
      </c>
      <c r="E1257" s="131">
        <v>4804543.8696152819</v>
      </c>
      <c r="F1257" s="133">
        <v>238552159477.58057</v>
      </c>
      <c r="G1257" s="133">
        <v>39614311685.072548</v>
      </c>
      <c r="H1257" s="133">
        <v>381010951199.20447</v>
      </c>
      <c r="I1257" s="133">
        <v>17120519568496.043</v>
      </c>
      <c r="J1257" s="133">
        <v>286127814239.33887</v>
      </c>
      <c r="K1257" s="133">
        <v>86105894185.679504</v>
      </c>
      <c r="L1257" s="133">
        <v>2544889205275.6064</v>
      </c>
      <c r="M1257" s="133">
        <v>20418653433395.871</v>
      </c>
      <c r="N1257" s="133">
        <v>21758482608846.445</v>
      </c>
      <c r="O1257" s="132">
        <v>0.66509060078279958</v>
      </c>
      <c r="P1257" s="132">
        <v>0.71979531917458839</v>
      </c>
      <c r="Q1257" s="133">
        <v>5367.1639390346436</v>
      </c>
      <c r="R1257" s="426">
        <v>1.0360352964158492</v>
      </c>
    </row>
    <row r="1258" spans="1:18">
      <c r="A1258" s="134">
        <f t="shared" si="19"/>
        <v>1253</v>
      </c>
      <c r="B1258" s="131">
        <v>8800358.8146722503</v>
      </c>
      <c r="C1258" s="131">
        <v>16467123.265430894</v>
      </c>
      <c r="D1258" s="131">
        <v>965900.63283005252</v>
      </c>
      <c r="E1258" s="131">
        <v>5613972.0286627254</v>
      </c>
      <c r="F1258" s="133">
        <v>276971751195.14948</v>
      </c>
      <c r="G1258" s="133">
        <v>48850916877.994682</v>
      </c>
      <c r="H1258" s="133">
        <v>523263799771.41022</v>
      </c>
      <c r="I1258" s="133">
        <v>25178158774209.879</v>
      </c>
      <c r="J1258" s="133">
        <v>338631471271.81232</v>
      </c>
      <c r="K1258" s="133">
        <v>116770239483.83391</v>
      </c>
      <c r="L1258" s="133">
        <v>2269853441685.5991</v>
      </c>
      <c r="M1258" s="133">
        <v>28426677726422.531</v>
      </c>
      <c r="N1258" s="133">
        <v>30274766330558.055</v>
      </c>
      <c r="O1258" s="132">
        <v>0.70834431817713084</v>
      </c>
      <c r="P1258" s="132">
        <v>0.77548495644308957</v>
      </c>
      <c r="Q1258" s="133">
        <v>7467.8752665412076</v>
      </c>
      <c r="R1258" s="426">
        <v>1.1503304839101784</v>
      </c>
    </row>
    <row r="1259" spans="1:18">
      <c r="A1259" s="134">
        <f t="shared" si="19"/>
        <v>1254</v>
      </c>
      <c r="B1259" s="131">
        <v>13071488.341619648</v>
      </c>
      <c r="C1259" s="131">
        <v>6874862.3165742848</v>
      </c>
      <c r="D1259" s="131">
        <v>1402802.6657259166</v>
      </c>
      <c r="E1259" s="131">
        <v>2908847.9319262011</v>
      </c>
      <c r="F1259" s="133">
        <v>290159070409.06824</v>
      </c>
      <c r="G1259" s="133">
        <v>48818118033.496979</v>
      </c>
      <c r="H1259" s="133">
        <v>808608581850.41089</v>
      </c>
      <c r="I1259" s="133">
        <v>13978186877965.883</v>
      </c>
      <c r="J1259" s="133">
        <v>149246625042.05264</v>
      </c>
      <c r="K1259" s="133">
        <v>139230731936.51373</v>
      </c>
      <c r="L1259" s="133">
        <v>2913340729382.8066</v>
      </c>
      <c r="M1259" s="133">
        <v>17988613546177.664</v>
      </c>
      <c r="N1259" s="133">
        <v>19203648561471.535</v>
      </c>
      <c r="O1259" s="132">
        <v>0.62090159972051118</v>
      </c>
      <c r="P1259" s="132">
        <v>0.69214953836407944</v>
      </c>
      <c r="Q1259" s="133">
        <v>4736.9631380048186</v>
      </c>
      <c r="R1259" s="426">
        <v>1.0825068924202257</v>
      </c>
    </row>
    <row r="1260" spans="1:18">
      <c r="A1260" s="134">
        <f t="shared" si="19"/>
        <v>1255</v>
      </c>
      <c r="B1260" s="131">
        <v>6093707.3618866391</v>
      </c>
      <c r="C1260" s="131">
        <v>5650008.4211829472</v>
      </c>
      <c r="D1260" s="131">
        <v>994000.77183796524</v>
      </c>
      <c r="E1260" s="131">
        <v>6007609.5731088072</v>
      </c>
      <c r="F1260" s="133">
        <v>244089054566.76874</v>
      </c>
      <c r="G1260" s="133">
        <v>63169550459.646103</v>
      </c>
      <c r="H1260" s="133">
        <v>532449399443.89917</v>
      </c>
      <c r="I1260" s="133">
        <v>11808699658101.404</v>
      </c>
      <c r="J1260" s="133">
        <v>357701802656.82629</v>
      </c>
      <c r="K1260" s="133">
        <v>65677731426.255257</v>
      </c>
      <c r="L1260" s="133">
        <v>2088544595810.1904</v>
      </c>
      <c r="M1260" s="133">
        <v>14853073187438.574</v>
      </c>
      <c r="N1260" s="133">
        <v>15873292894116.824</v>
      </c>
      <c r="O1260" s="132">
        <v>0.61051095870057204</v>
      </c>
      <c r="P1260" s="132">
        <v>0.69560551553542815</v>
      </c>
      <c r="Q1260" s="133">
        <v>3915.4644534081954</v>
      </c>
      <c r="R1260" s="426">
        <v>1.1846365987016521</v>
      </c>
    </row>
    <row r="1261" spans="1:18">
      <c r="A1261" s="134">
        <f t="shared" si="19"/>
        <v>1256</v>
      </c>
      <c r="B1261" s="131">
        <v>10211951.669248318</v>
      </c>
      <c r="C1261" s="131">
        <v>13195427.612488873</v>
      </c>
      <c r="D1261" s="131">
        <v>1073412.8383746482</v>
      </c>
      <c r="E1261" s="131">
        <v>5809465.8947996758</v>
      </c>
      <c r="F1261" s="133">
        <v>240408344534.07324</v>
      </c>
      <c r="G1261" s="133">
        <v>51683126180.516869</v>
      </c>
      <c r="H1261" s="133">
        <v>726087643526.60327</v>
      </c>
      <c r="I1261" s="133">
        <v>18545520460905.344</v>
      </c>
      <c r="J1261" s="133">
        <v>440107556176.573</v>
      </c>
      <c r="K1261" s="133">
        <v>124012606514.06842</v>
      </c>
      <c r="L1261" s="133">
        <v>2384342254315.2246</v>
      </c>
      <c r="M1261" s="133">
        <v>22220070521437.813</v>
      </c>
      <c r="N1261" s="133">
        <v>23584324165170.422</v>
      </c>
      <c r="O1261" s="132">
        <v>0.67457916746651192</v>
      </c>
      <c r="P1261" s="132">
        <v>0.73904765012483453</v>
      </c>
      <c r="Q1261" s="133">
        <v>5817.5441946646333</v>
      </c>
      <c r="R1261" s="426">
        <v>0.93517374889070493</v>
      </c>
    </row>
    <row r="1262" spans="1:18">
      <c r="A1262" s="134">
        <f t="shared" si="19"/>
        <v>1257</v>
      </c>
      <c r="B1262" s="131">
        <v>9439597.0030863825</v>
      </c>
      <c r="C1262" s="131">
        <v>8655696.6467337012</v>
      </c>
      <c r="D1262" s="131">
        <v>589348.44780007447</v>
      </c>
      <c r="E1262" s="131">
        <v>5115085.6601194926</v>
      </c>
      <c r="F1262" s="133">
        <v>237551848600.95349</v>
      </c>
      <c r="G1262" s="133">
        <v>67053108507.919739</v>
      </c>
      <c r="H1262" s="133">
        <v>683381940615.19519</v>
      </c>
      <c r="I1262" s="133">
        <v>14919129353384.396</v>
      </c>
      <c r="J1262" s="133">
        <v>377823374618.14514</v>
      </c>
      <c r="K1262" s="133">
        <v>82932198420.951874</v>
      </c>
      <c r="L1262" s="133">
        <v>1252576821571.9224</v>
      </c>
      <c r="M1262" s="133">
        <v>17315843688610.609</v>
      </c>
      <c r="N1262" s="133">
        <v>18563851521963.355</v>
      </c>
      <c r="O1262" s="132">
        <v>0.65021579366691384</v>
      </c>
      <c r="P1262" s="132">
        <v>0.71371715837534266</v>
      </c>
      <c r="Q1262" s="133">
        <v>4579.1444306767035</v>
      </c>
      <c r="R1262" s="426">
        <v>0.97686486157718733</v>
      </c>
    </row>
    <row r="1263" spans="1:18">
      <c r="A1263" s="134">
        <f t="shared" si="19"/>
        <v>1258</v>
      </c>
      <c r="B1263" s="131">
        <v>8355266.1649169885</v>
      </c>
      <c r="C1263" s="131">
        <v>16716113.458309896</v>
      </c>
      <c r="D1263" s="131">
        <v>983780.07471227972</v>
      </c>
      <c r="E1263" s="131">
        <v>4392506.1870699832</v>
      </c>
      <c r="F1263" s="133">
        <v>266914562476.9252</v>
      </c>
      <c r="G1263" s="133">
        <v>56125059468.180084</v>
      </c>
      <c r="H1263" s="133">
        <v>572336068014.52661</v>
      </c>
      <c r="I1263" s="133">
        <v>24744082351086.668</v>
      </c>
      <c r="J1263" s="133">
        <v>231893777150.31274</v>
      </c>
      <c r="K1263" s="133">
        <v>104652567857.38899</v>
      </c>
      <c r="L1263" s="133">
        <v>2129347418890.3298</v>
      </c>
      <c r="M1263" s="133">
        <v>27782312182999.227</v>
      </c>
      <c r="N1263" s="133">
        <v>29557030576616.918</v>
      </c>
      <c r="O1263" s="132">
        <v>0.70948776178105388</v>
      </c>
      <c r="P1263" s="132">
        <v>0.78491730293525808</v>
      </c>
      <c r="Q1263" s="133">
        <v>7290.8314199844399</v>
      </c>
      <c r="R1263" s="426">
        <v>1.2435543980928518</v>
      </c>
    </row>
    <row r="1264" spans="1:18">
      <c r="A1264" s="134">
        <f t="shared" si="19"/>
        <v>1259</v>
      </c>
      <c r="B1264" s="131">
        <v>8906191.482202623</v>
      </c>
      <c r="C1264" s="131">
        <v>4014518.5921839308</v>
      </c>
      <c r="D1264" s="131">
        <v>880689.62301206565</v>
      </c>
      <c r="E1264" s="131">
        <v>6086480.1398370052</v>
      </c>
      <c r="F1264" s="133">
        <v>269828800396.59332</v>
      </c>
      <c r="G1264" s="133">
        <v>61929477510.552513</v>
      </c>
      <c r="H1264" s="133">
        <v>530764682200.46997</v>
      </c>
      <c r="I1264" s="133">
        <v>8663055775255.5635</v>
      </c>
      <c r="J1264" s="133">
        <v>407452667642.65717</v>
      </c>
      <c r="K1264" s="133">
        <v>77112137804.634216</v>
      </c>
      <c r="L1264" s="133">
        <v>2565686708412.7231</v>
      </c>
      <c r="M1264" s="133">
        <v>12244071971316.047</v>
      </c>
      <c r="N1264" s="133">
        <v>13144144531412.188</v>
      </c>
      <c r="O1264" s="132">
        <v>0.57992189309323816</v>
      </c>
      <c r="P1264" s="132">
        <v>0.64324134183805104</v>
      </c>
      <c r="Q1264" s="133">
        <v>3242.2655479556456</v>
      </c>
      <c r="R1264" s="426">
        <v>1.2105942525168027</v>
      </c>
    </row>
    <row r="1265" spans="1:18">
      <c r="A1265" s="134">
        <f t="shared" si="19"/>
        <v>1260</v>
      </c>
      <c r="B1265" s="131">
        <v>12659524.689833404</v>
      </c>
      <c r="C1265" s="131">
        <v>7638398.6792639727</v>
      </c>
      <c r="D1265" s="131">
        <v>747864.13780389621</v>
      </c>
      <c r="E1265" s="131">
        <v>3850181.9117316958</v>
      </c>
      <c r="F1265" s="133">
        <v>167866433207.60773</v>
      </c>
      <c r="G1265" s="133">
        <v>41610835708.88916</v>
      </c>
      <c r="H1265" s="133">
        <v>216919416239.67105</v>
      </c>
      <c r="I1265" s="133">
        <v>11518372361618.791</v>
      </c>
      <c r="J1265" s="133">
        <v>186555376974.90707</v>
      </c>
      <c r="K1265" s="133">
        <v>61129799707.663612</v>
      </c>
      <c r="L1265" s="133">
        <v>1925926776677.395</v>
      </c>
      <c r="M1265" s="133">
        <v>13908903731218.428</v>
      </c>
      <c r="N1265" s="133">
        <v>14784308735719.801</v>
      </c>
      <c r="O1265" s="132">
        <v>0.61070283956046534</v>
      </c>
      <c r="P1265" s="132">
        <v>0.66222044116811563</v>
      </c>
      <c r="Q1265" s="133">
        <v>3646.844779407943</v>
      </c>
      <c r="R1265" s="426">
        <v>1.0812621801851057</v>
      </c>
    </row>
    <row r="1266" spans="1:18">
      <c r="A1266" s="134">
        <f t="shared" si="19"/>
        <v>1261</v>
      </c>
      <c r="B1266" s="131">
        <v>7322286.4860907793</v>
      </c>
      <c r="C1266" s="131">
        <v>3989945.0555218384</v>
      </c>
      <c r="D1266" s="131">
        <v>696484.83806307428</v>
      </c>
      <c r="E1266" s="131">
        <v>4703702.4857515749</v>
      </c>
      <c r="F1266" s="133">
        <v>246884679539.06854</v>
      </c>
      <c r="G1266" s="133">
        <v>68242076890.795441</v>
      </c>
      <c r="H1266" s="133">
        <v>668729420977.54297</v>
      </c>
      <c r="I1266" s="133">
        <v>9170775173767.1348</v>
      </c>
      <c r="J1266" s="133">
        <v>323614900074.11603</v>
      </c>
      <c r="K1266" s="133">
        <v>57093544198.806435</v>
      </c>
      <c r="L1266" s="133">
        <v>1581038317586.8784</v>
      </c>
      <c r="M1266" s="133">
        <v>11801251356604.479</v>
      </c>
      <c r="N1266" s="133">
        <v>12664046678458.096</v>
      </c>
      <c r="O1266" s="132">
        <v>0.61040833335588807</v>
      </c>
      <c r="P1266" s="132">
        <v>0.68523067902583468</v>
      </c>
      <c r="Q1266" s="133">
        <v>3123.8398318840887</v>
      </c>
      <c r="R1266" s="426">
        <v>1.0524629438112378</v>
      </c>
    </row>
    <row r="1267" spans="1:18">
      <c r="A1267" s="134">
        <f t="shared" si="19"/>
        <v>1262</v>
      </c>
      <c r="B1267" s="131">
        <v>14513610.319124183</v>
      </c>
      <c r="C1267" s="131">
        <v>9160655.4937075786</v>
      </c>
      <c r="D1267" s="131">
        <v>1101620.5717624766</v>
      </c>
      <c r="E1267" s="131">
        <v>4252979.3951632418</v>
      </c>
      <c r="F1267" s="133">
        <v>233597125443.83527</v>
      </c>
      <c r="G1267" s="133">
        <v>58564595748.952667</v>
      </c>
      <c r="H1267" s="133">
        <v>322499654660.86584</v>
      </c>
      <c r="I1267" s="133">
        <v>15866073322753.957</v>
      </c>
      <c r="J1267" s="133">
        <v>270902114006.97342</v>
      </c>
      <c r="K1267" s="133">
        <v>79129627296.293152</v>
      </c>
      <c r="L1267" s="133">
        <v>3109622690948.999</v>
      </c>
      <c r="M1267" s="133">
        <v>19648227409667.086</v>
      </c>
      <c r="N1267" s="133">
        <v>20920237425765.52</v>
      </c>
      <c r="O1267" s="132">
        <v>0.6414899368558723</v>
      </c>
      <c r="P1267" s="132">
        <v>0.70253193007935211</v>
      </c>
      <c r="Q1267" s="133">
        <v>5160.3940369426537</v>
      </c>
      <c r="R1267" s="426">
        <v>1.1962496024154123</v>
      </c>
    </row>
    <row r="1268" spans="1:18">
      <c r="A1268" s="134">
        <f t="shared" si="19"/>
        <v>1263</v>
      </c>
      <c r="B1268" s="131">
        <v>7604214.2786521148</v>
      </c>
      <c r="C1268" s="131">
        <v>7564833.1156008411</v>
      </c>
      <c r="D1268" s="131">
        <v>727135.15675162082</v>
      </c>
      <c r="E1268" s="131">
        <v>2763939.7534174719</v>
      </c>
      <c r="F1268" s="133">
        <v>211602222327.63678</v>
      </c>
      <c r="G1268" s="133">
        <v>29217529318.481316</v>
      </c>
      <c r="H1268" s="133">
        <v>480760634249.54932</v>
      </c>
      <c r="I1268" s="133">
        <v>13887061843693.295</v>
      </c>
      <c r="J1268" s="133">
        <v>151075869118.95969</v>
      </c>
      <c r="K1268" s="133">
        <v>90747177272.848129</v>
      </c>
      <c r="L1268" s="133">
        <v>1640724112501.4819</v>
      </c>
      <c r="M1268" s="133">
        <v>16250369636836.133</v>
      </c>
      <c r="N1268" s="133">
        <v>17419066376296.529</v>
      </c>
      <c r="O1268" s="132">
        <v>0.68397674025195698</v>
      </c>
      <c r="P1268" s="132">
        <v>0.74600895141876777</v>
      </c>
      <c r="Q1268" s="133">
        <v>4296.760329624206</v>
      </c>
      <c r="R1268" s="426">
        <v>1.0050489990592084</v>
      </c>
    </row>
    <row r="1269" spans="1:18">
      <c r="A1269" s="134">
        <f t="shared" si="19"/>
        <v>1264</v>
      </c>
      <c r="B1269" s="131">
        <v>9470307.2059819307</v>
      </c>
      <c r="C1269" s="131">
        <v>14234777.73558631</v>
      </c>
      <c r="D1269" s="131">
        <v>716406.97479516652</v>
      </c>
      <c r="E1269" s="131">
        <v>9729622.7808000017</v>
      </c>
      <c r="F1269" s="133">
        <v>213066517511.07495</v>
      </c>
      <c r="G1269" s="133">
        <v>55202495722.122711</v>
      </c>
      <c r="H1269" s="133">
        <v>472915698764.57813</v>
      </c>
      <c r="I1269" s="133">
        <v>21971770046097.523</v>
      </c>
      <c r="J1269" s="133">
        <v>497630949956.00378</v>
      </c>
      <c r="K1269" s="133">
        <v>71248486613.169357</v>
      </c>
      <c r="L1269" s="133">
        <v>1538126089119.116</v>
      </c>
      <c r="M1269" s="133">
        <v>24551691270550.391</v>
      </c>
      <c r="N1269" s="133">
        <v>25933839726301.758</v>
      </c>
      <c r="O1269" s="132">
        <v>0.63871007826930393</v>
      </c>
      <c r="P1269" s="132">
        <v>0.70758137126225595</v>
      </c>
      <c r="Q1269" s="133">
        <v>6397.0990938090181</v>
      </c>
      <c r="R1269" s="426">
        <v>1.1289164854748797</v>
      </c>
    </row>
    <row r="1270" spans="1:18">
      <c r="A1270" s="134">
        <f t="shared" si="19"/>
        <v>1265</v>
      </c>
      <c r="B1270" s="131">
        <v>9495963.1144889444</v>
      </c>
      <c r="C1270" s="131">
        <v>4270250.1958990581</v>
      </c>
      <c r="D1270" s="131">
        <v>792156.79358201078</v>
      </c>
      <c r="E1270" s="131">
        <v>4247061.733253981</v>
      </c>
      <c r="F1270" s="133">
        <v>269891029912.84796</v>
      </c>
      <c r="G1270" s="133">
        <v>63616316113.949051</v>
      </c>
      <c r="H1270" s="133">
        <v>655024836559.02637</v>
      </c>
      <c r="I1270" s="133">
        <v>10303401678549.617</v>
      </c>
      <c r="J1270" s="133">
        <v>250470239504.19775</v>
      </c>
      <c r="K1270" s="133">
        <v>73644640004.873764</v>
      </c>
      <c r="L1270" s="133">
        <v>1889939962823.0535</v>
      </c>
      <c r="M1270" s="133">
        <v>13172481357440.768</v>
      </c>
      <c r="N1270" s="133">
        <v>14122575753341.07</v>
      </c>
      <c r="O1270" s="132">
        <v>0.61648800507655988</v>
      </c>
      <c r="P1270" s="132">
        <v>0.68341248167742663</v>
      </c>
      <c r="Q1270" s="133">
        <v>3483.6151340259175</v>
      </c>
      <c r="R1270" s="426">
        <v>1.1163479281991311</v>
      </c>
    </row>
    <row r="1271" spans="1:18">
      <c r="A1271" s="134">
        <f t="shared" si="19"/>
        <v>1266</v>
      </c>
      <c r="B1271" s="131">
        <v>10132147.314177066</v>
      </c>
      <c r="C1271" s="131">
        <v>15611132.76184126</v>
      </c>
      <c r="D1271" s="131">
        <v>833248.478513835</v>
      </c>
      <c r="E1271" s="131">
        <v>5947258.0672943145</v>
      </c>
      <c r="F1271" s="133">
        <v>232866524331.21896</v>
      </c>
      <c r="G1271" s="133">
        <v>70034960271.484222</v>
      </c>
      <c r="H1271" s="133">
        <v>630580431859.92786</v>
      </c>
      <c r="I1271" s="133">
        <v>24986280309643.391</v>
      </c>
      <c r="J1271" s="133">
        <v>340625632260.17133</v>
      </c>
      <c r="K1271" s="133">
        <v>65520005588.64608</v>
      </c>
      <c r="L1271" s="133">
        <v>1593897133470.0576</v>
      </c>
      <c r="M1271" s="133">
        <v>27616903512822.195</v>
      </c>
      <c r="N1271" s="133">
        <v>29412938628852</v>
      </c>
      <c r="O1271" s="132">
        <v>0.68967182471354183</v>
      </c>
      <c r="P1271" s="132">
        <v>0.7532404757745691</v>
      </c>
      <c r="Q1271" s="133">
        <v>7255.2882656270349</v>
      </c>
      <c r="R1271" s="426">
        <v>0.96899201097876231</v>
      </c>
    </row>
    <row r="1272" spans="1:18">
      <c r="A1272" s="134">
        <f t="shared" si="19"/>
        <v>1267</v>
      </c>
      <c r="B1272" s="131">
        <v>8848061.2584223934</v>
      </c>
      <c r="C1272" s="131">
        <v>11439005.029028058</v>
      </c>
      <c r="D1272" s="131">
        <v>918898.98075869062</v>
      </c>
      <c r="E1272" s="131">
        <v>7136463.3185887877</v>
      </c>
      <c r="F1272" s="133">
        <v>200157117100.32559</v>
      </c>
      <c r="G1272" s="133">
        <v>45898406365.862183</v>
      </c>
      <c r="H1272" s="133">
        <v>803100337501.42444</v>
      </c>
      <c r="I1272" s="133">
        <v>18815196620109.508</v>
      </c>
      <c r="J1272" s="133">
        <v>457710385998.17065</v>
      </c>
      <c r="K1272" s="133">
        <v>74982241088.30452</v>
      </c>
      <c r="L1272" s="133">
        <v>1963767332029.1099</v>
      </c>
      <c r="M1272" s="133">
        <v>22114756916726.52</v>
      </c>
      <c r="N1272" s="133">
        <v>23601318735167.246</v>
      </c>
      <c r="O1272" s="132">
        <v>0.66701293895448277</v>
      </c>
      <c r="P1272" s="132">
        <v>0.73591392866796723</v>
      </c>
      <c r="Q1272" s="133">
        <v>5821.7362444911805</v>
      </c>
      <c r="R1272" s="426">
        <v>1.0348516620861694</v>
      </c>
    </row>
    <row r="1273" spans="1:18">
      <c r="A1273" s="134">
        <f t="shared" si="19"/>
        <v>1268</v>
      </c>
      <c r="B1273" s="131">
        <v>10321853.032088554</v>
      </c>
      <c r="C1273" s="131">
        <v>3199485.7298929584</v>
      </c>
      <c r="D1273" s="131">
        <v>836844.6036046606</v>
      </c>
      <c r="E1273" s="131">
        <v>4186734.6705705049</v>
      </c>
      <c r="F1273" s="133">
        <v>220245145474.25778</v>
      </c>
      <c r="G1273" s="133">
        <v>60462573439.009415</v>
      </c>
      <c r="H1273" s="133">
        <v>461707318844.15417</v>
      </c>
      <c r="I1273" s="133">
        <v>6586284930325.0918</v>
      </c>
      <c r="J1273" s="133">
        <v>233962481077.15869</v>
      </c>
      <c r="K1273" s="133">
        <v>85913847051.030243</v>
      </c>
      <c r="L1273" s="133">
        <v>1484430801861.29</v>
      </c>
      <c r="M1273" s="133">
        <v>8852299379158.7246</v>
      </c>
      <c r="N1273" s="133">
        <v>9540550282623.7441</v>
      </c>
      <c r="O1273" s="132">
        <v>0.51396529518152101</v>
      </c>
      <c r="P1273" s="132">
        <v>0.57665519937667331</v>
      </c>
      <c r="Q1273" s="133">
        <v>2353.3671146087181</v>
      </c>
      <c r="R1273" s="426">
        <v>0.98525075763253256</v>
      </c>
    </row>
    <row r="1274" spans="1:18">
      <c r="A1274" s="134">
        <f t="shared" si="19"/>
        <v>1269</v>
      </c>
      <c r="B1274" s="131">
        <v>9267615.390541885</v>
      </c>
      <c r="C1274" s="131">
        <v>9859902.9613482282</v>
      </c>
      <c r="D1274" s="131">
        <v>1038020.0018026462</v>
      </c>
      <c r="E1274" s="131">
        <v>6578877.8343962468</v>
      </c>
      <c r="F1274" s="133">
        <v>241454330047.55841</v>
      </c>
      <c r="G1274" s="133">
        <v>47511249104.928101</v>
      </c>
      <c r="H1274" s="133">
        <v>773792633213.55005</v>
      </c>
      <c r="I1274" s="133">
        <v>15749476122060.291</v>
      </c>
      <c r="J1274" s="133">
        <v>398084668301.02893</v>
      </c>
      <c r="K1274" s="133">
        <v>80158346095.634262</v>
      </c>
      <c r="L1274" s="133">
        <v>2292670774558.4111</v>
      </c>
      <c r="M1274" s="133">
        <v>19294182544228.918</v>
      </c>
      <c r="N1274" s="133">
        <v>20628841473173.07</v>
      </c>
      <c r="O1274" s="132">
        <v>0.61829719150128226</v>
      </c>
      <c r="P1274" s="132">
        <v>0.68496598580268742</v>
      </c>
      <c r="Q1274" s="133">
        <v>5088.5154102548277</v>
      </c>
      <c r="R1274" s="426">
        <v>1.1662474878573268</v>
      </c>
    </row>
    <row r="1275" spans="1:18">
      <c r="A1275" s="134">
        <f t="shared" si="19"/>
        <v>1270</v>
      </c>
      <c r="B1275" s="131">
        <v>13224922.118453922</v>
      </c>
      <c r="C1275" s="131">
        <v>5852748.2158753816</v>
      </c>
      <c r="D1275" s="131">
        <v>1158274.1635860968</v>
      </c>
      <c r="E1275" s="131">
        <v>3930574.9084874932</v>
      </c>
      <c r="F1275" s="133">
        <v>243374717888.91608</v>
      </c>
      <c r="G1275" s="133">
        <v>49319332056.973969</v>
      </c>
      <c r="H1275" s="133">
        <v>615134837063.21509</v>
      </c>
      <c r="I1275" s="133">
        <v>10482470475007.35</v>
      </c>
      <c r="J1275" s="133">
        <v>296436248975.04144</v>
      </c>
      <c r="K1275" s="133">
        <v>86534494671.326935</v>
      </c>
      <c r="L1275" s="133">
        <v>2673118227900.7163</v>
      </c>
      <c r="M1275" s="133">
        <v>14153694283617.648</v>
      </c>
      <c r="N1275" s="133">
        <v>15091328523022.189</v>
      </c>
      <c r="O1275" s="132">
        <v>0.58512239311896375</v>
      </c>
      <c r="P1275" s="132">
        <v>0.65159928134589129</v>
      </c>
      <c r="Q1275" s="133">
        <v>3722.5773367099628</v>
      </c>
      <c r="R1275" s="426">
        <v>1.1884475185030838</v>
      </c>
    </row>
    <row r="1276" spans="1:18">
      <c r="A1276" s="134">
        <f t="shared" si="19"/>
        <v>1271</v>
      </c>
      <c r="B1276" s="131">
        <v>10492275.344333909</v>
      </c>
      <c r="C1276" s="131">
        <v>7201796.4743803479</v>
      </c>
      <c r="D1276" s="131">
        <v>1249859.6319494073</v>
      </c>
      <c r="E1276" s="131">
        <v>5066613.3527735332</v>
      </c>
      <c r="F1276" s="133">
        <v>242327839451.11151</v>
      </c>
      <c r="G1276" s="133">
        <v>75553499330.592468</v>
      </c>
      <c r="H1276" s="133">
        <v>802576941158.35352</v>
      </c>
      <c r="I1276" s="133">
        <v>11201206529272.201</v>
      </c>
      <c r="J1276" s="133">
        <v>309803786005.05829</v>
      </c>
      <c r="K1276" s="133">
        <v>108140660769.00761</v>
      </c>
      <c r="L1276" s="133">
        <v>3170251037229.3667</v>
      </c>
      <c r="M1276" s="133">
        <v>15591978954433.988</v>
      </c>
      <c r="N1276" s="133">
        <v>16644256223180.258</v>
      </c>
      <c r="O1276" s="132">
        <v>0.60580171580485753</v>
      </c>
      <c r="P1276" s="132">
        <v>0.67709156942847148</v>
      </c>
      <c r="Q1276" s="133">
        <v>4105.6379435570443</v>
      </c>
      <c r="R1276" s="426">
        <v>1.2093739399161882</v>
      </c>
    </row>
    <row r="1277" spans="1:18">
      <c r="A1277" s="134">
        <f t="shared" si="19"/>
        <v>1272</v>
      </c>
      <c r="B1277" s="131">
        <v>11613673.312390441</v>
      </c>
      <c r="C1277" s="131">
        <v>5339263.232118248</v>
      </c>
      <c r="D1277" s="131">
        <v>586378.17145414487</v>
      </c>
      <c r="E1277" s="131">
        <v>4433091.05618052</v>
      </c>
      <c r="F1277" s="133">
        <v>263165695081.00677</v>
      </c>
      <c r="G1277" s="133">
        <v>44208588965.618011</v>
      </c>
      <c r="H1277" s="133">
        <v>594638913512.7406</v>
      </c>
      <c r="I1277" s="133">
        <v>11189423601974.5</v>
      </c>
      <c r="J1277" s="133">
        <v>253525668338.55035</v>
      </c>
      <c r="K1277" s="133">
        <v>67683859519.739525</v>
      </c>
      <c r="L1277" s="133">
        <v>1227094955723.1956</v>
      </c>
      <c r="M1277" s="133">
        <v>13332366999068.727</v>
      </c>
      <c r="N1277" s="133">
        <v>14411230506287.973</v>
      </c>
      <c r="O1277" s="132">
        <v>0.58134802359617666</v>
      </c>
      <c r="P1277" s="132">
        <v>0.64278692188208275</v>
      </c>
      <c r="Q1277" s="133">
        <v>3554.817589118888</v>
      </c>
      <c r="R1277" s="426">
        <v>1.1887875470566018</v>
      </c>
    </row>
    <row r="1278" spans="1:18">
      <c r="A1278" s="134">
        <f t="shared" si="19"/>
        <v>1273</v>
      </c>
      <c r="B1278" s="131">
        <v>8435963.6004061103</v>
      </c>
      <c r="C1278" s="131">
        <v>6401322.9157066941</v>
      </c>
      <c r="D1278" s="131">
        <v>1144676.0041951546</v>
      </c>
      <c r="E1278" s="131">
        <v>3642312.3248768793</v>
      </c>
      <c r="F1278" s="133">
        <v>238885477905.64264</v>
      </c>
      <c r="G1278" s="133">
        <v>35339643801.61599</v>
      </c>
      <c r="H1278" s="133">
        <v>402732322103.05347</v>
      </c>
      <c r="I1278" s="133">
        <v>9389005849848.4355</v>
      </c>
      <c r="J1278" s="133">
        <v>182143669398.94199</v>
      </c>
      <c r="K1278" s="133">
        <v>95853100879.415466</v>
      </c>
      <c r="L1278" s="133">
        <v>2690185541224.332</v>
      </c>
      <c r="M1278" s="133">
        <v>12759920483454.178</v>
      </c>
      <c r="N1278" s="133">
        <v>13628477901246.482</v>
      </c>
      <c r="O1278" s="132">
        <v>0.63251604571402076</v>
      </c>
      <c r="P1278" s="132">
        <v>0.69762871770863255</v>
      </c>
      <c r="Q1278" s="133">
        <v>3361.736038787983</v>
      </c>
      <c r="R1278" s="426">
        <v>0.96019700685412068</v>
      </c>
    </row>
    <row r="1279" spans="1:18">
      <c r="A1279" s="134">
        <f t="shared" si="19"/>
        <v>1274</v>
      </c>
      <c r="B1279" s="131">
        <v>12784675.990849813</v>
      </c>
      <c r="C1279" s="131">
        <v>4516882.1292073</v>
      </c>
      <c r="D1279" s="131">
        <v>808250.20962161024</v>
      </c>
      <c r="E1279" s="131">
        <v>6636288.8851592625</v>
      </c>
      <c r="F1279" s="133">
        <v>233119478325.7749</v>
      </c>
      <c r="G1279" s="133">
        <v>60294844987.533997</v>
      </c>
      <c r="H1279" s="133">
        <v>345732048360.94086</v>
      </c>
      <c r="I1279" s="133">
        <v>9106194965117.5176</v>
      </c>
      <c r="J1279" s="133">
        <v>491702345766.56836</v>
      </c>
      <c r="K1279" s="133">
        <v>73723404657.41272</v>
      </c>
      <c r="L1279" s="133">
        <v>1518600384565.2268</v>
      </c>
      <c r="M1279" s="133">
        <v>11535953148467.666</v>
      </c>
      <c r="N1279" s="133">
        <v>12347179184070.074</v>
      </c>
      <c r="O1279" s="132">
        <v>0.52575145088515618</v>
      </c>
      <c r="P1279" s="132">
        <v>0.58856417812415474</v>
      </c>
      <c r="Q1279" s="133">
        <v>3045.6781411124998</v>
      </c>
      <c r="R1279" s="426">
        <v>0.85473837297156086</v>
      </c>
    </row>
    <row r="1280" spans="1:18">
      <c r="A1280" s="134">
        <f t="shared" si="19"/>
        <v>1275</v>
      </c>
      <c r="B1280" s="131">
        <v>9827182.5829212703</v>
      </c>
      <c r="C1280" s="131">
        <v>17785773.059389956</v>
      </c>
      <c r="D1280" s="131">
        <v>547000.77851544553</v>
      </c>
      <c r="E1280" s="131">
        <v>6279261.2190985149</v>
      </c>
      <c r="F1280" s="133">
        <v>258163103968.1012</v>
      </c>
      <c r="G1280" s="133">
        <v>45330607687.98896</v>
      </c>
      <c r="H1280" s="133">
        <v>512510141527.16052</v>
      </c>
      <c r="I1280" s="133">
        <v>26063032530800.762</v>
      </c>
      <c r="J1280" s="133">
        <v>362650141462.35284</v>
      </c>
      <c r="K1280" s="133">
        <v>60910380319.359726</v>
      </c>
      <c r="L1280" s="133">
        <v>1153477511230.3826</v>
      </c>
      <c r="M1280" s="133">
        <v>28152580705340.016</v>
      </c>
      <c r="N1280" s="133">
        <v>29955016749513.648</v>
      </c>
      <c r="O1280" s="132">
        <v>0.69960619485815323</v>
      </c>
      <c r="P1280" s="132">
        <v>0.76688158930012384</v>
      </c>
      <c r="Q1280" s="133">
        <v>7389.0026515820546</v>
      </c>
      <c r="R1280" s="426">
        <v>1.0657769817024978</v>
      </c>
    </row>
    <row r="1281" spans="1:18">
      <c r="A1281" s="134">
        <f t="shared" si="19"/>
        <v>1276</v>
      </c>
      <c r="B1281" s="131">
        <v>9318279.0443013702</v>
      </c>
      <c r="C1281" s="131">
        <v>4419208.2966491003</v>
      </c>
      <c r="D1281" s="131">
        <v>658853.92859395966</v>
      </c>
      <c r="E1281" s="131">
        <v>6961715.4868416926</v>
      </c>
      <c r="F1281" s="133">
        <v>148292323977.04742</v>
      </c>
      <c r="G1281" s="133">
        <v>38243015779.1007</v>
      </c>
      <c r="H1281" s="133">
        <v>478718735650.59253</v>
      </c>
      <c r="I1281" s="133">
        <v>10497627224820.006</v>
      </c>
      <c r="J1281" s="133">
        <v>483902859345.04529</v>
      </c>
      <c r="K1281" s="133">
        <v>50910772104.213593</v>
      </c>
      <c r="L1281" s="133">
        <v>1510035680446.4253</v>
      </c>
      <c r="M1281" s="133">
        <v>13021195272366.281</v>
      </c>
      <c r="N1281" s="133">
        <v>14047275117670.215</v>
      </c>
      <c r="O1281" s="132">
        <v>0.58118188378780966</v>
      </c>
      <c r="P1281" s="132">
        <v>0.64563099285253445</v>
      </c>
      <c r="Q1281" s="133">
        <v>3465.0407295683804</v>
      </c>
      <c r="R1281" s="426">
        <v>1.117513232425942</v>
      </c>
    </row>
    <row r="1282" spans="1:18">
      <c r="A1282" s="134">
        <f t="shared" si="19"/>
        <v>1277</v>
      </c>
      <c r="B1282" s="131">
        <v>6736161.6226274231</v>
      </c>
      <c r="C1282" s="131">
        <v>3784042.7061840766</v>
      </c>
      <c r="D1282" s="131">
        <v>711744.70252733724</v>
      </c>
      <c r="E1282" s="131">
        <v>3215649.1749257287</v>
      </c>
      <c r="F1282" s="133">
        <v>230651478672.14948</v>
      </c>
      <c r="G1282" s="133">
        <v>38453635680.853149</v>
      </c>
      <c r="H1282" s="133">
        <v>433940344556.94983</v>
      </c>
      <c r="I1282" s="133">
        <v>8174630215551.8428</v>
      </c>
      <c r="J1282" s="133">
        <v>221123081074.40417</v>
      </c>
      <c r="K1282" s="133">
        <v>62734723020.403511</v>
      </c>
      <c r="L1282" s="133">
        <v>1618824037379.4565</v>
      </c>
      <c r="M1282" s="133">
        <v>10511252401583.059</v>
      </c>
      <c r="N1282" s="133">
        <v>11360727434428.057</v>
      </c>
      <c r="O1282" s="132">
        <v>0.60220951883452245</v>
      </c>
      <c r="P1282" s="132">
        <v>0.66030858223700017</v>
      </c>
      <c r="Q1282" s="133">
        <v>2802.3501318273452</v>
      </c>
      <c r="R1282" s="426">
        <v>1.0824290629522495</v>
      </c>
    </row>
    <row r="1283" spans="1:18">
      <c r="A1283" s="134">
        <f t="shared" si="19"/>
        <v>1278</v>
      </c>
      <c r="B1283" s="131">
        <v>11072743.888168717</v>
      </c>
      <c r="C1283" s="131">
        <v>15262427.674898675</v>
      </c>
      <c r="D1283" s="131">
        <v>1189113.8542449712</v>
      </c>
      <c r="E1283" s="131">
        <v>2970041.8177718502</v>
      </c>
      <c r="F1283" s="133">
        <v>208162361938.76239</v>
      </c>
      <c r="G1283" s="133">
        <v>62142433233.098129</v>
      </c>
      <c r="H1283" s="133">
        <v>305030788383.64514</v>
      </c>
      <c r="I1283" s="133">
        <v>19727702955255.055</v>
      </c>
      <c r="J1283" s="133">
        <v>119726511325.07037</v>
      </c>
      <c r="K1283" s="133">
        <v>141900729722.85086</v>
      </c>
      <c r="L1283" s="133">
        <v>3143408619628.7007</v>
      </c>
      <c r="M1283" s="133">
        <v>23437769604315.32</v>
      </c>
      <c r="N1283" s="133">
        <v>24839920306179.379</v>
      </c>
      <c r="O1283" s="132">
        <v>0.68766422871324451</v>
      </c>
      <c r="P1283" s="132">
        <v>0.75159712966401027</v>
      </c>
      <c r="Q1283" s="133">
        <v>6127.2620390181</v>
      </c>
      <c r="R1283" s="426">
        <v>1.2258757603219488</v>
      </c>
    </row>
    <row r="1284" spans="1:18">
      <c r="A1284" s="134">
        <f t="shared" si="19"/>
        <v>1279</v>
      </c>
      <c r="B1284" s="131">
        <v>6700811.9423618447</v>
      </c>
      <c r="C1284" s="131">
        <v>5794753.2354859821</v>
      </c>
      <c r="D1284" s="131">
        <v>1163186.872844561</v>
      </c>
      <c r="E1284" s="131">
        <v>6262602.3527582269</v>
      </c>
      <c r="F1284" s="133">
        <v>260425942687.16974</v>
      </c>
      <c r="G1284" s="133">
        <v>44895668335.500748</v>
      </c>
      <c r="H1284" s="133">
        <v>517860069403.73224</v>
      </c>
      <c r="I1284" s="133">
        <v>11861705075291.254</v>
      </c>
      <c r="J1284" s="133">
        <v>347704689174.51935</v>
      </c>
      <c r="K1284" s="133">
        <v>77349371470.764114</v>
      </c>
      <c r="L1284" s="133">
        <v>3027107219772.1611</v>
      </c>
      <c r="M1284" s="133">
        <v>15831726425112.43</v>
      </c>
      <c r="N1284" s="133">
        <v>16888814590848.045</v>
      </c>
      <c r="O1284" s="132">
        <v>0.60562697064871962</v>
      </c>
      <c r="P1284" s="132">
        <v>0.69774687788656908</v>
      </c>
      <c r="Q1284" s="133">
        <v>4165.9631452511212</v>
      </c>
      <c r="R1284" s="426">
        <v>1.3083325598519513</v>
      </c>
    </row>
    <row r="1285" spans="1:18">
      <c r="A1285" s="134">
        <f t="shared" si="19"/>
        <v>1280</v>
      </c>
      <c r="B1285" s="131">
        <v>5699576.8702188507</v>
      </c>
      <c r="C1285" s="131">
        <v>3543310.8401471456</v>
      </c>
      <c r="D1285" s="131">
        <v>545451.11426557205</v>
      </c>
      <c r="E1285" s="131">
        <v>5017432.1237720149</v>
      </c>
      <c r="F1285" s="133">
        <v>217636178293.68127</v>
      </c>
      <c r="G1285" s="133">
        <v>45741213476.217934</v>
      </c>
      <c r="H1285" s="133">
        <v>471972911210.1853</v>
      </c>
      <c r="I1285" s="133">
        <v>8403922986452.9131</v>
      </c>
      <c r="J1285" s="133">
        <v>330879645875.64795</v>
      </c>
      <c r="K1285" s="133">
        <v>67289848852.623901</v>
      </c>
      <c r="L1285" s="133">
        <v>1192585026332.8447</v>
      </c>
      <c r="M1285" s="133">
        <v>10466650418724.215</v>
      </c>
      <c r="N1285" s="133">
        <v>11316638347273.416</v>
      </c>
      <c r="O1285" s="132">
        <v>0.59342097370914004</v>
      </c>
      <c r="P1285" s="132">
        <v>0.66295211132193343</v>
      </c>
      <c r="Q1285" s="133">
        <v>2791.4746786564915</v>
      </c>
      <c r="R1285" s="426">
        <v>1.1511962209422137</v>
      </c>
    </row>
    <row r="1286" spans="1:18">
      <c r="A1286" s="134">
        <f t="shared" si="19"/>
        <v>1281</v>
      </c>
      <c r="B1286" s="131">
        <v>4627038.1735515706</v>
      </c>
      <c r="C1286" s="131">
        <v>4005540.6113275047</v>
      </c>
      <c r="D1286" s="131">
        <v>872046.07288378011</v>
      </c>
      <c r="E1286" s="131">
        <v>6121498.4012333099</v>
      </c>
      <c r="F1286" s="133">
        <v>198975558439.57574</v>
      </c>
      <c r="G1286" s="133">
        <v>47281314401.131256</v>
      </c>
      <c r="H1286" s="133">
        <v>557110822579.41125</v>
      </c>
      <c r="I1286" s="133">
        <v>9447186938143.1191</v>
      </c>
      <c r="J1286" s="133">
        <v>259643755470.37704</v>
      </c>
      <c r="K1286" s="133">
        <v>99671165652.622391</v>
      </c>
      <c r="L1286" s="133">
        <v>2043504100173.2419</v>
      </c>
      <c r="M1286" s="133">
        <v>12407116782018.773</v>
      </c>
      <c r="N1286" s="133">
        <v>13281368714700.895</v>
      </c>
      <c r="O1286" s="132">
        <v>0.58444836447698678</v>
      </c>
      <c r="P1286" s="132">
        <v>0.67208009954644143</v>
      </c>
      <c r="Q1286" s="133">
        <v>3276.1146311546358</v>
      </c>
      <c r="R1286" s="426">
        <v>1.2306916970691926</v>
      </c>
    </row>
    <row r="1287" spans="1:18">
      <c r="A1287" s="134">
        <f t="shared" si="19"/>
        <v>1282</v>
      </c>
      <c r="B1287" s="131">
        <v>8072451.5178085733</v>
      </c>
      <c r="C1287" s="131">
        <v>16400877.215650475</v>
      </c>
      <c r="D1287" s="131">
        <v>734666.50193761289</v>
      </c>
      <c r="E1287" s="131">
        <v>4333015.1006284207</v>
      </c>
      <c r="F1287" s="133">
        <v>233189424961.08197</v>
      </c>
      <c r="G1287" s="133">
        <v>39513891079.89666</v>
      </c>
      <c r="H1287" s="133">
        <v>276618707407.25903</v>
      </c>
      <c r="I1287" s="133">
        <v>25219794199114.898</v>
      </c>
      <c r="J1287" s="133">
        <v>185795754288.87781</v>
      </c>
      <c r="K1287" s="133">
        <v>89867461699.758865</v>
      </c>
      <c r="L1287" s="133">
        <v>1635807567105.594</v>
      </c>
      <c r="M1287" s="133">
        <v>27407883689616.387</v>
      </c>
      <c r="N1287" s="133">
        <v>29115166120037.566</v>
      </c>
      <c r="O1287" s="132">
        <v>0.73753076432815345</v>
      </c>
      <c r="P1287" s="132">
        <v>0.79393706947115361</v>
      </c>
      <c r="Q1287" s="133">
        <v>7181.8367340990544</v>
      </c>
      <c r="R1287" s="426">
        <v>1.1046221419833495</v>
      </c>
    </row>
    <row r="1288" spans="1:18">
      <c r="A1288" s="134">
        <f t="shared" ref="A1288:A1351" si="20">A1287+1</f>
        <v>1283</v>
      </c>
      <c r="B1288" s="131">
        <v>12091942.267875593</v>
      </c>
      <c r="C1288" s="131">
        <v>4337670.1742340839</v>
      </c>
      <c r="D1288" s="131">
        <v>1294763.9013682886</v>
      </c>
      <c r="E1288" s="131">
        <v>6353406.502436908</v>
      </c>
      <c r="F1288" s="133">
        <v>221321266610.95221</v>
      </c>
      <c r="G1288" s="133">
        <v>55389291830.648178</v>
      </c>
      <c r="H1288" s="133">
        <v>0</v>
      </c>
      <c r="I1288" s="133">
        <v>8039442156111.6016</v>
      </c>
      <c r="J1288" s="133">
        <v>396047356120.82373</v>
      </c>
      <c r="K1288" s="133">
        <v>140090831026.22375</v>
      </c>
      <c r="L1288" s="133">
        <v>3040978017265.2847</v>
      </c>
      <c r="M1288" s="133">
        <v>11616558360523.934</v>
      </c>
      <c r="N1288" s="133">
        <v>12335499293167.793</v>
      </c>
      <c r="O1288" s="132">
        <v>0.4742968202232577</v>
      </c>
      <c r="P1288" s="132">
        <v>0.54478750128656861</v>
      </c>
      <c r="Q1288" s="133">
        <v>3042.797062942228</v>
      </c>
      <c r="R1288" s="426">
        <v>1.1777242849880591</v>
      </c>
    </row>
    <row r="1289" spans="1:18">
      <c r="A1289" s="134">
        <f t="shared" si="20"/>
        <v>1284</v>
      </c>
      <c r="B1289" s="131">
        <v>10937678.790297106</v>
      </c>
      <c r="C1289" s="131">
        <v>7959634.6351890154</v>
      </c>
      <c r="D1289" s="131">
        <v>1195407.4180790165</v>
      </c>
      <c r="E1289" s="131">
        <v>4100996.3867316134</v>
      </c>
      <c r="F1289" s="133">
        <v>289990180538.16284</v>
      </c>
      <c r="G1289" s="133">
        <v>67571147993.505989</v>
      </c>
      <c r="H1289" s="133">
        <v>877316746813.63672</v>
      </c>
      <c r="I1289" s="133">
        <v>14269688677749.158</v>
      </c>
      <c r="J1289" s="133">
        <v>141388812774.91373</v>
      </c>
      <c r="K1289" s="133">
        <v>76995438452.883957</v>
      </c>
      <c r="L1289" s="133">
        <v>2616541450511.4751</v>
      </c>
      <c r="M1289" s="133">
        <v>17981931126302.07</v>
      </c>
      <c r="N1289" s="133">
        <v>19190539276037.035</v>
      </c>
      <c r="O1289" s="132">
        <v>0.62530647557372743</v>
      </c>
      <c r="P1289" s="132">
        <v>0.69312694217950011</v>
      </c>
      <c r="Q1289" s="133">
        <v>4733.7294711487502</v>
      </c>
      <c r="R1289" s="426">
        <v>1.0463059877431611</v>
      </c>
    </row>
    <row r="1290" spans="1:18">
      <c r="A1290" s="134">
        <f t="shared" si="20"/>
        <v>1285</v>
      </c>
      <c r="B1290" s="131">
        <v>7780179.2688111905</v>
      </c>
      <c r="C1290" s="131">
        <v>15008603.426122474</v>
      </c>
      <c r="D1290" s="131">
        <v>1060106.8265489745</v>
      </c>
      <c r="E1290" s="131">
        <v>3164488.4618669045</v>
      </c>
      <c r="F1290" s="133">
        <v>294205622806.75983</v>
      </c>
      <c r="G1290" s="133">
        <v>73652920748.717728</v>
      </c>
      <c r="H1290" s="133">
        <v>700743956509.06372</v>
      </c>
      <c r="I1290" s="133">
        <v>22023666183401.094</v>
      </c>
      <c r="J1290" s="133">
        <v>225697631684.29428</v>
      </c>
      <c r="K1290" s="133">
        <v>95278331255.983078</v>
      </c>
      <c r="L1290" s="133">
        <v>1952700159179.8242</v>
      </c>
      <c r="M1290" s="133">
        <v>24998086262030.258</v>
      </c>
      <c r="N1290" s="133">
        <v>26551651502721.965</v>
      </c>
      <c r="O1290" s="132">
        <v>0.73605576985232879</v>
      </c>
      <c r="P1290" s="132">
        <v>0.80410267328307827</v>
      </c>
      <c r="Q1290" s="133">
        <v>6549.4946972673815</v>
      </c>
      <c r="R1290" s="426">
        <v>0.97161103666384141</v>
      </c>
    </row>
    <row r="1291" spans="1:18">
      <c r="A1291" s="134">
        <f t="shared" si="20"/>
        <v>1286</v>
      </c>
      <c r="B1291" s="131">
        <v>11221644.258030692</v>
      </c>
      <c r="C1291" s="131">
        <v>17306143.248724587</v>
      </c>
      <c r="D1291" s="131">
        <v>1343182.9325322118</v>
      </c>
      <c r="E1291" s="131">
        <v>6543994.7794280108</v>
      </c>
      <c r="F1291" s="133">
        <v>210528510985.09872</v>
      </c>
      <c r="G1291" s="133">
        <v>69101720715.526505</v>
      </c>
      <c r="H1291" s="133">
        <v>492399307974.77332</v>
      </c>
      <c r="I1291" s="133">
        <v>21479056263419.465</v>
      </c>
      <c r="J1291" s="133">
        <v>411803212300.62811</v>
      </c>
      <c r="K1291" s="133">
        <v>115255916428.29189</v>
      </c>
      <c r="L1291" s="133">
        <v>2951416319406.1094</v>
      </c>
      <c r="M1291" s="133">
        <v>25449931019529.27</v>
      </c>
      <c r="N1291" s="133">
        <v>26942790251549.77</v>
      </c>
      <c r="O1291" s="132">
        <v>0.67204971346711628</v>
      </c>
      <c r="P1291" s="132">
        <v>0.73704883162480916</v>
      </c>
      <c r="Q1291" s="133">
        <v>6645.976875073944</v>
      </c>
      <c r="R1291" s="426">
        <v>1.0127688923865805</v>
      </c>
    </row>
    <row r="1292" spans="1:18">
      <c r="A1292" s="134">
        <f t="shared" si="20"/>
        <v>1287</v>
      </c>
      <c r="B1292" s="131">
        <v>9548074.8839346971</v>
      </c>
      <c r="C1292" s="131">
        <v>5741564.0541447327</v>
      </c>
      <c r="D1292" s="131">
        <v>815000.10636317986</v>
      </c>
      <c r="E1292" s="131">
        <v>6039283.2255548816</v>
      </c>
      <c r="F1292" s="133">
        <v>210726508298.92999</v>
      </c>
      <c r="G1292" s="133">
        <v>27237866813.920647</v>
      </c>
      <c r="H1292" s="133">
        <v>597796664324.55005</v>
      </c>
      <c r="I1292" s="133">
        <v>11546339428227.783</v>
      </c>
      <c r="J1292" s="133">
        <v>384595477301.49536</v>
      </c>
      <c r="K1292" s="133">
        <v>92965807343.012054</v>
      </c>
      <c r="L1292" s="133">
        <v>1777162059456.7415</v>
      </c>
      <c r="M1292" s="133">
        <v>14398859436653.584</v>
      </c>
      <c r="N1292" s="133">
        <v>15434599128328.025</v>
      </c>
      <c r="O1292" s="132">
        <v>0.59233565384438713</v>
      </c>
      <c r="P1292" s="132">
        <v>0.66580380326296684</v>
      </c>
      <c r="Q1292" s="133">
        <v>3807.2518816793354</v>
      </c>
      <c r="R1292" s="426">
        <v>1.053182554017531</v>
      </c>
    </row>
    <row r="1293" spans="1:18">
      <c r="A1293" s="134">
        <f t="shared" si="20"/>
        <v>1288</v>
      </c>
      <c r="B1293" s="131">
        <v>12924512.525764288</v>
      </c>
      <c r="C1293" s="131">
        <v>19237019.87713585</v>
      </c>
      <c r="D1293" s="131">
        <v>1257701.2443999946</v>
      </c>
      <c r="E1293" s="131">
        <v>4176294.0439085052</v>
      </c>
      <c r="F1293" s="133">
        <v>271418623490.45343</v>
      </c>
      <c r="G1293" s="133">
        <v>61456964922.44059</v>
      </c>
      <c r="H1293" s="133">
        <v>174659521754.06418</v>
      </c>
      <c r="I1293" s="133">
        <v>28987716894274.773</v>
      </c>
      <c r="J1293" s="133">
        <v>207283011767.25867</v>
      </c>
      <c r="K1293" s="133">
        <v>128664665672.88583</v>
      </c>
      <c r="L1293" s="133">
        <v>2815957350531.2993</v>
      </c>
      <c r="M1293" s="133">
        <v>32314281444000.281</v>
      </c>
      <c r="N1293" s="133">
        <v>34278947605774.27</v>
      </c>
      <c r="O1293" s="132">
        <v>0.70317908046104238</v>
      </c>
      <c r="P1293" s="132">
        <v>0.76367693751579369</v>
      </c>
      <c r="Q1293" s="133">
        <v>8455.5864839107726</v>
      </c>
      <c r="R1293" s="426">
        <v>1.1479023194226505</v>
      </c>
    </row>
    <row r="1294" spans="1:18">
      <c r="A1294" s="134">
        <f t="shared" si="20"/>
        <v>1289</v>
      </c>
      <c r="B1294" s="131">
        <v>10770999.107642425</v>
      </c>
      <c r="C1294" s="131">
        <v>5185744.1638724254</v>
      </c>
      <c r="D1294" s="131">
        <v>1040647.604757241</v>
      </c>
      <c r="E1294" s="131">
        <v>6200660.4256942198</v>
      </c>
      <c r="F1294" s="133">
        <v>225181410696.09418</v>
      </c>
      <c r="G1294" s="133">
        <v>58974844530.889587</v>
      </c>
      <c r="H1294" s="133">
        <v>713343861533.99915</v>
      </c>
      <c r="I1294" s="133">
        <v>11765266347131.504</v>
      </c>
      <c r="J1294" s="133">
        <v>398896108574.39343</v>
      </c>
      <c r="K1294" s="133">
        <v>172499491190.31726</v>
      </c>
      <c r="L1294" s="133">
        <v>2463735145322.7241</v>
      </c>
      <c r="M1294" s="133">
        <v>15513740953752.938</v>
      </c>
      <c r="N1294" s="133">
        <v>16738978553483.52</v>
      </c>
      <c r="O1294" s="132">
        <v>0.56757251525990915</v>
      </c>
      <c r="P1294" s="132">
        <v>0.63970023685427035</v>
      </c>
      <c r="Q1294" s="133">
        <v>4129.0030965672222</v>
      </c>
      <c r="R1294" s="426">
        <v>1.1180995272366703</v>
      </c>
    </row>
    <row r="1295" spans="1:18">
      <c r="A1295" s="134">
        <f t="shared" si="20"/>
        <v>1290</v>
      </c>
      <c r="B1295" s="131">
        <v>8977227.5409011971</v>
      </c>
      <c r="C1295" s="131">
        <v>10957065.583947379</v>
      </c>
      <c r="D1295" s="131">
        <v>1057874.4336347012</v>
      </c>
      <c r="E1295" s="131">
        <v>3562224.3388291216</v>
      </c>
      <c r="F1295" s="133">
        <v>170114954453.15424</v>
      </c>
      <c r="G1295" s="133">
        <v>37688428539.053749</v>
      </c>
      <c r="H1295" s="133">
        <v>658420997671.11963</v>
      </c>
      <c r="I1295" s="133">
        <v>18468065408973.586</v>
      </c>
      <c r="J1295" s="133">
        <v>207408536779.19159</v>
      </c>
      <c r="K1295" s="133">
        <v>55131510652.371834</v>
      </c>
      <c r="L1295" s="133">
        <v>2305498769936.9263</v>
      </c>
      <c r="M1295" s="133">
        <v>21694525224013.195</v>
      </c>
      <c r="N1295" s="133">
        <v>23164413121704.234</v>
      </c>
      <c r="O1295" s="132">
        <v>0.68130043276014973</v>
      </c>
      <c r="P1295" s="132">
        <v>0.76601922193940741</v>
      </c>
      <c r="Q1295" s="133">
        <v>5713.9647562171276</v>
      </c>
      <c r="R1295" s="426">
        <v>1.221899785840882</v>
      </c>
    </row>
    <row r="1296" spans="1:18">
      <c r="A1296" s="134">
        <f t="shared" si="20"/>
        <v>1291</v>
      </c>
      <c r="B1296" s="131">
        <v>11215949.076817976</v>
      </c>
      <c r="C1296" s="131">
        <v>20101062.564180203</v>
      </c>
      <c r="D1296" s="131">
        <v>540855.66671695991</v>
      </c>
      <c r="E1296" s="131">
        <v>4112541.9992311345</v>
      </c>
      <c r="F1296" s="133">
        <v>264810529436.41394</v>
      </c>
      <c r="G1296" s="133">
        <v>76644635503.557983</v>
      </c>
      <c r="H1296" s="133">
        <v>632711968347.0061</v>
      </c>
      <c r="I1296" s="133">
        <v>28382349552135.352</v>
      </c>
      <c r="J1296" s="133">
        <v>264979327407.13229</v>
      </c>
      <c r="K1296" s="133">
        <v>46947676094.367218</v>
      </c>
      <c r="L1296" s="133">
        <v>1555075204215.2703</v>
      </c>
      <c r="M1296" s="133">
        <v>30882063728199.129</v>
      </c>
      <c r="N1296" s="133">
        <v>32782629075514.734</v>
      </c>
      <c r="O1296" s="132">
        <v>0.73684134016802472</v>
      </c>
      <c r="P1296" s="132">
        <v>0.80089369150024381</v>
      </c>
      <c r="Q1296" s="133">
        <v>8086.4896584890812</v>
      </c>
      <c r="R1296" s="426">
        <v>1.2721366882008318</v>
      </c>
    </row>
    <row r="1297" spans="1:18">
      <c r="A1297" s="134">
        <f t="shared" si="20"/>
        <v>1292</v>
      </c>
      <c r="B1297" s="131">
        <v>12245544.716521133</v>
      </c>
      <c r="C1297" s="131">
        <v>4804690.5614267699</v>
      </c>
      <c r="D1297" s="131">
        <v>1347916.7577432746</v>
      </c>
      <c r="E1297" s="131">
        <v>5036256.5904264711</v>
      </c>
      <c r="F1297" s="133">
        <v>359585752451.24255</v>
      </c>
      <c r="G1297" s="133">
        <v>60151059686.987518</v>
      </c>
      <c r="H1297" s="133">
        <v>668648441621.94409</v>
      </c>
      <c r="I1297" s="133">
        <v>10639980340059.502</v>
      </c>
      <c r="J1297" s="133">
        <v>298880619621.0177</v>
      </c>
      <c r="K1297" s="133">
        <v>151083963631.30963</v>
      </c>
      <c r="L1297" s="133">
        <v>3366008365977.3584</v>
      </c>
      <c r="M1297" s="133">
        <v>15124601730911.133</v>
      </c>
      <c r="N1297" s="133">
        <v>16148325506452.492</v>
      </c>
      <c r="O1297" s="132">
        <v>0.57595381819277858</v>
      </c>
      <c r="P1297" s="132">
        <v>0.66124097342293842</v>
      </c>
      <c r="Q1297" s="133">
        <v>3983.306735681424</v>
      </c>
      <c r="R1297" s="426">
        <v>1.2020854249660231</v>
      </c>
    </row>
    <row r="1298" spans="1:18">
      <c r="A1298" s="134">
        <f t="shared" si="20"/>
        <v>1293</v>
      </c>
      <c r="B1298" s="131">
        <v>9669142.2082574312</v>
      </c>
      <c r="C1298" s="131">
        <v>16104880.764151365</v>
      </c>
      <c r="D1298" s="131">
        <v>618545.76756574831</v>
      </c>
      <c r="E1298" s="131">
        <v>3800062.4808038198</v>
      </c>
      <c r="F1298" s="133">
        <v>253600600943.70972</v>
      </c>
      <c r="G1298" s="133">
        <v>42704340544.120918</v>
      </c>
      <c r="H1298" s="133">
        <v>168588163538.30359</v>
      </c>
      <c r="I1298" s="133">
        <v>24888750982800.648</v>
      </c>
      <c r="J1298" s="133">
        <v>260381515649.76825</v>
      </c>
      <c r="K1298" s="133">
        <v>70590792631.501404</v>
      </c>
      <c r="L1298" s="133">
        <v>1512737890073.6467</v>
      </c>
      <c r="M1298" s="133">
        <v>26901049344693.871</v>
      </c>
      <c r="N1298" s="133">
        <v>28630977068433.188</v>
      </c>
      <c r="O1298" s="132">
        <v>0.73497834023789665</v>
      </c>
      <c r="P1298" s="132">
        <v>0.79559735603851744</v>
      </c>
      <c r="Q1298" s="133">
        <v>7062.4018422380832</v>
      </c>
      <c r="R1298" s="426">
        <v>1.2268185703920182</v>
      </c>
    </row>
    <row r="1299" spans="1:18">
      <c r="A1299" s="134">
        <f t="shared" si="20"/>
        <v>1294</v>
      </c>
      <c r="B1299" s="131">
        <v>8126537.2310760533</v>
      </c>
      <c r="C1299" s="131">
        <v>6425608.3831153661</v>
      </c>
      <c r="D1299" s="131">
        <v>808054.63562970562</v>
      </c>
      <c r="E1299" s="131">
        <v>3462902.0498531642</v>
      </c>
      <c r="F1299" s="133">
        <v>201281804619.09192</v>
      </c>
      <c r="G1299" s="133">
        <v>45619418355.021683</v>
      </c>
      <c r="H1299" s="133">
        <v>607777085421.20325</v>
      </c>
      <c r="I1299" s="133">
        <v>10483324501928.881</v>
      </c>
      <c r="J1299" s="133">
        <v>214710851102.60431</v>
      </c>
      <c r="K1299" s="133">
        <v>87857708515.346664</v>
      </c>
      <c r="L1299" s="133">
        <v>2118095782635.9358</v>
      </c>
      <c r="M1299" s="133">
        <v>13511765929603.969</v>
      </c>
      <c r="N1299" s="133">
        <v>14429046912529.16</v>
      </c>
      <c r="O1299" s="132">
        <v>0.61742563970205389</v>
      </c>
      <c r="P1299" s="132">
        <v>0.69831192390541874</v>
      </c>
      <c r="Q1299" s="133">
        <v>3559.2123612553428</v>
      </c>
      <c r="R1299" s="426">
        <v>1.2074914784025295</v>
      </c>
    </row>
    <row r="1300" spans="1:18">
      <c r="A1300" s="134">
        <f t="shared" si="20"/>
        <v>1295</v>
      </c>
      <c r="B1300" s="131">
        <v>8372473.3366740756</v>
      </c>
      <c r="C1300" s="131">
        <v>5625854.3591381451</v>
      </c>
      <c r="D1300" s="131">
        <v>1189007.0798395439</v>
      </c>
      <c r="E1300" s="131">
        <v>3843352.7940243268</v>
      </c>
      <c r="F1300" s="133">
        <v>195668455043.35498</v>
      </c>
      <c r="G1300" s="133">
        <v>49883204336.161865</v>
      </c>
      <c r="H1300" s="133">
        <v>584220122487.39954</v>
      </c>
      <c r="I1300" s="133">
        <v>12137210721059.092</v>
      </c>
      <c r="J1300" s="133">
        <v>248674684107.12915</v>
      </c>
      <c r="K1300" s="133">
        <v>117787791057.5898</v>
      </c>
      <c r="L1300" s="133">
        <v>2304072502709.6978</v>
      </c>
      <c r="M1300" s="133">
        <v>15391965821420.908</v>
      </c>
      <c r="N1300" s="133">
        <v>16422327382041.371</v>
      </c>
      <c r="O1300" s="132">
        <v>0.63309402301722961</v>
      </c>
      <c r="P1300" s="132">
        <v>0.70130229979657888</v>
      </c>
      <c r="Q1300" s="133">
        <v>4050.8947661670873</v>
      </c>
      <c r="R1300" s="426">
        <v>0.99506358615114376</v>
      </c>
    </row>
    <row r="1301" spans="1:18">
      <c r="A1301" s="134">
        <f t="shared" si="20"/>
        <v>1296</v>
      </c>
      <c r="B1301" s="131">
        <v>11670927.639234485</v>
      </c>
      <c r="C1301" s="131">
        <v>17763060.709101111</v>
      </c>
      <c r="D1301" s="131">
        <v>1058880.4249871119</v>
      </c>
      <c r="E1301" s="131">
        <v>3314880.1546759428</v>
      </c>
      <c r="F1301" s="133">
        <v>213765584064.68558</v>
      </c>
      <c r="G1301" s="133">
        <v>53078980591.742378</v>
      </c>
      <c r="H1301" s="133">
        <v>1071025466707.8845</v>
      </c>
      <c r="I1301" s="133">
        <v>17270054024682.32</v>
      </c>
      <c r="J1301" s="133">
        <v>187106281155.1897</v>
      </c>
      <c r="K1301" s="133">
        <v>64150037900.65686</v>
      </c>
      <c r="L1301" s="133">
        <v>2201698945443.2114</v>
      </c>
      <c r="M1301" s="133">
        <v>20794034755889.262</v>
      </c>
      <c r="N1301" s="133">
        <v>22074341368037.828</v>
      </c>
      <c r="O1301" s="132">
        <v>0.68333305171128178</v>
      </c>
      <c r="P1301" s="132">
        <v>0.73844574520854522</v>
      </c>
      <c r="Q1301" s="133">
        <v>5445.0768051400664</v>
      </c>
      <c r="R1301" s="426">
        <v>0.98519715669048125</v>
      </c>
    </row>
    <row r="1302" spans="1:18">
      <c r="A1302" s="134">
        <f t="shared" si="20"/>
        <v>1297</v>
      </c>
      <c r="B1302" s="131">
        <v>9930805.9232144523</v>
      </c>
      <c r="C1302" s="131">
        <v>5516754.2716991343</v>
      </c>
      <c r="D1302" s="131">
        <v>869779.56969039096</v>
      </c>
      <c r="E1302" s="131">
        <v>6472745.3236612054</v>
      </c>
      <c r="F1302" s="133">
        <v>178701746925.60358</v>
      </c>
      <c r="G1302" s="133">
        <v>37417917987.403542</v>
      </c>
      <c r="H1302" s="133">
        <v>637836406353.4873</v>
      </c>
      <c r="I1302" s="133">
        <v>10249044552753.082</v>
      </c>
      <c r="J1302" s="133">
        <v>372068663577.19092</v>
      </c>
      <c r="K1302" s="133">
        <v>85563622789.917358</v>
      </c>
      <c r="L1302" s="133">
        <v>1529472105191.7661</v>
      </c>
      <c r="M1302" s="133">
        <v>12873985350665.445</v>
      </c>
      <c r="N1302" s="133">
        <v>13869865676756.027</v>
      </c>
      <c r="O1302" s="132">
        <v>0.55851895343660285</v>
      </c>
      <c r="P1302" s="132">
        <v>0.62231239933064164</v>
      </c>
      <c r="Q1302" s="133">
        <v>3421.2791506551621</v>
      </c>
      <c r="R1302" s="426">
        <v>0.91190236898340582</v>
      </c>
    </row>
    <row r="1303" spans="1:18">
      <c r="A1303" s="134">
        <f t="shared" si="20"/>
        <v>1298</v>
      </c>
      <c r="B1303" s="131">
        <v>14740534.149456894</v>
      </c>
      <c r="C1303" s="131">
        <v>11736482.260080835</v>
      </c>
      <c r="D1303" s="131">
        <v>899896.58833552536</v>
      </c>
      <c r="E1303" s="131">
        <v>5676561.2418534905</v>
      </c>
      <c r="F1303" s="133">
        <v>235875069521.73126</v>
      </c>
      <c r="G1303" s="133">
        <v>71647233214.266327</v>
      </c>
      <c r="H1303" s="133">
        <v>751789775331.10132</v>
      </c>
      <c r="I1303" s="133">
        <v>21978274618407.707</v>
      </c>
      <c r="J1303" s="133">
        <v>406180105355.52399</v>
      </c>
      <c r="K1303" s="133">
        <v>71270924452.256256</v>
      </c>
      <c r="L1303" s="133">
        <v>2199640443606.2578</v>
      </c>
      <c r="M1303" s="133">
        <v>25407155867152.848</v>
      </c>
      <c r="N1303" s="133">
        <v>27025751462744.25</v>
      </c>
      <c r="O1303" s="132">
        <v>0.65290857774824718</v>
      </c>
      <c r="P1303" s="132">
        <v>0.71390805440978566</v>
      </c>
      <c r="Q1303" s="133">
        <v>6666.4409133557601</v>
      </c>
      <c r="R1303" s="426">
        <v>1.2613504793517605</v>
      </c>
    </row>
    <row r="1304" spans="1:18">
      <c r="A1304" s="134">
        <f t="shared" si="20"/>
        <v>1299</v>
      </c>
      <c r="B1304" s="131">
        <v>8112469.400200625</v>
      </c>
      <c r="C1304" s="131">
        <v>3691192.6833437826</v>
      </c>
      <c r="D1304" s="131">
        <v>631332.87137079216</v>
      </c>
      <c r="E1304" s="131">
        <v>3762445.193826661</v>
      </c>
      <c r="F1304" s="133">
        <v>220967221407.61148</v>
      </c>
      <c r="G1304" s="133">
        <v>51037949426.109772</v>
      </c>
      <c r="H1304" s="133">
        <v>642337503864.97815</v>
      </c>
      <c r="I1304" s="133">
        <v>7401246819818.999</v>
      </c>
      <c r="J1304" s="133">
        <v>224124176824.78732</v>
      </c>
      <c r="K1304" s="133">
        <v>56046007151.810623</v>
      </c>
      <c r="L1304" s="133">
        <v>1445215857950.4587</v>
      </c>
      <c r="M1304" s="133">
        <v>9768970365611.0332</v>
      </c>
      <c r="N1304" s="133">
        <v>10530756478575.613</v>
      </c>
      <c r="O1304" s="132">
        <v>0.57709589128967087</v>
      </c>
      <c r="P1304" s="132">
        <v>0.64886264899669543</v>
      </c>
      <c r="Q1304" s="133">
        <v>2597.6212329984246</v>
      </c>
      <c r="R1304" s="426">
        <v>1.2647673442959482</v>
      </c>
    </row>
    <row r="1305" spans="1:18">
      <c r="A1305" s="134">
        <f t="shared" si="20"/>
        <v>1300</v>
      </c>
      <c r="B1305" s="131">
        <v>13370527.188549368</v>
      </c>
      <c r="C1305" s="131">
        <v>10477072.561819386</v>
      </c>
      <c r="D1305" s="131">
        <v>939778.29530105973</v>
      </c>
      <c r="E1305" s="131">
        <v>4129579.5100463652</v>
      </c>
      <c r="F1305" s="133">
        <v>290175485640.62854</v>
      </c>
      <c r="G1305" s="133">
        <v>51712927848.717171</v>
      </c>
      <c r="H1305" s="133">
        <v>475744752506.72302</v>
      </c>
      <c r="I1305" s="133">
        <v>18085269647580.836</v>
      </c>
      <c r="J1305" s="133">
        <v>283127358708.09259</v>
      </c>
      <c r="K1305" s="133">
        <v>78506772514.652237</v>
      </c>
      <c r="L1305" s="133">
        <v>1884783460055.1887</v>
      </c>
      <c r="M1305" s="133">
        <v>20807431991365.492</v>
      </c>
      <c r="N1305" s="133">
        <v>22195589765370.91</v>
      </c>
      <c r="O1305" s="132">
        <v>0.65912935913736348</v>
      </c>
      <c r="P1305" s="132">
        <v>0.71694022596328488</v>
      </c>
      <c r="Q1305" s="133">
        <v>5474.985141926717</v>
      </c>
      <c r="R1305" s="426">
        <v>0.98137083215656462</v>
      </c>
    </row>
    <row r="1306" spans="1:18">
      <c r="A1306" s="134">
        <f t="shared" si="20"/>
        <v>1301</v>
      </c>
      <c r="B1306" s="131">
        <v>10417428.360081725</v>
      </c>
      <c r="C1306" s="131">
        <v>5102134.1075375937</v>
      </c>
      <c r="D1306" s="131">
        <v>791119.50803918182</v>
      </c>
      <c r="E1306" s="131">
        <v>6339651.6617197283</v>
      </c>
      <c r="F1306" s="133">
        <v>244323704484.49402</v>
      </c>
      <c r="G1306" s="133">
        <v>54780817619.14949</v>
      </c>
      <c r="H1306" s="133">
        <v>790877314281.48901</v>
      </c>
      <c r="I1306" s="133">
        <v>7494865868687.6699</v>
      </c>
      <c r="J1306" s="133">
        <v>453074519179.5293</v>
      </c>
      <c r="K1306" s="133">
        <v>63331739184.49958</v>
      </c>
      <c r="L1306" s="133">
        <v>1790473930815.7722</v>
      </c>
      <c r="M1306" s="133">
        <v>10592623372148.959</v>
      </c>
      <c r="N1306" s="133">
        <v>11320034848057.096</v>
      </c>
      <c r="O1306" s="132">
        <v>0.53332928981574212</v>
      </c>
      <c r="P1306" s="132">
        <v>0.6050364583468435</v>
      </c>
      <c r="Q1306" s="133">
        <v>2792.3124933539948</v>
      </c>
      <c r="R1306" s="426">
        <v>1.0039741470128993</v>
      </c>
    </row>
    <row r="1307" spans="1:18">
      <c r="A1307" s="134">
        <f t="shared" si="20"/>
        <v>1302</v>
      </c>
      <c r="B1307" s="131">
        <v>10490121.246852659</v>
      </c>
      <c r="C1307" s="131">
        <v>8424251.1595186032</v>
      </c>
      <c r="D1307" s="131">
        <v>1501615.8321481848</v>
      </c>
      <c r="E1307" s="131">
        <v>3745257.5401079315</v>
      </c>
      <c r="F1307" s="133">
        <v>169202642618.68542</v>
      </c>
      <c r="G1307" s="133">
        <v>55447868865.459595</v>
      </c>
      <c r="H1307" s="133">
        <v>722394366895.0813</v>
      </c>
      <c r="I1307" s="133">
        <v>12058278285118.947</v>
      </c>
      <c r="J1307" s="133">
        <v>275958456405.078</v>
      </c>
      <c r="K1307" s="133">
        <v>107855233985.01404</v>
      </c>
      <c r="L1307" s="133">
        <v>3476860547281.6455</v>
      </c>
      <c r="M1307" s="133">
        <v>16641346889685.766</v>
      </c>
      <c r="N1307" s="133">
        <v>17713517519670.164</v>
      </c>
      <c r="O1307" s="132">
        <v>0.6511809328504744</v>
      </c>
      <c r="P1307" s="132">
        <v>0.72739354876673745</v>
      </c>
      <c r="Q1307" s="133">
        <v>4369.3925800863753</v>
      </c>
      <c r="R1307" s="426">
        <v>1.029772782757703</v>
      </c>
    </row>
    <row r="1308" spans="1:18">
      <c r="A1308" s="134">
        <f t="shared" si="20"/>
        <v>1303</v>
      </c>
      <c r="B1308" s="131">
        <v>8693959.2669495996</v>
      </c>
      <c r="C1308" s="131">
        <v>11330275.85669761</v>
      </c>
      <c r="D1308" s="131">
        <v>894976.47830884345</v>
      </c>
      <c r="E1308" s="131">
        <v>4903866.1773076793</v>
      </c>
      <c r="F1308" s="133">
        <v>135975597453.44662</v>
      </c>
      <c r="G1308" s="133">
        <v>37264499867.098656</v>
      </c>
      <c r="H1308" s="133">
        <v>451120134769.61499</v>
      </c>
      <c r="I1308" s="133">
        <v>15880774732038.689</v>
      </c>
      <c r="J1308" s="133">
        <v>247210102677.64584</v>
      </c>
      <c r="K1308" s="133">
        <v>89126894953.302582</v>
      </c>
      <c r="L1308" s="133">
        <v>2375471159884.1235</v>
      </c>
      <c r="M1308" s="133">
        <v>19043703024323.379</v>
      </c>
      <c r="N1308" s="133">
        <v>20172721106167.941</v>
      </c>
      <c r="O1308" s="132">
        <v>0.64204933435887424</v>
      </c>
      <c r="P1308" s="132">
        <v>0.70162982855339684</v>
      </c>
      <c r="Q1308" s="133">
        <v>4976.0042195776869</v>
      </c>
      <c r="R1308" s="426">
        <v>1.2464541409924574</v>
      </c>
    </row>
    <row r="1309" spans="1:18">
      <c r="A1309" s="134">
        <f t="shared" si="20"/>
        <v>1304</v>
      </c>
      <c r="B1309" s="131">
        <v>10045224.690644767</v>
      </c>
      <c r="C1309" s="131">
        <v>5578138.3910486409</v>
      </c>
      <c r="D1309" s="131">
        <v>1025173.8118329385</v>
      </c>
      <c r="E1309" s="131">
        <v>4322415.6076257853</v>
      </c>
      <c r="F1309" s="133">
        <v>272529206048.16455</v>
      </c>
      <c r="G1309" s="133">
        <v>65488891397.484222</v>
      </c>
      <c r="H1309" s="133">
        <v>267837000578.80853</v>
      </c>
      <c r="I1309" s="133">
        <v>11590786853791.543</v>
      </c>
      <c r="J1309" s="133">
        <v>347724883222.7981</v>
      </c>
      <c r="K1309" s="133">
        <v>66586826881.020721</v>
      </c>
      <c r="L1309" s="133">
        <v>1907548525860.2441</v>
      </c>
      <c r="M1309" s="133">
        <v>14180484090334.416</v>
      </c>
      <c r="N1309" s="133">
        <v>15220071067212.51</v>
      </c>
      <c r="O1309" s="132">
        <v>0.60934264828783413</v>
      </c>
      <c r="P1309" s="132">
        <v>0.67984201612122175</v>
      </c>
      <c r="Q1309" s="133">
        <v>3754.3342543691442</v>
      </c>
      <c r="R1309" s="426">
        <v>1.1103397942543691</v>
      </c>
    </row>
    <row r="1310" spans="1:18">
      <c r="A1310" s="134">
        <f t="shared" si="20"/>
        <v>1305</v>
      </c>
      <c r="B1310" s="131">
        <v>8451593.9274082426</v>
      </c>
      <c r="C1310" s="131">
        <v>16600208.603483072</v>
      </c>
      <c r="D1310" s="131">
        <v>1273248.7173881021</v>
      </c>
      <c r="E1310" s="131">
        <v>3535376.2617765116</v>
      </c>
      <c r="F1310" s="133">
        <v>240978239004.56061</v>
      </c>
      <c r="G1310" s="133">
        <v>54537811489.774368</v>
      </c>
      <c r="H1310" s="133">
        <v>667663568660.18579</v>
      </c>
      <c r="I1310" s="133">
        <v>20654854530174.445</v>
      </c>
      <c r="J1310" s="133">
        <v>188618404158.55902</v>
      </c>
      <c r="K1310" s="133">
        <v>110424475951.84782</v>
      </c>
      <c r="L1310" s="133">
        <v>2980664282489.5625</v>
      </c>
      <c r="M1310" s="133">
        <v>24602225261434.602</v>
      </c>
      <c r="N1310" s="133">
        <v>26165842433500.012</v>
      </c>
      <c r="O1310" s="132">
        <v>0.72448400470349705</v>
      </c>
      <c r="P1310" s="132">
        <v>0.7953848299984817</v>
      </c>
      <c r="Q1310" s="133">
        <v>6454.3271912925538</v>
      </c>
      <c r="R1310" s="426">
        <v>1.0194898024438732</v>
      </c>
    </row>
    <row r="1311" spans="1:18">
      <c r="A1311" s="134">
        <f t="shared" si="20"/>
        <v>1306</v>
      </c>
      <c r="B1311" s="131">
        <v>10540566.510785099</v>
      </c>
      <c r="C1311" s="131">
        <v>10894302.882280011</v>
      </c>
      <c r="D1311" s="131">
        <v>891798.74581096251</v>
      </c>
      <c r="E1311" s="131">
        <v>3447497.6384550426</v>
      </c>
      <c r="F1311" s="133">
        <v>179250074213.83954</v>
      </c>
      <c r="G1311" s="133">
        <v>49456746794.830574</v>
      </c>
      <c r="H1311" s="133">
        <v>673307751878.15039</v>
      </c>
      <c r="I1311" s="133">
        <v>16026535512690.773</v>
      </c>
      <c r="J1311" s="133">
        <v>121143876763.98363</v>
      </c>
      <c r="K1311" s="133">
        <v>82819528541.013702</v>
      </c>
      <c r="L1311" s="133">
        <v>1864398317078.4407</v>
      </c>
      <c r="M1311" s="133">
        <v>18768204986952.363</v>
      </c>
      <c r="N1311" s="133">
        <v>19971096149340.051</v>
      </c>
      <c r="O1311" s="132">
        <v>0.64652815296500832</v>
      </c>
      <c r="P1311" s="132">
        <v>0.71574080914456584</v>
      </c>
      <c r="Q1311" s="133">
        <v>4926.269400429218</v>
      </c>
      <c r="R1311" s="426">
        <v>0.95910196754556054</v>
      </c>
    </row>
    <row r="1312" spans="1:18">
      <c r="A1312" s="134">
        <f t="shared" si="20"/>
        <v>1307</v>
      </c>
      <c r="B1312" s="131">
        <v>11736767.531985737</v>
      </c>
      <c r="C1312" s="131">
        <v>11006973.706247682</v>
      </c>
      <c r="D1312" s="131">
        <v>1022998.7948858405</v>
      </c>
      <c r="E1312" s="131">
        <v>4127343.5270493492</v>
      </c>
      <c r="F1312" s="133">
        <v>278491960094.16309</v>
      </c>
      <c r="G1312" s="133">
        <v>67321816709.156731</v>
      </c>
      <c r="H1312" s="133">
        <v>629696543132.78503</v>
      </c>
      <c r="I1312" s="133">
        <v>16331074981532.645</v>
      </c>
      <c r="J1312" s="133">
        <v>215968760613.07892</v>
      </c>
      <c r="K1312" s="133">
        <v>129439264108.24724</v>
      </c>
      <c r="L1312" s="133">
        <v>2395528784755.0918</v>
      </c>
      <c r="M1312" s="133">
        <v>19701708334141.848</v>
      </c>
      <c r="N1312" s="133">
        <v>20968939644049.113</v>
      </c>
      <c r="O1312" s="132">
        <v>0.64703675392735538</v>
      </c>
      <c r="P1312" s="132">
        <v>0.71059342071783571</v>
      </c>
      <c r="Q1312" s="133">
        <v>5172.4074109642606</v>
      </c>
      <c r="R1312" s="426">
        <v>1.1627438315070566</v>
      </c>
    </row>
    <row r="1313" spans="1:18">
      <c r="A1313" s="134">
        <f t="shared" si="20"/>
        <v>1308</v>
      </c>
      <c r="B1313" s="131">
        <v>9220841.3996158037</v>
      </c>
      <c r="C1313" s="131">
        <v>4208636.7670608042</v>
      </c>
      <c r="D1313" s="131">
        <v>835155.96823775768</v>
      </c>
      <c r="E1313" s="131">
        <v>4847336.9357616324</v>
      </c>
      <c r="F1313" s="133">
        <v>193318132746.68146</v>
      </c>
      <c r="G1313" s="133">
        <v>38779757747.673668</v>
      </c>
      <c r="H1313" s="133">
        <v>787824625245.11829</v>
      </c>
      <c r="I1313" s="133">
        <v>9721086637657.3535</v>
      </c>
      <c r="J1313" s="133">
        <v>370972011545.17145</v>
      </c>
      <c r="K1313" s="133">
        <v>100583843524.25821</v>
      </c>
      <c r="L1313" s="133">
        <v>1886284199591.6985</v>
      </c>
      <c r="M1313" s="133">
        <v>12866751317563.602</v>
      </c>
      <c r="N1313" s="133">
        <v>13875303192178.875</v>
      </c>
      <c r="O1313" s="132">
        <v>0.58098939316630127</v>
      </c>
      <c r="P1313" s="132">
        <v>0.6440580866792639</v>
      </c>
      <c r="Q1313" s="133">
        <v>3422.6204223430873</v>
      </c>
      <c r="R1313" s="426">
        <v>1.103156277623387</v>
      </c>
    </row>
    <row r="1314" spans="1:18">
      <c r="A1314" s="134">
        <f t="shared" si="20"/>
        <v>1309</v>
      </c>
      <c r="B1314" s="131">
        <v>9458273.7480253354</v>
      </c>
      <c r="C1314" s="131">
        <v>5069651.4174219249</v>
      </c>
      <c r="D1314" s="131">
        <v>1449479.6737838825</v>
      </c>
      <c r="E1314" s="131">
        <v>4850186.0739265271</v>
      </c>
      <c r="F1314" s="133">
        <v>254694429443.14954</v>
      </c>
      <c r="G1314" s="133">
        <v>76412615457.231323</v>
      </c>
      <c r="H1314" s="133">
        <v>663973603949.85486</v>
      </c>
      <c r="I1314" s="133">
        <v>9625173588103.0215</v>
      </c>
      <c r="J1314" s="133">
        <v>374333878630.7749</v>
      </c>
      <c r="K1314" s="133">
        <v>128655977186.65236</v>
      </c>
      <c r="L1314" s="133">
        <v>3007916398803.248</v>
      </c>
      <c r="M1314" s="133">
        <v>13800053446673.553</v>
      </c>
      <c r="N1314" s="133">
        <v>14658602375991.131</v>
      </c>
      <c r="O1314" s="132">
        <v>0.58315704767618048</v>
      </c>
      <c r="P1314" s="132">
        <v>0.66776987794241205</v>
      </c>
      <c r="Q1314" s="133">
        <v>3615.8367972351089</v>
      </c>
      <c r="R1314" s="426">
        <v>1.0843293259318805</v>
      </c>
    </row>
    <row r="1315" spans="1:18">
      <c r="A1315" s="134">
        <f t="shared" si="20"/>
        <v>1310</v>
      </c>
      <c r="B1315" s="131">
        <v>9238556.5146043152</v>
      </c>
      <c r="C1315" s="131">
        <v>4444586.3303712085</v>
      </c>
      <c r="D1315" s="131">
        <v>1746705.1707777809</v>
      </c>
      <c r="E1315" s="131">
        <v>6561594.3171522636</v>
      </c>
      <c r="F1315" s="133">
        <v>190293634794.7702</v>
      </c>
      <c r="G1315" s="133">
        <v>50023812235.093575</v>
      </c>
      <c r="H1315" s="133">
        <v>544666013543.9021</v>
      </c>
      <c r="I1315" s="133">
        <v>7736058214062.7598</v>
      </c>
      <c r="J1315" s="133">
        <v>454817242177.43359</v>
      </c>
      <c r="K1315" s="133">
        <v>132203867165.62326</v>
      </c>
      <c r="L1315" s="133">
        <v>3780063342180.4526</v>
      </c>
      <c r="M1315" s="133">
        <v>12647808679130.172</v>
      </c>
      <c r="N1315" s="133">
        <v>13448259833956.754</v>
      </c>
      <c r="O1315" s="132">
        <v>0.55020774455571508</v>
      </c>
      <c r="P1315" s="132">
        <v>0.63165622806359389</v>
      </c>
      <c r="Q1315" s="133">
        <v>3317.2816561314144</v>
      </c>
      <c r="R1315" s="426">
        <v>1.0339593283516808</v>
      </c>
    </row>
    <row r="1316" spans="1:18">
      <c r="A1316" s="134">
        <f t="shared" si="20"/>
        <v>1311</v>
      </c>
      <c r="B1316" s="131">
        <v>11019301.404071713</v>
      </c>
      <c r="C1316" s="131">
        <v>6224726.3438051157</v>
      </c>
      <c r="D1316" s="131">
        <v>798119.82820993336</v>
      </c>
      <c r="E1316" s="131">
        <v>4709105.4772618748</v>
      </c>
      <c r="F1316" s="133">
        <v>238285378929.15018</v>
      </c>
      <c r="G1316" s="133">
        <v>53582641698.81398</v>
      </c>
      <c r="H1316" s="133">
        <v>779835246614.59045</v>
      </c>
      <c r="I1316" s="133">
        <v>12082689631457.121</v>
      </c>
      <c r="J1316" s="133">
        <v>376982325775.03503</v>
      </c>
      <c r="K1316" s="133">
        <v>68680015786.47509</v>
      </c>
      <c r="L1316" s="133">
        <v>2221024015631.5425</v>
      </c>
      <c r="M1316" s="133">
        <v>15529211235264.764</v>
      </c>
      <c r="N1316" s="133">
        <v>16667492141845.99</v>
      </c>
      <c r="O1316" s="132">
        <v>0.62363664520176854</v>
      </c>
      <c r="P1316" s="132">
        <v>0.69298199124738036</v>
      </c>
      <c r="Q1316" s="133">
        <v>4111.3695465826322</v>
      </c>
      <c r="R1316" s="426">
        <v>1.2047385947143836</v>
      </c>
    </row>
    <row r="1317" spans="1:18">
      <c r="A1317" s="134">
        <f t="shared" si="20"/>
        <v>1312</v>
      </c>
      <c r="B1317" s="131">
        <v>8848046.3014074117</v>
      </c>
      <c r="C1317" s="131">
        <v>5496479.9918256029</v>
      </c>
      <c r="D1317" s="131">
        <v>734041.57198691508</v>
      </c>
      <c r="E1317" s="131">
        <v>8184932.4046086445</v>
      </c>
      <c r="F1317" s="133">
        <v>196998141591.1376</v>
      </c>
      <c r="G1317" s="133">
        <v>63399479310.692413</v>
      </c>
      <c r="H1317" s="133">
        <v>537876758594.82422</v>
      </c>
      <c r="I1317" s="133">
        <v>10056337371497.107</v>
      </c>
      <c r="J1317" s="133">
        <v>456729545965.25806</v>
      </c>
      <c r="K1317" s="133">
        <v>75156174270.646606</v>
      </c>
      <c r="L1317" s="133">
        <v>1789629071157.6145</v>
      </c>
      <c r="M1317" s="133">
        <v>12915728921485.451</v>
      </c>
      <c r="N1317" s="133">
        <v>13736022974225.076</v>
      </c>
      <c r="O1317" s="132">
        <v>0.5504684829162213</v>
      </c>
      <c r="P1317" s="132">
        <v>0.60742333303503071</v>
      </c>
      <c r="Q1317" s="133">
        <v>3388.2641771645476</v>
      </c>
      <c r="R1317" s="426">
        <v>1.1629720624589306</v>
      </c>
    </row>
    <row r="1318" spans="1:18">
      <c r="A1318" s="134">
        <f t="shared" si="20"/>
        <v>1313</v>
      </c>
      <c r="B1318" s="131">
        <v>10263924.603644732</v>
      </c>
      <c r="C1318" s="131">
        <v>4009610.7140406342</v>
      </c>
      <c r="D1318" s="131">
        <v>967604.9960010394</v>
      </c>
      <c r="E1318" s="131">
        <v>6304478.8524082545</v>
      </c>
      <c r="F1318" s="133">
        <v>214346309055.99866</v>
      </c>
      <c r="G1318" s="133">
        <v>65671819141.182686</v>
      </c>
      <c r="H1318" s="133">
        <v>757571512072.7041</v>
      </c>
      <c r="I1318" s="133">
        <v>8394919991558.1494</v>
      </c>
      <c r="J1318" s="133">
        <v>477292391257.98901</v>
      </c>
      <c r="K1318" s="133">
        <v>77044317772.478745</v>
      </c>
      <c r="L1318" s="133">
        <v>2103276393943.041</v>
      </c>
      <c r="M1318" s="133">
        <v>11810104606604.361</v>
      </c>
      <c r="N1318" s="133">
        <v>12638113273926.035</v>
      </c>
      <c r="O1318" s="132">
        <v>0.55308317310455457</v>
      </c>
      <c r="P1318" s="132">
        <v>0.63605815255530462</v>
      </c>
      <c r="Q1318" s="133">
        <v>3117.442840139624</v>
      </c>
      <c r="R1318" s="426">
        <v>1.0406085636860798</v>
      </c>
    </row>
    <row r="1319" spans="1:18">
      <c r="A1319" s="134">
        <f t="shared" si="20"/>
        <v>1314</v>
      </c>
      <c r="B1319" s="131">
        <v>8538314.0160559993</v>
      </c>
      <c r="C1319" s="131">
        <v>6973349.6906965356</v>
      </c>
      <c r="D1319" s="131">
        <v>1227663.6259997361</v>
      </c>
      <c r="E1319" s="131">
        <v>6480972.9579413561</v>
      </c>
      <c r="F1319" s="133">
        <v>223084116310.91431</v>
      </c>
      <c r="G1319" s="133">
        <v>43303683234.400406</v>
      </c>
      <c r="H1319" s="133">
        <v>902116855672.32422</v>
      </c>
      <c r="I1319" s="133">
        <v>14032276008038.07</v>
      </c>
      <c r="J1319" s="133">
        <v>539974244480.04816</v>
      </c>
      <c r="K1319" s="133">
        <v>119946642181.12659</v>
      </c>
      <c r="L1319" s="133">
        <v>3289823345270.4751</v>
      </c>
      <c r="M1319" s="133">
        <v>18884137095642.047</v>
      </c>
      <c r="N1319" s="133">
        <v>20257204172342.234</v>
      </c>
      <c r="O1319" s="132">
        <v>0.64214381187157155</v>
      </c>
      <c r="P1319" s="132">
        <v>0.72755240815251565</v>
      </c>
      <c r="Q1319" s="133">
        <v>4996.8436537598009</v>
      </c>
      <c r="R1319" s="426">
        <v>1.1791170809376337</v>
      </c>
    </row>
    <row r="1320" spans="1:18">
      <c r="A1320" s="134">
        <f t="shared" si="20"/>
        <v>1315</v>
      </c>
      <c r="B1320" s="131">
        <v>6920715.9989823774</v>
      </c>
      <c r="C1320" s="131">
        <v>11743707.843021719</v>
      </c>
      <c r="D1320" s="131">
        <v>787787.20953836991</v>
      </c>
      <c r="E1320" s="131">
        <v>5175016.3138878131</v>
      </c>
      <c r="F1320" s="133">
        <v>239410789252.84271</v>
      </c>
      <c r="G1320" s="133">
        <v>63615014031.211113</v>
      </c>
      <c r="H1320" s="133">
        <v>549581652843.87683</v>
      </c>
      <c r="I1320" s="133">
        <v>20589520887297.355</v>
      </c>
      <c r="J1320" s="133">
        <v>379612094550.47192</v>
      </c>
      <c r="K1320" s="133">
        <v>65166183729.592117</v>
      </c>
      <c r="L1320" s="133">
        <v>2278298970405.2246</v>
      </c>
      <c r="M1320" s="133">
        <v>23862179788826.523</v>
      </c>
      <c r="N1320" s="133">
        <v>25324154313677.801</v>
      </c>
      <c r="O1320" s="132">
        <v>0.72689333509213439</v>
      </c>
      <c r="P1320" s="132">
        <v>0.79336184867977344</v>
      </c>
      <c r="Q1320" s="133">
        <v>6246.7080201474591</v>
      </c>
      <c r="R1320" s="426">
        <v>1.33890046007872</v>
      </c>
    </row>
    <row r="1321" spans="1:18">
      <c r="A1321" s="134">
        <f t="shared" si="20"/>
        <v>1316</v>
      </c>
      <c r="B1321" s="131">
        <v>8368328.8624531478</v>
      </c>
      <c r="C1321" s="131">
        <v>10022479.01577593</v>
      </c>
      <c r="D1321" s="131">
        <v>727601.005681674</v>
      </c>
      <c r="E1321" s="131">
        <v>4647754.9656655453</v>
      </c>
      <c r="F1321" s="133">
        <v>188017417834.73935</v>
      </c>
      <c r="G1321" s="133">
        <v>44061977969.087769</v>
      </c>
      <c r="H1321" s="133">
        <v>338997318122.99475</v>
      </c>
      <c r="I1321" s="133">
        <v>13972785704279.391</v>
      </c>
      <c r="J1321" s="133">
        <v>366655877565.4928</v>
      </c>
      <c r="K1321" s="133">
        <v>76139465280.610565</v>
      </c>
      <c r="L1321" s="133">
        <v>1678571674347.4878</v>
      </c>
      <c r="M1321" s="133">
        <v>16433150039595.977</v>
      </c>
      <c r="N1321" s="133">
        <v>17518412402401.271</v>
      </c>
      <c r="O1321" s="132">
        <v>0.65808951732053844</v>
      </c>
      <c r="P1321" s="132">
        <v>0.72093704807486103</v>
      </c>
      <c r="Q1321" s="133">
        <v>4321.2660094724397</v>
      </c>
      <c r="R1321" s="426">
        <v>1.1229970504601863</v>
      </c>
    </row>
    <row r="1322" spans="1:18">
      <c r="A1322" s="134">
        <f t="shared" si="20"/>
        <v>1317</v>
      </c>
      <c r="B1322" s="131">
        <v>9667370.2745703291</v>
      </c>
      <c r="C1322" s="131">
        <v>7762903.2451990889</v>
      </c>
      <c r="D1322" s="131">
        <v>854278.59588176501</v>
      </c>
      <c r="E1322" s="131">
        <v>4661843.5590558918</v>
      </c>
      <c r="F1322" s="133">
        <v>267621136173.87531</v>
      </c>
      <c r="G1322" s="133">
        <v>50793790418.675171</v>
      </c>
      <c r="H1322" s="133">
        <v>510235931445.24261</v>
      </c>
      <c r="I1322" s="133">
        <v>12570352304012.043</v>
      </c>
      <c r="J1322" s="133">
        <v>401781948325.15442</v>
      </c>
      <c r="K1322" s="133">
        <v>117218531035.38602</v>
      </c>
      <c r="L1322" s="133">
        <v>1943117142725.8896</v>
      </c>
      <c r="M1322" s="133">
        <v>15542705857543.715</v>
      </c>
      <c r="N1322" s="133">
        <v>16685600053871.016</v>
      </c>
      <c r="O1322" s="132">
        <v>0.63170981451151209</v>
      </c>
      <c r="P1322" s="132">
        <v>0.68834942498881224</v>
      </c>
      <c r="Q1322" s="133">
        <v>4115.8362244378432</v>
      </c>
      <c r="R1322" s="426">
        <v>1.055681236588716</v>
      </c>
    </row>
    <row r="1323" spans="1:18">
      <c r="A1323" s="134">
        <f t="shared" si="20"/>
        <v>1318</v>
      </c>
      <c r="B1323" s="131">
        <v>9350106.5603568666</v>
      </c>
      <c r="C1323" s="131">
        <v>5178858.5639437987</v>
      </c>
      <c r="D1323" s="131">
        <v>1394751.3058048536</v>
      </c>
      <c r="E1323" s="131">
        <v>7311269.7565403413</v>
      </c>
      <c r="F1323" s="133">
        <v>192437637507.32574</v>
      </c>
      <c r="G1323" s="133">
        <v>39829145945.47953</v>
      </c>
      <c r="H1323" s="133">
        <v>161657066960.99927</v>
      </c>
      <c r="I1323" s="133">
        <v>10607166782736.924</v>
      </c>
      <c r="J1323" s="133">
        <v>493051779404.95325</v>
      </c>
      <c r="K1323" s="133">
        <v>150664310983.99252</v>
      </c>
      <c r="L1323" s="133">
        <v>3405749357671.5107</v>
      </c>
      <c r="M1323" s="133">
        <v>14818289297758.379</v>
      </c>
      <c r="N1323" s="133">
        <v>15852396834240.482</v>
      </c>
      <c r="O1323" s="132">
        <v>0.56758909393136847</v>
      </c>
      <c r="P1323" s="132">
        <v>0.64312200859969471</v>
      </c>
      <c r="Q1323" s="133">
        <v>3910.3100232462957</v>
      </c>
      <c r="R1323" s="426">
        <v>1.1807753825667577</v>
      </c>
    </row>
    <row r="1324" spans="1:18">
      <c r="A1324" s="134">
        <f t="shared" si="20"/>
        <v>1319</v>
      </c>
      <c r="B1324" s="131">
        <v>8151990.3369443407</v>
      </c>
      <c r="C1324" s="131">
        <v>9310868.641496066</v>
      </c>
      <c r="D1324" s="131">
        <v>394387.03759047692</v>
      </c>
      <c r="E1324" s="131">
        <v>6528652.4912076062</v>
      </c>
      <c r="F1324" s="133">
        <v>203102949388.39481</v>
      </c>
      <c r="G1324" s="133">
        <v>49966309590.553825</v>
      </c>
      <c r="H1324" s="133">
        <v>438271393545.19159</v>
      </c>
      <c r="I1324" s="133">
        <v>14966021469748.338</v>
      </c>
      <c r="J1324" s="133">
        <v>396051391929.26361</v>
      </c>
      <c r="K1324" s="133">
        <v>41754315622.324234</v>
      </c>
      <c r="L1324" s="133">
        <v>978692515762.42468</v>
      </c>
      <c r="M1324" s="133">
        <v>16820791086607.541</v>
      </c>
      <c r="N1324" s="133">
        <v>17947496765833.758</v>
      </c>
      <c r="O1324" s="132">
        <v>0.61358295538255991</v>
      </c>
      <c r="P1324" s="132">
        <v>0.67339924354451075</v>
      </c>
      <c r="Q1324" s="133">
        <v>4427.1082303487319</v>
      </c>
      <c r="R1324" s="426">
        <v>1.2213587593794719</v>
      </c>
    </row>
    <row r="1325" spans="1:18">
      <c r="A1325" s="134">
        <f t="shared" si="20"/>
        <v>1320</v>
      </c>
      <c r="B1325" s="131">
        <v>6924324.6264126953</v>
      </c>
      <c r="C1325" s="131">
        <v>7072422.1283824267</v>
      </c>
      <c r="D1325" s="131">
        <v>644266.51046147547</v>
      </c>
      <c r="E1325" s="131">
        <v>3718624.6993303541</v>
      </c>
      <c r="F1325" s="133">
        <v>196833153452.59595</v>
      </c>
      <c r="G1325" s="133">
        <v>41757381213.402336</v>
      </c>
      <c r="H1325" s="133">
        <v>717669853256.88098</v>
      </c>
      <c r="I1325" s="133">
        <v>11906537562062.17</v>
      </c>
      <c r="J1325" s="133">
        <v>152533220445.15442</v>
      </c>
      <c r="K1325" s="133">
        <v>90164613967.85849</v>
      </c>
      <c r="L1325" s="133">
        <v>1481119832392.2441</v>
      </c>
      <c r="M1325" s="133">
        <v>14348025082124.309</v>
      </c>
      <c r="N1325" s="133">
        <v>15351057179074.777</v>
      </c>
      <c r="O1325" s="132">
        <v>0.64976262179764277</v>
      </c>
      <c r="P1325" s="132">
        <v>0.70611273327527879</v>
      </c>
      <c r="Q1325" s="133">
        <v>3786.6445927663485</v>
      </c>
      <c r="R1325" s="426">
        <v>1.066984191168088</v>
      </c>
    </row>
    <row r="1326" spans="1:18">
      <c r="A1326" s="134">
        <f t="shared" si="20"/>
        <v>1321</v>
      </c>
      <c r="B1326" s="131">
        <v>12584887.27111328</v>
      </c>
      <c r="C1326" s="131">
        <v>5285632.6541031655</v>
      </c>
      <c r="D1326" s="131">
        <v>709807.5634186411</v>
      </c>
      <c r="E1326" s="131">
        <v>3087275.386866237</v>
      </c>
      <c r="F1326" s="133">
        <v>241101567308.18927</v>
      </c>
      <c r="G1326" s="133">
        <v>54567508834.363312</v>
      </c>
      <c r="H1326" s="133">
        <v>418634130002.45691</v>
      </c>
      <c r="I1326" s="133">
        <v>9324083724208.6367</v>
      </c>
      <c r="J1326" s="133">
        <v>237599088282.94427</v>
      </c>
      <c r="K1326" s="133">
        <v>80173527384.961777</v>
      </c>
      <c r="L1326" s="133">
        <v>1692216427561.7085</v>
      </c>
      <c r="M1326" s="133">
        <v>11752706897440.707</v>
      </c>
      <c r="N1326" s="133">
        <v>12612493721032.221</v>
      </c>
      <c r="O1326" s="132">
        <v>0.59355920489443303</v>
      </c>
      <c r="P1326" s="132">
        <v>0.64386843258864468</v>
      </c>
      <c r="Q1326" s="133">
        <v>3111.1232661648301</v>
      </c>
      <c r="R1326" s="426">
        <v>1.040964276200939</v>
      </c>
    </row>
    <row r="1327" spans="1:18">
      <c r="A1327" s="134">
        <f t="shared" si="20"/>
        <v>1322</v>
      </c>
      <c r="B1327" s="131">
        <v>7404335.7480477085</v>
      </c>
      <c r="C1327" s="131">
        <v>5991446.0957065197</v>
      </c>
      <c r="D1327" s="131">
        <v>228810.09452829434</v>
      </c>
      <c r="E1327" s="131">
        <v>6424239.6244940562</v>
      </c>
      <c r="F1327" s="133">
        <v>137071519432.99229</v>
      </c>
      <c r="G1327" s="133">
        <v>35197982782.349304</v>
      </c>
      <c r="H1327" s="133">
        <v>406157600472.32129</v>
      </c>
      <c r="I1327" s="133">
        <v>7490354303071.4258</v>
      </c>
      <c r="J1327" s="133">
        <v>465589634133.36676</v>
      </c>
      <c r="K1327" s="133">
        <v>25201390630.071327</v>
      </c>
      <c r="L1327" s="133">
        <v>482577230679.04541</v>
      </c>
      <c r="M1327" s="133">
        <v>8869880158986.2305</v>
      </c>
      <c r="N1327" s="133">
        <v>9528128276725.4863</v>
      </c>
      <c r="O1327" s="132">
        <v>0.5400032726557279</v>
      </c>
      <c r="P1327" s="132">
        <v>0.60912467255707148</v>
      </c>
      <c r="Q1327" s="133">
        <v>2350.3029789653397</v>
      </c>
      <c r="R1327" s="426">
        <v>1.0332191434490798</v>
      </c>
    </row>
    <row r="1328" spans="1:18">
      <c r="A1328" s="134">
        <f t="shared" si="20"/>
        <v>1323</v>
      </c>
      <c r="B1328" s="131">
        <v>7644857.014031684</v>
      </c>
      <c r="C1328" s="131">
        <v>4053716.2446512743</v>
      </c>
      <c r="D1328" s="131">
        <v>1075635.2296074061</v>
      </c>
      <c r="E1328" s="131">
        <v>6481200.042639792</v>
      </c>
      <c r="F1328" s="133">
        <v>219507916270.80469</v>
      </c>
      <c r="G1328" s="133">
        <v>45994739406.236488</v>
      </c>
      <c r="H1328" s="133">
        <v>349857518665.86133</v>
      </c>
      <c r="I1328" s="133">
        <v>9142865074767.4492</v>
      </c>
      <c r="J1328" s="133">
        <v>464168694525.75208</v>
      </c>
      <c r="K1328" s="133">
        <v>89140290537.416138</v>
      </c>
      <c r="L1328" s="133">
        <v>2385448798926.9634</v>
      </c>
      <c r="M1328" s="133">
        <v>12431480377423.441</v>
      </c>
      <c r="N1328" s="133">
        <v>13269040712939.469</v>
      </c>
      <c r="O1328" s="132">
        <v>0.58342225839472894</v>
      </c>
      <c r="P1328" s="132">
        <v>0.65054998897894756</v>
      </c>
      <c r="Q1328" s="133">
        <v>3273.0736835075159</v>
      </c>
      <c r="R1328" s="426">
        <v>1.0322500255927607</v>
      </c>
    </row>
    <row r="1329" spans="1:18">
      <c r="A1329" s="134">
        <f t="shared" si="20"/>
        <v>1324</v>
      </c>
      <c r="B1329" s="131">
        <v>10545729.116482655</v>
      </c>
      <c r="C1329" s="131">
        <v>17130900.749722008</v>
      </c>
      <c r="D1329" s="131">
        <v>563107.04206713778</v>
      </c>
      <c r="E1329" s="131">
        <v>4206854.8355067205</v>
      </c>
      <c r="F1329" s="133">
        <v>275121811025.40546</v>
      </c>
      <c r="G1329" s="133">
        <v>49383963470.972641</v>
      </c>
      <c r="H1329" s="133">
        <v>534416938696.83844</v>
      </c>
      <c r="I1329" s="133">
        <v>25134814266124.102</v>
      </c>
      <c r="J1329" s="133">
        <v>228780446535.45883</v>
      </c>
      <c r="K1329" s="133">
        <v>57428480722.630844</v>
      </c>
      <c r="L1329" s="133">
        <v>1289344061822.9319</v>
      </c>
      <c r="M1329" s="133">
        <v>27244784193901.961</v>
      </c>
      <c r="N1329" s="133">
        <v>28929477794612.09</v>
      </c>
      <c r="O1329" s="132">
        <v>0.72396445101232632</v>
      </c>
      <c r="P1329" s="132">
        <v>0.78559047020432315</v>
      </c>
      <c r="Q1329" s="133">
        <v>7136.0330031110234</v>
      </c>
      <c r="R1329" s="426">
        <v>1.1764749122164893</v>
      </c>
    </row>
    <row r="1330" spans="1:18">
      <c r="A1330" s="134">
        <f t="shared" si="20"/>
        <v>1325</v>
      </c>
      <c r="B1330" s="131">
        <v>10151808.832239121</v>
      </c>
      <c r="C1330" s="131">
        <v>7709364.7010395797</v>
      </c>
      <c r="D1330" s="131">
        <v>929950.75684345036</v>
      </c>
      <c r="E1330" s="131">
        <v>5221796.1324919732</v>
      </c>
      <c r="F1330" s="133">
        <v>232576211800.1355</v>
      </c>
      <c r="G1330" s="133">
        <v>50529801246.65892</v>
      </c>
      <c r="H1330" s="133">
        <v>357653907835.25482</v>
      </c>
      <c r="I1330" s="133">
        <v>12430005366328.004</v>
      </c>
      <c r="J1330" s="133">
        <v>358879862421.33234</v>
      </c>
      <c r="K1330" s="133">
        <v>79938261046.824554</v>
      </c>
      <c r="L1330" s="133">
        <v>2536221430374.6016</v>
      </c>
      <c r="M1330" s="133">
        <v>15762698828006.016</v>
      </c>
      <c r="N1330" s="133">
        <v>16835021028534.191</v>
      </c>
      <c r="O1330" s="132">
        <v>0.61551788520365647</v>
      </c>
      <c r="P1330" s="132">
        <v>0.68210794044788448</v>
      </c>
      <c r="Q1330" s="133">
        <v>4152.6938896236288</v>
      </c>
      <c r="R1330" s="426">
        <v>1.3023314227566112</v>
      </c>
    </row>
    <row r="1331" spans="1:18">
      <c r="A1331" s="134">
        <f t="shared" si="20"/>
        <v>1326</v>
      </c>
      <c r="B1331" s="131">
        <v>7855037.1603164626</v>
      </c>
      <c r="C1331" s="131">
        <v>13777048.733330023</v>
      </c>
      <c r="D1331" s="131">
        <v>1295696.6751321638</v>
      </c>
      <c r="E1331" s="131">
        <v>6264650.8060545279</v>
      </c>
      <c r="F1331" s="133">
        <v>210164861238.98163</v>
      </c>
      <c r="G1331" s="133">
        <v>47936600138.907745</v>
      </c>
      <c r="H1331" s="133">
        <v>509750907466.84302</v>
      </c>
      <c r="I1331" s="133">
        <v>16711499804154.574</v>
      </c>
      <c r="J1331" s="133">
        <v>493843757952.65918</v>
      </c>
      <c r="K1331" s="133">
        <v>120712220343.69589</v>
      </c>
      <c r="L1331" s="133">
        <v>2374746504331.9028</v>
      </c>
      <c r="M1331" s="133">
        <v>20210553194249.676</v>
      </c>
      <c r="N1331" s="133">
        <v>21454219045273.156</v>
      </c>
      <c r="O1331" s="132">
        <v>0.6451363941025775</v>
      </c>
      <c r="P1331" s="132">
        <v>0.72962825616306237</v>
      </c>
      <c r="Q1331" s="133">
        <v>5292.111259317503</v>
      </c>
      <c r="R1331" s="426">
        <v>1.0458987185055955</v>
      </c>
    </row>
    <row r="1332" spans="1:18">
      <c r="A1332" s="134">
        <f t="shared" si="20"/>
        <v>1327</v>
      </c>
      <c r="B1332" s="131">
        <v>16716893.751988644</v>
      </c>
      <c r="C1332" s="131">
        <v>9117858.4546295945</v>
      </c>
      <c r="D1332" s="131">
        <v>1294464.6891266718</v>
      </c>
      <c r="E1332" s="131">
        <v>5318010.8638233431</v>
      </c>
      <c r="F1332" s="133">
        <v>214887803936.60513</v>
      </c>
      <c r="G1332" s="133">
        <v>93477073848.570358</v>
      </c>
      <c r="H1332" s="133">
        <v>0</v>
      </c>
      <c r="I1332" s="133">
        <v>13919334782675.775</v>
      </c>
      <c r="J1332" s="133">
        <v>274340549115.93686</v>
      </c>
      <c r="K1332" s="133">
        <v>112905939709.67067</v>
      </c>
      <c r="L1332" s="133">
        <v>3484250998970.1719</v>
      </c>
      <c r="M1332" s="133">
        <v>17790832270471.555</v>
      </c>
      <c r="N1332" s="133">
        <v>18605866262781.922</v>
      </c>
      <c r="O1332" s="132">
        <v>0.518588648372869</v>
      </c>
      <c r="P1332" s="132">
        <v>0.62038443900786322</v>
      </c>
      <c r="Q1332" s="133">
        <v>4589.5082049289394</v>
      </c>
      <c r="R1332" s="426">
        <v>1.2556120828297024</v>
      </c>
    </row>
    <row r="1333" spans="1:18">
      <c r="A1333" s="134">
        <f t="shared" si="20"/>
        <v>1328</v>
      </c>
      <c r="B1333" s="131">
        <v>10946548.368078977</v>
      </c>
      <c r="C1333" s="131">
        <v>6839904.6410059631</v>
      </c>
      <c r="D1333" s="131">
        <v>1372697.7876842557</v>
      </c>
      <c r="E1333" s="131">
        <v>4502662.3312255191</v>
      </c>
      <c r="F1333" s="133">
        <v>189356468464.90039</v>
      </c>
      <c r="G1333" s="133">
        <v>42747061696.972382</v>
      </c>
      <c r="H1333" s="133">
        <v>584189572209.07751</v>
      </c>
      <c r="I1333" s="133">
        <v>11536472603852.311</v>
      </c>
      <c r="J1333" s="133">
        <v>219591845202.21939</v>
      </c>
      <c r="K1333" s="133">
        <v>125092464803.11942</v>
      </c>
      <c r="L1333" s="133">
        <v>3105763127974.0391</v>
      </c>
      <c r="M1333" s="133">
        <v>15571109614040.766</v>
      </c>
      <c r="N1333" s="133">
        <v>16669507608778.992</v>
      </c>
      <c r="O1333" s="132">
        <v>0.61574875382340732</v>
      </c>
      <c r="P1333" s="132">
        <v>0.68892725139623345</v>
      </c>
      <c r="Q1333" s="133">
        <v>4111.8667017215075</v>
      </c>
      <c r="R1333" s="426">
        <v>0.95965933235225731</v>
      </c>
    </row>
    <row r="1334" spans="1:18">
      <c r="A1334" s="134">
        <f t="shared" si="20"/>
        <v>1329</v>
      </c>
      <c r="B1334" s="131">
        <v>11709055.088668775</v>
      </c>
      <c r="C1334" s="131">
        <v>19984262.376325358</v>
      </c>
      <c r="D1334" s="131">
        <v>1520840.7573206117</v>
      </c>
      <c r="E1334" s="131">
        <v>7440509.9615402687</v>
      </c>
      <c r="F1334" s="133">
        <v>371778809011.43628</v>
      </c>
      <c r="G1334" s="133">
        <v>79800711592.614594</v>
      </c>
      <c r="H1334" s="133">
        <v>792863970145.42871</v>
      </c>
      <c r="I1334" s="133">
        <v>30152777949643.16</v>
      </c>
      <c r="J1334" s="133">
        <v>454640637210.20105</v>
      </c>
      <c r="K1334" s="133">
        <v>235163221627.26431</v>
      </c>
      <c r="L1334" s="133">
        <v>4411323911493.8242</v>
      </c>
      <c r="M1334" s="133">
        <v>36046769690119.875</v>
      </c>
      <c r="N1334" s="133">
        <v>38251740896216.406</v>
      </c>
      <c r="O1334" s="132">
        <v>0.6771958769627705</v>
      </c>
      <c r="P1334" s="132">
        <v>0.75221495177893971</v>
      </c>
      <c r="Q1334" s="133">
        <v>9435.5552284697606</v>
      </c>
      <c r="R1334" s="426">
        <v>1.4791478518682175</v>
      </c>
    </row>
    <row r="1335" spans="1:18">
      <c r="A1335" s="134">
        <f t="shared" si="20"/>
        <v>1330</v>
      </c>
      <c r="B1335" s="131">
        <v>8968311.1101562418</v>
      </c>
      <c r="C1335" s="131">
        <v>5987885.3420254551</v>
      </c>
      <c r="D1335" s="131">
        <v>813516.02142970474</v>
      </c>
      <c r="E1335" s="131">
        <v>4927298.2078479612</v>
      </c>
      <c r="F1335" s="133">
        <v>240943367471.36847</v>
      </c>
      <c r="G1335" s="133">
        <v>55446594863.972633</v>
      </c>
      <c r="H1335" s="133">
        <v>694927434948.82324</v>
      </c>
      <c r="I1335" s="133">
        <v>12921251068151.088</v>
      </c>
      <c r="J1335" s="133">
        <v>321985397809.17804</v>
      </c>
      <c r="K1335" s="133">
        <v>84505169031.108612</v>
      </c>
      <c r="L1335" s="133">
        <v>1768452973577.2124</v>
      </c>
      <c r="M1335" s="133">
        <v>15791122043517.41</v>
      </c>
      <c r="N1335" s="133">
        <v>16936507937903.396</v>
      </c>
      <c r="O1335" s="132">
        <v>0.62843076837775302</v>
      </c>
      <c r="P1335" s="132">
        <v>0.69882823508677849</v>
      </c>
      <c r="Q1335" s="133">
        <v>4177.7276610516519</v>
      </c>
      <c r="R1335" s="426">
        <v>1.2971948599849636</v>
      </c>
    </row>
    <row r="1336" spans="1:18">
      <c r="A1336" s="134">
        <f t="shared" si="20"/>
        <v>1331</v>
      </c>
      <c r="B1336" s="131">
        <v>16230212.429830614</v>
      </c>
      <c r="C1336" s="131">
        <v>6129062.3425492104</v>
      </c>
      <c r="D1336" s="131">
        <v>664734.24703243142</v>
      </c>
      <c r="E1336" s="131">
        <v>5064471.6862452347</v>
      </c>
      <c r="F1336" s="133">
        <v>184090776382.39868</v>
      </c>
      <c r="G1336" s="133">
        <v>55006251248.301605</v>
      </c>
      <c r="H1336" s="133">
        <v>0</v>
      </c>
      <c r="I1336" s="133">
        <v>10954663056943.854</v>
      </c>
      <c r="J1336" s="133">
        <v>418517824068.95691</v>
      </c>
      <c r="K1336" s="133">
        <v>65091923013.999733</v>
      </c>
      <c r="L1336" s="133">
        <v>1671311439715.9268</v>
      </c>
      <c r="M1336" s="133">
        <v>13109584243742.738</v>
      </c>
      <c r="N1336" s="133">
        <v>13914490531213.65</v>
      </c>
      <c r="O1336" s="132">
        <v>0.5386800994268609</v>
      </c>
      <c r="P1336" s="132">
        <v>0.58623980181316704</v>
      </c>
      <c r="Q1336" s="133">
        <v>3432.2867615228542</v>
      </c>
      <c r="R1336" s="426">
        <v>1.2337769770872244</v>
      </c>
    </row>
    <row r="1337" spans="1:18">
      <c r="A1337" s="134">
        <f t="shared" si="20"/>
        <v>1332</v>
      </c>
      <c r="B1337" s="131">
        <v>10110690.738072846</v>
      </c>
      <c r="C1337" s="131">
        <v>4944454.1964677265</v>
      </c>
      <c r="D1337" s="131">
        <v>1013357.3260944857</v>
      </c>
      <c r="E1337" s="131">
        <v>4468940.8682227256</v>
      </c>
      <c r="F1337" s="133">
        <v>252532632518.41559</v>
      </c>
      <c r="G1337" s="133">
        <v>57082049250.440506</v>
      </c>
      <c r="H1337" s="133">
        <v>187177823463.28018</v>
      </c>
      <c r="I1337" s="133">
        <v>9785400832096.918</v>
      </c>
      <c r="J1337" s="133">
        <v>320934431159.35168</v>
      </c>
      <c r="K1337" s="133">
        <v>102394140060.02466</v>
      </c>
      <c r="L1337" s="133">
        <v>2435232063311.1006</v>
      </c>
      <c r="M1337" s="133">
        <v>12831139290090.676</v>
      </c>
      <c r="N1337" s="133">
        <v>13748077409501.566</v>
      </c>
      <c r="O1337" s="132">
        <v>0.5861485362426142</v>
      </c>
      <c r="P1337" s="132">
        <v>0.64564638403230779</v>
      </c>
      <c r="Q1337" s="133">
        <v>3391.2376441789756</v>
      </c>
      <c r="R1337" s="426">
        <v>1.1562867638622885</v>
      </c>
    </row>
    <row r="1338" spans="1:18">
      <c r="A1338" s="134">
        <f t="shared" si="20"/>
        <v>1333</v>
      </c>
      <c r="B1338" s="131">
        <v>9370450.3675926961</v>
      </c>
      <c r="C1338" s="131">
        <v>4971059.9104604097</v>
      </c>
      <c r="D1338" s="131">
        <v>1743896.4415747751</v>
      </c>
      <c r="E1338" s="131">
        <v>5166970.7002715953</v>
      </c>
      <c r="F1338" s="133">
        <v>225836722611.81454</v>
      </c>
      <c r="G1338" s="133">
        <v>62801305725.71257</v>
      </c>
      <c r="H1338" s="133">
        <v>710643198492.80579</v>
      </c>
      <c r="I1338" s="133">
        <v>8609588874678.0293</v>
      </c>
      <c r="J1338" s="133">
        <v>282309174315.79144</v>
      </c>
      <c r="K1338" s="133">
        <v>150355679831.80994</v>
      </c>
      <c r="L1338" s="133">
        <v>3573830007784.8511</v>
      </c>
      <c r="M1338" s="133">
        <v>13326726935103.289</v>
      </c>
      <c r="N1338" s="133">
        <v>14255385403827.178</v>
      </c>
      <c r="O1338" s="132">
        <v>0.55301032889084323</v>
      </c>
      <c r="P1338" s="132">
        <v>0.61142867545703083</v>
      </c>
      <c r="Q1338" s="133">
        <v>3516.3752846144989</v>
      </c>
      <c r="R1338" s="426">
        <v>0.94307805567147063</v>
      </c>
    </row>
    <row r="1339" spans="1:18">
      <c r="A1339" s="134">
        <f t="shared" si="20"/>
        <v>1334</v>
      </c>
      <c r="B1339" s="131">
        <v>8749560.1955499575</v>
      </c>
      <c r="C1339" s="131">
        <v>4798786.4986314261</v>
      </c>
      <c r="D1339" s="131">
        <v>1102953.477180792</v>
      </c>
      <c r="E1339" s="131">
        <v>5086138.0244254563</v>
      </c>
      <c r="F1339" s="133">
        <v>178674425929.91406</v>
      </c>
      <c r="G1339" s="133">
        <v>39450014427.205627</v>
      </c>
      <c r="H1339" s="133">
        <v>491483706928.35236</v>
      </c>
      <c r="I1339" s="133">
        <v>10190415518269.652</v>
      </c>
      <c r="J1339" s="133">
        <v>316101175942.80719</v>
      </c>
      <c r="K1339" s="133">
        <v>110256432082.47383</v>
      </c>
      <c r="L1339" s="133">
        <v>1958267239856.4968</v>
      </c>
      <c r="M1339" s="133">
        <v>13066524073079.781</v>
      </c>
      <c r="N1339" s="133">
        <v>14024220132584.432</v>
      </c>
      <c r="O1339" s="132">
        <v>0.57141547813611238</v>
      </c>
      <c r="P1339" s="132">
        <v>0.6315567678648456</v>
      </c>
      <c r="Q1339" s="133">
        <v>3459.3537574209254</v>
      </c>
      <c r="R1339" s="426">
        <v>0.92979711914679952</v>
      </c>
    </row>
    <row r="1340" spans="1:18">
      <c r="A1340" s="134">
        <f t="shared" si="20"/>
        <v>1335</v>
      </c>
      <c r="B1340" s="131">
        <v>12912470.087884244</v>
      </c>
      <c r="C1340" s="131">
        <v>8674812.0781224985</v>
      </c>
      <c r="D1340" s="131">
        <v>1090636.8456706186</v>
      </c>
      <c r="E1340" s="131">
        <v>5626140.4748143572</v>
      </c>
      <c r="F1340" s="133">
        <v>327714279430.91339</v>
      </c>
      <c r="G1340" s="133">
        <v>90799050202.0784</v>
      </c>
      <c r="H1340" s="133">
        <v>557601354698.09839</v>
      </c>
      <c r="I1340" s="133">
        <v>19693743960136.66</v>
      </c>
      <c r="J1340" s="133">
        <v>430360667068.37231</v>
      </c>
      <c r="K1340" s="133">
        <v>98667579365.241455</v>
      </c>
      <c r="L1340" s="133">
        <v>2888135069044.9678</v>
      </c>
      <c r="M1340" s="133">
        <v>23668508630313.34</v>
      </c>
      <c r="N1340" s="133">
        <v>25159324808171.508</v>
      </c>
      <c r="O1340" s="132">
        <v>0.6641147022398024</v>
      </c>
      <c r="P1340" s="132">
        <v>0.73520621935116071</v>
      </c>
      <c r="Q1340" s="133">
        <v>6206.0495333427498</v>
      </c>
      <c r="R1340" s="426">
        <v>1.2562361367926749</v>
      </c>
    </row>
    <row r="1341" spans="1:18">
      <c r="A1341" s="134">
        <f t="shared" si="20"/>
        <v>1336</v>
      </c>
      <c r="B1341" s="131">
        <v>12333191.129009983</v>
      </c>
      <c r="C1341" s="131">
        <v>8425110.0901123136</v>
      </c>
      <c r="D1341" s="131">
        <v>1631464.6378470049</v>
      </c>
      <c r="E1341" s="131">
        <v>4857194.4504861608</v>
      </c>
      <c r="F1341" s="133">
        <v>186881634001.11328</v>
      </c>
      <c r="G1341" s="133">
        <v>51582141336.865936</v>
      </c>
      <c r="H1341" s="133">
        <v>238392370466.5141</v>
      </c>
      <c r="I1341" s="133">
        <v>11936727691227.818</v>
      </c>
      <c r="J1341" s="133">
        <v>215374833429.43088</v>
      </c>
      <c r="K1341" s="133">
        <v>125201639021.09604</v>
      </c>
      <c r="L1341" s="133">
        <v>4058204843614.5381</v>
      </c>
      <c r="M1341" s="133">
        <v>16573901377759.398</v>
      </c>
      <c r="N1341" s="133">
        <v>17614869294424.434</v>
      </c>
      <c r="O1341" s="132">
        <v>0.59845755621466767</v>
      </c>
      <c r="P1341" s="132">
        <v>0.66796734745116748</v>
      </c>
      <c r="Q1341" s="133">
        <v>4345.0590267450498</v>
      </c>
      <c r="R1341" s="426">
        <v>1.1032502194435814</v>
      </c>
    </row>
    <row r="1342" spans="1:18">
      <c r="A1342" s="134">
        <f t="shared" si="20"/>
        <v>1337</v>
      </c>
      <c r="B1342" s="131">
        <v>12915859.736545125</v>
      </c>
      <c r="C1342" s="131">
        <v>12323229.480500417</v>
      </c>
      <c r="D1342" s="131">
        <v>1415218.1701475615</v>
      </c>
      <c r="E1342" s="131">
        <v>4076751.0654212902</v>
      </c>
      <c r="F1342" s="133">
        <v>248089506474.92664</v>
      </c>
      <c r="G1342" s="133">
        <v>56872589602.226624</v>
      </c>
      <c r="H1342" s="133">
        <v>445077394506.86163</v>
      </c>
      <c r="I1342" s="133">
        <v>19630546941765.371</v>
      </c>
      <c r="J1342" s="133">
        <v>240676263300.63358</v>
      </c>
      <c r="K1342" s="133">
        <v>131798836915.28526</v>
      </c>
      <c r="L1342" s="133">
        <v>3041178256202.0425</v>
      </c>
      <c r="M1342" s="133">
        <v>23489277692690.195</v>
      </c>
      <c r="N1342" s="133">
        <v>24894592314117.211</v>
      </c>
      <c r="O1342" s="132">
        <v>0.66478956034179792</v>
      </c>
      <c r="P1342" s="132">
        <v>0.73156374116402823</v>
      </c>
      <c r="Q1342" s="133">
        <v>6140.7479807886557</v>
      </c>
      <c r="R1342" s="426">
        <v>0.98849072985872088</v>
      </c>
    </row>
    <row r="1343" spans="1:18">
      <c r="A1343" s="134">
        <f t="shared" si="20"/>
        <v>1338</v>
      </c>
      <c r="B1343" s="131">
        <v>9275940.511628259</v>
      </c>
      <c r="C1343" s="131">
        <v>10047452.437714543</v>
      </c>
      <c r="D1343" s="131">
        <v>1077759.8587844432</v>
      </c>
      <c r="E1343" s="131">
        <v>4424213.1062068297</v>
      </c>
      <c r="F1343" s="133">
        <v>270684695790.83258</v>
      </c>
      <c r="G1343" s="133">
        <v>60865218118.544357</v>
      </c>
      <c r="H1343" s="133">
        <v>554465146967.51501</v>
      </c>
      <c r="I1343" s="133">
        <v>15838332118497.801</v>
      </c>
      <c r="J1343" s="133">
        <v>341792704267.35675</v>
      </c>
      <c r="K1343" s="133">
        <v>138837477148.36325</v>
      </c>
      <c r="L1343" s="133">
        <v>2539769701427.6665</v>
      </c>
      <c r="M1343" s="133">
        <v>19413197148308.703</v>
      </c>
      <c r="N1343" s="133">
        <v>20590961519751.582</v>
      </c>
      <c r="O1343" s="132">
        <v>0.65614950462853827</v>
      </c>
      <c r="P1343" s="132">
        <v>0.73749216937592565</v>
      </c>
      <c r="Q1343" s="133">
        <v>5079.1715638262413</v>
      </c>
      <c r="R1343" s="426">
        <v>1.3216961084489045</v>
      </c>
    </row>
    <row r="1344" spans="1:18">
      <c r="A1344" s="134">
        <f t="shared" si="20"/>
        <v>1339</v>
      </c>
      <c r="B1344" s="131">
        <v>8085258.4880760927</v>
      </c>
      <c r="C1344" s="131">
        <v>7316220.1732114777</v>
      </c>
      <c r="D1344" s="131">
        <v>663047.13742048235</v>
      </c>
      <c r="E1344" s="131">
        <v>4766240.3483697148</v>
      </c>
      <c r="F1344" s="133">
        <v>221962366371.76291</v>
      </c>
      <c r="G1344" s="133">
        <v>38238256241.830948</v>
      </c>
      <c r="H1344" s="133">
        <v>419242266462.30334</v>
      </c>
      <c r="I1344" s="133">
        <v>12851084387918.225</v>
      </c>
      <c r="J1344" s="133">
        <v>328260428298.87628</v>
      </c>
      <c r="K1344" s="133">
        <v>67840754359.526726</v>
      </c>
      <c r="L1344" s="133">
        <v>1205554918462.7878</v>
      </c>
      <c r="M1344" s="133">
        <v>14871982755501.719</v>
      </c>
      <c r="N1344" s="133">
        <v>15896942184418.514</v>
      </c>
      <c r="O1344" s="132">
        <v>0.62986148612930914</v>
      </c>
      <c r="P1344" s="132">
        <v>0.69003059913327003</v>
      </c>
      <c r="Q1344" s="133">
        <v>3921.2980227968706</v>
      </c>
      <c r="R1344" s="426">
        <v>0.9310645557245717</v>
      </c>
    </row>
    <row r="1345" spans="1:18">
      <c r="A1345" s="134">
        <f t="shared" si="20"/>
        <v>1340</v>
      </c>
      <c r="B1345" s="131">
        <v>7597814.5682843579</v>
      </c>
      <c r="C1345" s="131">
        <v>3189192.6019419106</v>
      </c>
      <c r="D1345" s="131">
        <v>582033.84991337231</v>
      </c>
      <c r="E1345" s="131">
        <v>4613570.342882826</v>
      </c>
      <c r="F1345" s="133">
        <v>230031270993.13785</v>
      </c>
      <c r="G1345" s="133">
        <v>49628978508.292023</v>
      </c>
      <c r="H1345" s="133">
        <v>628691817650.14307</v>
      </c>
      <c r="I1345" s="133">
        <v>7724346882826.0176</v>
      </c>
      <c r="J1345" s="133">
        <v>186920795035.00342</v>
      </c>
      <c r="K1345" s="133">
        <v>40453017860.483391</v>
      </c>
      <c r="L1345" s="133">
        <v>1567962079297.2756</v>
      </c>
      <c r="M1345" s="133">
        <v>10148374592668.924</v>
      </c>
      <c r="N1345" s="133">
        <v>10941019641678.125</v>
      </c>
      <c r="O1345" s="132">
        <v>0.55863153049206882</v>
      </c>
      <c r="P1345" s="132">
        <v>0.62184575010915866</v>
      </c>
      <c r="Q1345" s="133">
        <v>2698.8208292249938</v>
      </c>
      <c r="R1345" s="426">
        <v>1.1832966608933284</v>
      </c>
    </row>
    <row r="1346" spans="1:18">
      <c r="A1346" s="134">
        <f t="shared" si="20"/>
        <v>1341</v>
      </c>
      <c r="B1346" s="131">
        <v>7454646.993940453</v>
      </c>
      <c r="C1346" s="131">
        <v>12245969.462297332</v>
      </c>
      <c r="D1346" s="131">
        <v>1939756.2439816827</v>
      </c>
      <c r="E1346" s="131">
        <v>5584835.2633580286</v>
      </c>
      <c r="F1346" s="133">
        <v>231869084299.21704</v>
      </c>
      <c r="G1346" s="133">
        <v>61953255739.099686</v>
      </c>
      <c r="H1346" s="133">
        <v>782063933530.97803</v>
      </c>
      <c r="I1346" s="133">
        <v>19925138033876.824</v>
      </c>
      <c r="J1346" s="133">
        <v>364719834667.39447</v>
      </c>
      <c r="K1346" s="133">
        <v>211584338511.54865</v>
      </c>
      <c r="L1346" s="133">
        <v>4525449152149.4961</v>
      </c>
      <c r="M1346" s="133">
        <v>25808955292736.238</v>
      </c>
      <c r="N1346" s="133">
        <v>27471195053948.133</v>
      </c>
      <c r="O1346" s="132">
        <v>0.67725781167083055</v>
      </c>
      <c r="P1346" s="132">
        <v>0.75201497867572764</v>
      </c>
      <c r="Q1346" s="133">
        <v>6776.3184642200622</v>
      </c>
      <c r="R1346" s="426">
        <v>1.2104159096627036</v>
      </c>
    </row>
    <row r="1347" spans="1:18">
      <c r="A1347" s="134">
        <f t="shared" si="20"/>
        <v>1342</v>
      </c>
      <c r="B1347" s="131">
        <v>8991970.9806712121</v>
      </c>
      <c r="C1347" s="131">
        <v>9669985.9879957605</v>
      </c>
      <c r="D1347" s="131">
        <v>849656.03608321352</v>
      </c>
      <c r="E1347" s="131">
        <v>6147132.7434320059</v>
      </c>
      <c r="F1347" s="133">
        <v>292341120221.30811</v>
      </c>
      <c r="G1347" s="133">
        <v>61052652236.108765</v>
      </c>
      <c r="H1347" s="133">
        <v>782679928218.69397</v>
      </c>
      <c r="I1347" s="133">
        <v>15536169916948.244</v>
      </c>
      <c r="J1347" s="133">
        <v>471265979221.83466</v>
      </c>
      <c r="K1347" s="133">
        <v>76547924369.16806</v>
      </c>
      <c r="L1347" s="133">
        <v>1596068810730.8672</v>
      </c>
      <c r="M1347" s="133">
        <v>18462732559488.805</v>
      </c>
      <c r="N1347" s="133">
        <v>19737455485122.805</v>
      </c>
      <c r="O1347" s="132">
        <v>0.64150084586092204</v>
      </c>
      <c r="P1347" s="132">
        <v>0.72263111000353308</v>
      </c>
      <c r="Q1347" s="133">
        <v>4868.6372681605344</v>
      </c>
      <c r="R1347" s="426">
        <v>0.99865863183752945</v>
      </c>
    </row>
    <row r="1348" spans="1:18">
      <c r="A1348" s="134">
        <f t="shared" si="20"/>
        <v>1343</v>
      </c>
      <c r="B1348" s="131">
        <v>10041171.558105366</v>
      </c>
      <c r="C1348" s="131">
        <v>8861629.2588206325</v>
      </c>
      <c r="D1348" s="131">
        <v>1174635.9704268952</v>
      </c>
      <c r="E1348" s="131">
        <v>6105440.3034466384</v>
      </c>
      <c r="F1348" s="133">
        <v>209587388463.70911</v>
      </c>
      <c r="G1348" s="133">
        <v>62975523992.338921</v>
      </c>
      <c r="H1348" s="133">
        <v>719504664063.75073</v>
      </c>
      <c r="I1348" s="133">
        <v>16035640567127.455</v>
      </c>
      <c r="J1348" s="133">
        <v>329410259687.63605</v>
      </c>
      <c r="K1348" s="133">
        <v>125513906893.57025</v>
      </c>
      <c r="L1348" s="133">
        <v>2356287866598.8145</v>
      </c>
      <c r="M1348" s="133">
        <v>19566357264371.227</v>
      </c>
      <c r="N1348" s="133">
        <v>20943867869025.504</v>
      </c>
      <c r="O1348" s="132">
        <v>0.62778941815091616</v>
      </c>
      <c r="P1348" s="132">
        <v>0.70171179157115304</v>
      </c>
      <c r="Q1348" s="133">
        <v>5166.2229573323884</v>
      </c>
      <c r="R1348" s="426">
        <v>1.1140246268161282</v>
      </c>
    </row>
    <row r="1349" spans="1:18">
      <c r="A1349" s="134">
        <f t="shared" si="20"/>
        <v>1344</v>
      </c>
      <c r="B1349" s="131">
        <v>7064723.2255225219</v>
      </c>
      <c r="C1349" s="131">
        <v>3968566.1958349091</v>
      </c>
      <c r="D1349" s="131">
        <v>1272443.3883644454</v>
      </c>
      <c r="E1349" s="131">
        <v>4537762.1455443148</v>
      </c>
      <c r="F1349" s="133">
        <v>192431700152.68109</v>
      </c>
      <c r="G1349" s="133">
        <v>42696875780.248047</v>
      </c>
      <c r="H1349" s="133">
        <v>580553696821.88989</v>
      </c>
      <c r="I1349" s="133">
        <v>8945403895679.7285</v>
      </c>
      <c r="J1349" s="133">
        <v>197848320220.91022</v>
      </c>
      <c r="K1349" s="133">
        <v>81097818418.868317</v>
      </c>
      <c r="L1349" s="133">
        <v>2715774193178.4189</v>
      </c>
      <c r="M1349" s="133">
        <v>12520677924319.816</v>
      </c>
      <c r="N1349" s="133">
        <v>13468476162301.514</v>
      </c>
      <c r="O1349" s="132">
        <v>0.58948743766357881</v>
      </c>
      <c r="P1349" s="132">
        <v>0.67376254222302745</v>
      </c>
      <c r="Q1349" s="133">
        <v>3322.2684169465992</v>
      </c>
      <c r="R1349" s="426">
        <v>1.1097196046419275</v>
      </c>
    </row>
    <row r="1350" spans="1:18">
      <c r="A1350" s="134">
        <f t="shared" si="20"/>
        <v>1345</v>
      </c>
      <c r="B1350" s="131">
        <v>8653643.6580170207</v>
      </c>
      <c r="C1350" s="131">
        <v>15178202.461223861</v>
      </c>
      <c r="D1350" s="131">
        <v>1445758.0584670894</v>
      </c>
      <c r="E1350" s="131">
        <v>3777885.0775700919</v>
      </c>
      <c r="F1350" s="133">
        <v>232466511479.8009</v>
      </c>
      <c r="G1350" s="133">
        <v>49437456957.692978</v>
      </c>
      <c r="H1350" s="133">
        <v>230253249284.24536</v>
      </c>
      <c r="I1350" s="133">
        <v>23606168215451.488</v>
      </c>
      <c r="J1350" s="133">
        <v>221252883668.07816</v>
      </c>
      <c r="K1350" s="133">
        <v>144555919797.15094</v>
      </c>
      <c r="L1350" s="133">
        <v>3120151356359.7842</v>
      </c>
      <c r="M1350" s="133">
        <v>27322381624560.75</v>
      </c>
      <c r="N1350" s="133">
        <v>28976837401668.258</v>
      </c>
      <c r="O1350" s="132">
        <v>0.71731137761274777</v>
      </c>
      <c r="P1350" s="132">
        <v>0.77836135967006537</v>
      </c>
      <c r="Q1350" s="133">
        <v>7147.7151952807744</v>
      </c>
      <c r="R1350" s="426">
        <v>1.0552587832881355</v>
      </c>
    </row>
    <row r="1351" spans="1:18">
      <c r="A1351" s="134">
        <f t="shared" si="20"/>
        <v>1346</v>
      </c>
      <c r="B1351" s="131">
        <v>10235545.34762126</v>
      </c>
      <c r="C1351" s="131">
        <v>5399042.9304529158</v>
      </c>
      <c r="D1351" s="131">
        <v>664534.49752849096</v>
      </c>
      <c r="E1351" s="131">
        <v>3930055.4932672274</v>
      </c>
      <c r="F1351" s="133">
        <v>242428992057.37592</v>
      </c>
      <c r="G1351" s="133">
        <v>53692672630.136047</v>
      </c>
      <c r="H1351" s="133">
        <v>1054941191601.5701</v>
      </c>
      <c r="I1351" s="133">
        <v>8947451916996.6504</v>
      </c>
      <c r="J1351" s="133">
        <v>238047213571.51617</v>
      </c>
      <c r="K1351" s="133">
        <v>68396555815.003769</v>
      </c>
      <c r="L1351" s="133">
        <v>1406049275854.9692</v>
      </c>
      <c r="M1351" s="133">
        <v>11714886153839.709</v>
      </c>
      <c r="N1351" s="133">
        <v>12617949712944.502</v>
      </c>
      <c r="O1351" s="132">
        <v>0.58851086506279671</v>
      </c>
      <c r="P1351" s="132">
        <v>0.65258666260515985</v>
      </c>
      <c r="Q1351" s="133">
        <v>3112.4690954475832</v>
      </c>
      <c r="R1351" s="426">
        <v>0.98738033935826763</v>
      </c>
    </row>
    <row r="1352" spans="1:18">
      <c r="A1352" s="134">
        <f t="shared" ref="A1352:A1415" si="21">A1351+1</f>
        <v>1347</v>
      </c>
      <c r="B1352" s="131">
        <v>10496024.48718364</v>
      </c>
      <c r="C1352" s="131">
        <v>4584387.0566095477</v>
      </c>
      <c r="D1352" s="131">
        <v>940683.55375687825</v>
      </c>
      <c r="E1352" s="131">
        <v>6367196.3437384106</v>
      </c>
      <c r="F1352" s="133">
        <v>162663912172.25006</v>
      </c>
      <c r="G1352" s="133">
        <v>43876131292.370987</v>
      </c>
      <c r="H1352" s="133">
        <v>437394034157.18799</v>
      </c>
      <c r="I1352" s="133">
        <v>7966175333635.5098</v>
      </c>
      <c r="J1352" s="133">
        <v>431003087359.07031</v>
      </c>
      <c r="K1352" s="133">
        <v>63130268586.9328</v>
      </c>
      <c r="L1352" s="133">
        <v>1470808846430.5415</v>
      </c>
      <c r="M1352" s="133">
        <v>10368511570169.242</v>
      </c>
      <c r="N1352" s="133">
        <v>11052477176362.629</v>
      </c>
      <c r="O1352" s="132">
        <v>0.4901797662178739</v>
      </c>
      <c r="P1352" s="132">
        <v>0.55420698859880413</v>
      </c>
      <c r="Q1352" s="133">
        <v>2726.3140543568397</v>
      </c>
      <c r="R1352" s="426">
        <v>0.88236100653546956</v>
      </c>
    </row>
    <row r="1353" spans="1:18">
      <c r="A1353" s="134">
        <f t="shared" si="21"/>
        <v>1348</v>
      </c>
      <c r="B1353" s="131">
        <v>12997106.197493827</v>
      </c>
      <c r="C1353" s="131">
        <v>9160797.6266810857</v>
      </c>
      <c r="D1353" s="131">
        <v>1134944.1265592284</v>
      </c>
      <c r="E1353" s="131">
        <v>4405752.873083191</v>
      </c>
      <c r="F1353" s="133">
        <v>241630939529.11792</v>
      </c>
      <c r="G1353" s="133">
        <v>49306424078.66153</v>
      </c>
      <c r="H1353" s="133">
        <v>523767290436.1734</v>
      </c>
      <c r="I1353" s="133">
        <v>13122647421974.646</v>
      </c>
      <c r="J1353" s="133">
        <v>304139188521.1709</v>
      </c>
      <c r="K1353" s="133">
        <v>130361923190.05145</v>
      </c>
      <c r="L1353" s="133">
        <v>1826595790065.0469</v>
      </c>
      <c r="M1353" s="133">
        <v>15907511614187.09</v>
      </c>
      <c r="N1353" s="133">
        <v>16974846362151.744</v>
      </c>
      <c r="O1353" s="132">
        <v>0.58941457563860322</v>
      </c>
      <c r="P1353" s="132">
        <v>0.66473212129830384</v>
      </c>
      <c r="Q1353" s="133">
        <v>4187.1845984587426</v>
      </c>
      <c r="R1353" s="426">
        <v>0.96038592054049388</v>
      </c>
    </row>
    <row r="1354" spans="1:18">
      <c r="A1354" s="134">
        <f t="shared" si="21"/>
        <v>1349</v>
      </c>
      <c r="B1354" s="131">
        <v>5986013.1785093155</v>
      </c>
      <c r="C1354" s="131">
        <v>3440165.4737042706</v>
      </c>
      <c r="D1354" s="131">
        <v>837655.31460110587</v>
      </c>
      <c r="E1354" s="131">
        <v>2919659.8545130864</v>
      </c>
      <c r="F1354" s="133">
        <v>212639057347.95688</v>
      </c>
      <c r="G1354" s="133">
        <v>54990725245.059509</v>
      </c>
      <c r="H1354" s="133">
        <v>858088499069.22729</v>
      </c>
      <c r="I1354" s="133">
        <v>7509996604737.71</v>
      </c>
      <c r="J1354" s="133">
        <v>109900766653.23204</v>
      </c>
      <c r="K1354" s="133">
        <v>67257908523.0774</v>
      </c>
      <c r="L1354" s="133">
        <v>1474347160101.4829</v>
      </c>
      <c r="M1354" s="133">
        <v>10019590939084.73</v>
      </c>
      <c r="N1354" s="133">
        <v>10833063576980.928</v>
      </c>
      <c r="O1354" s="132">
        <v>0.62996946741454829</v>
      </c>
      <c r="P1354" s="132">
        <v>0.71491474286752899</v>
      </c>
      <c r="Q1354" s="133">
        <v>2672.1913115394495</v>
      </c>
      <c r="R1354" s="426">
        <v>0.89889576500339452</v>
      </c>
    </row>
    <row r="1355" spans="1:18">
      <c r="A1355" s="134">
        <f t="shared" si="21"/>
        <v>1350</v>
      </c>
      <c r="B1355" s="131">
        <v>9937923.2511200849</v>
      </c>
      <c r="C1355" s="131">
        <v>3004452.3402909865</v>
      </c>
      <c r="D1355" s="131">
        <v>1458197.1721058292</v>
      </c>
      <c r="E1355" s="131">
        <v>4141209.5730052413</v>
      </c>
      <c r="F1355" s="133">
        <v>190658587265.3313</v>
      </c>
      <c r="G1355" s="133">
        <v>49984458014.725357</v>
      </c>
      <c r="H1355" s="133">
        <v>226795624967.70032</v>
      </c>
      <c r="I1355" s="133">
        <v>6577255123154.915</v>
      </c>
      <c r="J1355" s="133">
        <v>272588408240.16791</v>
      </c>
      <c r="K1355" s="133">
        <v>140297249050.97162</v>
      </c>
      <c r="L1355" s="133">
        <v>3335112256315.6777</v>
      </c>
      <c r="M1355" s="133">
        <v>10552048661729.434</v>
      </c>
      <c r="N1355" s="133">
        <v>11301878930350.328</v>
      </c>
      <c r="O1355" s="132">
        <v>0.52825942280760763</v>
      </c>
      <c r="P1355" s="132">
        <v>0.592386701781067</v>
      </c>
      <c r="Q1355" s="133">
        <v>2787.8339739394</v>
      </c>
      <c r="R1355" s="426">
        <v>1.1403908387155679</v>
      </c>
    </row>
    <row r="1356" spans="1:18">
      <c r="A1356" s="134">
        <f t="shared" si="21"/>
        <v>1351</v>
      </c>
      <c r="B1356" s="131">
        <v>12579932.006138872</v>
      </c>
      <c r="C1356" s="131">
        <v>13411900.219618144</v>
      </c>
      <c r="D1356" s="131">
        <v>596305.70359608624</v>
      </c>
      <c r="E1356" s="131">
        <v>4540930.8317288514</v>
      </c>
      <c r="F1356" s="133">
        <v>203165116976.68521</v>
      </c>
      <c r="G1356" s="133">
        <v>57831129426.805794</v>
      </c>
      <c r="H1356" s="133">
        <v>652886380620.18726</v>
      </c>
      <c r="I1356" s="133">
        <v>20122970176314.301</v>
      </c>
      <c r="J1356" s="133">
        <v>467309928385.7428</v>
      </c>
      <c r="K1356" s="133">
        <v>51694247135.853806</v>
      </c>
      <c r="L1356" s="133">
        <v>1294501479024.2744</v>
      </c>
      <c r="M1356" s="133">
        <v>22589362211480.359</v>
      </c>
      <c r="N1356" s="133">
        <v>23965714333270.863</v>
      </c>
      <c r="O1356" s="132">
        <v>0.68940969539997787</v>
      </c>
      <c r="P1356" s="132">
        <v>0.75108981231115557</v>
      </c>
      <c r="Q1356" s="133">
        <v>5911.6216904960193</v>
      </c>
      <c r="R1356" s="426">
        <v>1.032487553082696</v>
      </c>
    </row>
    <row r="1357" spans="1:18">
      <c r="A1357" s="134">
        <f t="shared" si="21"/>
        <v>1352</v>
      </c>
      <c r="B1357" s="131">
        <v>7649513.8688562615</v>
      </c>
      <c r="C1357" s="131">
        <v>5924196.16372984</v>
      </c>
      <c r="D1357" s="131">
        <v>937991.49346651661</v>
      </c>
      <c r="E1357" s="131">
        <v>4016185.6496398975</v>
      </c>
      <c r="F1357" s="133">
        <v>198529991737.61389</v>
      </c>
      <c r="G1357" s="133">
        <v>45066289535.88385</v>
      </c>
      <c r="H1357" s="133">
        <v>524771966319.48334</v>
      </c>
      <c r="I1357" s="133">
        <v>10080964260057.125</v>
      </c>
      <c r="J1357" s="133">
        <v>149038496154.19983</v>
      </c>
      <c r="K1357" s="133">
        <v>107168332895.29044</v>
      </c>
      <c r="L1357" s="133">
        <v>2150298873358.6689</v>
      </c>
      <c r="M1357" s="133">
        <v>13012241928784.766</v>
      </c>
      <c r="N1357" s="133">
        <v>13851333918617.947</v>
      </c>
      <c r="O1357" s="132">
        <v>0.60629649434089472</v>
      </c>
      <c r="P1357" s="132">
        <v>0.67357563497615869</v>
      </c>
      <c r="Q1357" s="133">
        <v>3416.7079226980632</v>
      </c>
      <c r="R1357" s="426">
        <v>1.0782592936938882</v>
      </c>
    </row>
    <row r="1358" spans="1:18">
      <c r="A1358" s="134">
        <f t="shared" si="21"/>
        <v>1353</v>
      </c>
      <c r="B1358" s="131">
        <v>12342157.322964346</v>
      </c>
      <c r="C1358" s="131">
        <v>6108027.5597028853</v>
      </c>
      <c r="D1358" s="131">
        <v>1104709.2270018384</v>
      </c>
      <c r="E1358" s="131">
        <v>4756022.8129204083</v>
      </c>
      <c r="F1358" s="133">
        <v>186641558027.17224</v>
      </c>
      <c r="G1358" s="133">
        <v>43936344580.601341</v>
      </c>
      <c r="H1358" s="133">
        <v>697567383936.30188</v>
      </c>
      <c r="I1358" s="133">
        <v>10022928159990.811</v>
      </c>
      <c r="J1358" s="133">
        <v>354282311867.57104</v>
      </c>
      <c r="K1358" s="133">
        <v>94960670226.33046</v>
      </c>
      <c r="L1358" s="133">
        <v>2423398001274.106</v>
      </c>
      <c r="M1358" s="133">
        <v>13593136527295.119</v>
      </c>
      <c r="N1358" s="133">
        <v>14496592261550.188</v>
      </c>
      <c r="O1358" s="132">
        <v>0.57988716609287072</v>
      </c>
      <c r="P1358" s="132">
        <v>0.65805197079693689</v>
      </c>
      <c r="Q1358" s="133">
        <v>3575.873769499306</v>
      </c>
      <c r="R1358" s="426">
        <v>1.1452387287327133</v>
      </c>
    </row>
    <row r="1359" spans="1:18">
      <c r="A1359" s="134">
        <f t="shared" si="21"/>
        <v>1354</v>
      </c>
      <c r="B1359" s="131">
        <v>8238752.8495764015</v>
      </c>
      <c r="C1359" s="131">
        <v>18193339.369641595</v>
      </c>
      <c r="D1359" s="131">
        <v>990996.44979925698</v>
      </c>
      <c r="E1359" s="131">
        <v>3018454.6809666939</v>
      </c>
      <c r="F1359" s="133">
        <v>223059555482.29422</v>
      </c>
      <c r="G1359" s="133">
        <v>41848706386.352722</v>
      </c>
      <c r="H1359" s="133">
        <v>203442447425.15671</v>
      </c>
      <c r="I1359" s="133">
        <v>23131902861310.027</v>
      </c>
      <c r="J1359" s="133">
        <v>154886034970.23605</v>
      </c>
      <c r="K1359" s="133">
        <v>87844417010.210495</v>
      </c>
      <c r="L1359" s="133">
        <v>3169863572486.4463</v>
      </c>
      <c r="M1359" s="133">
        <v>26747939333202.074</v>
      </c>
      <c r="N1359" s="133">
        <v>28529781519672.066</v>
      </c>
      <c r="O1359" s="132">
        <v>0.75673306264208984</v>
      </c>
      <c r="P1359" s="132">
        <v>0.8172800091004484</v>
      </c>
      <c r="Q1359" s="133">
        <v>7037.4399407183191</v>
      </c>
      <c r="R1359" s="426">
        <v>1.3287010722030554</v>
      </c>
    </row>
    <row r="1360" spans="1:18">
      <c r="A1360" s="134">
        <f t="shared" si="21"/>
        <v>1355</v>
      </c>
      <c r="B1360" s="131">
        <v>15481060.946828909</v>
      </c>
      <c r="C1360" s="131">
        <v>10083939.495194407</v>
      </c>
      <c r="D1360" s="131">
        <v>782591.43330508436</v>
      </c>
      <c r="E1360" s="131">
        <v>3381768.1478267321</v>
      </c>
      <c r="F1360" s="133">
        <v>227860389067.80133</v>
      </c>
      <c r="G1360" s="133">
        <v>60472223451.67572</v>
      </c>
      <c r="H1360" s="133">
        <v>373352708695.65698</v>
      </c>
      <c r="I1360" s="133">
        <v>12041393402049.506</v>
      </c>
      <c r="J1360" s="133">
        <v>224966947706.61667</v>
      </c>
      <c r="K1360" s="133">
        <v>79825534660.647476</v>
      </c>
      <c r="L1360" s="133">
        <v>1346571856994.762</v>
      </c>
      <c r="M1360" s="133">
        <v>14066110450107.189</v>
      </c>
      <c r="N1360" s="133">
        <v>14952193021605.596</v>
      </c>
      <c r="O1360" s="132">
        <v>0.58028875499957033</v>
      </c>
      <c r="P1360" s="132">
        <v>0.63336594998810369</v>
      </c>
      <c r="Q1360" s="133">
        <v>3688.2567887532305</v>
      </c>
      <c r="R1360" s="426">
        <v>0.89915699108403946</v>
      </c>
    </row>
    <row r="1361" spans="1:18">
      <c r="A1361" s="134">
        <f t="shared" si="21"/>
        <v>1356</v>
      </c>
      <c r="B1361" s="131">
        <v>9952491.6755957622</v>
      </c>
      <c r="C1361" s="131">
        <v>6002138.0362465279</v>
      </c>
      <c r="D1361" s="131">
        <v>1513362.7094018911</v>
      </c>
      <c r="E1361" s="131">
        <v>5316135.4603577796</v>
      </c>
      <c r="F1361" s="133">
        <v>167589258424.80621</v>
      </c>
      <c r="G1361" s="133">
        <v>36188327023.256699</v>
      </c>
      <c r="H1361" s="133">
        <v>550935943352.01001</v>
      </c>
      <c r="I1361" s="133">
        <v>8774537767321.7344</v>
      </c>
      <c r="J1361" s="133">
        <v>404810640059.02161</v>
      </c>
      <c r="K1361" s="133">
        <v>168135937612.69382</v>
      </c>
      <c r="L1361" s="133">
        <v>2832265587979.7749</v>
      </c>
      <c r="M1361" s="133">
        <v>12730685876325.234</v>
      </c>
      <c r="N1361" s="133">
        <v>13523427503042.73</v>
      </c>
      <c r="O1361" s="132">
        <v>0.54035247035674705</v>
      </c>
      <c r="P1361" s="132">
        <v>0.6140253790806427</v>
      </c>
      <c r="Q1361" s="133">
        <v>3335.8232617273634</v>
      </c>
      <c r="R1361" s="426">
        <v>0.93116747829120639</v>
      </c>
    </row>
    <row r="1362" spans="1:18">
      <c r="A1362" s="134">
        <f t="shared" si="21"/>
        <v>1357</v>
      </c>
      <c r="B1362" s="131">
        <v>7547015.8774557933</v>
      </c>
      <c r="C1362" s="131">
        <v>4275486.6909768069</v>
      </c>
      <c r="D1362" s="131">
        <v>528178.88176396873</v>
      </c>
      <c r="E1362" s="131">
        <v>4209312.0033764141</v>
      </c>
      <c r="F1362" s="133">
        <v>274579661082.57785</v>
      </c>
      <c r="G1362" s="133">
        <v>40054258596.384079</v>
      </c>
      <c r="H1362" s="133">
        <v>563745422004.95862</v>
      </c>
      <c r="I1362" s="133">
        <v>10964623700800.113</v>
      </c>
      <c r="J1362" s="133">
        <v>231079365735.82062</v>
      </c>
      <c r="K1362" s="133">
        <v>41965918031.539352</v>
      </c>
      <c r="L1362" s="133">
        <v>1198041665044.0916</v>
      </c>
      <c r="M1362" s="133">
        <v>12999456071616.523</v>
      </c>
      <c r="N1362" s="133">
        <v>13937838026626.689</v>
      </c>
      <c r="O1362" s="132">
        <v>0.61786823996812212</v>
      </c>
      <c r="P1362" s="132">
        <v>0.68485260087324007</v>
      </c>
      <c r="Q1362" s="133">
        <v>3438.0458871797459</v>
      </c>
      <c r="R1362" s="426">
        <v>1.1806918372181983</v>
      </c>
    </row>
    <row r="1363" spans="1:18">
      <c r="A1363" s="134">
        <f t="shared" si="21"/>
        <v>1358</v>
      </c>
      <c r="B1363" s="131">
        <v>9409330.2498231176</v>
      </c>
      <c r="C1363" s="131">
        <v>3456956.0032342277</v>
      </c>
      <c r="D1363" s="131">
        <v>996748.13820411335</v>
      </c>
      <c r="E1363" s="131">
        <v>4635888.9126503821</v>
      </c>
      <c r="F1363" s="133">
        <v>279786877119.05847</v>
      </c>
      <c r="G1363" s="133">
        <v>59322747456.380096</v>
      </c>
      <c r="H1363" s="133">
        <v>660348818291.8894</v>
      </c>
      <c r="I1363" s="133">
        <v>8329356704524.0088</v>
      </c>
      <c r="J1363" s="133">
        <v>252106703952.22656</v>
      </c>
      <c r="K1363" s="133">
        <v>93677531922.465302</v>
      </c>
      <c r="L1363" s="133">
        <v>1921521394760.6335</v>
      </c>
      <c r="M1363" s="133">
        <v>11257011153451.223</v>
      </c>
      <c r="N1363" s="133">
        <v>12129056445949.297</v>
      </c>
      <c r="O1363" s="132">
        <v>0.55823584751924094</v>
      </c>
      <c r="P1363" s="132">
        <v>0.6407816661926603</v>
      </c>
      <c r="Q1363" s="133">
        <v>2991.8738149850265</v>
      </c>
      <c r="R1363" s="426">
        <v>0.99080618671759124</v>
      </c>
    </row>
    <row r="1364" spans="1:18">
      <c r="A1364" s="134">
        <f t="shared" si="21"/>
        <v>1359</v>
      </c>
      <c r="B1364" s="131">
        <v>9453166.8188813087</v>
      </c>
      <c r="C1364" s="131">
        <v>12470196.462648805</v>
      </c>
      <c r="D1364" s="131">
        <v>1561420.6554033731</v>
      </c>
      <c r="E1364" s="131">
        <v>7107830.1410391983</v>
      </c>
      <c r="F1364" s="133">
        <v>283050520775.26343</v>
      </c>
      <c r="G1364" s="133">
        <v>82257510554.523132</v>
      </c>
      <c r="H1364" s="133">
        <v>640717349173.46021</v>
      </c>
      <c r="I1364" s="133">
        <v>22097280129941.281</v>
      </c>
      <c r="J1364" s="133">
        <v>456174950553.12939</v>
      </c>
      <c r="K1364" s="133">
        <v>171601455444.32193</v>
      </c>
      <c r="L1364" s="133">
        <v>3476717127882.7002</v>
      </c>
      <c r="M1364" s="133">
        <v>26842491012994.891</v>
      </c>
      <c r="N1364" s="133">
        <v>28528339724378.016</v>
      </c>
      <c r="O1364" s="132">
        <v>0.68204741128233737</v>
      </c>
      <c r="P1364" s="132">
        <v>0.75122061918053318</v>
      </c>
      <c r="Q1364" s="133">
        <v>7037.0842931371526</v>
      </c>
      <c r="R1364" s="426">
        <v>0.96405683872674319</v>
      </c>
    </row>
    <row r="1365" spans="1:18">
      <c r="A1365" s="134">
        <f t="shared" si="21"/>
        <v>1360</v>
      </c>
      <c r="B1365" s="131">
        <v>7897787.4267306142</v>
      </c>
      <c r="C1365" s="131">
        <v>7169691.2155241426</v>
      </c>
      <c r="D1365" s="131">
        <v>975731.01346094115</v>
      </c>
      <c r="E1365" s="131">
        <v>3978682.3681039456</v>
      </c>
      <c r="F1365" s="133">
        <v>200967038401.21887</v>
      </c>
      <c r="G1365" s="133">
        <v>49731210611.873962</v>
      </c>
      <c r="H1365" s="133">
        <v>485423658984.2868</v>
      </c>
      <c r="I1365" s="133">
        <v>11198114173601.504</v>
      </c>
      <c r="J1365" s="133">
        <v>190096434435.66699</v>
      </c>
      <c r="K1365" s="133">
        <v>57038487856.809547</v>
      </c>
      <c r="L1365" s="133">
        <v>2258950218938.4331</v>
      </c>
      <c r="M1365" s="133">
        <v>14189622973816.699</v>
      </c>
      <c r="N1365" s="133">
        <v>15112492661573.826</v>
      </c>
      <c r="O1365" s="132">
        <v>0.62823633408348234</v>
      </c>
      <c r="P1365" s="132">
        <v>0.68426460305041148</v>
      </c>
      <c r="Q1365" s="133">
        <v>3727.7978938267947</v>
      </c>
      <c r="R1365" s="426">
        <v>0.98682579918917779</v>
      </c>
    </row>
    <row r="1366" spans="1:18">
      <c r="A1366" s="134">
        <f t="shared" si="21"/>
        <v>1361</v>
      </c>
      <c r="B1366" s="131">
        <v>7587163.7444742555</v>
      </c>
      <c r="C1366" s="131">
        <v>4122872.0451089372</v>
      </c>
      <c r="D1366" s="131">
        <v>847681.88686501258</v>
      </c>
      <c r="E1366" s="131">
        <v>4235441.5258212965</v>
      </c>
      <c r="F1366" s="133">
        <v>250762798362.59039</v>
      </c>
      <c r="G1366" s="133">
        <v>50948755891.584946</v>
      </c>
      <c r="H1366" s="133">
        <v>362447520286.61682</v>
      </c>
      <c r="I1366" s="133">
        <v>8955715583993.8633</v>
      </c>
      <c r="J1366" s="133">
        <v>260369801127.04962</v>
      </c>
      <c r="K1366" s="133">
        <v>76285873819.762772</v>
      </c>
      <c r="L1366" s="133">
        <v>2236849861686.0034</v>
      </c>
      <c r="M1366" s="133">
        <v>11891668640913.297</v>
      </c>
      <c r="N1366" s="133">
        <v>12759294929830.184</v>
      </c>
      <c r="O1366" s="132">
        <v>0.60721309101311671</v>
      </c>
      <c r="P1366" s="132">
        <v>0.67786771481642494</v>
      </c>
      <c r="Q1366" s="133">
        <v>3147.3347138209629</v>
      </c>
      <c r="R1366" s="426">
        <v>1.2577347140678976</v>
      </c>
    </row>
    <row r="1367" spans="1:18">
      <c r="A1367" s="134">
        <f t="shared" si="21"/>
        <v>1362</v>
      </c>
      <c r="B1367" s="131">
        <v>9130222.9138100278</v>
      </c>
      <c r="C1367" s="131">
        <v>4840291.4728590501</v>
      </c>
      <c r="D1367" s="131">
        <v>494981.69561543921</v>
      </c>
      <c r="E1367" s="131">
        <v>8530889.6386074182</v>
      </c>
      <c r="F1367" s="133">
        <v>207692170880.3891</v>
      </c>
      <c r="G1367" s="133">
        <v>58005282545.412796</v>
      </c>
      <c r="H1367" s="133">
        <v>147152268968.10565</v>
      </c>
      <c r="I1367" s="133">
        <v>9792812882381.041</v>
      </c>
      <c r="J1367" s="133">
        <v>484602304190.82544</v>
      </c>
      <c r="K1367" s="133">
        <v>66114466168.766991</v>
      </c>
      <c r="L1367" s="133">
        <v>1393989584390.5913</v>
      </c>
      <c r="M1367" s="133">
        <v>11884671506099.332</v>
      </c>
      <c r="N1367" s="133">
        <v>12721164726770.467</v>
      </c>
      <c r="O1367" s="132">
        <v>0.52925414191839848</v>
      </c>
      <c r="P1367" s="132">
        <v>0.57799593475671862</v>
      </c>
      <c r="Q1367" s="133">
        <v>3137.9291383252262</v>
      </c>
      <c r="R1367" s="426">
        <v>1.1988285770854701</v>
      </c>
    </row>
    <row r="1368" spans="1:18">
      <c r="A1368" s="134">
        <f t="shared" si="21"/>
        <v>1363</v>
      </c>
      <c r="B1368" s="131">
        <v>10836755.70709824</v>
      </c>
      <c r="C1368" s="131">
        <v>6034721.7797483345</v>
      </c>
      <c r="D1368" s="131">
        <v>1110579.3448376362</v>
      </c>
      <c r="E1368" s="131">
        <v>5541776.2558863331</v>
      </c>
      <c r="F1368" s="133">
        <v>161374859852.73816</v>
      </c>
      <c r="G1368" s="133">
        <v>31208266311.573402</v>
      </c>
      <c r="H1368" s="133">
        <v>632764779818.39038</v>
      </c>
      <c r="I1368" s="133">
        <v>9048812657475.7285</v>
      </c>
      <c r="J1368" s="133">
        <v>406057718759.88281</v>
      </c>
      <c r="K1368" s="133">
        <v>82730884107.381256</v>
      </c>
      <c r="L1368" s="133">
        <v>2215672325322.3135</v>
      </c>
      <c r="M1368" s="133">
        <v>12386038365483.695</v>
      </c>
      <c r="N1368" s="133">
        <v>13197178864012.238</v>
      </c>
      <c r="O1368" s="132">
        <v>0.55441440997178393</v>
      </c>
      <c r="P1368" s="132">
        <v>0.63388568112023891</v>
      </c>
      <c r="Q1368" s="133">
        <v>3255.3475244233446</v>
      </c>
      <c r="R1368" s="426">
        <v>1.0751055793409674</v>
      </c>
    </row>
    <row r="1369" spans="1:18">
      <c r="A1369" s="134">
        <f t="shared" si="21"/>
        <v>1364</v>
      </c>
      <c r="B1369" s="131">
        <v>10847952.165011028</v>
      </c>
      <c r="C1369" s="131">
        <v>4583913.0288032554</v>
      </c>
      <c r="D1369" s="131">
        <v>1215337.2227041475</v>
      </c>
      <c r="E1369" s="131">
        <v>4491719.7881764285</v>
      </c>
      <c r="F1369" s="133">
        <v>175515879651.54968</v>
      </c>
      <c r="G1369" s="133">
        <v>41274096139.79287</v>
      </c>
      <c r="H1369" s="133">
        <v>369292781888.8996</v>
      </c>
      <c r="I1369" s="133">
        <v>8853285023635.2188</v>
      </c>
      <c r="J1369" s="133">
        <v>303073652990.23486</v>
      </c>
      <c r="K1369" s="133">
        <v>115312825893.35855</v>
      </c>
      <c r="L1369" s="133">
        <v>2090700672916.481</v>
      </c>
      <c r="M1369" s="133">
        <v>11731664957324.193</v>
      </c>
      <c r="N1369" s="133">
        <v>12522357791488.078</v>
      </c>
      <c r="O1369" s="132">
        <v>0.55875579559979693</v>
      </c>
      <c r="P1369" s="132">
        <v>0.62691291807500038</v>
      </c>
      <c r="Q1369" s="133">
        <v>3088.8894404262651</v>
      </c>
      <c r="R1369" s="426">
        <v>0.88238343480247594</v>
      </c>
    </row>
    <row r="1370" spans="1:18">
      <c r="A1370" s="134">
        <f t="shared" si="21"/>
        <v>1365</v>
      </c>
      <c r="B1370" s="131">
        <v>9580942.6957786586</v>
      </c>
      <c r="C1370" s="131">
        <v>3244598.6829943671</v>
      </c>
      <c r="D1370" s="131">
        <v>917116.00604706677</v>
      </c>
      <c r="E1370" s="131">
        <v>6457583.4477474932</v>
      </c>
      <c r="F1370" s="133">
        <v>222082842166.51663</v>
      </c>
      <c r="G1370" s="133">
        <v>47214124737.058228</v>
      </c>
      <c r="H1370" s="133">
        <v>469053119292.39984</v>
      </c>
      <c r="I1370" s="133">
        <v>7862114015171.0254</v>
      </c>
      <c r="J1370" s="133">
        <v>391556695388.75458</v>
      </c>
      <c r="K1370" s="133">
        <v>71485328290.584381</v>
      </c>
      <c r="L1370" s="133">
        <v>2199517184238.6929</v>
      </c>
      <c r="M1370" s="133">
        <v>10993726342381.457</v>
      </c>
      <c r="N1370" s="133">
        <v>11779802813497.045</v>
      </c>
      <c r="O1370" s="132">
        <v>0.50806513478263959</v>
      </c>
      <c r="P1370" s="132">
        <v>0.58293802197940059</v>
      </c>
      <c r="Q1370" s="133">
        <v>2905.7234369750972</v>
      </c>
      <c r="R1370" s="426">
        <v>1.244747999369834</v>
      </c>
    </row>
    <row r="1371" spans="1:18">
      <c r="A1371" s="134">
        <f t="shared" si="21"/>
        <v>1366</v>
      </c>
      <c r="B1371" s="131">
        <v>9957863.8435899783</v>
      </c>
      <c r="C1371" s="131">
        <v>4518513.0293373186</v>
      </c>
      <c r="D1371" s="131">
        <v>959316.80578340928</v>
      </c>
      <c r="E1371" s="131">
        <v>4131872.3239517785</v>
      </c>
      <c r="F1371" s="133">
        <v>157837696211.02112</v>
      </c>
      <c r="G1371" s="133">
        <v>45847530905.561966</v>
      </c>
      <c r="H1371" s="133">
        <v>606534680730.83899</v>
      </c>
      <c r="I1371" s="133">
        <v>8192000080066.1797</v>
      </c>
      <c r="J1371" s="133">
        <v>375808004651.23889</v>
      </c>
      <c r="K1371" s="133">
        <v>85267712612.605728</v>
      </c>
      <c r="L1371" s="133">
        <v>2156905887285.8176</v>
      </c>
      <c r="M1371" s="133">
        <v>11416516365346.682</v>
      </c>
      <c r="N1371" s="133">
        <v>12300094454228.764</v>
      </c>
      <c r="O1371" s="132">
        <v>0.60834142881452036</v>
      </c>
      <c r="P1371" s="132">
        <v>0.67055811371879059</v>
      </c>
      <c r="Q1371" s="133">
        <v>3034.0637528931338</v>
      </c>
      <c r="R1371" s="426">
        <v>0.94077855614420836</v>
      </c>
    </row>
    <row r="1372" spans="1:18">
      <c r="A1372" s="134">
        <f t="shared" si="21"/>
        <v>1367</v>
      </c>
      <c r="B1372" s="131">
        <v>9445316.064726362</v>
      </c>
      <c r="C1372" s="131">
        <v>4438243.966866211</v>
      </c>
      <c r="D1372" s="131">
        <v>720633.59164855536</v>
      </c>
      <c r="E1372" s="131">
        <v>2035020.0743422261</v>
      </c>
      <c r="F1372" s="133">
        <v>201955375208.86346</v>
      </c>
      <c r="G1372" s="133">
        <v>41550473991.667465</v>
      </c>
      <c r="H1372" s="133">
        <v>602973278284.14441</v>
      </c>
      <c r="I1372" s="133">
        <v>7983625004691.3311</v>
      </c>
      <c r="J1372" s="133">
        <v>114319827994.03122</v>
      </c>
      <c r="K1372" s="133">
        <v>80435654553.901215</v>
      </c>
      <c r="L1372" s="133">
        <v>1727828450458.9739</v>
      </c>
      <c r="M1372" s="133">
        <v>10509182215982.383</v>
      </c>
      <c r="N1372" s="133">
        <v>11319021346933.828</v>
      </c>
      <c r="O1372" s="132">
        <v>0.58624336834451263</v>
      </c>
      <c r="P1372" s="132">
        <v>0.65548332716299185</v>
      </c>
      <c r="Q1372" s="133">
        <v>2792.0624930769186</v>
      </c>
      <c r="R1372" s="426">
        <v>1.102685372176226</v>
      </c>
    </row>
    <row r="1373" spans="1:18">
      <c r="A1373" s="134">
        <f t="shared" si="21"/>
        <v>1368</v>
      </c>
      <c r="B1373" s="131">
        <v>11770916.913166093</v>
      </c>
      <c r="C1373" s="131">
        <v>5750128.5276744384</v>
      </c>
      <c r="D1373" s="131">
        <v>1031076.6604342761</v>
      </c>
      <c r="E1373" s="131">
        <v>1932305.812371857</v>
      </c>
      <c r="F1373" s="133">
        <v>258116667137.22101</v>
      </c>
      <c r="G1373" s="133">
        <v>63196021076.840668</v>
      </c>
      <c r="H1373" s="133">
        <v>613432687142.81689</v>
      </c>
      <c r="I1373" s="133">
        <v>11295987221501.217</v>
      </c>
      <c r="J1373" s="133">
        <v>66159082254.539978</v>
      </c>
      <c r="K1373" s="133">
        <v>90358537752.857941</v>
      </c>
      <c r="L1373" s="133">
        <v>2413588981121.3174</v>
      </c>
      <c r="M1373" s="133">
        <v>14479526509772.746</v>
      </c>
      <c r="N1373" s="133">
        <v>15598700600022.391</v>
      </c>
      <c r="O1373" s="132">
        <v>0.63065659630454729</v>
      </c>
      <c r="P1373" s="132">
        <v>0.69386476716994472</v>
      </c>
      <c r="Q1373" s="133">
        <v>3847.7307844159818</v>
      </c>
      <c r="R1373" s="426">
        <v>1.1236333399763778</v>
      </c>
    </row>
    <row r="1374" spans="1:18">
      <c r="A1374" s="134">
        <f t="shared" si="21"/>
        <v>1369</v>
      </c>
      <c r="B1374" s="131">
        <v>21444104.968406409</v>
      </c>
      <c r="C1374" s="131">
        <v>8680133.8202487566</v>
      </c>
      <c r="D1374" s="131">
        <v>1313272.1188326119</v>
      </c>
      <c r="E1374" s="131">
        <v>2360377.1085118107</v>
      </c>
      <c r="F1374" s="133">
        <v>181068174499.87701</v>
      </c>
      <c r="G1374" s="133">
        <v>49539189721.013893</v>
      </c>
      <c r="H1374" s="133">
        <v>0</v>
      </c>
      <c r="I1374" s="133">
        <v>12399187551201.154</v>
      </c>
      <c r="J1374" s="133">
        <v>100874066137.56233</v>
      </c>
      <c r="K1374" s="133">
        <v>106453986394.90317</v>
      </c>
      <c r="L1374" s="133">
        <v>2670256798317.3696</v>
      </c>
      <c r="M1374" s="133">
        <v>15276772402050.988</v>
      </c>
      <c r="N1374" s="133">
        <v>16228502162794.893</v>
      </c>
      <c r="O1374" s="132">
        <v>0.55378851783370309</v>
      </c>
      <c r="P1374" s="132">
        <v>0.61132518927379842</v>
      </c>
      <c r="Q1374" s="133">
        <v>4003.0839079415127</v>
      </c>
      <c r="R1374" s="426">
        <v>0.98203532593436293</v>
      </c>
    </row>
    <row r="1375" spans="1:18">
      <c r="A1375" s="134">
        <f t="shared" si="21"/>
        <v>1370</v>
      </c>
      <c r="B1375" s="131">
        <v>10665150.168789808</v>
      </c>
      <c r="C1375" s="131">
        <v>19800785.956283253</v>
      </c>
      <c r="D1375" s="131">
        <v>1463181.2137771938</v>
      </c>
      <c r="E1375" s="131">
        <v>4451068.5053717569</v>
      </c>
      <c r="F1375" s="133">
        <v>295223708390.28564</v>
      </c>
      <c r="G1375" s="133">
        <v>81397498461.368256</v>
      </c>
      <c r="H1375" s="133">
        <v>309424783934.37799</v>
      </c>
      <c r="I1375" s="133">
        <v>28897648430230.383</v>
      </c>
      <c r="J1375" s="133">
        <v>450647966535.57251</v>
      </c>
      <c r="K1375" s="133">
        <v>124841127693.2243</v>
      </c>
      <c r="L1375" s="133">
        <v>3131401943680.7856</v>
      </c>
      <c r="M1375" s="133">
        <v>32913964252074.344</v>
      </c>
      <c r="N1375" s="133">
        <v>34963253581153.516</v>
      </c>
      <c r="O1375" s="132">
        <v>0.73885501863071512</v>
      </c>
      <c r="P1375" s="132">
        <v>0.80463903906078649</v>
      </c>
      <c r="Q1375" s="133">
        <v>8624.3842084739808</v>
      </c>
      <c r="R1375" s="426">
        <v>0.92905419604291373</v>
      </c>
    </row>
    <row r="1376" spans="1:18">
      <c r="A1376" s="134">
        <f t="shared" si="21"/>
        <v>1371</v>
      </c>
      <c r="B1376" s="131">
        <v>12166579.427150482</v>
      </c>
      <c r="C1376" s="131">
        <v>4713038.2123088082</v>
      </c>
      <c r="D1376" s="131">
        <v>826185.13027332933</v>
      </c>
      <c r="E1376" s="131">
        <v>6752116.1900567468</v>
      </c>
      <c r="F1376" s="133">
        <v>259187707085.93097</v>
      </c>
      <c r="G1376" s="133">
        <v>43329737943.838356</v>
      </c>
      <c r="H1376" s="133">
        <v>690260274726.56067</v>
      </c>
      <c r="I1376" s="133">
        <v>8256537396917.3848</v>
      </c>
      <c r="J1376" s="133">
        <v>389455737064.28595</v>
      </c>
      <c r="K1376" s="133">
        <v>60832277133.469215</v>
      </c>
      <c r="L1376" s="133">
        <v>1655419106076.9048</v>
      </c>
      <c r="M1376" s="133">
        <v>11052504791918.604</v>
      </c>
      <c r="N1376" s="133">
        <v>11865037781326.443</v>
      </c>
      <c r="O1376" s="132">
        <v>0.50731644672750598</v>
      </c>
      <c r="P1376" s="132">
        <v>0.57784721044698273</v>
      </c>
      <c r="Q1376" s="133">
        <v>2926.748342705092</v>
      </c>
      <c r="R1376" s="426">
        <v>1.0554254938336936</v>
      </c>
    </row>
    <row r="1377" spans="1:18">
      <c r="A1377" s="134">
        <f t="shared" si="21"/>
        <v>1372</v>
      </c>
      <c r="B1377" s="131">
        <v>12011300.47476187</v>
      </c>
      <c r="C1377" s="131">
        <v>5316969.1823574835</v>
      </c>
      <c r="D1377" s="131">
        <v>643654.24701447284</v>
      </c>
      <c r="E1377" s="131">
        <v>3604300.5218940098</v>
      </c>
      <c r="F1377" s="133">
        <v>227703280929.99417</v>
      </c>
      <c r="G1377" s="133">
        <v>43741501275.950432</v>
      </c>
      <c r="H1377" s="133">
        <v>542002411394.03131</v>
      </c>
      <c r="I1377" s="133">
        <v>10822887473590.602</v>
      </c>
      <c r="J1377" s="133">
        <v>264346055429.74457</v>
      </c>
      <c r="K1377" s="133">
        <v>61077873017.986115</v>
      </c>
      <c r="L1377" s="133">
        <v>1402427067101.6357</v>
      </c>
      <c r="M1377" s="133">
        <v>13092740880534</v>
      </c>
      <c r="N1377" s="133">
        <v>13961281169937.859</v>
      </c>
      <c r="O1377" s="132">
        <v>0.57009045191265773</v>
      </c>
      <c r="P1377" s="132">
        <v>0.6321238648849028</v>
      </c>
      <c r="Q1377" s="133">
        <v>3443.8286062994225</v>
      </c>
      <c r="R1377" s="426">
        <v>1.0979054372300656</v>
      </c>
    </row>
    <row r="1378" spans="1:18">
      <c r="A1378" s="134">
        <f t="shared" si="21"/>
        <v>1373</v>
      </c>
      <c r="B1378" s="131">
        <v>5639187.7610679287</v>
      </c>
      <c r="C1378" s="131">
        <v>6735191.2236678442</v>
      </c>
      <c r="D1378" s="131">
        <v>830659.30132142571</v>
      </c>
      <c r="E1378" s="131">
        <v>5901328.0530328508</v>
      </c>
      <c r="F1378" s="133">
        <v>246159625260.6369</v>
      </c>
      <c r="G1378" s="133">
        <v>51460851672.744858</v>
      </c>
      <c r="H1378" s="133">
        <v>454783604666.59247</v>
      </c>
      <c r="I1378" s="133">
        <v>11565367356376.15</v>
      </c>
      <c r="J1378" s="133">
        <v>250752174175.284</v>
      </c>
      <c r="K1378" s="133">
        <v>70780771313.606445</v>
      </c>
      <c r="L1378" s="133">
        <v>1573593548557.3105</v>
      </c>
      <c r="M1378" s="133">
        <v>13915277455088.943</v>
      </c>
      <c r="N1378" s="133">
        <v>14872196119299.205</v>
      </c>
      <c r="O1378" s="132">
        <v>0.63133409660276729</v>
      </c>
      <c r="P1378" s="132">
        <v>0.70098957812387219</v>
      </c>
      <c r="Q1378" s="133">
        <v>3668.5239564132225</v>
      </c>
      <c r="R1378" s="426">
        <v>0.91075137735406442</v>
      </c>
    </row>
    <row r="1379" spans="1:18">
      <c r="A1379" s="134">
        <f t="shared" si="21"/>
        <v>1374</v>
      </c>
      <c r="B1379" s="131">
        <v>10025298.104930209</v>
      </c>
      <c r="C1379" s="131">
        <v>8712045.741848845</v>
      </c>
      <c r="D1379" s="131">
        <v>1110251.4871675386</v>
      </c>
      <c r="E1379" s="131">
        <v>5849353.0113697797</v>
      </c>
      <c r="F1379" s="133">
        <v>270871744534.09412</v>
      </c>
      <c r="G1379" s="133">
        <v>74887948762.409668</v>
      </c>
      <c r="H1379" s="133">
        <v>853956534029.10718</v>
      </c>
      <c r="I1379" s="133">
        <v>15536615812199.521</v>
      </c>
      <c r="J1379" s="133">
        <v>313549329944.04517</v>
      </c>
      <c r="K1379" s="133">
        <v>102205491509.48085</v>
      </c>
      <c r="L1379" s="133">
        <v>2996144613809.0024</v>
      </c>
      <c r="M1379" s="133">
        <v>19802471781491.156</v>
      </c>
      <c r="N1379" s="133">
        <v>21072971133649.031</v>
      </c>
      <c r="O1379" s="132">
        <v>0.64953847219477112</v>
      </c>
      <c r="P1379" s="132">
        <v>0.71513411588208531</v>
      </c>
      <c r="Q1379" s="133">
        <v>5198.0688538848126</v>
      </c>
      <c r="R1379" s="426">
        <v>1.2150423737290093</v>
      </c>
    </row>
    <row r="1380" spans="1:18">
      <c r="A1380" s="134">
        <f t="shared" si="21"/>
        <v>1375</v>
      </c>
      <c r="B1380" s="131">
        <v>8605039.4657238368</v>
      </c>
      <c r="C1380" s="131">
        <v>4675019.0150343832</v>
      </c>
      <c r="D1380" s="131">
        <v>657304.21979153459</v>
      </c>
      <c r="E1380" s="131">
        <v>3921237.5505793355</v>
      </c>
      <c r="F1380" s="133">
        <v>292777657284.28625</v>
      </c>
      <c r="G1380" s="133">
        <v>57309234548.013031</v>
      </c>
      <c r="H1380" s="133">
        <v>229517754961.99805</v>
      </c>
      <c r="I1380" s="133">
        <v>10552680630405.107</v>
      </c>
      <c r="J1380" s="133">
        <v>214058392606.16663</v>
      </c>
      <c r="K1380" s="133">
        <v>77003879080.549454</v>
      </c>
      <c r="L1380" s="133">
        <v>1278632902011.6228</v>
      </c>
      <c r="M1380" s="133">
        <v>12351893559065.443</v>
      </c>
      <c r="N1380" s="133">
        <v>13315943387178.541</v>
      </c>
      <c r="O1380" s="132">
        <v>0.61343063675800202</v>
      </c>
      <c r="P1380" s="132">
        <v>0.67405115853065678</v>
      </c>
      <c r="Q1380" s="133">
        <v>3284.6431640795613</v>
      </c>
      <c r="R1380" s="426">
        <v>0.9440792473463504</v>
      </c>
    </row>
    <row r="1381" spans="1:18">
      <c r="A1381" s="134">
        <f t="shared" si="21"/>
        <v>1376</v>
      </c>
      <c r="B1381" s="131">
        <v>7514745.771234842</v>
      </c>
      <c r="C1381" s="131">
        <v>3243929.9327185773</v>
      </c>
      <c r="D1381" s="131">
        <v>994379.11738640326</v>
      </c>
      <c r="E1381" s="131">
        <v>2686970.5552442577</v>
      </c>
      <c r="F1381" s="133">
        <v>163418485312.21259</v>
      </c>
      <c r="G1381" s="133">
        <v>38318712009.395378</v>
      </c>
      <c r="H1381" s="133">
        <v>597345855486.4541</v>
      </c>
      <c r="I1381" s="133">
        <v>5343818543005.6748</v>
      </c>
      <c r="J1381" s="133">
        <v>153937249747.99741</v>
      </c>
      <c r="K1381" s="133">
        <v>89085689492.413193</v>
      </c>
      <c r="L1381" s="133">
        <v>2083295706875.6172</v>
      </c>
      <c r="M1381" s="133">
        <v>8267483044608.1563</v>
      </c>
      <c r="N1381" s="133">
        <v>8822301972856.2852</v>
      </c>
      <c r="O1381" s="132">
        <v>0.526392776826486</v>
      </c>
      <c r="P1381" s="132">
        <v>0.5968122120059961</v>
      </c>
      <c r="Q1381" s="133">
        <v>2176.1968359290295</v>
      </c>
      <c r="R1381" s="426">
        <v>1.0253799231344429</v>
      </c>
    </row>
    <row r="1382" spans="1:18">
      <c r="A1382" s="134">
        <f t="shared" si="21"/>
        <v>1377</v>
      </c>
      <c r="B1382" s="131">
        <v>9492073.742631631</v>
      </c>
      <c r="C1382" s="131">
        <v>3644179.1982704895</v>
      </c>
      <c r="D1382" s="131">
        <v>972509.09418850346</v>
      </c>
      <c r="E1382" s="131">
        <v>3117385.9231653307</v>
      </c>
      <c r="F1382" s="133">
        <v>241517577039.61749</v>
      </c>
      <c r="G1382" s="133">
        <v>55838767389.72113</v>
      </c>
      <c r="H1382" s="133">
        <v>147711427222.70901</v>
      </c>
      <c r="I1382" s="133">
        <v>9429135588022.625</v>
      </c>
      <c r="J1382" s="133">
        <v>161391436413.31488</v>
      </c>
      <c r="K1382" s="133">
        <v>75880399133.489899</v>
      </c>
      <c r="L1382" s="133">
        <v>1603535069870.7134</v>
      </c>
      <c r="M1382" s="133">
        <v>11417653920662.852</v>
      </c>
      <c r="N1382" s="133">
        <v>12376447052546.971</v>
      </c>
      <c r="O1382" s="132">
        <v>0.59572001093300719</v>
      </c>
      <c r="P1382" s="132">
        <v>0.65497309315055785</v>
      </c>
      <c r="Q1382" s="133">
        <v>3052.8976449301854</v>
      </c>
      <c r="R1382" s="426">
        <v>0.90639688043289035</v>
      </c>
    </row>
    <row r="1383" spans="1:18">
      <c r="A1383" s="134">
        <f t="shared" si="21"/>
        <v>1378</v>
      </c>
      <c r="B1383" s="131">
        <v>6909311.7066306975</v>
      </c>
      <c r="C1383" s="131">
        <v>7356465.7103232527</v>
      </c>
      <c r="D1383" s="131">
        <v>868955.06715046661</v>
      </c>
      <c r="E1383" s="131">
        <v>5131475.4099366479</v>
      </c>
      <c r="F1383" s="133">
        <v>194469158094.76651</v>
      </c>
      <c r="G1383" s="133">
        <v>55037911965.110474</v>
      </c>
      <c r="H1383" s="133">
        <v>744861091740.80981</v>
      </c>
      <c r="I1383" s="133">
        <v>12302288137413.652</v>
      </c>
      <c r="J1383" s="133">
        <v>326011410356.70068</v>
      </c>
      <c r="K1383" s="133">
        <v>83361369085.574524</v>
      </c>
      <c r="L1383" s="133">
        <v>1669313658652.2388</v>
      </c>
      <c r="M1383" s="133">
        <v>15125835667248.977</v>
      </c>
      <c r="N1383" s="133">
        <v>16223970198196.793</v>
      </c>
      <c r="O1383" s="132">
        <v>0.64588397954639554</v>
      </c>
      <c r="P1383" s="132">
        <v>0.72198593197808825</v>
      </c>
      <c r="Q1383" s="133">
        <v>4001.9660084353213</v>
      </c>
      <c r="R1383" s="426">
        <v>0.93629067135451838</v>
      </c>
    </row>
    <row r="1384" spans="1:18">
      <c r="A1384" s="134">
        <f t="shared" si="21"/>
        <v>1379</v>
      </c>
      <c r="B1384" s="131">
        <v>8501688.5032308083</v>
      </c>
      <c r="C1384" s="131">
        <v>12501922.727743946</v>
      </c>
      <c r="D1384" s="131">
        <v>656304.50149822852</v>
      </c>
      <c r="E1384" s="131">
        <v>4434123.6448182194</v>
      </c>
      <c r="F1384" s="133">
        <v>193865641646.31531</v>
      </c>
      <c r="G1384" s="133">
        <v>45723212341.09436</v>
      </c>
      <c r="H1384" s="133">
        <v>830789522936.97522</v>
      </c>
      <c r="I1384" s="133">
        <v>18644047680636.707</v>
      </c>
      <c r="J1384" s="133">
        <v>186501352164.25897</v>
      </c>
      <c r="K1384" s="133">
        <v>72052683784.223618</v>
      </c>
      <c r="L1384" s="133">
        <v>1467901777779.5742</v>
      </c>
      <c r="M1384" s="133">
        <v>21201293017301.738</v>
      </c>
      <c r="N1384" s="133">
        <v>22654676454920.363</v>
      </c>
      <c r="O1384" s="132">
        <v>0.69991647514968025</v>
      </c>
      <c r="P1384" s="132">
        <v>0.75900850753827398</v>
      </c>
      <c r="Q1384" s="133">
        <v>5588.2280352541593</v>
      </c>
      <c r="R1384" s="426">
        <v>1.0571417102461802</v>
      </c>
    </row>
    <row r="1385" spans="1:18">
      <c r="A1385" s="134">
        <f t="shared" si="21"/>
        <v>1380</v>
      </c>
      <c r="B1385" s="131">
        <v>6357379.5967352074</v>
      </c>
      <c r="C1385" s="131">
        <v>3068060.6857042005</v>
      </c>
      <c r="D1385" s="131">
        <v>446906.634267207</v>
      </c>
      <c r="E1385" s="131">
        <v>2859842.1997039588</v>
      </c>
      <c r="F1385" s="133">
        <v>164161129968.81146</v>
      </c>
      <c r="G1385" s="133">
        <v>46569969792.780945</v>
      </c>
      <c r="H1385" s="133">
        <v>328586695900.89423</v>
      </c>
      <c r="I1385" s="133">
        <v>6284318111380.6963</v>
      </c>
      <c r="J1385" s="133">
        <v>123586381115.36365</v>
      </c>
      <c r="K1385" s="133">
        <v>51390093977.567474</v>
      </c>
      <c r="L1385" s="133">
        <v>1019023024550.4369</v>
      </c>
      <c r="M1385" s="133">
        <v>7806904306924.958</v>
      </c>
      <c r="N1385" s="133">
        <v>8477378042494.8633</v>
      </c>
      <c r="O1385" s="132">
        <v>0.56117756023142684</v>
      </c>
      <c r="P1385" s="132">
        <v>0.62183726866414268</v>
      </c>
      <c r="Q1385" s="133">
        <v>2091.114465341604</v>
      </c>
      <c r="R1385" s="426">
        <v>0.95601113024529016</v>
      </c>
    </row>
    <row r="1386" spans="1:18">
      <c r="A1386" s="134">
        <f t="shared" si="21"/>
        <v>1381</v>
      </c>
      <c r="B1386" s="131">
        <v>9628257.9067833889</v>
      </c>
      <c r="C1386" s="131">
        <v>12567430.255936367</v>
      </c>
      <c r="D1386" s="131">
        <v>903899.13265008852</v>
      </c>
      <c r="E1386" s="131">
        <v>4681256.7828573389</v>
      </c>
      <c r="F1386" s="133">
        <v>152822911256.09436</v>
      </c>
      <c r="G1386" s="133">
        <v>36371630309.864273</v>
      </c>
      <c r="H1386" s="133">
        <v>252058091423.06943</v>
      </c>
      <c r="I1386" s="133">
        <v>19438265893724.035</v>
      </c>
      <c r="J1386" s="133">
        <v>273854146302.2897</v>
      </c>
      <c r="K1386" s="133">
        <v>81753782674.918365</v>
      </c>
      <c r="L1386" s="133">
        <v>1761240684192.0149</v>
      </c>
      <c r="M1386" s="133">
        <v>21807172598316.328</v>
      </c>
      <c r="N1386" s="133">
        <v>23099757755996.77</v>
      </c>
      <c r="O1386" s="132">
        <v>0.6948087823526663</v>
      </c>
      <c r="P1386" s="132">
        <v>0.75401071501832984</v>
      </c>
      <c r="Q1386" s="133">
        <v>5698.0162200288032</v>
      </c>
      <c r="R1386" s="426">
        <v>0.89124078315055</v>
      </c>
    </row>
    <row r="1387" spans="1:18">
      <c r="A1387" s="134">
        <f t="shared" si="21"/>
        <v>1382</v>
      </c>
      <c r="B1387" s="131">
        <v>8503160.5716672875</v>
      </c>
      <c r="C1387" s="131">
        <v>5820842.3746764194</v>
      </c>
      <c r="D1387" s="131">
        <v>1094809.8808889305</v>
      </c>
      <c r="E1387" s="131">
        <v>3509756.0722985701</v>
      </c>
      <c r="F1387" s="133">
        <v>176937162746.25208</v>
      </c>
      <c r="G1387" s="133">
        <v>51661699936.167725</v>
      </c>
      <c r="H1387" s="133">
        <v>649918755877.38525</v>
      </c>
      <c r="I1387" s="133">
        <v>10489711471434.619</v>
      </c>
      <c r="J1387" s="133">
        <v>200554590848.716</v>
      </c>
      <c r="K1387" s="133">
        <v>81162264680.367432</v>
      </c>
      <c r="L1387" s="133">
        <v>2070062376336.7302</v>
      </c>
      <c r="M1387" s="133">
        <v>13491409459177.818</v>
      </c>
      <c r="N1387" s="133">
        <v>14386073365884.719</v>
      </c>
      <c r="O1387" s="132">
        <v>0.62032112655078087</v>
      </c>
      <c r="P1387" s="132">
        <v>0.6789536592862605</v>
      </c>
      <c r="Q1387" s="133">
        <v>3548.6120784126097</v>
      </c>
      <c r="R1387" s="426">
        <v>0.87533958991829686</v>
      </c>
    </row>
    <row r="1388" spans="1:18">
      <c r="A1388" s="134">
        <f t="shared" si="21"/>
        <v>1383</v>
      </c>
      <c r="B1388" s="131">
        <v>14943341.559385223</v>
      </c>
      <c r="C1388" s="131">
        <v>22504061.73970877</v>
      </c>
      <c r="D1388" s="131">
        <v>1068008.6862470764</v>
      </c>
      <c r="E1388" s="131">
        <v>5786355.5025279429</v>
      </c>
      <c r="F1388" s="133">
        <v>380592172932.09644</v>
      </c>
      <c r="G1388" s="133">
        <v>82504376646.711868</v>
      </c>
      <c r="H1388" s="133">
        <v>268594902572.45496</v>
      </c>
      <c r="I1388" s="133">
        <v>32618540331100.148</v>
      </c>
      <c r="J1388" s="133">
        <v>430818418335.15906</v>
      </c>
      <c r="K1388" s="133">
        <v>77610625286.119522</v>
      </c>
      <c r="L1388" s="133">
        <v>2763213384793.249</v>
      </c>
      <c r="M1388" s="133">
        <v>36158777662087.133</v>
      </c>
      <c r="N1388" s="133">
        <v>38449446958450.227</v>
      </c>
      <c r="O1388" s="132">
        <v>0.71602215684957171</v>
      </c>
      <c r="P1388" s="132">
        <v>0.78309831322846613</v>
      </c>
      <c r="Q1388" s="133">
        <v>9484.3233740627093</v>
      </c>
      <c r="R1388" s="426">
        <v>1.1697623086328284</v>
      </c>
    </row>
    <row r="1389" spans="1:18">
      <c r="A1389" s="134">
        <f t="shared" si="21"/>
        <v>1384</v>
      </c>
      <c r="B1389" s="131">
        <v>8069830.603211957</v>
      </c>
      <c r="C1389" s="131">
        <v>6657429.4192503775</v>
      </c>
      <c r="D1389" s="131">
        <v>1142901.8601409134</v>
      </c>
      <c r="E1389" s="131">
        <v>5008389.235657325</v>
      </c>
      <c r="F1389" s="133">
        <v>229985245868.70996</v>
      </c>
      <c r="G1389" s="133">
        <v>66409254530.173714</v>
      </c>
      <c r="H1389" s="133">
        <v>468986515683.06555</v>
      </c>
      <c r="I1389" s="133">
        <v>10630603072098.863</v>
      </c>
      <c r="J1389" s="133">
        <v>431978820773.81775</v>
      </c>
      <c r="K1389" s="133">
        <v>91651150630.486359</v>
      </c>
      <c r="L1389" s="133">
        <v>3147027467121.2656</v>
      </c>
      <c r="M1389" s="133">
        <v>14770247026307.5</v>
      </c>
      <c r="N1389" s="133">
        <v>15740878913596.188</v>
      </c>
      <c r="O1389" s="132">
        <v>0.63061549697930963</v>
      </c>
      <c r="P1389" s="132">
        <v>0.70043182627567124</v>
      </c>
      <c r="Q1389" s="133">
        <v>3882.8019027124292</v>
      </c>
      <c r="R1389" s="426">
        <v>1.2636326646144866</v>
      </c>
    </row>
    <row r="1390" spans="1:18">
      <c r="A1390" s="134">
        <f t="shared" si="21"/>
        <v>1385</v>
      </c>
      <c r="B1390" s="131">
        <v>9690634.8973569535</v>
      </c>
      <c r="C1390" s="131">
        <v>12851953.551349234</v>
      </c>
      <c r="D1390" s="131">
        <v>1086017.8780376595</v>
      </c>
      <c r="E1390" s="131">
        <v>4482620.3926235372</v>
      </c>
      <c r="F1390" s="133">
        <v>223024481600.86121</v>
      </c>
      <c r="G1390" s="133">
        <v>46735577827.614532</v>
      </c>
      <c r="H1390" s="133">
        <v>581168085868.73853</v>
      </c>
      <c r="I1390" s="133">
        <v>17685343692958.168</v>
      </c>
      <c r="J1390" s="133">
        <v>220366344426.5842</v>
      </c>
      <c r="K1390" s="133">
        <v>89668956076.342041</v>
      </c>
      <c r="L1390" s="133">
        <v>2567442267021.3823</v>
      </c>
      <c r="M1390" s="133">
        <v>21143989346351.219</v>
      </c>
      <c r="N1390" s="133">
        <v>22510379008815.75</v>
      </c>
      <c r="O1390" s="132">
        <v>0.6560149618164024</v>
      </c>
      <c r="P1390" s="132">
        <v>0.71492400660504629</v>
      </c>
      <c r="Q1390" s="133">
        <v>5552.6341906304269</v>
      </c>
      <c r="R1390" s="426">
        <v>1.1892302670020349</v>
      </c>
    </row>
    <row r="1391" spans="1:18">
      <c r="A1391" s="134">
        <f t="shared" si="21"/>
        <v>1386</v>
      </c>
      <c r="B1391" s="131">
        <v>15454808.532281868</v>
      </c>
      <c r="C1391" s="131">
        <v>6345253.6404267298</v>
      </c>
      <c r="D1391" s="131">
        <v>529835.39881411055</v>
      </c>
      <c r="E1391" s="131">
        <v>5035294.6385263596</v>
      </c>
      <c r="F1391" s="133">
        <v>211229102795.96286</v>
      </c>
      <c r="G1391" s="133">
        <v>41459769187.564507</v>
      </c>
      <c r="H1391" s="133">
        <v>432339364211.82861</v>
      </c>
      <c r="I1391" s="133">
        <v>11102211687410.943</v>
      </c>
      <c r="J1391" s="133">
        <v>368344949375.55304</v>
      </c>
      <c r="K1391" s="133">
        <v>47190460459.41539</v>
      </c>
      <c r="L1391" s="133">
        <v>966863899003.81641</v>
      </c>
      <c r="M1391" s="133">
        <v>12916950360461.557</v>
      </c>
      <c r="N1391" s="133">
        <v>13854849468971.877</v>
      </c>
      <c r="O1391" s="132">
        <v>0.55899802683717048</v>
      </c>
      <c r="P1391" s="132">
        <v>0.61056320019569543</v>
      </c>
      <c r="Q1391" s="133">
        <v>3417.5751033477741</v>
      </c>
      <c r="R1391" s="426">
        <v>0.90460504520890828</v>
      </c>
    </row>
    <row r="1392" spans="1:18">
      <c r="A1392" s="134">
        <f t="shared" si="21"/>
        <v>1387</v>
      </c>
      <c r="B1392" s="131">
        <v>9299316.2356069684</v>
      </c>
      <c r="C1392" s="131">
        <v>7072640.0108447792</v>
      </c>
      <c r="D1392" s="131">
        <v>1305372.9624350886</v>
      </c>
      <c r="E1392" s="131">
        <v>3724069.0960462429</v>
      </c>
      <c r="F1392" s="133">
        <v>185730459049.57129</v>
      </c>
      <c r="G1392" s="133">
        <v>41211256263.467468</v>
      </c>
      <c r="H1392" s="133">
        <v>81017248825.628738</v>
      </c>
      <c r="I1392" s="133">
        <v>12726753089313.895</v>
      </c>
      <c r="J1392" s="133">
        <v>167439674769.02997</v>
      </c>
      <c r="K1392" s="133">
        <v>134847156041.08913</v>
      </c>
      <c r="L1392" s="133">
        <v>2639490645998.958</v>
      </c>
      <c r="M1392" s="133">
        <v>15749547814948.602</v>
      </c>
      <c r="N1392" s="133">
        <v>16766346732195.08</v>
      </c>
      <c r="O1392" s="132">
        <v>0.6379670359318762</v>
      </c>
      <c r="P1392" s="132">
        <v>0.68476808666595468</v>
      </c>
      <c r="Q1392" s="133">
        <v>4135.7540039948399</v>
      </c>
      <c r="R1392" s="426">
        <v>0.98271598603890298</v>
      </c>
    </row>
    <row r="1393" spans="1:18">
      <c r="A1393" s="134">
        <f t="shared" si="21"/>
        <v>1388</v>
      </c>
      <c r="B1393" s="131">
        <v>13999684.928286063</v>
      </c>
      <c r="C1393" s="131">
        <v>7206850.2275009705</v>
      </c>
      <c r="D1393" s="131">
        <v>2030196.2997014956</v>
      </c>
      <c r="E1393" s="131">
        <v>4634928.7495497409</v>
      </c>
      <c r="F1393" s="133">
        <v>230684429620.70468</v>
      </c>
      <c r="G1393" s="133">
        <v>48032751144.3638</v>
      </c>
      <c r="H1393" s="133">
        <v>523477209252.1839</v>
      </c>
      <c r="I1393" s="133">
        <v>13591393913224.768</v>
      </c>
      <c r="J1393" s="133">
        <v>414201831197.30957</v>
      </c>
      <c r="K1393" s="133">
        <v>134083294259.51553</v>
      </c>
      <c r="L1393" s="133">
        <v>4815964056905.2197</v>
      </c>
      <c r="M1393" s="133">
        <v>19479120304838.996</v>
      </c>
      <c r="N1393" s="133">
        <v>20787234614682.742</v>
      </c>
      <c r="O1393" s="132">
        <v>0.6337652179492449</v>
      </c>
      <c r="P1393" s="132">
        <v>0.69947076087731419</v>
      </c>
      <c r="Q1393" s="133">
        <v>5127.5862394382693</v>
      </c>
      <c r="R1393" s="426">
        <v>1.0000141463205465</v>
      </c>
    </row>
    <row r="1394" spans="1:18">
      <c r="A1394" s="134">
        <f t="shared" si="21"/>
        <v>1389</v>
      </c>
      <c r="B1394" s="131">
        <v>10956875.455560355</v>
      </c>
      <c r="C1394" s="131">
        <v>6594167.7504895898</v>
      </c>
      <c r="D1394" s="131">
        <v>651907.66662822512</v>
      </c>
      <c r="E1394" s="131">
        <v>4986071.4833598966</v>
      </c>
      <c r="F1394" s="133">
        <v>282924432829.23944</v>
      </c>
      <c r="G1394" s="133">
        <v>28657813538.240269</v>
      </c>
      <c r="H1394" s="133">
        <v>193791977668.47723</v>
      </c>
      <c r="I1394" s="133">
        <v>15852013745448.936</v>
      </c>
      <c r="J1394" s="133">
        <v>423335765641.50806</v>
      </c>
      <c r="K1394" s="133">
        <v>69152072357.112701</v>
      </c>
      <c r="L1394" s="133">
        <v>1518591369328.4246</v>
      </c>
      <c r="M1394" s="133">
        <v>18056884930444.457</v>
      </c>
      <c r="N1394" s="133">
        <v>19346475341687.996</v>
      </c>
      <c r="O1394" s="132">
        <v>0.65130679619538079</v>
      </c>
      <c r="P1394" s="132">
        <v>0.70975960969694307</v>
      </c>
      <c r="Q1394" s="133">
        <v>4772.1942135392192</v>
      </c>
      <c r="R1394" s="426">
        <v>1.2172900046830233</v>
      </c>
    </row>
    <row r="1395" spans="1:18">
      <c r="A1395" s="134">
        <f t="shared" si="21"/>
        <v>1390</v>
      </c>
      <c r="B1395" s="131">
        <v>6910246.9138824614</v>
      </c>
      <c r="C1395" s="131">
        <v>2786608.8876664815</v>
      </c>
      <c r="D1395" s="131">
        <v>921449.85509415751</v>
      </c>
      <c r="E1395" s="131">
        <v>4422147.1795456326</v>
      </c>
      <c r="F1395" s="133">
        <v>238169530042.71997</v>
      </c>
      <c r="G1395" s="133">
        <v>62382851333.091461</v>
      </c>
      <c r="H1395" s="133">
        <v>601233325098.32227</v>
      </c>
      <c r="I1395" s="133">
        <v>6528843939132.5488</v>
      </c>
      <c r="J1395" s="133">
        <v>253674523142.35974</v>
      </c>
      <c r="K1395" s="133">
        <v>95037962809.241028</v>
      </c>
      <c r="L1395" s="133">
        <v>2440843148269.9458</v>
      </c>
      <c r="M1395" s="133">
        <v>9919632898452.418</v>
      </c>
      <c r="N1395" s="133">
        <v>10644176655784</v>
      </c>
      <c r="O1395" s="132">
        <v>0.55297365998711623</v>
      </c>
      <c r="P1395" s="132">
        <v>0.62996852423458793</v>
      </c>
      <c r="Q1395" s="133">
        <v>2625.5985830744944</v>
      </c>
      <c r="R1395" s="426">
        <v>1.2739206694168874</v>
      </c>
    </row>
    <row r="1396" spans="1:18">
      <c r="A1396" s="134">
        <f t="shared" si="21"/>
        <v>1391</v>
      </c>
      <c r="B1396" s="131">
        <v>6873958.7873357702</v>
      </c>
      <c r="C1396" s="131">
        <v>4108729.2949126423</v>
      </c>
      <c r="D1396" s="131">
        <v>888110.69747511228</v>
      </c>
      <c r="E1396" s="131">
        <v>3920614.2309067007</v>
      </c>
      <c r="F1396" s="133">
        <v>180373180382.58725</v>
      </c>
      <c r="G1396" s="133">
        <v>28937302511.022751</v>
      </c>
      <c r="H1396" s="133">
        <v>246227041110.37219</v>
      </c>
      <c r="I1396" s="133">
        <v>6781965042355.1045</v>
      </c>
      <c r="J1396" s="133">
        <v>183683377219.6727</v>
      </c>
      <c r="K1396" s="133">
        <v>91586037736.741211</v>
      </c>
      <c r="L1396" s="133">
        <v>2047993039131.3127</v>
      </c>
      <c r="M1396" s="133">
        <v>9351454537553.2031</v>
      </c>
      <c r="N1396" s="133">
        <v>10078812886756.301</v>
      </c>
      <c r="O1396" s="132">
        <v>0.56254163669914559</v>
      </c>
      <c r="P1396" s="132">
        <v>0.62459215674359914</v>
      </c>
      <c r="Q1396" s="133">
        <v>2486.1403272709176</v>
      </c>
      <c r="R1396" s="426">
        <v>1.2096963466033477</v>
      </c>
    </row>
    <row r="1397" spans="1:18">
      <c r="A1397" s="134">
        <f t="shared" si="21"/>
        <v>1392</v>
      </c>
      <c r="B1397" s="131">
        <v>9421565.6820491981</v>
      </c>
      <c r="C1397" s="131">
        <v>4657696.3009707183</v>
      </c>
      <c r="D1397" s="131">
        <v>1288006.1539109885</v>
      </c>
      <c r="E1397" s="131">
        <v>3495318.2897079079</v>
      </c>
      <c r="F1397" s="133">
        <v>143036648457.35156</v>
      </c>
      <c r="G1397" s="133">
        <v>43759558746.427376</v>
      </c>
      <c r="H1397" s="133">
        <v>434666678316.81641</v>
      </c>
      <c r="I1397" s="133">
        <v>7591255446345.9072</v>
      </c>
      <c r="J1397" s="133">
        <v>208275246483.97339</v>
      </c>
      <c r="K1397" s="133">
        <v>87693319083.977478</v>
      </c>
      <c r="L1397" s="133">
        <v>3082365689455.6182</v>
      </c>
      <c r="M1397" s="133">
        <v>11404256379686.293</v>
      </c>
      <c r="N1397" s="133">
        <v>12201088548645.828</v>
      </c>
      <c r="O1397" s="132">
        <v>0.59021605905492969</v>
      </c>
      <c r="P1397" s="132">
        <v>0.66428074317809083</v>
      </c>
      <c r="Q1397" s="133">
        <v>3009.6419705589119</v>
      </c>
      <c r="R1397" s="426">
        <v>1.0592581967212154</v>
      </c>
    </row>
    <row r="1398" spans="1:18">
      <c r="A1398" s="134">
        <f t="shared" si="21"/>
        <v>1393</v>
      </c>
      <c r="B1398" s="131">
        <v>11407787.894352281</v>
      </c>
      <c r="C1398" s="131">
        <v>7831923.7549918164</v>
      </c>
      <c r="D1398" s="131">
        <v>782560.02124229691</v>
      </c>
      <c r="E1398" s="131">
        <v>5741710.6562650669</v>
      </c>
      <c r="F1398" s="133">
        <v>172103495769.04651</v>
      </c>
      <c r="G1398" s="133">
        <v>53450446547.370895</v>
      </c>
      <c r="H1398" s="133">
        <v>406888176840.75751</v>
      </c>
      <c r="I1398" s="133">
        <v>13244091861389.182</v>
      </c>
      <c r="J1398" s="133">
        <v>210310049222.72125</v>
      </c>
      <c r="K1398" s="133">
        <v>69210573382.390335</v>
      </c>
      <c r="L1398" s="133">
        <v>1784727130072.5554</v>
      </c>
      <c r="M1398" s="133">
        <v>15715227790907.605</v>
      </c>
      <c r="N1398" s="133">
        <v>16736592697058.525</v>
      </c>
      <c r="O1398" s="132">
        <v>0.59446826689088161</v>
      </c>
      <c r="P1398" s="132">
        <v>0.64586978348449597</v>
      </c>
      <c r="Q1398" s="133">
        <v>4128.4145774688022</v>
      </c>
      <c r="R1398" s="426">
        <v>1.1425395461779184</v>
      </c>
    </row>
    <row r="1399" spans="1:18">
      <c r="A1399" s="134">
        <f t="shared" si="21"/>
        <v>1394</v>
      </c>
      <c r="B1399" s="131">
        <v>11833661.396766322</v>
      </c>
      <c r="C1399" s="131">
        <v>13506207.987497505</v>
      </c>
      <c r="D1399" s="131">
        <v>965002.06075702189</v>
      </c>
      <c r="E1399" s="131">
        <v>3852212.584929877</v>
      </c>
      <c r="F1399" s="133">
        <v>204071998274.64713</v>
      </c>
      <c r="G1399" s="133">
        <v>49543221883.937256</v>
      </c>
      <c r="H1399" s="133">
        <v>360156181997.13293</v>
      </c>
      <c r="I1399" s="133">
        <v>18781167931611.734</v>
      </c>
      <c r="J1399" s="133">
        <v>272950237891.1955</v>
      </c>
      <c r="K1399" s="133">
        <v>144231347349.25021</v>
      </c>
      <c r="L1399" s="133">
        <v>2364785195815.8013</v>
      </c>
      <c r="M1399" s="133">
        <v>21923290894665.113</v>
      </c>
      <c r="N1399" s="133">
        <v>23266171706436.434</v>
      </c>
      <c r="O1399" s="132">
        <v>0.67402737236504473</v>
      </c>
      <c r="P1399" s="132">
        <v>0.73104532373376652</v>
      </c>
      <c r="Q1399" s="133">
        <v>5739.0655417948774</v>
      </c>
      <c r="R1399" s="426">
        <v>1.110273160834262</v>
      </c>
    </row>
    <row r="1400" spans="1:18">
      <c r="A1400" s="134">
        <f t="shared" si="21"/>
        <v>1395</v>
      </c>
      <c r="B1400" s="131">
        <v>7534729.4775586817</v>
      </c>
      <c r="C1400" s="131">
        <v>6149554.7165041165</v>
      </c>
      <c r="D1400" s="131">
        <v>948760.52589256736</v>
      </c>
      <c r="E1400" s="131">
        <v>5056973.2006261982</v>
      </c>
      <c r="F1400" s="133">
        <v>190226495438.26035</v>
      </c>
      <c r="G1400" s="133">
        <v>46168378404.771912</v>
      </c>
      <c r="H1400" s="133">
        <v>664911951567.34119</v>
      </c>
      <c r="I1400" s="133">
        <v>12111465315584.254</v>
      </c>
      <c r="J1400" s="133">
        <v>339600363509.22803</v>
      </c>
      <c r="K1400" s="133">
        <v>77857711274.563217</v>
      </c>
      <c r="L1400" s="133">
        <v>1700222716403.9148</v>
      </c>
      <c r="M1400" s="133">
        <v>14894058058339.301</v>
      </c>
      <c r="N1400" s="133">
        <v>15935625735533.848</v>
      </c>
      <c r="O1400" s="132">
        <v>0.61325648697281554</v>
      </c>
      <c r="P1400" s="132">
        <v>0.6978791879007965</v>
      </c>
      <c r="Q1400" s="133">
        <v>3930.8400926329177</v>
      </c>
      <c r="R1400" s="426">
        <v>1.0693675990074956</v>
      </c>
    </row>
    <row r="1401" spans="1:18">
      <c r="A1401" s="134">
        <f t="shared" si="21"/>
        <v>1396</v>
      </c>
      <c r="B1401" s="131">
        <v>14350308.604339773</v>
      </c>
      <c r="C1401" s="131">
        <v>6530752.8521942431</v>
      </c>
      <c r="D1401" s="131">
        <v>772780.21872520389</v>
      </c>
      <c r="E1401" s="131">
        <v>4303240.5788141722</v>
      </c>
      <c r="F1401" s="133">
        <v>213045692988.73901</v>
      </c>
      <c r="G1401" s="133">
        <v>63499778537.958138</v>
      </c>
      <c r="H1401" s="133">
        <v>53365869593.789604</v>
      </c>
      <c r="I1401" s="133">
        <v>11824838171761.443</v>
      </c>
      <c r="J1401" s="133">
        <v>211946966066.61609</v>
      </c>
      <c r="K1401" s="133">
        <v>69440873300.802368</v>
      </c>
      <c r="L1401" s="133">
        <v>2607063480562.7456</v>
      </c>
      <c r="M1401" s="133">
        <v>14766655361285.396</v>
      </c>
      <c r="N1401" s="133">
        <v>15664746103431.48</v>
      </c>
      <c r="O1401" s="132">
        <v>0.58850941924778155</v>
      </c>
      <c r="P1401" s="132">
        <v>0.63584781379633715</v>
      </c>
      <c r="Q1401" s="133">
        <v>3864.0222258094427</v>
      </c>
      <c r="R1401" s="426">
        <v>1.4837910279559432</v>
      </c>
    </row>
    <row r="1402" spans="1:18">
      <c r="A1402" s="134">
        <f t="shared" si="21"/>
        <v>1397</v>
      </c>
      <c r="B1402" s="131">
        <v>8918906.2296732441</v>
      </c>
      <c r="C1402" s="131">
        <v>4558434.8070273725</v>
      </c>
      <c r="D1402" s="131">
        <v>1414492.8705567666</v>
      </c>
      <c r="E1402" s="131">
        <v>4095742.1200830266</v>
      </c>
      <c r="F1402" s="133">
        <v>215206527734.0433</v>
      </c>
      <c r="G1402" s="133">
        <v>45250508151.212944</v>
      </c>
      <c r="H1402" s="133">
        <v>533760414612.53546</v>
      </c>
      <c r="I1402" s="133">
        <v>7908991433468.2354</v>
      </c>
      <c r="J1402" s="133">
        <v>301163536727.11047</v>
      </c>
      <c r="K1402" s="133">
        <v>136249231751.66356</v>
      </c>
      <c r="L1402" s="133">
        <v>3793505640581.481</v>
      </c>
      <c r="M1402" s="133">
        <v>12673670257141.025</v>
      </c>
      <c r="N1402" s="133">
        <v>13525116974154.971</v>
      </c>
      <c r="O1402" s="132">
        <v>0.56795538338435503</v>
      </c>
      <c r="P1402" s="132">
        <v>0.65848596523442204</v>
      </c>
      <c r="Q1402" s="133">
        <v>3336.2400034916059</v>
      </c>
      <c r="R1402" s="426">
        <v>1.2835486033584662</v>
      </c>
    </row>
    <row r="1403" spans="1:18">
      <c r="A1403" s="134">
        <f t="shared" si="21"/>
        <v>1398</v>
      </c>
      <c r="B1403" s="131">
        <v>7298451.4854849549</v>
      </c>
      <c r="C1403" s="131">
        <v>8607878.8232827932</v>
      </c>
      <c r="D1403" s="131">
        <v>925911.93585081561</v>
      </c>
      <c r="E1403" s="131">
        <v>4412174.3578663822</v>
      </c>
      <c r="F1403" s="133">
        <v>160257067913.51141</v>
      </c>
      <c r="G1403" s="133">
        <v>35605275514.116386</v>
      </c>
      <c r="H1403" s="133">
        <v>456375346382.4411</v>
      </c>
      <c r="I1403" s="133">
        <v>13522256676493.871</v>
      </c>
      <c r="J1403" s="133">
        <v>188462595333.55341</v>
      </c>
      <c r="K1403" s="133">
        <v>63306019439.501434</v>
      </c>
      <c r="L1403" s="133">
        <v>1789917200414.5391</v>
      </c>
      <c r="M1403" s="133">
        <v>16020317838063.906</v>
      </c>
      <c r="N1403" s="133">
        <v>17016601556922.986</v>
      </c>
      <c r="O1403" s="132">
        <v>0.63792894625672003</v>
      </c>
      <c r="P1403" s="132">
        <v>0.69894670091709721</v>
      </c>
      <c r="Q1403" s="133">
        <v>4197.4843504990104</v>
      </c>
      <c r="R1403" s="426">
        <v>0.9944979303876077</v>
      </c>
    </row>
    <row r="1404" spans="1:18">
      <c r="A1404" s="134">
        <f t="shared" si="21"/>
        <v>1399</v>
      </c>
      <c r="B1404" s="131">
        <v>10593901.381717764</v>
      </c>
      <c r="C1404" s="131">
        <v>11655656.115782212</v>
      </c>
      <c r="D1404" s="131">
        <v>612259.59112747968</v>
      </c>
      <c r="E1404" s="131">
        <v>6256271.5241007172</v>
      </c>
      <c r="F1404" s="133">
        <v>193974390197.89633</v>
      </c>
      <c r="G1404" s="133">
        <v>49882175161.6791</v>
      </c>
      <c r="H1404" s="133">
        <v>1090860436107.8887</v>
      </c>
      <c r="I1404" s="133">
        <v>14259764185670.129</v>
      </c>
      <c r="J1404" s="133">
        <v>463055768667.07098</v>
      </c>
      <c r="K1404" s="133">
        <v>62781664972.365669</v>
      </c>
      <c r="L1404" s="133">
        <v>1336773101154.5652</v>
      </c>
      <c r="M1404" s="133">
        <v>17213235156572.018</v>
      </c>
      <c r="N1404" s="133">
        <v>18400875915911.824</v>
      </c>
      <c r="O1404" s="132">
        <v>0.62245911156484801</v>
      </c>
      <c r="P1404" s="132">
        <v>0.6850971002927696</v>
      </c>
      <c r="Q1404" s="133">
        <v>4538.943245168186</v>
      </c>
      <c r="R1404" s="426">
        <v>1.02806633954722</v>
      </c>
    </row>
    <row r="1405" spans="1:18">
      <c r="A1405" s="134">
        <f t="shared" si="21"/>
        <v>1400</v>
      </c>
      <c r="B1405" s="131">
        <v>6331663.604468029</v>
      </c>
      <c r="C1405" s="131">
        <v>6755533.6587586328</v>
      </c>
      <c r="D1405" s="131">
        <v>1199024.4833300081</v>
      </c>
      <c r="E1405" s="131">
        <v>3107995.1407488957</v>
      </c>
      <c r="F1405" s="133">
        <v>285728192987.45477</v>
      </c>
      <c r="G1405" s="133">
        <v>55025064803.417953</v>
      </c>
      <c r="H1405" s="133">
        <v>500686484711.87775</v>
      </c>
      <c r="I1405" s="133">
        <v>13062862716166.059</v>
      </c>
      <c r="J1405" s="133">
        <v>224857162761.68912</v>
      </c>
      <c r="K1405" s="133">
        <v>127343832283.22012</v>
      </c>
      <c r="L1405" s="133">
        <v>2049523226223.02</v>
      </c>
      <c r="M1405" s="133">
        <v>15965273422145.865</v>
      </c>
      <c r="N1405" s="133">
        <v>17050586935495.973</v>
      </c>
      <c r="O1405" s="132">
        <v>0.67669277199272659</v>
      </c>
      <c r="P1405" s="132">
        <v>0.75469871354927964</v>
      </c>
      <c r="Q1405" s="133">
        <v>4205.8675223226373</v>
      </c>
      <c r="R1405" s="426">
        <v>0.94861372484179352</v>
      </c>
    </row>
    <row r="1406" spans="1:18">
      <c r="A1406" s="134">
        <f t="shared" si="21"/>
        <v>1401</v>
      </c>
      <c r="B1406" s="131">
        <v>10087227.249360017</v>
      </c>
      <c r="C1406" s="131">
        <v>5924001.9182346584</v>
      </c>
      <c r="D1406" s="131">
        <v>1120805.1407460948</v>
      </c>
      <c r="E1406" s="131">
        <v>5249788.3848925726</v>
      </c>
      <c r="F1406" s="133">
        <v>275190383135.22186</v>
      </c>
      <c r="G1406" s="133">
        <v>69568668841.601028</v>
      </c>
      <c r="H1406" s="133">
        <v>741217804643.96875</v>
      </c>
      <c r="I1406" s="133">
        <v>12301816490577.523</v>
      </c>
      <c r="J1406" s="133">
        <v>334182314062.33337</v>
      </c>
      <c r="K1406" s="133">
        <v>129412399521.23685</v>
      </c>
      <c r="L1406" s="133">
        <v>2328556600434.9771</v>
      </c>
      <c r="M1406" s="133">
        <v>15835185609240.039</v>
      </c>
      <c r="N1406" s="133">
        <v>16904991866114.871</v>
      </c>
      <c r="O1406" s="132">
        <v>0.59089285798469915</v>
      </c>
      <c r="P1406" s="132">
        <v>0.66249967766970463</v>
      </c>
      <c r="Q1406" s="133">
        <v>4169.9535930229085</v>
      </c>
      <c r="R1406" s="426">
        <v>1.0774416764815697</v>
      </c>
    </row>
    <row r="1407" spans="1:18">
      <c r="A1407" s="134">
        <f t="shared" si="21"/>
        <v>1402</v>
      </c>
      <c r="B1407" s="131">
        <v>9186450.8051484972</v>
      </c>
      <c r="C1407" s="131">
        <v>3880944.2383425524</v>
      </c>
      <c r="D1407" s="131">
        <v>1315847.4526480723</v>
      </c>
      <c r="E1407" s="131">
        <v>6956063.859726185</v>
      </c>
      <c r="F1407" s="133">
        <v>276858893269.19366</v>
      </c>
      <c r="G1407" s="133">
        <v>65817425003.710114</v>
      </c>
      <c r="H1407" s="133">
        <v>621972422921.25159</v>
      </c>
      <c r="I1407" s="133">
        <v>8991001506604.1387</v>
      </c>
      <c r="J1407" s="133">
        <v>378991592119.19043</v>
      </c>
      <c r="K1407" s="133">
        <v>182941752172.92569</v>
      </c>
      <c r="L1407" s="133">
        <v>3625145133967.4531</v>
      </c>
      <c r="M1407" s="133">
        <v>13800052407784.961</v>
      </c>
      <c r="N1407" s="133">
        <v>14854654332598.107</v>
      </c>
      <c r="O1407" s="132">
        <v>0.53485663121995619</v>
      </c>
      <c r="P1407" s="132">
        <v>0.61152129297657021</v>
      </c>
      <c r="Q1407" s="133">
        <v>3664.1969246665285</v>
      </c>
      <c r="R1407" s="426">
        <v>1.306482614825988</v>
      </c>
    </row>
    <row r="1408" spans="1:18">
      <c r="A1408" s="134">
        <f t="shared" si="21"/>
        <v>1403</v>
      </c>
      <c r="B1408" s="131">
        <v>12390802.100237636</v>
      </c>
      <c r="C1408" s="131">
        <v>6566948.1434488948</v>
      </c>
      <c r="D1408" s="131">
        <v>1681618.9206431243</v>
      </c>
      <c r="E1408" s="131">
        <v>5002399.0486737275</v>
      </c>
      <c r="F1408" s="133">
        <v>301779921248.99866</v>
      </c>
      <c r="G1408" s="133">
        <v>48264137335.8395</v>
      </c>
      <c r="H1408" s="133">
        <v>650259772344.80457</v>
      </c>
      <c r="I1408" s="133">
        <v>12111991530149.055</v>
      </c>
      <c r="J1408" s="133">
        <v>215335510772.65253</v>
      </c>
      <c r="K1408" s="133">
        <v>155318893166.04843</v>
      </c>
      <c r="L1408" s="133">
        <v>3458777991375.3521</v>
      </c>
      <c r="M1408" s="133">
        <v>16591683697807.912</v>
      </c>
      <c r="N1408" s="133">
        <v>17803077784933.969</v>
      </c>
      <c r="O1408" s="132">
        <v>0.58469846733321496</v>
      </c>
      <c r="P1408" s="132">
        <v>0.65337669268295273</v>
      </c>
      <c r="Q1408" s="133">
        <v>4391.4844067424692</v>
      </c>
      <c r="R1408" s="426">
        <v>1.0449178080121329</v>
      </c>
    </row>
    <row r="1409" spans="1:18">
      <c r="A1409" s="134">
        <f t="shared" si="21"/>
        <v>1404</v>
      </c>
      <c r="B1409" s="131">
        <v>10365288.949576173</v>
      </c>
      <c r="C1409" s="131">
        <v>5905203.6566790827</v>
      </c>
      <c r="D1409" s="131">
        <v>790052.67313496675</v>
      </c>
      <c r="E1409" s="131">
        <v>5076066.2378239501</v>
      </c>
      <c r="F1409" s="133">
        <v>211372622610.58221</v>
      </c>
      <c r="G1409" s="133">
        <v>45579964940.289795</v>
      </c>
      <c r="H1409" s="133">
        <v>199154110418.18863</v>
      </c>
      <c r="I1409" s="133">
        <v>12102708703204.273</v>
      </c>
      <c r="J1409" s="133">
        <v>355463960859.51819</v>
      </c>
      <c r="K1409" s="133">
        <v>114592562490.58379</v>
      </c>
      <c r="L1409" s="133">
        <v>2000582735947.3982</v>
      </c>
      <c r="M1409" s="133">
        <v>14772502072919.963</v>
      </c>
      <c r="N1409" s="133">
        <v>15727401803351.02</v>
      </c>
      <c r="O1409" s="132">
        <v>0.61820988049588199</v>
      </c>
      <c r="P1409" s="132">
        <v>0.66871538567806732</v>
      </c>
      <c r="Q1409" s="133">
        <v>3879.4775045266451</v>
      </c>
      <c r="R1409" s="426">
        <v>1.0244178146057332</v>
      </c>
    </row>
    <row r="1410" spans="1:18">
      <c r="A1410" s="134">
        <f t="shared" si="21"/>
        <v>1405</v>
      </c>
      <c r="B1410" s="131">
        <v>8058074.2935444843</v>
      </c>
      <c r="C1410" s="131">
        <v>3672037.5608747802</v>
      </c>
      <c r="D1410" s="131">
        <v>745547.99724088516</v>
      </c>
      <c r="E1410" s="131">
        <v>3547998.6443277299</v>
      </c>
      <c r="F1410" s="133">
        <v>176827836024.55957</v>
      </c>
      <c r="G1410" s="133">
        <v>39277177304.460121</v>
      </c>
      <c r="H1410" s="133">
        <v>664781062906.71277</v>
      </c>
      <c r="I1410" s="133">
        <v>5429614688190.6836</v>
      </c>
      <c r="J1410" s="133">
        <v>219883185803.67368</v>
      </c>
      <c r="K1410" s="133">
        <v>57417991014.366531</v>
      </c>
      <c r="L1410" s="133">
        <v>1877163688715.8381</v>
      </c>
      <c r="M1410" s="133">
        <v>8248860616631.2744</v>
      </c>
      <c r="N1410" s="133">
        <v>8803163368095.2988</v>
      </c>
      <c r="O1410" s="132">
        <v>0.56009509550197745</v>
      </c>
      <c r="P1410" s="132">
        <v>0.635572698569008</v>
      </c>
      <c r="Q1410" s="133">
        <v>2171.4759171424021</v>
      </c>
      <c r="R1410" s="426">
        <v>1.1342941124075994</v>
      </c>
    </row>
    <row r="1411" spans="1:18">
      <c r="A1411" s="134">
        <f t="shared" si="21"/>
        <v>1406</v>
      </c>
      <c r="B1411" s="131">
        <v>7330728.6597231952</v>
      </c>
      <c r="C1411" s="131">
        <v>3564343.8405561605</v>
      </c>
      <c r="D1411" s="131">
        <v>693395.8960198767</v>
      </c>
      <c r="E1411" s="131">
        <v>3491511.2482519364</v>
      </c>
      <c r="F1411" s="133">
        <v>219911688938.04224</v>
      </c>
      <c r="G1411" s="133">
        <v>40585378234.729736</v>
      </c>
      <c r="H1411" s="133">
        <v>688838944399.05713</v>
      </c>
      <c r="I1411" s="133">
        <v>7776121833132.9258</v>
      </c>
      <c r="J1411" s="133">
        <v>165557936933.83209</v>
      </c>
      <c r="K1411" s="133">
        <v>76036489818.297333</v>
      </c>
      <c r="L1411" s="133">
        <v>1478393433054.5359</v>
      </c>
      <c r="M1411" s="133">
        <v>10184948637338.646</v>
      </c>
      <c r="N1411" s="133">
        <v>11043530235694.701</v>
      </c>
      <c r="O1411" s="132">
        <v>0.58885577848145021</v>
      </c>
      <c r="P1411" s="132">
        <v>0.67012869421194299</v>
      </c>
      <c r="Q1411" s="133">
        <v>2724.1071128995318</v>
      </c>
      <c r="R1411" s="426">
        <v>1.1487691135319662</v>
      </c>
    </row>
    <row r="1412" spans="1:18">
      <c r="A1412" s="134">
        <f t="shared" si="21"/>
        <v>1407</v>
      </c>
      <c r="B1412" s="131">
        <v>11110255.281017566</v>
      </c>
      <c r="C1412" s="131">
        <v>3699604.2994636269</v>
      </c>
      <c r="D1412" s="131">
        <v>1103242.7952639922</v>
      </c>
      <c r="E1412" s="131">
        <v>4250161.3399195969</v>
      </c>
      <c r="F1412" s="133">
        <v>171543490729.56848</v>
      </c>
      <c r="G1412" s="133">
        <v>48239593249.762199</v>
      </c>
      <c r="H1412" s="133">
        <v>626283461430.77136</v>
      </c>
      <c r="I1412" s="133">
        <v>6651311784610.2881</v>
      </c>
      <c r="J1412" s="133">
        <v>277106143306.25476</v>
      </c>
      <c r="K1412" s="133">
        <v>125033259812.50235</v>
      </c>
      <c r="L1412" s="133">
        <v>2884879071710.6299</v>
      </c>
      <c r="M1412" s="133">
        <v>10564613720870.445</v>
      </c>
      <c r="N1412" s="133">
        <v>11340769907816.307</v>
      </c>
      <c r="O1412" s="132">
        <v>0.52313572233909311</v>
      </c>
      <c r="P1412" s="132">
        <v>0.58961012612969899</v>
      </c>
      <c r="Q1412" s="133">
        <v>2797.4272096241507</v>
      </c>
      <c r="R1412" s="426">
        <v>1.163578036966201</v>
      </c>
    </row>
    <row r="1413" spans="1:18">
      <c r="A1413" s="134">
        <f t="shared" si="21"/>
        <v>1408</v>
      </c>
      <c r="B1413" s="131">
        <v>7435883.8209066661</v>
      </c>
      <c r="C1413" s="131">
        <v>10576523.372390239</v>
      </c>
      <c r="D1413" s="131">
        <v>1097850.8121514386</v>
      </c>
      <c r="E1413" s="131">
        <v>5610729.8714816701</v>
      </c>
      <c r="F1413" s="133">
        <v>246546094942.02014</v>
      </c>
      <c r="G1413" s="133">
        <v>62471214639.339172</v>
      </c>
      <c r="H1413" s="133">
        <v>426479131851.79388</v>
      </c>
      <c r="I1413" s="133">
        <v>16659121394371.617</v>
      </c>
      <c r="J1413" s="133">
        <v>434783090839.23944</v>
      </c>
      <c r="K1413" s="133">
        <v>94812049257.303955</v>
      </c>
      <c r="L1413" s="133">
        <v>2355353232597.2295</v>
      </c>
      <c r="M1413" s="133">
        <v>19970548898917.184</v>
      </c>
      <c r="N1413" s="133">
        <v>21162130023171.449</v>
      </c>
      <c r="O1413" s="132">
        <v>0.66681268741683664</v>
      </c>
      <c r="P1413" s="132">
        <v>0.73041809935391278</v>
      </c>
      <c r="Q1413" s="133">
        <v>5220.0616732046001</v>
      </c>
      <c r="R1413" s="426">
        <v>1.0551971820268065</v>
      </c>
    </row>
    <row r="1414" spans="1:18">
      <c r="A1414" s="134">
        <f t="shared" si="21"/>
        <v>1409</v>
      </c>
      <c r="B1414" s="131">
        <v>4871993.4500119546</v>
      </c>
      <c r="C1414" s="131">
        <v>3059330.9580835546</v>
      </c>
      <c r="D1414" s="131">
        <v>840198.11592017452</v>
      </c>
      <c r="E1414" s="131">
        <v>5148660.0920051038</v>
      </c>
      <c r="F1414" s="133">
        <v>182675203799.86456</v>
      </c>
      <c r="G1414" s="133">
        <v>42713768233.275543</v>
      </c>
      <c r="H1414" s="133">
        <v>243856514666.23898</v>
      </c>
      <c r="I1414" s="133">
        <v>6558944869898.1602</v>
      </c>
      <c r="J1414" s="133">
        <v>158564866671.55768</v>
      </c>
      <c r="K1414" s="133">
        <v>111018048525.60312</v>
      </c>
      <c r="L1414" s="133">
        <v>2211419263875.1772</v>
      </c>
      <c r="M1414" s="133">
        <v>9283803563636.7383</v>
      </c>
      <c r="N1414" s="133">
        <v>9979163067032.8281</v>
      </c>
      <c r="O1414" s="132">
        <v>0.55242879485693686</v>
      </c>
      <c r="P1414" s="132">
        <v>0.62567411233816728</v>
      </c>
      <c r="Q1414" s="133">
        <v>2461.5597106642399</v>
      </c>
      <c r="R1414" s="426">
        <v>1.3135340665433493</v>
      </c>
    </row>
    <row r="1415" spans="1:18">
      <c r="A1415" s="134">
        <f t="shared" si="21"/>
        <v>1410</v>
      </c>
      <c r="B1415" s="131">
        <v>6188072.829232756</v>
      </c>
      <c r="C1415" s="131">
        <v>12075181.499198532</v>
      </c>
      <c r="D1415" s="131">
        <v>1168486.6098724394</v>
      </c>
      <c r="E1415" s="131">
        <v>3290554.103966244</v>
      </c>
      <c r="F1415" s="133">
        <v>187121823805.98407</v>
      </c>
      <c r="G1415" s="133">
        <v>42366243755.475891</v>
      </c>
      <c r="H1415" s="133">
        <v>309755813291.34949</v>
      </c>
      <c r="I1415" s="133">
        <v>15812425165935.018</v>
      </c>
      <c r="J1415" s="133">
        <v>176004150807.37128</v>
      </c>
      <c r="K1415" s="133">
        <v>105952751637.79781</v>
      </c>
      <c r="L1415" s="133">
        <v>2580041468020.2412</v>
      </c>
      <c r="M1415" s="133">
        <v>18984179349691.777</v>
      </c>
      <c r="N1415" s="133">
        <v>20237855497881.93</v>
      </c>
      <c r="O1415" s="132">
        <v>0.70052264503886286</v>
      </c>
      <c r="P1415" s="132">
        <v>0.75818994768422598</v>
      </c>
      <c r="Q1415" s="133">
        <v>4992.0709170897708</v>
      </c>
      <c r="R1415" s="426">
        <v>1.0220666182970588</v>
      </c>
    </row>
    <row r="1416" spans="1:18">
      <c r="A1416" s="134">
        <f t="shared" ref="A1416:A1479" si="22">A1415+1</f>
        <v>1411</v>
      </c>
      <c r="B1416" s="131">
        <v>9709398.6224818099</v>
      </c>
      <c r="C1416" s="131">
        <v>3842405.485433335</v>
      </c>
      <c r="D1416" s="131">
        <v>825293.43175278255</v>
      </c>
      <c r="E1416" s="131">
        <v>3706258.4327185559</v>
      </c>
      <c r="F1416" s="133">
        <v>269292064075.51837</v>
      </c>
      <c r="G1416" s="133">
        <v>59185503332.983131</v>
      </c>
      <c r="H1416" s="133">
        <v>626812179376.68311</v>
      </c>
      <c r="I1416" s="133">
        <v>8350046577783.1357</v>
      </c>
      <c r="J1416" s="133">
        <v>213496650708.99512</v>
      </c>
      <c r="K1416" s="133">
        <v>88665872293.179504</v>
      </c>
      <c r="L1416" s="133">
        <v>1786583777772.9666</v>
      </c>
      <c r="M1416" s="133">
        <v>11065605057934.959</v>
      </c>
      <c r="N1416" s="133">
        <v>11865491480515.156</v>
      </c>
      <c r="O1416" s="132">
        <v>0.5768409175890935</v>
      </c>
      <c r="P1416" s="132">
        <v>0.64722105142630149</v>
      </c>
      <c r="Q1416" s="133">
        <v>2926.8602566638274</v>
      </c>
      <c r="R1416" s="426">
        <v>1.0253163857414893</v>
      </c>
    </row>
    <row r="1417" spans="1:18">
      <c r="A1417" s="134">
        <f t="shared" si="22"/>
        <v>1412</v>
      </c>
      <c r="B1417" s="131">
        <v>12632247.902594885</v>
      </c>
      <c r="C1417" s="131">
        <v>18136601.398235012</v>
      </c>
      <c r="D1417" s="131">
        <v>886437.52090584021</v>
      </c>
      <c r="E1417" s="131">
        <v>5098260.7193696275</v>
      </c>
      <c r="F1417" s="133">
        <v>225891682468.33374</v>
      </c>
      <c r="G1417" s="133">
        <v>55984220559.967224</v>
      </c>
      <c r="H1417" s="133">
        <v>159618792315.34473</v>
      </c>
      <c r="I1417" s="133">
        <v>24047435833660.316</v>
      </c>
      <c r="J1417" s="133">
        <v>274445670287.04129</v>
      </c>
      <c r="K1417" s="133">
        <v>70603602011.056183</v>
      </c>
      <c r="L1417" s="133">
        <v>2335939805613.4121</v>
      </c>
      <c r="M1417" s="133">
        <v>26888043703887.172</v>
      </c>
      <c r="N1417" s="133">
        <v>28547770461817.641</v>
      </c>
      <c r="O1417" s="132">
        <v>0.70526897875832351</v>
      </c>
      <c r="P1417" s="132">
        <v>0.75923977881905624</v>
      </c>
      <c r="Q1417" s="133">
        <v>7041.877272278648</v>
      </c>
      <c r="R1417" s="426">
        <v>1.1230561189493544</v>
      </c>
    </row>
    <row r="1418" spans="1:18">
      <c r="A1418" s="134">
        <f t="shared" si="22"/>
        <v>1413</v>
      </c>
      <c r="B1418" s="131">
        <v>9203961.0754540544</v>
      </c>
      <c r="C1418" s="131">
        <v>9917846.1932751779</v>
      </c>
      <c r="D1418" s="131">
        <v>1184264.2501549451</v>
      </c>
      <c r="E1418" s="131">
        <v>3638107.609019591</v>
      </c>
      <c r="F1418" s="133">
        <v>177687356058.74228</v>
      </c>
      <c r="G1418" s="133">
        <v>52386982534.412376</v>
      </c>
      <c r="H1418" s="133">
        <v>98520567157.778168</v>
      </c>
      <c r="I1418" s="133">
        <v>12631673823674.637</v>
      </c>
      <c r="J1418" s="133">
        <v>178251348184.50653</v>
      </c>
      <c r="K1418" s="133">
        <v>112465762871.87839</v>
      </c>
      <c r="L1418" s="133">
        <v>2217706123083.6318</v>
      </c>
      <c r="M1418" s="133">
        <v>15238617624972.43</v>
      </c>
      <c r="N1418" s="133">
        <v>16144427010621.047</v>
      </c>
      <c r="O1418" s="132">
        <v>0.64251539551057069</v>
      </c>
      <c r="P1418" s="132">
        <v>0.69614013141974551</v>
      </c>
      <c r="Q1418" s="133">
        <v>3982.3450938877768</v>
      </c>
      <c r="R1418" s="426">
        <v>0.84657609273835588</v>
      </c>
    </row>
    <row r="1419" spans="1:18">
      <c r="A1419" s="134">
        <f t="shared" si="22"/>
        <v>1414</v>
      </c>
      <c r="B1419" s="131">
        <v>8525081.0126716923</v>
      </c>
      <c r="C1419" s="131">
        <v>4585065.8463022811</v>
      </c>
      <c r="D1419" s="131">
        <v>827574.46223638637</v>
      </c>
      <c r="E1419" s="131">
        <v>4570445.3392318087</v>
      </c>
      <c r="F1419" s="133">
        <v>206980526329.38361</v>
      </c>
      <c r="G1419" s="133">
        <v>59043245660.915573</v>
      </c>
      <c r="H1419" s="133">
        <v>488177460148.92023</v>
      </c>
      <c r="I1419" s="133">
        <v>8818198902318.127</v>
      </c>
      <c r="J1419" s="133">
        <v>345043215007.91321</v>
      </c>
      <c r="K1419" s="133">
        <v>85551910665.757172</v>
      </c>
      <c r="L1419" s="133">
        <v>1846654488270.0833</v>
      </c>
      <c r="M1419" s="133">
        <v>11583625976410.803</v>
      </c>
      <c r="N1419" s="133">
        <v>12392938536143.674</v>
      </c>
      <c r="O1419" s="132">
        <v>0.54823350415360561</v>
      </c>
      <c r="P1419" s="132">
        <v>0.61496714125366014</v>
      </c>
      <c r="Q1419" s="133">
        <v>3056.9655984567521</v>
      </c>
      <c r="R1419" s="426">
        <v>1.113809201583295</v>
      </c>
    </row>
    <row r="1420" spans="1:18">
      <c r="A1420" s="134">
        <f t="shared" si="22"/>
        <v>1415</v>
      </c>
      <c r="B1420" s="131">
        <v>12329761.704267979</v>
      </c>
      <c r="C1420" s="131">
        <v>8636611.6526082717</v>
      </c>
      <c r="D1420" s="131">
        <v>937966.22183285397</v>
      </c>
      <c r="E1420" s="131">
        <v>4034072.0142564215</v>
      </c>
      <c r="F1420" s="133">
        <v>271769714869.28598</v>
      </c>
      <c r="G1420" s="133">
        <v>72467469313.074814</v>
      </c>
      <c r="H1420" s="133">
        <v>693881149933.01147</v>
      </c>
      <c r="I1420" s="133">
        <v>13521567123951.617</v>
      </c>
      <c r="J1420" s="133">
        <v>203609320945.09442</v>
      </c>
      <c r="K1420" s="133">
        <v>81685571368.39006</v>
      </c>
      <c r="L1420" s="133">
        <v>2022045393903.4019</v>
      </c>
      <c r="M1420" s="133">
        <v>16522788560101.516</v>
      </c>
      <c r="N1420" s="133">
        <v>17620416315816.449</v>
      </c>
      <c r="O1420" s="132">
        <v>0.60839234726376945</v>
      </c>
      <c r="P1420" s="132">
        <v>0.6808842328075263</v>
      </c>
      <c r="Q1420" s="133">
        <v>4346.4273102655279</v>
      </c>
      <c r="R1420" s="426">
        <v>1.142133101375685</v>
      </c>
    </row>
    <row r="1421" spans="1:18">
      <c r="A1421" s="134">
        <f t="shared" si="22"/>
        <v>1416</v>
      </c>
      <c r="B1421" s="131">
        <v>9200976.5185201373</v>
      </c>
      <c r="C1421" s="131">
        <v>11192914.017979935</v>
      </c>
      <c r="D1421" s="131">
        <v>894338.19577553507</v>
      </c>
      <c r="E1421" s="131">
        <v>4152924.1302746134</v>
      </c>
      <c r="F1421" s="133">
        <v>202775397367.24036</v>
      </c>
      <c r="G1421" s="133">
        <v>44362612639.732208</v>
      </c>
      <c r="H1421" s="133">
        <v>849182554498.84656</v>
      </c>
      <c r="I1421" s="133">
        <v>18379369437707.793</v>
      </c>
      <c r="J1421" s="133">
        <v>180234679028.27988</v>
      </c>
      <c r="K1421" s="133">
        <v>91699684342.25415</v>
      </c>
      <c r="L1421" s="133">
        <v>1901409353116.8318</v>
      </c>
      <c r="M1421" s="133">
        <v>21401895708694.008</v>
      </c>
      <c r="N1421" s="133">
        <v>22806653475579.547</v>
      </c>
      <c r="O1421" s="132">
        <v>0.67737806353200514</v>
      </c>
      <c r="P1421" s="132">
        <v>0.7465960046636656</v>
      </c>
      <c r="Q1421" s="133">
        <v>5625.7162001922907</v>
      </c>
      <c r="R1421" s="426">
        <v>1.0624806195286776</v>
      </c>
    </row>
    <row r="1422" spans="1:18">
      <c r="A1422" s="134">
        <f t="shared" si="22"/>
        <v>1417</v>
      </c>
      <c r="B1422" s="131">
        <v>9633627.9928241372</v>
      </c>
      <c r="C1422" s="131">
        <v>5825689.9268680587</v>
      </c>
      <c r="D1422" s="131">
        <v>556535.05641221418</v>
      </c>
      <c r="E1422" s="131">
        <v>4114676.3036742285</v>
      </c>
      <c r="F1422" s="133">
        <v>210825526839.34781</v>
      </c>
      <c r="G1422" s="133">
        <v>39927840573.754059</v>
      </c>
      <c r="H1422" s="133">
        <v>629698285162.21021</v>
      </c>
      <c r="I1422" s="133">
        <v>11751081015992.68</v>
      </c>
      <c r="J1422" s="133">
        <v>268731566550.41412</v>
      </c>
      <c r="K1422" s="133">
        <v>62435947803.115379</v>
      </c>
      <c r="L1422" s="133">
        <v>1276359625479.1804</v>
      </c>
      <c r="M1422" s="133">
        <v>13988306440987.6</v>
      </c>
      <c r="N1422" s="133">
        <v>14985016531337.748</v>
      </c>
      <c r="O1422" s="132">
        <v>0.61195565566576193</v>
      </c>
      <c r="P1422" s="132">
        <v>0.68181029054411735</v>
      </c>
      <c r="Q1422" s="133">
        <v>3696.3533624414772</v>
      </c>
      <c r="R1422" s="426">
        <v>1.0571983709218735</v>
      </c>
    </row>
    <row r="1423" spans="1:18">
      <c r="A1423" s="134">
        <f t="shared" si="22"/>
        <v>1418</v>
      </c>
      <c r="B1423" s="131">
        <v>7349572.772837528</v>
      </c>
      <c r="C1423" s="131">
        <v>7566467.2591084838</v>
      </c>
      <c r="D1423" s="131">
        <v>422693.18210279854</v>
      </c>
      <c r="E1423" s="131">
        <v>4753413.2128077867</v>
      </c>
      <c r="F1423" s="133">
        <v>178638198212.10135</v>
      </c>
      <c r="G1423" s="133">
        <v>61479385285.271072</v>
      </c>
      <c r="H1423" s="133">
        <v>405148116887.35437</v>
      </c>
      <c r="I1423" s="133">
        <v>12232638079156.311</v>
      </c>
      <c r="J1423" s="133">
        <v>340719417784.43829</v>
      </c>
      <c r="K1423" s="133">
        <v>50711870667.167801</v>
      </c>
      <c r="L1423" s="133">
        <v>932020852630.34753</v>
      </c>
      <c r="M1423" s="133">
        <v>13961238337125.617</v>
      </c>
      <c r="N1423" s="133">
        <v>14871693441738.334</v>
      </c>
      <c r="O1423" s="132">
        <v>0.64973179152734428</v>
      </c>
      <c r="P1423" s="132">
        <v>0.71503989173765137</v>
      </c>
      <c r="Q1423" s="133">
        <v>3668.3999609616017</v>
      </c>
      <c r="R1423" s="426">
        <v>1.0210273948946409</v>
      </c>
    </row>
    <row r="1424" spans="1:18">
      <c r="A1424" s="134">
        <f t="shared" si="22"/>
        <v>1419</v>
      </c>
      <c r="B1424" s="131">
        <v>7269559.6363647068</v>
      </c>
      <c r="C1424" s="131">
        <v>8383816.4845962832</v>
      </c>
      <c r="D1424" s="131">
        <v>749300.37280592881</v>
      </c>
      <c r="E1424" s="131">
        <v>4410157.0290916301</v>
      </c>
      <c r="F1424" s="133">
        <v>211001955805.74478</v>
      </c>
      <c r="G1424" s="133">
        <v>67407846833.985222</v>
      </c>
      <c r="H1424" s="133">
        <v>614907916710.09473</v>
      </c>
      <c r="I1424" s="133">
        <v>14559623114878.732</v>
      </c>
      <c r="J1424" s="133">
        <v>312804369764.38666</v>
      </c>
      <c r="K1424" s="133">
        <v>93096914108.005615</v>
      </c>
      <c r="L1424" s="133">
        <v>1958752985321.6318</v>
      </c>
      <c r="M1424" s="133">
        <v>17539185300782.852</v>
      </c>
      <c r="N1424" s="133">
        <v>18906404296333.258</v>
      </c>
      <c r="O1424" s="132">
        <v>0.67712855972614017</v>
      </c>
      <c r="P1424" s="132">
        <v>0.7589690346849528</v>
      </c>
      <c r="Q1424" s="133">
        <v>4663.6419083209812</v>
      </c>
      <c r="R1424" s="426">
        <v>1.2448188990995472</v>
      </c>
    </row>
    <row r="1425" spans="1:18">
      <c r="A1425" s="134">
        <f t="shared" si="22"/>
        <v>1420</v>
      </c>
      <c r="B1425" s="131">
        <v>7561067.3419423727</v>
      </c>
      <c r="C1425" s="131">
        <v>4340197.4730217969</v>
      </c>
      <c r="D1425" s="131">
        <v>817992.10429110436</v>
      </c>
      <c r="E1425" s="131">
        <v>4076358.4433524469</v>
      </c>
      <c r="F1425" s="133">
        <v>214983274862.54428</v>
      </c>
      <c r="G1425" s="133">
        <v>51531437669.127304</v>
      </c>
      <c r="H1425" s="133">
        <v>567316423189.08777</v>
      </c>
      <c r="I1425" s="133">
        <v>9602701371497.2813</v>
      </c>
      <c r="J1425" s="133">
        <v>293689819523.90326</v>
      </c>
      <c r="K1425" s="133">
        <v>108999994377.77876</v>
      </c>
      <c r="L1425" s="133">
        <v>1538423567137.834</v>
      </c>
      <c r="M1425" s="133">
        <v>12111131175725.885</v>
      </c>
      <c r="N1425" s="133">
        <v>12969889640495.828</v>
      </c>
      <c r="O1425" s="132">
        <v>0.6016103762045758</v>
      </c>
      <c r="P1425" s="132">
        <v>0.66146143377006028</v>
      </c>
      <c r="Q1425" s="133">
        <v>3199.2821017503275</v>
      </c>
      <c r="R1425" s="426">
        <v>0.94476036705675093</v>
      </c>
    </row>
    <row r="1426" spans="1:18">
      <c r="A1426" s="134">
        <f t="shared" si="22"/>
        <v>1421</v>
      </c>
      <c r="B1426" s="131">
        <v>5479185.3448084285</v>
      </c>
      <c r="C1426" s="131">
        <v>2479188.7137348359</v>
      </c>
      <c r="D1426" s="131">
        <v>1271313.7202557188</v>
      </c>
      <c r="E1426" s="131">
        <v>4612993.2188164257</v>
      </c>
      <c r="F1426" s="133">
        <v>236094791907.80676</v>
      </c>
      <c r="G1426" s="133">
        <v>48321969024.087753</v>
      </c>
      <c r="H1426" s="133">
        <v>462038069807.81549</v>
      </c>
      <c r="I1426" s="133">
        <v>6294617645215.8096</v>
      </c>
      <c r="J1426" s="133">
        <v>392289523061.25116</v>
      </c>
      <c r="K1426" s="133">
        <v>96822119968.94191</v>
      </c>
      <c r="L1426" s="133">
        <v>2904934452646.5591</v>
      </c>
      <c r="M1426" s="133">
        <v>10150701810700.377</v>
      </c>
      <c r="N1426" s="133">
        <v>10974318479934.67</v>
      </c>
      <c r="O1426" s="132">
        <v>0.59655776288257212</v>
      </c>
      <c r="P1426" s="132">
        <v>0.66038892139725558</v>
      </c>
      <c r="Q1426" s="133">
        <v>2707.0346521792476</v>
      </c>
      <c r="R1426" s="426">
        <v>0.98218024207142141</v>
      </c>
    </row>
    <row r="1427" spans="1:18">
      <c r="A1427" s="134">
        <f t="shared" si="22"/>
        <v>1422</v>
      </c>
      <c r="B1427" s="131">
        <v>10968525.395321649</v>
      </c>
      <c r="C1427" s="131">
        <v>7575322.4551386265</v>
      </c>
      <c r="D1427" s="131">
        <v>659377.94717110717</v>
      </c>
      <c r="E1427" s="131">
        <v>4557229.943444632</v>
      </c>
      <c r="F1427" s="133">
        <v>197498722888.79181</v>
      </c>
      <c r="G1427" s="133">
        <v>34194808900.692039</v>
      </c>
      <c r="H1427" s="133">
        <v>113431828366.74608</v>
      </c>
      <c r="I1427" s="133">
        <v>12508983580684.186</v>
      </c>
      <c r="J1427" s="133">
        <v>277635609405.28693</v>
      </c>
      <c r="K1427" s="133">
        <v>64310915645.84301</v>
      </c>
      <c r="L1427" s="133">
        <v>1225602119471.926</v>
      </c>
      <c r="M1427" s="133">
        <v>14189964053573.988</v>
      </c>
      <c r="N1427" s="133">
        <v>15178667475344.717</v>
      </c>
      <c r="O1427" s="132">
        <v>0.60646436594095621</v>
      </c>
      <c r="P1427" s="132">
        <v>0.65732566863979969</v>
      </c>
      <c r="Q1427" s="133">
        <v>3744.1212322014594</v>
      </c>
      <c r="R1427" s="426">
        <v>0.98675970641500932</v>
      </c>
    </row>
    <row r="1428" spans="1:18">
      <c r="A1428" s="134">
        <f t="shared" si="22"/>
        <v>1423</v>
      </c>
      <c r="B1428" s="131">
        <v>9990914.1580551062</v>
      </c>
      <c r="C1428" s="131">
        <v>3998703.1557174004</v>
      </c>
      <c r="D1428" s="131">
        <v>1506255.3162120644</v>
      </c>
      <c r="E1428" s="131">
        <v>6052946.9757191241</v>
      </c>
      <c r="F1428" s="133">
        <v>223440912498.87924</v>
      </c>
      <c r="G1428" s="133">
        <v>63086940036.479309</v>
      </c>
      <c r="H1428" s="133">
        <v>388347628218.95142</v>
      </c>
      <c r="I1428" s="133">
        <v>9434552730962.9805</v>
      </c>
      <c r="J1428" s="133">
        <v>234164792738.64252</v>
      </c>
      <c r="K1428" s="133">
        <v>161109518112.67068</v>
      </c>
      <c r="L1428" s="133">
        <v>3829804839525.7832</v>
      </c>
      <c r="M1428" s="133">
        <v>14047979509559.027</v>
      </c>
      <c r="N1428" s="133">
        <v>15003876360983.979</v>
      </c>
      <c r="O1428" s="132">
        <v>0.56022787392575535</v>
      </c>
      <c r="P1428" s="132">
        <v>0.62153889850229671</v>
      </c>
      <c r="Q1428" s="133">
        <v>3701.0055157829252</v>
      </c>
      <c r="R1428" s="426">
        <v>1.1812395401415845</v>
      </c>
    </row>
    <row r="1429" spans="1:18">
      <c r="A1429" s="134">
        <f t="shared" si="22"/>
        <v>1424</v>
      </c>
      <c r="B1429" s="131">
        <v>6229038.521796301</v>
      </c>
      <c r="C1429" s="131">
        <v>9255670.0030635055</v>
      </c>
      <c r="D1429" s="131">
        <v>771683.5578444798</v>
      </c>
      <c r="E1429" s="131">
        <v>4219205.2512020301</v>
      </c>
      <c r="F1429" s="133">
        <v>230184415995.55756</v>
      </c>
      <c r="G1429" s="133">
        <v>51602286504.776627</v>
      </c>
      <c r="H1429" s="133">
        <v>691464697353.18774</v>
      </c>
      <c r="I1429" s="133">
        <v>14804705301832.223</v>
      </c>
      <c r="J1429" s="133">
        <v>255730014288.86609</v>
      </c>
      <c r="K1429" s="133">
        <v>72329365788.827133</v>
      </c>
      <c r="L1429" s="133">
        <v>1410785852485.5291</v>
      </c>
      <c r="M1429" s="133">
        <v>17235015231748.631</v>
      </c>
      <c r="N1429" s="133">
        <v>18366028355104.707</v>
      </c>
      <c r="O1429" s="132">
        <v>0.69431632528460707</v>
      </c>
      <c r="P1429" s="132">
        <v>0.76063598249083697</v>
      </c>
      <c r="Q1429" s="133">
        <v>4530.3473988911464</v>
      </c>
      <c r="R1429" s="426">
        <v>0.90737711069981475</v>
      </c>
    </row>
    <row r="1430" spans="1:18">
      <c r="A1430" s="134">
        <f t="shared" si="22"/>
        <v>1425</v>
      </c>
      <c r="B1430" s="131">
        <v>10191479.699423483</v>
      </c>
      <c r="C1430" s="131">
        <v>12150410.432606593</v>
      </c>
      <c r="D1430" s="131">
        <v>589889.13408307475</v>
      </c>
      <c r="E1430" s="131">
        <v>4905722.1112550776</v>
      </c>
      <c r="F1430" s="133">
        <v>258453667293.05847</v>
      </c>
      <c r="G1430" s="133">
        <v>64458619597.810165</v>
      </c>
      <c r="H1430" s="133">
        <v>444933654298.03186</v>
      </c>
      <c r="I1430" s="133">
        <v>23918785555311.168</v>
      </c>
      <c r="J1430" s="133">
        <v>265944674433.97079</v>
      </c>
      <c r="K1430" s="133">
        <v>66319138719.082146</v>
      </c>
      <c r="L1430" s="133">
        <v>1540058068048.1328</v>
      </c>
      <c r="M1430" s="133">
        <v>26236041090810.387</v>
      </c>
      <c r="N1430" s="133">
        <v>27851574859868.828</v>
      </c>
      <c r="O1430" s="132">
        <v>0.70631119246183027</v>
      </c>
      <c r="P1430" s="132">
        <v>0.76828819688401362</v>
      </c>
      <c r="Q1430" s="133">
        <v>6870.1467340574318</v>
      </c>
      <c r="R1430" s="426">
        <v>1.1621585614985874</v>
      </c>
    </row>
    <row r="1431" spans="1:18">
      <c r="A1431" s="134">
        <f t="shared" si="22"/>
        <v>1426</v>
      </c>
      <c r="B1431" s="131">
        <v>13797607.123942534</v>
      </c>
      <c r="C1431" s="131">
        <v>6028299.7393563325</v>
      </c>
      <c r="D1431" s="131">
        <v>1593814.3151156071</v>
      </c>
      <c r="E1431" s="131">
        <v>3579908.2770578763</v>
      </c>
      <c r="F1431" s="133">
        <v>261487374262.07715</v>
      </c>
      <c r="G1431" s="133">
        <v>55392457419.473511</v>
      </c>
      <c r="H1431" s="133">
        <v>513671452177.34875</v>
      </c>
      <c r="I1431" s="133">
        <v>11499296182727.729</v>
      </c>
      <c r="J1431" s="133">
        <v>136468703213.46463</v>
      </c>
      <c r="K1431" s="133">
        <v>116051748996.7468</v>
      </c>
      <c r="L1431" s="133">
        <v>3652148061027.6196</v>
      </c>
      <c r="M1431" s="133">
        <v>15917636148142.908</v>
      </c>
      <c r="N1431" s="133">
        <v>17076011877403.441</v>
      </c>
      <c r="O1431" s="132">
        <v>0.60913294710259402</v>
      </c>
      <c r="P1431" s="132">
        <v>0.66550787982497661</v>
      </c>
      <c r="Q1431" s="133">
        <v>4212.1390916140708</v>
      </c>
      <c r="R1431" s="426">
        <v>0.9877094531239663</v>
      </c>
    </row>
    <row r="1432" spans="1:18">
      <c r="A1432" s="134">
        <f t="shared" si="22"/>
        <v>1427</v>
      </c>
      <c r="B1432" s="131">
        <v>11787800.943899956</v>
      </c>
      <c r="C1432" s="131">
        <v>5549113.5190723538</v>
      </c>
      <c r="D1432" s="131">
        <v>1364423.1983692735</v>
      </c>
      <c r="E1432" s="131">
        <v>5117472.7739677774</v>
      </c>
      <c r="F1432" s="133">
        <v>238179690570.91772</v>
      </c>
      <c r="G1432" s="133">
        <v>43736272949.121223</v>
      </c>
      <c r="H1432" s="133">
        <v>645721252718.58398</v>
      </c>
      <c r="I1432" s="133">
        <v>9806146086207.3223</v>
      </c>
      <c r="J1432" s="133">
        <v>344633844051.89056</v>
      </c>
      <c r="K1432" s="133">
        <v>75717104023.624344</v>
      </c>
      <c r="L1432" s="133">
        <v>4043870797867.1284</v>
      </c>
      <c r="M1432" s="133">
        <v>14916089084868.551</v>
      </c>
      <c r="N1432" s="133">
        <v>15909386272647.086</v>
      </c>
      <c r="O1432" s="132">
        <v>0.60398433060763468</v>
      </c>
      <c r="P1432" s="132">
        <v>0.66097775843556972</v>
      </c>
      <c r="Q1432" s="133">
        <v>3924.3676054876878</v>
      </c>
      <c r="R1432" s="426">
        <v>1.2673197105157119</v>
      </c>
    </row>
    <row r="1433" spans="1:18">
      <c r="A1433" s="134">
        <f t="shared" si="22"/>
        <v>1428</v>
      </c>
      <c r="B1433" s="131">
        <v>9269919.2225077543</v>
      </c>
      <c r="C1433" s="131">
        <v>3541859.3474087627</v>
      </c>
      <c r="D1433" s="131">
        <v>790476.91427434864</v>
      </c>
      <c r="E1433" s="131">
        <v>3262597.1013474772</v>
      </c>
      <c r="F1433" s="133">
        <v>259564814037.49826</v>
      </c>
      <c r="G1433" s="133">
        <v>69928569433.42717</v>
      </c>
      <c r="H1433" s="133">
        <v>566853197391.80591</v>
      </c>
      <c r="I1433" s="133">
        <v>8478362312695.7969</v>
      </c>
      <c r="J1433" s="133">
        <v>221946614084.4855</v>
      </c>
      <c r="K1433" s="133">
        <v>96043448174.709183</v>
      </c>
      <c r="L1433" s="133">
        <v>1669941014360.7612</v>
      </c>
      <c r="M1433" s="133">
        <v>11033146586707.561</v>
      </c>
      <c r="N1433" s="133">
        <v>11871398889123.832</v>
      </c>
      <c r="O1433" s="132">
        <v>0.58933905833860778</v>
      </c>
      <c r="P1433" s="132">
        <v>0.65286584743341092</v>
      </c>
      <c r="Q1433" s="133">
        <v>2928.3174368830369</v>
      </c>
      <c r="R1433" s="426">
        <v>0.99537742131326568</v>
      </c>
    </row>
    <row r="1434" spans="1:18">
      <c r="A1434" s="134">
        <f t="shared" si="22"/>
        <v>1429</v>
      </c>
      <c r="B1434" s="131">
        <v>11002500.229578607</v>
      </c>
      <c r="C1434" s="131">
        <v>4581509.3262723899</v>
      </c>
      <c r="D1434" s="131">
        <v>1003618.1659321475</v>
      </c>
      <c r="E1434" s="131">
        <v>3534262.3503887178</v>
      </c>
      <c r="F1434" s="133">
        <v>196862029988.8858</v>
      </c>
      <c r="G1434" s="133">
        <v>56002212610.819458</v>
      </c>
      <c r="H1434" s="133">
        <v>618944561899.81702</v>
      </c>
      <c r="I1434" s="133">
        <v>9378211606735.8691</v>
      </c>
      <c r="J1434" s="133">
        <v>184338264634.57947</v>
      </c>
      <c r="K1434" s="133">
        <v>85817722048.965759</v>
      </c>
      <c r="L1434" s="133">
        <v>2246142692229.8223</v>
      </c>
      <c r="M1434" s="133">
        <v>12513454847549.053</v>
      </c>
      <c r="N1434" s="133">
        <v>13463050061009.51</v>
      </c>
      <c r="O1434" s="132">
        <v>0.58125438428882747</v>
      </c>
      <c r="P1434" s="132">
        <v>0.66966688948889908</v>
      </c>
      <c r="Q1434" s="133">
        <v>3320.929960781823</v>
      </c>
      <c r="R1434" s="426">
        <v>1.1649698407337179</v>
      </c>
    </row>
    <row r="1435" spans="1:18">
      <c r="A1435" s="134">
        <f t="shared" si="22"/>
        <v>1430</v>
      </c>
      <c r="B1435" s="131">
        <v>14836948.961814923</v>
      </c>
      <c r="C1435" s="131">
        <v>12037652.78271915</v>
      </c>
      <c r="D1435" s="131">
        <v>611742.90203919786</v>
      </c>
      <c r="E1435" s="131">
        <v>3611733.7997972583</v>
      </c>
      <c r="F1435" s="133">
        <v>263311417412.31317</v>
      </c>
      <c r="G1435" s="133">
        <v>86911797861.889801</v>
      </c>
      <c r="H1435" s="133">
        <v>768263277557.09351</v>
      </c>
      <c r="I1435" s="133">
        <v>19040621831345.379</v>
      </c>
      <c r="J1435" s="133">
        <v>164169409649.40796</v>
      </c>
      <c r="K1435" s="133">
        <v>46845765221.806404</v>
      </c>
      <c r="L1435" s="133">
        <v>1472110860753.8345</v>
      </c>
      <c r="M1435" s="133">
        <v>21492011144527.52</v>
      </c>
      <c r="N1435" s="133">
        <v>22818723783901.293</v>
      </c>
      <c r="O1435" s="132">
        <v>0.67279707855309279</v>
      </c>
      <c r="P1435" s="132">
        <v>0.73042466176669063</v>
      </c>
      <c r="Q1435" s="133">
        <v>5628.6935826100871</v>
      </c>
      <c r="R1435" s="426">
        <v>1.055946452609188</v>
      </c>
    </row>
    <row r="1436" spans="1:18">
      <c r="A1436" s="134">
        <f t="shared" si="22"/>
        <v>1431</v>
      </c>
      <c r="B1436" s="131">
        <v>13231508.558533378</v>
      </c>
      <c r="C1436" s="131">
        <v>9726593.6981757693</v>
      </c>
      <c r="D1436" s="131">
        <v>1170942.5357740095</v>
      </c>
      <c r="E1436" s="131">
        <v>6032532.0162241813</v>
      </c>
      <c r="F1436" s="133">
        <v>241646605390.83722</v>
      </c>
      <c r="G1436" s="133">
        <v>67301770756.728027</v>
      </c>
      <c r="H1436" s="133">
        <v>247633792673.83426</v>
      </c>
      <c r="I1436" s="133">
        <v>17749119147415.023</v>
      </c>
      <c r="J1436" s="133">
        <v>390959925169.33459</v>
      </c>
      <c r="K1436" s="133">
        <v>100381494124.60158</v>
      </c>
      <c r="L1436" s="133">
        <v>2261587413554.8052</v>
      </c>
      <c r="M1436" s="133">
        <v>20749681772937.602</v>
      </c>
      <c r="N1436" s="133">
        <v>22077423443047.191</v>
      </c>
      <c r="O1436" s="132">
        <v>0.62931594945783775</v>
      </c>
      <c r="P1436" s="132">
        <v>0.68707424090885405</v>
      </c>
      <c r="Q1436" s="133">
        <v>5445.8370604457796</v>
      </c>
      <c r="R1436" s="426">
        <v>1.0046826222795306</v>
      </c>
    </row>
    <row r="1437" spans="1:18">
      <c r="A1437" s="134">
        <f t="shared" si="22"/>
        <v>1432</v>
      </c>
      <c r="B1437" s="131">
        <v>12450225.424977669</v>
      </c>
      <c r="C1437" s="131">
        <v>14129409.965072762</v>
      </c>
      <c r="D1437" s="131">
        <v>1117975.446668135</v>
      </c>
      <c r="E1437" s="131">
        <v>4839786.5072223935</v>
      </c>
      <c r="F1437" s="133">
        <v>243754426101.04144</v>
      </c>
      <c r="G1437" s="133">
        <v>62400822947.634079</v>
      </c>
      <c r="H1437" s="133">
        <v>388410363564.64063</v>
      </c>
      <c r="I1437" s="133">
        <v>21611071277063.281</v>
      </c>
      <c r="J1437" s="133">
        <v>341097447921.4472</v>
      </c>
      <c r="K1437" s="133">
        <v>82512180697.42868</v>
      </c>
      <c r="L1437" s="133">
        <v>2611087676946.3652</v>
      </c>
      <c r="M1437" s="133">
        <v>25034178946193.164</v>
      </c>
      <c r="N1437" s="133">
        <v>26561652738264.508</v>
      </c>
      <c r="O1437" s="132">
        <v>0.69153839285650787</v>
      </c>
      <c r="P1437" s="132">
        <v>0.74952918627036003</v>
      </c>
      <c r="Q1437" s="133">
        <v>6551.9617015945996</v>
      </c>
      <c r="R1437" s="426">
        <v>1.0990855472327472</v>
      </c>
    </row>
    <row r="1438" spans="1:18">
      <c r="A1438" s="134">
        <f t="shared" si="22"/>
        <v>1433</v>
      </c>
      <c r="B1438" s="131">
        <v>14886287.164400037</v>
      </c>
      <c r="C1438" s="131">
        <v>6934965.0716951266</v>
      </c>
      <c r="D1438" s="131">
        <v>1585286.2907929015</v>
      </c>
      <c r="E1438" s="131">
        <v>3237220.9936537296</v>
      </c>
      <c r="F1438" s="133">
        <v>194091705968.12433</v>
      </c>
      <c r="G1438" s="133">
        <v>49630835100.380142</v>
      </c>
      <c r="H1438" s="133">
        <v>202451827942.6221</v>
      </c>
      <c r="I1438" s="133">
        <v>10441752521173.744</v>
      </c>
      <c r="J1438" s="133">
        <v>210078333696.26703</v>
      </c>
      <c r="K1438" s="133">
        <v>136512809930.93208</v>
      </c>
      <c r="L1438" s="133">
        <v>3628192411301.5435</v>
      </c>
      <c r="M1438" s="133">
        <v>14618987904045.109</v>
      </c>
      <c r="N1438" s="133">
        <v>15532849675164.947</v>
      </c>
      <c r="O1438" s="132">
        <v>0.5775485572401059</v>
      </c>
      <c r="P1438" s="132">
        <v>0.64861522595212362</v>
      </c>
      <c r="Q1438" s="133">
        <v>3831.4873397052165</v>
      </c>
      <c r="R1438" s="426">
        <v>1.0983729688524126</v>
      </c>
    </row>
    <row r="1439" spans="1:18">
      <c r="A1439" s="134">
        <f t="shared" si="22"/>
        <v>1434</v>
      </c>
      <c r="B1439" s="131">
        <v>12642451.418596413</v>
      </c>
      <c r="C1439" s="131">
        <v>6294679.0783356996</v>
      </c>
      <c r="D1439" s="131">
        <v>1416639.0895907367</v>
      </c>
      <c r="E1439" s="131">
        <v>3497264.0334042851</v>
      </c>
      <c r="F1439" s="133">
        <v>280933367912.85229</v>
      </c>
      <c r="G1439" s="133">
        <v>75086845485.44664</v>
      </c>
      <c r="H1439" s="133">
        <v>258480235941.31396</v>
      </c>
      <c r="I1439" s="133">
        <v>11238092709659.395</v>
      </c>
      <c r="J1439" s="133">
        <v>177946935100.32214</v>
      </c>
      <c r="K1439" s="133">
        <v>141422319864.97061</v>
      </c>
      <c r="L1439" s="133">
        <v>2698653898327.6084</v>
      </c>
      <c r="M1439" s="133">
        <v>14514596098893.609</v>
      </c>
      <c r="N1439" s="133">
        <v>15481375017352.945</v>
      </c>
      <c r="O1439" s="132">
        <v>0.57607720310678479</v>
      </c>
      <c r="P1439" s="132">
        <v>0.64006382903830517</v>
      </c>
      <c r="Q1439" s="133">
        <v>3818.7900881482351</v>
      </c>
      <c r="R1439" s="426">
        <v>0.98876902385733423</v>
      </c>
    </row>
    <row r="1440" spans="1:18">
      <c r="A1440" s="134">
        <f t="shared" si="22"/>
        <v>1435</v>
      </c>
      <c r="B1440" s="131">
        <v>10394344.870069955</v>
      </c>
      <c r="C1440" s="131">
        <v>6247347.1504028104</v>
      </c>
      <c r="D1440" s="131">
        <v>1252105.7353823793</v>
      </c>
      <c r="E1440" s="131">
        <v>5775247.9741372429</v>
      </c>
      <c r="F1440" s="133">
        <v>280723164403.54675</v>
      </c>
      <c r="G1440" s="133">
        <v>71217681591.531021</v>
      </c>
      <c r="H1440" s="133">
        <v>697302988777.71069</v>
      </c>
      <c r="I1440" s="133">
        <v>10788192097853.637</v>
      </c>
      <c r="J1440" s="133">
        <v>509863558251.43646</v>
      </c>
      <c r="K1440" s="133">
        <v>79226910368.418106</v>
      </c>
      <c r="L1440" s="133">
        <v>2716189062183.7324</v>
      </c>
      <c r="M1440" s="133">
        <v>14790774617434.934</v>
      </c>
      <c r="N1440" s="133">
        <v>15801383371312.328</v>
      </c>
      <c r="O1440" s="132">
        <v>0.59941369542595735</v>
      </c>
      <c r="P1440" s="132">
        <v>0.6838444210415805</v>
      </c>
      <c r="Q1440" s="133">
        <v>3897.7265346108356</v>
      </c>
      <c r="R1440" s="426">
        <v>1.1078357632354288</v>
      </c>
    </row>
    <row r="1441" spans="1:18">
      <c r="A1441" s="134">
        <f t="shared" si="22"/>
        <v>1436</v>
      </c>
      <c r="B1441" s="131">
        <v>10985847.83212292</v>
      </c>
      <c r="C1441" s="131">
        <v>7400892.6605327846</v>
      </c>
      <c r="D1441" s="131">
        <v>998248.35800618795</v>
      </c>
      <c r="E1441" s="131">
        <v>5036445.8131151162</v>
      </c>
      <c r="F1441" s="133">
        <v>230826389990.82318</v>
      </c>
      <c r="G1441" s="133">
        <v>62891012772.139587</v>
      </c>
      <c r="H1441" s="133">
        <v>559536978071.30469</v>
      </c>
      <c r="I1441" s="133">
        <v>12506407623110.545</v>
      </c>
      <c r="J1441" s="133">
        <v>335192756264.61023</v>
      </c>
      <c r="K1441" s="133">
        <v>88766645121.45993</v>
      </c>
      <c r="L1441" s="133">
        <v>2826383658591.5083</v>
      </c>
      <c r="M1441" s="133">
        <v>16316287661159.426</v>
      </c>
      <c r="N1441" s="133">
        <v>17401379094557.609</v>
      </c>
      <c r="O1441" s="132">
        <v>0.60970722292677026</v>
      </c>
      <c r="P1441" s="132">
        <v>0.67264609479383175</v>
      </c>
      <c r="Q1441" s="133">
        <v>4292.3974086229919</v>
      </c>
      <c r="R1441" s="426">
        <v>1.4104101289521844</v>
      </c>
    </row>
    <row r="1442" spans="1:18">
      <c r="A1442" s="134">
        <f t="shared" si="22"/>
        <v>1437</v>
      </c>
      <c r="B1442" s="131">
        <v>14984336.46954776</v>
      </c>
      <c r="C1442" s="131">
        <v>17131103.302520618</v>
      </c>
      <c r="D1442" s="131">
        <v>778289.40488553653</v>
      </c>
      <c r="E1442" s="131">
        <v>4732178.3009033836</v>
      </c>
      <c r="F1442" s="133">
        <v>245840518173.11884</v>
      </c>
      <c r="G1442" s="133">
        <v>58173802039.404678</v>
      </c>
      <c r="H1442" s="133">
        <v>429924364405.30975</v>
      </c>
      <c r="I1442" s="133">
        <v>24716710866426.82</v>
      </c>
      <c r="J1442" s="133">
        <v>342757019728.72363</v>
      </c>
      <c r="K1442" s="133">
        <v>78617233284.418198</v>
      </c>
      <c r="L1442" s="133">
        <v>1646031469409.033</v>
      </c>
      <c r="M1442" s="133">
        <v>27214040953254.301</v>
      </c>
      <c r="N1442" s="133">
        <v>28870522762908.059</v>
      </c>
      <c r="O1442" s="132">
        <v>0.68173538759440755</v>
      </c>
      <c r="P1442" s="132">
        <v>0.7480374369014553</v>
      </c>
      <c r="Q1442" s="133">
        <v>7121.4905680582287</v>
      </c>
      <c r="R1442" s="426">
        <v>1.0934408713073582</v>
      </c>
    </row>
    <row r="1443" spans="1:18">
      <c r="A1443" s="134">
        <f t="shared" si="22"/>
        <v>1438</v>
      </c>
      <c r="B1443" s="131">
        <v>9856572.4679829795</v>
      </c>
      <c r="C1443" s="131">
        <v>4569691.6704471679</v>
      </c>
      <c r="D1443" s="131">
        <v>1241189.5731737977</v>
      </c>
      <c r="E1443" s="131">
        <v>4966734.1549482923</v>
      </c>
      <c r="F1443" s="133">
        <v>288256147046.32605</v>
      </c>
      <c r="G1443" s="133">
        <v>62998967880.131805</v>
      </c>
      <c r="H1443" s="133">
        <v>442959458184.12469</v>
      </c>
      <c r="I1443" s="133">
        <v>9714184934198.0352</v>
      </c>
      <c r="J1443" s="133">
        <v>195936565557.55417</v>
      </c>
      <c r="K1443" s="133">
        <v>113623014154.2347</v>
      </c>
      <c r="L1443" s="133">
        <v>2136747645405.6055</v>
      </c>
      <c r="M1443" s="133">
        <v>12603451617499.555</v>
      </c>
      <c r="N1443" s="133">
        <v>13483492201522.611</v>
      </c>
      <c r="O1443" s="132">
        <v>0.5745975505839096</v>
      </c>
      <c r="P1443" s="132">
        <v>0.63777766752811382</v>
      </c>
      <c r="Q1443" s="133">
        <v>3325.9724226745466</v>
      </c>
      <c r="R1443" s="426">
        <v>0.80960199780061426</v>
      </c>
    </row>
    <row r="1444" spans="1:18">
      <c r="A1444" s="134">
        <f t="shared" si="22"/>
        <v>1439</v>
      </c>
      <c r="B1444" s="131">
        <v>8304825.827628321</v>
      </c>
      <c r="C1444" s="131">
        <v>3742671.2864928963</v>
      </c>
      <c r="D1444" s="131">
        <v>596898.23452308588</v>
      </c>
      <c r="E1444" s="131">
        <v>3287774.6014746288</v>
      </c>
      <c r="F1444" s="133">
        <v>286936182662.05212</v>
      </c>
      <c r="G1444" s="133">
        <v>61756807345.811943</v>
      </c>
      <c r="H1444" s="133">
        <v>1031567508109.0913</v>
      </c>
      <c r="I1444" s="133">
        <v>9049905071351.5742</v>
      </c>
      <c r="J1444" s="133">
        <v>188656111699.95581</v>
      </c>
      <c r="K1444" s="133">
        <v>59543178049.393265</v>
      </c>
      <c r="L1444" s="133">
        <v>1809339644944.7129</v>
      </c>
      <c r="M1444" s="133">
        <v>12139011514154.727</v>
      </c>
      <c r="N1444" s="133">
        <v>13142857451930.689</v>
      </c>
      <c r="O1444" s="132">
        <v>0.63023277076957107</v>
      </c>
      <c r="P1444" s="132">
        <v>0.6969644601067112</v>
      </c>
      <c r="Q1444" s="133">
        <v>3241.9480641170917</v>
      </c>
      <c r="R1444" s="426">
        <v>1.3618945545673993</v>
      </c>
    </row>
    <row r="1445" spans="1:18">
      <c r="A1445" s="134">
        <f t="shared" si="22"/>
        <v>1440</v>
      </c>
      <c r="B1445" s="131">
        <v>9844627.4521218911</v>
      </c>
      <c r="C1445" s="131">
        <v>6428055.1885464331</v>
      </c>
      <c r="D1445" s="131">
        <v>949824.27114124573</v>
      </c>
      <c r="E1445" s="131">
        <v>4665522.1418045508</v>
      </c>
      <c r="F1445" s="133">
        <v>226288158545.25806</v>
      </c>
      <c r="G1445" s="133">
        <v>43186929340.204453</v>
      </c>
      <c r="H1445" s="133">
        <v>587510986048.26343</v>
      </c>
      <c r="I1445" s="133">
        <v>11461762153998.479</v>
      </c>
      <c r="J1445" s="133">
        <v>319234399286.75604</v>
      </c>
      <c r="K1445" s="133">
        <v>95218078862.937378</v>
      </c>
      <c r="L1445" s="133">
        <v>2389514686093.1694</v>
      </c>
      <c r="M1445" s="133">
        <v>14853240304289.605</v>
      </c>
      <c r="N1445" s="133">
        <v>15899392646237.684</v>
      </c>
      <c r="O1445" s="132">
        <v>0.62613313582934305</v>
      </c>
      <c r="P1445" s="132">
        <v>0.69577187995913381</v>
      </c>
      <c r="Q1445" s="133">
        <v>3921.9024781050034</v>
      </c>
      <c r="R1445" s="426">
        <v>1.0818068441096331</v>
      </c>
    </row>
    <row r="1446" spans="1:18">
      <c r="A1446" s="134">
        <f t="shared" si="22"/>
        <v>1441</v>
      </c>
      <c r="B1446" s="131">
        <v>10812472.355455967</v>
      </c>
      <c r="C1446" s="131">
        <v>17965732.114344526</v>
      </c>
      <c r="D1446" s="131">
        <v>962467.69843725418</v>
      </c>
      <c r="E1446" s="131">
        <v>4808957.8472287748</v>
      </c>
      <c r="F1446" s="133">
        <v>252525147667.58408</v>
      </c>
      <c r="G1446" s="133">
        <v>46419043653.261597</v>
      </c>
      <c r="H1446" s="133">
        <v>467279128635.82147</v>
      </c>
      <c r="I1446" s="133">
        <v>24254537345532.879</v>
      </c>
      <c r="J1446" s="133">
        <v>248651777969.14151</v>
      </c>
      <c r="K1446" s="133">
        <v>82947330832.619919</v>
      </c>
      <c r="L1446" s="133">
        <v>1905226031313.6848</v>
      </c>
      <c r="M1446" s="133">
        <v>26958641614284.145</v>
      </c>
      <c r="N1446" s="133">
        <v>28532121375491.555</v>
      </c>
      <c r="O1446" s="132">
        <v>0.7110709580424811</v>
      </c>
      <c r="P1446" s="132">
        <v>0.77664842303753245</v>
      </c>
      <c r="Q1446" s="133">
        <v>7038.0171128494212</v>
      </c>
      <c r="R1446" s="426">
        <v>0.88485921563904568</v>
      </c>
    </row>
    <row r="1447" spans="1:18">
      <c r="A1447" s="134">
        <f t="shared" si="22"/>
        <v>1442</v>
      </c>
      <c r="B1447" s="131">
        <v>6119258.7686644504</v>
      </c>
      <c r="C1447" s="131">
        <v>12242837.883002294</v>
      </c>
      <c r="D1447" s="131">
        <v>502245.97100379231</v>
      </c>
      <c r="E1447" s="131">
        <v>5974957.0134579651</v>
      </c>
      <c r="F1447" s="133">
        <v>225489653266.81232</v>
      </c>
      <c r="G1447" s="133">
        <v>39671586279.049347</v>
      </c>
      <c r="H1447" s="133">
        <v>430005498577.82745</v>
      </c>
      <c r="I1447" s="133">
        <v>20656890279168.594</v>
      </c>
      <c r="J1447" s="133">
        <v>460198742441.354</v>
      </c>
      <c r="K1447" s="133">
        <v>49196169922.098969</v>
      </c>
      <c r="L1447" s="133">
        <v>887887784660.89734</v>
      </c>
      <c r="M1447" s="133">
        <v>22484178474770.773</v>
      </c>
      <c r="N1447" s="133">
        <v>23957720031908.711</v>
      </c>
      <c r="O1447" s="132">
        <v>0.7019526368597071</v>
      </c>
      <c r="P1447" s="132">
        <v>0.76643231720726601</v>
      </c>
      <c r="Q1447" s="133">
        <v>5909.6497365339692</v>
      </c>
      <c r="R1447" s="426">
        <v>1.0361147089123186</v>
      </c>
    </row>
    <row r="1448" spans="1:18">
      <c r="A1448" s="134">
        <f t="shared" si="22"/>
        <v>1443</v>
      </c>
      <c r="B1448" s="131">
        <v>14105348.659483664</v>
      </c>
      <c r="C1448" s="131">
        <v>5238604.2319798516</v>
      </c>
      <c r="D1448" s="131">
        <v>677904.3289265678</v>
      </c>
      <c r="E1448" s="131">
        <v>5879833.871487298</v>
      </c>
      <c r="F1448" s="133">
        <v>255075228986.90018</v>
      </c>
      <c r="G1448" s="133">
        <v>59752715182.717514</v>
      </c>
      <c r="H1448" s="133">
        <v>727633221668.61926</v>
      </c>
      <c r="I1448" s="133">
        <v>10598407952698.766</v>
      </c>
      <c r="J1448" s="133">
        <v>372026030042.08557</v>
      </c>
      <c r="K1448" s="133">
        <v>69295194429.031372</v>
      </c>
      <c r="L1448" s="133">
        <v>1890375378716.5005</v>
      </c>
      <c r="M1448" s="133">
        <v>13657737777555.002</v>
      </c>
      <c r="N1448" s="133">
        <v>14640235566715.869</v>
      </c>
      <c r="O1448" s="132">
        <v>0.55664859499994246</v>
      </c>
      <c r="P1448" s="132">
        <v>0.61524809603839525</v>
      </c>
      <c r="Q1448" s="133">
        <v>3611.3062572066769</v>
      </c>
      <c r="R1448" s="426">
        <v>1.3175064965223235</v>
      </c>
    </row>
    <row r="1449" spans="1:18">
      <c r="A1449" s="134">
        <f t="shared" si="22"/>
        <v>1444</v>
      </c>
      <c r="B1449" s="131">
        <v>15614528.301559266</v>
      </c>
      <c r="C1449" s="131">
        <v>7966556.9277236145</v>
      </c>
      <c r="D1449" s="131">
        <v>1358853.6143949225</v>
      </c>
      <c r="E1449" s="131">
        <v>5344990.7539346339</v>
      </c>
      <c r="F1449" s="133">
        <v>292471619929.06421</v>
      </c>
      <c r="G1449" s="133">
        <v>58909774606.617508</v>
      </c>
      <c r="H1449" s="133">
        <v>764700607427.64795</v>
      </c>
      <c r="I1449" s="133">
        <v>12380741885031.836</v>
      </c>
      <c r="J1449" s="133">
        <v>347295538697.69531</v>
      </c>
      <c r="K1449" s="133">
        <v>161863288267.29962</v>
      </c>
      <c r="L1449" s="133">
        <v>3209245726924.8872</v>
      </c>
      <c r="M1449" s="133">
        <v>16863847046349.365</v>
      </c>
      <c r="N1449" s="133">
        <v>17970073341508.289</v>
      </c>
      <c r="O1449" s="132">
        <v>0.57216475809752654</v>
      </c>
      <c r="P1449" s="132">
        <v>0.63811381685074164</v>
      </c>
      <c r="Q1449" s="133">
        <v>4432.6771932679549</v>
      </c>
      <c r="R1449" s="426">
        <v>1.1717290942633316</v>
      </c>
    </row>
    <row r="1450" spans="1:18">
      <c r="A1450" s="134">
        <f t="shared" si="22"/>
        <v>1445</v>
      </c>
      <c r="B1450" s="131">
        <v>6761650.8743313216</v>
      </c>
      <c r="C1450" s="131">
        <v>4231418.9305340583</v>
      </c>
      <c r="D1450" s="131">
        <v>575890.18884910876</v>
      </c>
      <c r="E1450" s="131">
        <v>7335651.6492272979</v>
      </c>
      <c r="F1450" s="133">
        <v>143507841767.10678</v>
      </c>
      <c r="G1450" s="133">
        <v>44100299026.545029</v>
      </c>
      <c r="H1450" s="133">
        <v>582538110687.42505</v>
      </c>
      <c r="I1450" s="133">
        <v>9092552887980.5176</v>
      </c>
      <c r="J1450" s="133">
        <v>409392398270.19421</v>
      </c>
      <c r="K1450" s="133">
        <v>52373543101.595299</v>
      </c>
      <c r="L1450" s="133">
        <v>1437037737319.6355</v>
      </c>
      <c r="M1450" s="133">
        <v>11573894677359.367</v>
      </c>
      <c r="N1450" s="133">
        <v>12468458614093.039</v>
      </c>
      <c r="O1450" s="132">
        <v>0.55873218559004756</v>
      </c>
      <c r="P1450" s="132">
        <v>0.6205542351966763</v>
      </c>
      <c r="Q1450" s="133">
        <v>3075.5941327313863</v>
      </c>
      <c r="R1450" s="426">
        <v>1.062886250647507</v>
      </c>
    </row>
    <row r="1451" spans="1:18">
      <c r="A1451" s="134">
        <f t="shared" si="22"/>
        <v>1446</v>
      </c>
      <c r="B1451" s="131">
        <v>12699177.17165425</v>
      </c>
      <c r="C1451" s="131">
        <v>13962820.703774989</v>
      </c>
      <c r="D1451" s="131">
        <v>912483.98256832571</v>
      </c>
      <c r="E1451" s="131">
        <v>3795720.7123735161</v>
      </c>
      <c r="F1451" s="133">
        <v>204368066773.10352</v>
      </c>
      <c r="G1451" s="133">
        <v>38606728841.567551</v>
      </c>
      <c r="H1451" s="133">
        <v>738621574540.60327</v>
      </c>
      <c r="I1451" s="133">
        <v>14651835996337.807</v>
      </c>
      <c r="J1451" s="133">
        <v>157974133657.98471</v>
      </c>
      <c r="K1451" s="133">
        <v>88458116744.964081</v>
      </c>
      <c r="L1451" s="133">
        <v>2028996312828.8774</v>
      </c>
      <c r="M1451" s="133">
        <v>17665886134110.238</v>
      </c>
      <c r="N1451" s="133">
        <v>18797638049884.664</v>
      </c>
      <c r="O1451" s="132">
        <v>0.62710646473408571</v>
      </c>
      <c r="P1451" s="132">
        <v>0.69477350197724341</v>
      </c>
      <c r="Q1451" s="133">
        <v>4636.8125431387925</v>
      </c>
      <c r="R1451" s="426">
        <v>1.1430643066789095</v>
      </c>
    </row>
    <row r="1452" spans="1:18">
      <c r="A1452" s="134">
        <f t="shared" si="22"/>
        <v>1447</v>
      </c>
      <c r="B1452" s="131">
        <v>8577432.2854479011</v>
      </c>
      <c r="C1452" s="131">
        <v>3655226.5778893125</v>
      </c>
      <c r="D1452" s="131">
        <v>703693.18606511049</v>
      </c>
      <c r="E1452" s="131">
        <v>3930737.2632641112</v>
      </c>
      <c r="F1452" s="133">
        <v>214929233401.99017</v>
      </c>
      <c r="G1452" s="133">
        <v>47374249005.900757</v>
      </c>
      <c r="H1452" s="133">
        <v>530136624897.51343</v>
      </c>
      <c r="I1452" s="133">
        <v>7779466221452.4463</v>
      </c>
      <c r="J1452" s="133">
        <v>191897978566.45221</v>
      </c>
      <c r="K1452" s="133">
        <v>68311800441.35733</v>
      </c>
      <c r="L1452" s="133">
        <v>2000740115765.9453</v>
      </c>
      <c r="M1452" s="133">
        <v>10570552741123.715</v>
      </c>
      <c r="N1452" s="133">
        <v>11378006352501.744</v>
      </c>
      <c r="O1452" s="132">
        <v>0.55376491582720611</v>
      </c>
      <c r="P1452" s="132">
        <v>0.61912117554557733</v>
      </c>
      <c r="Q1452" s="133">
        <v>2806.6123217813874</v>
      </c>
      <c r="R1452" s="426">
        <v>1.2841406893813334</v>
      </c>
    </row>
    <row r="1453" spans="1:18">
      <c r="A1453" s="134">
        <f t="shared" si="22"/>
        <v>1448</v>
      </c>
      <c r="B1453" s="131">
        <v>9563639.962656308</v>
      </c>
      <c r="C1453" s="131">
        <v>9237868.763881186</v>
      </c>
      <c r="D1453" s="131">
        <v>687058.23918038653</v>
      </c>
      <c r="E1453" s="131">
        <v>5014529.2795517398</v>
      </c>
      <c r="F1453" s="133">
        <v>188220864452.97018</v>
      </c>
      <c r="G1453" s="133">
        <v>57028429253.824585</v>
      </c>
      <c r="H1453" s="133">
        <v>441424323223.3219</v>
      </c>
      <c r="I1453" s="133">
        <v>12483998305476.842</v>
      </c>
      <c r="J1453" s="133">
        <v>307234127840.16388</v>
      </c>
      <c r="K1453" s="133">
        <v>50214811922.490211</v>
      </c>
      <c r="L1453" s="133">
        <v>1585357656796.1133</v>
      </c>
      <c r="M1453" s="133">
        <v>14868229225258.932</v>
      </c>
      <c r="N1453" s="133">
        <v>15833125435945.473</v>
      </c>
      <c r="O1453" s="132">
        <v>0.62817254608737805</v>
      </c>
      <c r="P1453" s="132">
        <v>0.69095914232463262</v>
      </c>
      <c r="Q1453" s="133">
        <v>3905.5563482845268</v>
      </c>
      <c r="R1453" s="426">
        <v>1.0211598331738996</v>
      </c>
    </row>
    <row r="1454" spans="1:18">
      <c r="A1454" s="134">
        <f t="shared" si="22"/>
        <v>1449</v>
      </c>
      <c r="B1454" s="131">
        <v>9078239.6684531756</v>
      </c>
      <c r="C1454" s="131">
        <v>8983006.2244106717</v>
      </c>
      <c r="D1454" s="131">
        <v>755355.16033452447</v>
      </c>
      <c r="E1454" s="131">
        <v>4620073.6037052553</v>
      </c>
      <c r="F1454" s="133">
        <v>169542246744.71552</v>
      </c>
      <c r="G1454" s="133">
        <v>42256947714.115875</v>
      </c>
      <c r="H1454" s="133">
        <v>242522393081.84433</v>
      </c>
      <c r="I1454" s="133">
        <v>11750975085531.164</v>
      </c>
      <c r="J1454" s="133">
        <v>300739889467.33575</v>
      </c>
      <c r="K1454" s="133">
        <v>80427303677.29071</v>
      </c>
      <c r="L1454" s="133">
        <v>1433532146819.9163</v>
      </c>
      <c r="M1454" s="133">
        <v>13808196818577.551</v>
      </c>
      <c r="N1454" s="133">
        <v>14686201586025.477</v>
      </c>
      <c r="O1454" s="132">
        <v>0.62001451863021728</v>
      </c>
      <c r="P1454" s="132">
        <v>0.67392562740648543</v>
      </c>
      <c r="Q1454" s="133">
        <v>3622.6446931488595</v>
      </c>
      <c r="R1454" s="426">
        <v>0.98175335181757595</v>
      </c>
    </row>
    <row r="1455" spans="1:18">
      <c r="A1455" s="134">
        <f t="shared" si="22"/>
        <v>1450</v>
      </c>
      <c r="B1455" s="131">
        <v>7153921.8588893879</v>
      </c>
      <c r="C1455" s="131">
        <v>4788324.9720498081</v>
      </c>
      <c r="D1455" s="131">
        <v>1312778.0721288947</v>
      </c>
      <c r="E1455" s="131">
        <v>2581963.3127917433</v>
      </c>
      <c r="F1455" s="133">
        <v>198742852440.20944</v>
      </c>
      <c r="G1455" s="133">
        <v>46642926160.01712</v>
      </c>
      <c r="H1455" s="133">
        <v>598066412002.41479</v>
      </c>
      <c r="I1455" s="133">
        <v>9973246871064.5215</v>
      </c>
      <c r="J1455" s="133">
        <v>139531318389.08401</v>
      </c>
      <c r="K1455" s="133">
        <v>109689397965.55922</v>
      </c>
      <c r="L1455" s="133">
        <v>2626596846843.4092</v>
      </c>
      <c r="M1455" s="133">
        <v>13447130846264.988</v>
      </c>
      <c r="N1455" s="133">
        <v>14397588303181.389</v>
      </c>
      <c r="O1455" s="132">
        <v>0.62094682357858955</v>
      </c>
      <c r="P1455" s="132">
        <v>0.71378820343641103</v>
      </c>
      <c r="Q1455" s="133">
        <v>3551.4524674843092</v>
      </c>
      <c r="R1455" s="426">
        <v>1.1631754617585344</v>
      </c>
    </row>
    <row r="1456" spans="1:18">
      <c r="A1456" s="134">
        <f t="shared" si="22"/>
        <v>1451</v>
      </c>
      <c r="B1456" s="131">
        <v>6250556.2374442453</v>
      </c>
      <c r="C1456" s="131">
        <v>8496786.6952442117</v>
      </c>
      <c r="D1456" s="131">
        <v>864784.11542424536</v>
      </c>
      <c r="E1456" s="131">
        <v>3129653.0460276138</v>
      </c>
      <c r="F1456" s="133">
        <v>183322674654.09973</v>
      </c>
      <c r="G1456" s="133">
        <v>42516544017.526962</v>
      </c>
      <c r="H1456" s="133">
        <v>578667569338.79773</v>
      </c>
      <c r="I1456" s="133">
        <v>11516112828052.57</v>
      </c>
      <c r="J1456" s="133">
        <v>183793808774.9071</v>
      </c>
      <c r="K1456" s="133">
        <v>49181141678.810989</v>
      </c>
      <c r="L1456" s="133">
        <v>2222063700984.2627</v>
      </c>
      <c r="M1456" s="133">
        <v>14549819048829.348</v>
      </c>
      <c r="N1456" s="133">
        <v>15498588708315.939</v>
      </c>
      <c r="O1456" s="132">
        <v>0.66301805843623207</v>
      </c>
      <c r="P1456" s="132">
        <v>0.73614332618807754</v>
      </c>
      <c r="Q1456" s="133">
        <v>3823.0361885337788</v>
      </c>
      <c r="R1456" s="426">
        <v>1.1689342681295318</v>
      </c>
    </row>
    <row r="1457" spans="1:18">
      <c r="A1457" s="134">
        <f t="shared" si="22"/>
        <v>1452</v>
      </c>
      <c r="B1457" s="131">
        <v>11355881.286482431</v>
      </c>
      <c r="C1457" s="131">
        <v>8374901.4981752783</v>
      </c>
      <c r="D1457" s="131">
        <v>1463804.6372672715</v>
      </c>
      <c r="E1457" s="131">
        <v>2572333.0150471884</v>
      </c>
      <c r="F1457" s="133">
        <v>209186995918.2034</v>
      </c>
      <c r="G1457" s="133">
        <v>54591809563.751633</v>
      </c>
      <c r="H1457" s="133">
        <v>592513825889.88257</v>
      </c>
      <c r="I1457" s="133">
        <v>13360722457355.217</v>
      </c>
      <c r="J1457" s="133">
        <v>154969141670.7818</v>
      </c>
      <c r="K1457" s="133">
        <v>124466237911.27106</v>
      </c>
      <c r="L1457" s="133">
        <v>3251392919500.9126</v>
      </c>
      <c r="M1457" s="133">
        <v>17484064582328.064</v>
      </c>
      <c r="N1457" s="133">
        <v>18601747089428.773</v>
      </c>
      <c r="O1457" s="132">
        <v>0.61767309922147962</v>
      </c>
      <c r="P1457" s="132">
        <v>0.68454596288754077</v>
      </c>
      <c r="Q1457" s="133">
        <v>4588.4921286208128</v>
      </c>
      <c r="R1457" s="426">
        <v>1.0920470274012422</v>
      </c>
    </row>
    <row r="1458" spans="1:18">
      <c r="A1458" s="134">
        <f t="shared" si="22"/>
        <v>1453</v>
      </c>
      <c r="B1458" s="131">
        <v>9140625.6604345404</v>
      </c>
      <c r="C1458" s="131">
        <v>7010890.2908374984</v>
      </c>
      <c r="D1458" s="131">
        <v>790165.74538486172</v>
      </c>
      <c r="E1458" s="131">
        <v>5395262.5252361726</v>
      </c>
      <c r="F1458" s="133">
        <v>238937636628.68121</v>
      </c>
      <c r="G1458" s="133">
        <v>63540417569.829193</v>
      </c>
      <c r="H1458" s="133">
        <v>743331017047.62341</v>
      </c>
      <c r="I1458" s="133">
        <v>12217925422001.012</v>
      </c>
      <c r="J1458" s="133">
        <v>334607326529.85986</v>
      </c>
      <c r="K1458" s="133">
        <v>72610947724.126923</v>
      </c>
      <c r="L1458" s="133">
        <v>1791569036703.1648</v>
      </c>
      <c r="M1458" s="133">
        <v>15160043750005.785</v>
      </c>
      <c r="N1458" s="133">
        <v>16203475387766.896</v>
      </c>
      <c r="O1458" s="132">
        <v>0.62578023239347946</v>
      </c>
      <c r="P1458" s="132">
        <v>0.69101964021907769</v>
      </c>
      <c r="Q1458" s="133">
        <v>3996.9105544565605</v>
      </c>
      <c r="R1458" s="426">
        <v>1.0122695127238484</v>
      </c>
    </row>
    <row r="1459" spans="1:18">
      <c r="A1459" s="134">
        <f t="shared" si="22"/>
        <v>1454</v>
      </c>
      <c r="B1459" s="131">
        <v>9486222.942600878</v>
      </c>
      <c r="C1459" s="131">
        <v>11199119.729344025</v>
      </c>
      <c r="D1459" s="131">
        <v>1063374.1923560025</v>
      </c>
      <c r="E1459" s="131">
        <v>4296638.2236515786</v>
      </c>
      <c r="F1459" s="133">
        <v>226293050030.82159</v>
      </c>
      <c r="G1459" s="133">
        <v>53269020680.800751</v>
      </c>
      <c r="H1459" s="133">
        <v>575510154072.63574</v>
      </c>
      <c r="I1459" s="133">
        <v>17744341511373.164</v>
      </c>
      <c r="J1459" s="133">
        <v>210126865493.08002</v>
      </c>
      <c r="K1459" s="133">
        <v>105353065336.12729</v>
      </c>
      <c r="L1459" s="133">
        <v>2060082828316.5383</v>
      </c>
      <c r="M1459" s="133">
        <v>20695414424591.547</v>
      </c>
      <c r="N1459" s="133">
        <v>22023707952011.422</v>
      </c>
      <c r="O1459" s="132">
        <v>0.67790735046983552</v>
      </c>
      <c r="P1459" s="132">
        <v>0.74392211708452305</v>
      </c>
      <c r="Q1459" s="133">
        <v>5432.5870626569858</v>
      </c>
      <c r="R1459" s="426">
        <v>0.97599558348274817</v>
      </c>
    </row>
    <row r="1460" spans="1:18">
      <c r="A1460" s="134">
        <f t="shared" si="22"/>
        <v>1455</v>
      </c>
      <c r="B1460" s="131">
        <v>6401984.1059467662</v>
      </c>
      <c r="C1460" s="131">
        <v>11429676.294973299</v>
      </c>
      <c r="D1460" s="131">
        <v>786267.50849161728</v>
      </c>
      <c r="E1460" s="131">
        <v>3562460.5582872899</v>
      </c>
      <c r="F1460" s="133">
        <v>259590859961.35226</v>
      </c>
      <c r="G1460" s="133">
        <v>61774048544.647537</v>
      </c>
      <c r="H1460" s="133">
        <v>529684137119.13928</v>
      </c>
      <c r="I1460" s="133">
        <v>19022161751123.957</v>
      </c>
      <c r="J1460" s="133">
        <v>230958490059.11633</v>
      </c>
      <c r="K1460" s="133">
        <v>90473908667.555954</v>
      </c>
      <c r="L1460" s="133">
        <v>2422664463332.5508</v>
      </c>
      <c r="M1460" s="133">
        <v>22295942750302.32</v>
      </c>
      <c r="N1460" s="133">
        <v>23723286131721.715</v>
      </c>
      <c r="O1460" s="132">
        <v>0.74078816404138204</v>
      </c>
      <c r="P1460" s="132">
        <v>0.80702321111048503</v>
      </c>
      <c r="Q1460" s="133">
        <v>5851.8219367838465</v>
      </c>
      <c r="R1460" s="426">
        <v>1.3656459323213763</v>
      </c>
    </row>
    <row r="1461" spans="1:18">
      <c r="A1461" s="134">
        <f t="shared" si="22"/>
        <v>1456</v>
      </c>
      <c r="B1461" s="131">
        <v>8033513.7131504724</v>
      </c>
      <c r="C1461" s="131">
        <v>3827529.741046621</v>
      </c>
      <c r="D1461" s="131">
        <v>844678.85088701569</v>
      </c>
      <c r="E1461" s="131">
        <v>5316080.3022250272</v>
      </c>
      <c r="F1461" s="133">
        <v>239832744477.55011</v>
      </c>
      <c r="G1461" s="133">
        <v>50921990064.55098</v>
      </c>
      <c r="H1461" s="133">
        <v>322102657041.1272</v>
      </c>
      <c r="I1461" s="133">
        <v>7769094025871.707</v>
      </c>
      <c r="J1461" s="133">
        <v>370368870990.271</v>
      </c>
      <c r="K1461" s="133">
        <v>122870900316.49991</v>
      </c>
      <c r="L1461" s="133">
        <v>1851416913376.6943</v>
      </c>
      <c r="M1461" s="133">
        <v>10435853367596.301</v>
      </c>
      <c r="N1461" s="133">
        <v>11252047900648.395</v>
      </c>
      <c r="O1461" s="132">
        <v>0.55000442412275974</v>
      </c>
      <c r="P1461" s="132">
        <v>0.60513664261602662</v>
      </c>
      <c r="Q1461" s="133">
        <v>2775.5421560553514</v>
      </c>
      <c r="R1461" s="426">
        <v>1.0197804245901916</v>
      </c>
    </row>
    <row r="1462" spans="1:18">
      <c r="A1462" s="134">
        <f t="shared" si="22"/>
        <v>1457</v>
      </c>
      <c r="B1462" s="131">
        <v>8243372.6990790786</v>
      </c>
      <c r="C1462" s="131">
        <v>4003036.9098972185</v>
      </c>
      <c r="D1462" s="131">
        <v>624924.69003467658</v>
      </c>
      <c r="E1462" s="131">
        <v>6654155.3670085631</v>
      </c>
      <c r="F1462" s="133">
        <v>230544779458.64508</v>
      </c>
      <c r="G1462" s="133">
        <v>55053771629.492867</v>
      </c>
      <c r="H1462" s="133">
        <v>627083804278.53687</v>
      </c>
      <c r="I1462" s="133">
        <v>8781812011574.9258</v>
      </c>
      <c r="J1462" s="133">
        <v>471020203958.96094</v>
      </c>
      <c r="K1462" s="133">
        <v>45286667881.71405</v>
      </c>
      <c r="L1462" s="133">
        <v>1775457271222.2585</v>
      </c>
      <c r="M1462" s="133">
        <v>11700659958916.396</v>
      </c>
      <c r="N1462" s="133">
        <v>12528449145834.484</v>
      </c>
      <c r="O1462" s="132">
        <v>0.57193784211557031</v>
      </c>
      <c r="P1462" s="132">
        <v>0.64309406575506867</v>
      </c>
      <c r="Q1462" s="133">
        <v>3090.3919945324333</v>
      </c>
      <c r="R1462" s="426">
        <v>1.3789840553559587</v>
      </c>
    </row>
    <row r="1463" spans="1:18">
      <c r="A1463" s="134">
        <f t="shared" si="22"/>
        <v>1458</v>
      </c>
      <c r="B1463" s="131">
        <v>8965218.8904935401</v>
      </c>
      <c r="C1463" s="131">
        <v>14233632.265901543</v>
      </c>
      <c r="D1463" s="131">
        <v>1236688.5617935529</v>
      </c>
      <c r="E1463" s="131">
        <v>5942423.9670110326</v>
      </c>
      <c r="F1463" s="133">
        <v>206702163771.93301</v>
      </c>
      <c r="G1463" s="133">
        <v>37801857623.105225</v>
      </c>
      <c r="H1463" s="133">
        <v>773531175538.08911</v>
      </c>
      <c r="I1463" s="133">
        <v>18797900645377.523</v>
      </c>
      <c r="J1463" s="133">
        <v>433575674101.92377</v>
      </c>
      <c r="K1463" s="133">
        <v>83228028757.871948</v>
      </c>
      <c r="L1463" s="133">
        <v>2736556754603.6147</v>
      </c>
      <c r="M1463" s="133">
        <v>22824792278379.02</v>
      </c>
      <c r="N1463" s="133">
        <v>24213956961362.902</v>
      </c>
      <c r="O1463" s="132">
        <v>0.67501979297885062</v>
      </c>
      <c r="P1463" s="132">
        <v>0.74470761408184882</v>
      </c>
      <c r="Q1463" s="133">
        <v>5972.8556885453636</v>
      </c>
      <c r="R1463" s="426">
        <v>1.0684797000718318</v>
      </c>
    </row>
    <row r="1464" spans="1:18">
      <c r="A1464" s="134">
        <f t="shared" si="22"/>
        <v>1459</v>
      </c>
      <c r="B1464" s="131">
        <v>9646888.8153357431</v>
      </c>
      <c r="C1464" s="131">
        <v>6068735.2529768525</v>
      </c>
      <c r="D1464" s="131">
        <v>1408777.4231039579</v>
      </c>
      <c r="E1464" s="131">
        <v>2890089.4009430823</v>
      </c>
      <c r="F1464" s="133">
        <v>254827276383.54364</v>
      </c>
      <c r="G1464" s="133">
        <v>57287542002.34845</v>
      </c>
      <c r="H1464" s="133">
        <v>698541069060.84082</v>
      </c>
      <c r="I1464" s="133">
        <v>9471375795513.5332</v>
      </c>
      <c r="J1464" s="133">
        <v>231073448282.03668</v>
      </c>
      <c r="K1464" s="133">
        <v>124114693597.16377</v>
      </c>
      <c r="L1464" s="133">
        <v>3752647195012.2847</v>
      </c>
      <c r="M1464" s="133">
        <v>14277752201465.861</v>
      </c>
      <c r="N1464" s="133">
        <v>15162085262641.992</v>
      </c>
      <c r="O1464" s="132">
        <v>0.65913839351857761</v>
      </c>
      <c r="P1464" s="132">
        <v>0.72286869943904064</v>
      </c>
      <c r="Q1464" s="133">
        <v>3740.0308985303386</v>
      </c>
      <c r="R1464" s="426">
        <v>0.99846186692062289</v>
      </c>
    </row>
    <row r="1465" spans="1:18">
      <c r="A1465" s="134">
        <f t="shared" si="22"/>
        <v>1460</v>
      </c>
      <c r="B1465" s="131">
        <v>10821877.812611867</v>
      </c>
      <c r="C1465" s="131">
        <v>17288400.517267685</v>
      </c>
      <c r="D1465" s="131">
        <v>622836.36510119063</v>
      </c>
      <c r="E1465" s="131">
        <v>5614785.7752911821</v>
      </c>
      <c r="F1465" s="133">
        <v>226514446006.58588</v>
      </c>
      <c r="G1465" s="133">
        <v>48692353550.285812</v>
      </c>
      <c r="H1465" s="133">
        <v>610765817510.68506</v>
      </c>
      <c r="I1465" s="133">
        <v>22667775777656.402</v>
      </c>
      <c r="J1465" s="133">
        <v>326829356578.62769</v>
      </c>
      <c r="K1465" s="133">
        <v>47051573075.428307</v>
      </c>
      <c r="L1465" s="133">
        <v>1497816029092.1567</v>
      </c>
      <c r="M1465" s="133">
        <v>25150238553913.301</v>
      </c>
      <c r="N1465" s="133">
        <v>26736677612837.27</v>
      </c>
      <c r="O1465" s="132">
        <v>0.68587793998628233</v>
      </c>
      <c r="P1465" s="132">
        <v>0.75585506765708521</v>
      </c>
      <c r="Q1465" s="133">
        <v>6595.1350796342549</v>
      </c>
      <c r="R1465" s="426">
        <v>1.2997513712060789</v>
      </c>
    </row>
    <row r="1466" spans="1:18">
      <c r="A1466" s="134">
        <f t="shared" si="22"/>
        <v>1461</v>
      </c>
      <c r="B1466" s="131">
        <v>5894179.8044560514</v>
      </c>
      <c r="C1466" s="131">
        <v>10900462.384630056</v>
      </c>
      <c r="D1466" s="131">
        <v>459216.05015265243</v>
      </c>
      <c r="E1466" s="131">
        <v>5668873.5186076015</v>
      </c>
      <c r="F1466" s="133">
        <v>158563155467.73151</v>
      </c>
      <c r="G1466" s="133">
        <v>41691538641.901871</v>
      </c>
      <c r="H1466" s="133">
        <v>462196985632.87085</v>
      </c>
      <c r="I1466" s="133">
        <v>14689681144738.203</v>
      </c>
      <c r="J1466" s="133">
        <v>398799172866.53369</v>
      </c>
      <c r="K1466" s="133">
        <v>37773264449.854958</v>
      </c>
      <c r="L1466" s="133">
        <v>1042406820381.4175</v>
      </c>
      <c r="M1466" s="133">
        <v>16630857388068.881</v>
      </c>
      <c r="N1466" s="133">
        <v>17828935075042.738</v>
      </c>
      <c r="O1466" s="132">
        <v>0.68062553697940031</v>
      </c>
      <c r="P1466" s="132">
        <v>0.73492592619937092</v>
      </c>
      <c r="Q1466" s="133">
        <v>4397.8626233455198</v>
      </c>
      <c r="R1466" s="426">
        <v>0.9432346513017873</v>
      </c>
    </row>
    <row r="1467" spans="1:18">
      <c r="A1467" s="134">
        <f t="shared" si="22"/>
        <v>1462</v>
      </c>
      <c r="B1467" s="131">
        <v>11808844.313979672</v>
      </c>
      <c r="C1467" s="131">
        <v>5427974.7098774659</v>
      </c>
      <c r="D1467" s="131">
        <v>623108.33997142524</v>
      </c>
      <c r="E1467" s="131">
        <v>3997723.0653008986</v>
      </c>
      <c r="F1467" s="133">
        <v>255287721392.56476</v>
      </c>
      <c r="G1467" s="133">
        <v>48295679449.469742</v>
      </c>
      <c r="H1467" s="133">
        <v>501110715472.40485</v>
      </c>
      <c r="I1467" s="133">
        <v>12072986233842.727</v>
      </c>
      <c r="J1467" s="133">
        <v>166303298781.25787</v>
      </c>
      <c r="K1467" s="133">
        <v>75122792589.201324</v>
      </c>
      <c r="L1467" s="133">
        <v>1686220361429.2996</v>
      </c>
      <c r="M1467" s="133">
        <v>14501743402114.889</v>
      </c>
      <c r="N1467" s="133">
        <v>15586624033086.006</v>
      </c>
      <c r="O1467" s="132">
        <v>0.61221766747118056</v>
      </c>
      <c r="P1467" s="132">
        <v>0.67520268805945127</v>
      </c>
      <c r="Q1467" s="133">
        <v>3844.7518581859904</v>
      </c>
      <c r="R1467" s="426">
        <v>1.2194308715471542</v>
      </c>
    </row>
    <row r="1468" spans="1:18">
      <c r="A1468" s="134">
        <f t="shared" si="22"/>
        <v>1463</v>
      </c>
      <c r="B1468" s="131">
        <v>8163507.2444966463</v>
      </c>
      <c r="C1468" s="131">
        <v>4652416.0757689634</v>
      </c>
      <c r="D1468" s="131">
        <v>1140769.543856346</v>
      </c>
      <c r="E1468" s="131">
        <v>4889488.9153602459</v>
      </c>
      <c r="F1468" s="133">
        <v>227096871938.32776</v>
      </c>
      <c r="G1468" s="133">
        <v>52893385048.259201</v>
      </c>
      <c r="H1468" s="133">
        <v>543950043297.52869</v>
      </c>
      <c r="I1468" s="133">
        <v>9659138129625.8242</v>
      </c>
      <c r="J1468" s="133">
        <v>286692955153.73254</v>
      </c>
      <c r="K1468" s="133">
        <v>105074909835.02779</v>
      </c>
      <c r="L1468" s="133">
        <v>2109806990299.4766</v>
      </c>
      <c r="M1468" s="133">
        <v>12704663028211.59</v>
      </c>
      <c r="N1468" s="133">
        <v>13601708930220.426</v>
      </c>
      <c r="O1468" s="132">
        <v>0.58983767790443364</v>
      </c>
      <c r="P1468" s="132">
        <v>0.66462834942858628</v>
      </c>
      <c r="Q1468" s="133">
        <v>3355.1329378935434</v>
      </c>
      <c r="R1468" s="426">
        <v>1.0199370993922756</v>
      </c>
    </row>
    <row r="1469" spans="1:18">
      <c r="A1469" s="134">
        <f t="shared" si="22"/>
        <v>1464</v>
      </c>
      <c r="B1469" s="131">
        <v>8694261.8038603403</v>
      </c>
      <c r="C1469" s="131">
        <v>3558955.5576113597</v>
      </c>
      <c r="D1469" s="131">
        <v>1013793.9261715757</v>
      </c>
      <c r="E1469" s="131">
        <v>5591290.5509424005</v>
      </c>
      <c r="F1469" s="133">
        <v>185651458567.42755</v>
      </c>
      <c r="G1469" s="133">
        <v>56359764902.209045</v>
      </c>
      <c r="H1469" s="133">
        <v>364743754270.17792</v>
      </c>
      <c r="I1469" s="133">
        <v>7070743204127.9727</v>
      </c>
      <c r="J1469" s="133">
        <v>362822871364.55762</v>
      </c>
      <c r="K1469" s="133">
        <v>89493301125.59668</v>
      </c>
      <c r="L1469" s="133">
        <v>2061213272961.5781</v>
      </c>
      <c r="M1469" s="133">
        <v>9949016403849.8828</v>
      </c>
      <c r="N1469" s="133">
        <v>10694306451329.727</v>
      </c>
      <c r="O1469" s="132">
        <v>0.53133295349467402</v>
      </c>
      <c r="P1469" s="132">
        <v>0.60544428400510342</v>
      </c>
      <c r="Q1469" s="133">
        <v>2637.9640975159659</v>
      </c>
      <c r="R1469" s="426">
        <v>1.0614440790658894</v>
      </c>
    </row>
    <row r="1470" spans="1:18">
      <c r="A1470" s="134">
        <f t="shared" si="22"/>
        <v>1465</v>
      </c>
      <c r="B1470" s="131">
        <v>10745165.814201351</v>
      </c>
      <c r="C1470" s="131">
        <v>15838284.004098423</v>
      </c>
      <c r="D1470" s="131">
        <v>963078.03944232163</v>
      </c>
      <c r="E1470" s="131">
        <v>4054190.7533151237</v>
      </c>
      <c r="F1470" s="133">
        <v>217136134119.23422</v>
      </c>
      <c r="G1470" s="133">
        <v>50747670629.055428</v>
      </c>
      <c r="H1470" s="133">
        <v>870007621668.79041</v>
      </c>
      <c r="I1470" s="133">
        <v>21138648149753.18</v>
      </c>
      <c r="J1470" s="133">
        <v>275764998684.48804</v>
      </c>
      <c r="K1470" s="133">
        <v>79782944184.64595</v>
      </c>
      <c r="L1470" s="133">
        <v>2923365860994.3096</v>
      </c>
      <c r="M1470" s="133">
        <v>25287569575285.41</v>
      </c>
      <c r="N1470" s="133">
        <v>26899821636387.742</v>
      </c>
      <c r="O1470" s="132">
        <v>0.70506509409686702</v>
      </c>
      <c r="P1470" s="132">
        <v>0.78953120346944328</v>
      </c>
      <c r="Q1470" s="133">
        <v>6635.3778086797593</v>
      </c>
      <c r="R1470" s="426">
        <v>1.3842465354161726</v>
      </c>
    </row>
    <row r="1471" spans="1:18">
      <c r="A1471" s="134">
        <f t="shared" si="22"/>
        <v>1466</v>
      </c>
      <c r="B1471" s="131">
        <v>9519611.3999145683</v>
      </c>
      <c r="C1471" s="131">
        <v>5001828.9982167864</v>
      </c>
      <c r="D1471" s="131">
        <v>647211.67203912395</v>
      </c>
      <c r="E1471" s="131">
        <v>5221801.7215269497</v>
      </c>
      <c r="F1471" s="133">
        <v>323396377298.08948</v>
      </c>
      <c r="G1471" s="133">
        <v>57007056204.229034</v>
      </c>
      <c r="H1471" s="133">
        <v>35357810744.422638</v>
      </c>
      <c r="I1471" s="133">
        <v>10802688102890.051</v>
      </c>
      <c r="J1471" s="133">
        <v>349164694031.57434</v>
      </c>
      <c r="K1471" s="133">
        <v>56194798572.592781</v>
      </c>
      <c r="L1471" s="133">
        <v>1735099242003.1897</v>
      </c>
      <c r="M1471" s="133">
        <v>12978504648241.83</v>
      </c>
      <c r="N1471" s="133">
        <v>13925619812018.912</v>
      </c>
      <c r="O1471" s="132">
        <v>0.60242532875659638</v>
      </c>
      <c r="P1471" s="132">
        <v>0.65161796072868239</v>
      </c>
      <c r="Q1471" s="133">
        <v>3435.0320207249415</v>
      </c>
      <c r="R1471" s="426">
        <v>1.2034726989077027</v>
      </c>
    </row>
    <row r="1472" spans="1:18">
      <c r="A1472" s="134">
        <f t="shared" si="22"/>
        <v>1467</v>
      </c>
      <c r="B1472" s="131">
        <v>13102531.685121981</v>
      </c>
      <c r="C1472" s="131">
        <v>3920818.8809690177</v>
      </c>
      <c r="D1472" s="131">
        <v>679791.79575721361</v>
      </c>
      <c r="E1472" s="131">
        <v>4307547.1365015386</v>
      </c>
      <c r="F1472" s="133">
        <v>255562048686.65442</v>
      </c>
      <c r="G1472" s="133">
        <v>52593343032.635887</v>
      </c>
      <c r="H1472" s="133">
        <v>591913631286.47485</v>
      </c>
      <c r="I1472" s="133">
        <v>8973997756590.5352</v>
      </c>
      <c r="J1472" s="133">
        <v>279767898323.53705</v>
      </c>
      <c r="K1472" s="133">
        <v>49297960679.671341</v>
      </c>
      <c r="L1472" s="133">
        <v>1756241369535.3455</v>
      </c>
      <c r="M1472" s="133">
        <v>11651218616415.564</v>
      </c>
      <c r="N1472" s="133">
        <v>12515418329159.109</v>
      </c>
      <c r="O1472" s="132">
        <v>0.56288030562072988</v>
      </c>
      <c r="P1472" s="132">
        <v>0.62260610599057098</v>
      </c>
      <c r="Q1472" s="133">
        <v>3087.1776835616943</v>
      </c>
      <c r="R1472" s="426">
        <v>1.2058462984818132</v>
      </c>
    </row>
    <row r="1473" spans="1:18">
      <c r="A1473" s="134">
        <f t="shared" si="22"/>
        <v>1468</v>
      </c>
      <c r="B1473" s="131">
        <v>12049262.297044283</v>
      </c>
      <c r="C1473" s="131">
        <v>7089531.9611253152</v>
      </c>
      <c r="D1473" s="131">
        <v>1026914.1817414428</v>
      </c>
      <c r="E1473" s="131">
        <v>5525142.5033286521</v>
      </c>
      <c r="F1473" s="133">
        <v>279223776199.68707</v>
      </c>
      <c r="G1473" s="133">
        <v>50684415671.209152</v>
      </c>
      <c r="H1473" s="133">
        <v>726503105841.89795</v>
      </c>
      <c r="I1473" s="133">
        <v>11681984019627.148</v>
      </c>
      <c r="J1473" s="133">
        <v>374289290974.18445</v>
      </c>
      <c r="K1473" s="133">
        <v>117484504112.50288</v>
      </c>
      <c r="L1473" s="133">
        <v>2125106077953.6963</v>
      </c>
      <c r="M1473" s="133">
        <v>15025366998509.43</v>
      </c>
      <c r="N1473" s="133">
        <v>16067560025632.863</v>
      </c>
      <c r="O1473" s="132">
        <v>0.57704907929546556</v>
      </c>
      <c r="P1473" s="132">
        <v>0.64454530525955644</v>
      </c>
      <c r="Q1473" s="133">
        <v>3963.3843181136813</v>
      </c>
      <c r="R1473" s="426">
        <v>1.0282181628087379</v>
      </c>
    </row>
    <row r="1474" spans="1:18">
      <c r="A1474" s="134">
        <f t="shared" si="22"/>
        <v>1469</v>
      </c>
      <c r="B1474" s="131">
        <v>7380735.403102519</v>
      </c>
      <c r="C1474" s="131">
        <v>7294681.4540143237</v>
      </c>
      <c r="D1474" s="131">
        <v>876631.43407166202</v>
      </c>
      <c r="E1474" s="131">
        <v>5558777.2098532291</v>
      </c>
      <c r="F1474" s="133">
        <v>153619089492.13187</v>
      </c>
      <c r="G1474" s="133">
        <v>37556333891.692284</v>
      </c>
      <c r="H1474" s="133">
        <v>668630859479.78857</v>
      </c>
      <c r="I1474" s="133">
        <v>11457196934936.33</v>
      </c>
      <c r="J1474" s="133">
        <v>289037177094.55975</v>
      </c>
      <c r="K1474" s="133">
        <v>71667618491.143326</v>
      </c>
      <c r="L1474" s="133">
        <v>1827929904418.8589</v>
      </c>
      <c r="M1474" s="133">
        <v>14314462494420.682</v>
      </c>
      <c r="N1474" s="133">
        <v>15276388454281.361</v>
      </c>
      <c r="O1474" s="132">
        <v>0.60534884776370523</v>
      </c>
      <c r="P1474" s="132">
        <v>0.68514003763990683</v>
      </c>
      <c r="Q1474" s="133">
        <v>3768.2260617368925</v>
      </c>
      <c r="R1474" s="426">
        <v>1.0260908756526572</v>
      </c>
    </row>
    <row r="1475" spans="1:18">
      <c r="A1475" s="134">
        <f t="shared" si="22"/>
        <v>1470</v>
      </c>
      <c r="B1475" s="131">
        <v>5562890.9894601125</v>
      </c>
      <c r="C1475" s="131">
        <v>7020802.2845372073</v>
      </c>
      <c r="D1475" s="131">
        <v>1262506.5906563904</v>
      </c>
      <c r="E1475" s="131">
        <v>3005781.4200885594</v>
      </c>
      <c r="F1475" s="133">
        <v>211664964477.79477</v>
      </c>
      <c r="G1475" s="133">
        <v>48675671375.867691</v>
      </c>
      <c r="H1475" s="133">
        <v>603438966334.57739</v>
      </c>
      <c r="I1475" s="133">
        <v>12462512897258.32</v>
      </c>
      <c r="J1475" s="133">
        <v>115094092571.40152</v>
      </c>
      <c r="K1475" s="133">
        <v>121741801065.84721</v>
      </c>
      <c r="L1475" s="133">
        <v>2439188075937.7539</v>
      </c>
      <c r="M1475" s="133">
        <v>15741975833167.902</v>
      </c>
      <c r="N1475" s="133">
        <v>16827504175605.322</v>
      </c>
      <c r="O1475" s="132">
        <v>0.68897865439867934</v>
      </c>
      <c r="P1475" s="132">
        <v>0.76749618042872714</v>
      </c>
      <c r="Q1475" s="133">
        <v>4150.8397078454173</v>
      </c>
      <c r="R1475" s="426">
        <v>0.9297237755889185</v>
      </c>
    </row>
    <row r="1476" spans="1:18">
      <c r="A1476" s="134">
        <f t="shared" si="22"/>
        <v>1471</v>
      </c>
      <c r="B1476" s="131">
        <v>10055964.84588787</v>
      </c>
      <c r="C1476" s="131">
        <v>4462177.7184126731</v>
      </c>
      <c r="D1476" s="131">
        <v>753421.97804988967</v>
      </c>
      <c r="E1476" s="131">
        <v>4429212.4529488059</v>
      </c>
      <c r="F1476" s="133">
        <v>170540045232.55914</v>
      </c>
      <c r="G1476" s="133">
        <v>62201593903.00032</v>
      </c>
      <c r="H1476" s="133">
        <v>417680612941.82166</v>
      </c>
      <c r="I1476" s="133">
        <v>7137028996212.0996</v>
      </c>
      <c r="J1476" s="133">
        <v>294619889697.74957</v>
      </c>
      <c r="K1476" s="133">
        <v>94919435319.011047</v>
      </c>
      <c r="L1476" s="133">
        <v>1644574074127.0344</v>
      </c>
      <c r="M1476" s="133">
        <v>9588823008297.7168</v>
      </c>
      <c r="N1476" s="133">
        <v>10179410661532.75</v>
      </c>
      <c r="O1476" s="132">
        <v>0.52649390366631843</v>
      </c>
      <c r="P1476" s="132">
        <v>0.59857135438492726</v>
      </c>
      <c r="Q1476" s="133">
        <v>2510.9547759084239</v>
      </c>
      <c r="R1476" s="426">
        <v>1.1084434542648349</v>
      </c>
    </row>
    <row r="1477" spans="1:18">
      <c r="A1477" s="134">
        <f t="shared" si="22"/>
        <v>1472</v>
      </c>
      <c r="B1477" s="131">
        <v>8162863.1297829011</v>
      </c>
      <c r="C1477" s="131">
        <v>4778722.7518344009</v>
      </c>
      <c r="D1477" s="131">
        <v>993299.04969441507</v>
      </c>
      <c r="E1477" s="131">
        <v>6450243.331326792</v>
      </c>
      <c r="F1477" s="133">
        <v>262845067825.88626</v>
      </c>
      <c r="G1477" s="133">
        <v>52747920428.801964</v>
      </c>
      <c r="H1477" s="133">
        <v>878693869910.65796</v>
      </c>
      <c r="I1477" s="133">
        <v>10693835464960.76</v>
      </c>
      <c r="J1477" s="133">
        <v>503797933272.31812</v>
      </c>
      <c r="K1477" s="133">
        <v>128884081462.89333</v>
      </c>
      <c r="L1477" s="133">
        <v>2691603019648.1953</v>
      </c>
      <c r="M1477" s="133">
        <v>14896814369254.824</v>
      </c>
      <c r="N1477" s="133">
        <v>16008868794703.295</v>
      </c>
      <c r="O1477" s="132">
        <v>0.601662463424531</v>
      </c>
      <c r="P1477" s="132">
        <v>0.68051095505330239</v>
      </c>
      <c r="Q1477" s="133">
        <v>3948.90695478621</v>
      </c>
      <c r="R1477" s="426">
        <v>1.2244592031254113</v>
      </c>
    </row>
    <row r="1478" spans="1:18">
      <c r="A1478" s="134">
        <f t="shared" si="22"/>
        <v>1473</v>
      </c>
      <c r="B1478" s="131">
        <v>6948624.7592344489</v>
      </c>
      <c r="C1478" s="131">
        <v>9368490.1038215477</v>
      </c>
      <c r="D1478" s="131">
        <v>1266069.0474970879</v>
      </c>
      <c r="E1478" s="131">
        <v>5572064.6433825865</v>
      </c>
      <c r="F1478" s="133">
        <v>158812925156.79834</v>
      </c>
      <c r="G1478" s="133">
        <v>35252408455.743034</v>
      </c>
      <c r="H1478" s="133">
        <v>621984452029.16345</v>
      </c>
      <c r="I1478" s="133">
        <v>15094100524643.9</v>
      </c>
      <c r="J1478" s="133">
        <v>371275294160.66193</v>
      </c>
      <c r="K1478" s="133">
        <v>120628645528.11655</v>
      </c>
      <c r="L1478" s="133">
        <v>2596611827075.6147</v>
      </c>
      <c r="M1478" s="133">
        <v>18804600743437.457</v>
      </c>
      <c r="N1478" s="133">
        <v>20010272339607.832</v>
      </c>
      <c r="O1478" s="132">
        <v>0.66003224245172321</v>
      </c>
      <c r="P1478" s="132">
        <v>0.74052421797971457</v>
      </c>
      <c r="Q1478" s="133">
        <v>4935.9329895431256</v>
      </c>
      <c r="R1478" s="426">
        <v>1.0033334626982915</v>
      </c>
    </row>
    <row r="1479" spans="1:18">
      <c r="A1479" s="134">
        <f t="shared" si="22"/>
        <v>1474</v>
      </c>
      <c r="B1479" s="131">
        <v>9973785.8947018832</v>
      </c>
      <c r="C1479" s="131">
        <v>11219752.836663378</v>
      </c>
      <c r="D1479" s="131">
        <v>882438.09216659784</v>
      </c>
      <c r="E1479" s="131">
        <v>5396577.7789602205</v>
      </c>
      <c r="F1479" s="133">
        <v>197223290696.4472</v>
      </c>
      <c r="G1479" s="133">
        <v>65472014602.777939</v>
      </c>
      <c r="H1479" s="133">
        <v>354134580269.47601</v>
      </c>
      <c r="I1479" s="133">
        <v>19332391228118.066</v>
      </c>
      <c r="J1479" s="133">
        <v>462933664213.28546</v>
      </c>
      <c r="K1479" s="133">
        <v>83683123920.362915</v>
      </c>
      <c r="L1479" s="133">
        <v>2385735252368.605</v>
      </c>
      <c r="M1479" s="133">
        <v>22618877848889.797</v>
      </c>
      <c r="N1479" s="133">
        <v>24021324199493.645</v>
      </c>
      <c r="O1479" s="132">
        <v>0.68240594084629624</v>
      </c>
      <c r="P1479" s="132">
        <v>0.74343955711072907</v>
      </c>
      <c r="Q1479" s="133">
        <v>5925.3389737280822</v>
      </c>
      <c r="R1479" s="426">
        <v>1.1592382205713574</v>
      </c>
    </row>
    <row r="1480" spans="1:18">
      <c r="A1480" s="134">
        <f t="shared" ref="A1480:A1543" si="23">A1479+1</f>
        <v>1475</v>
      </c>
      <c r="B1480" s="131">
        <v>13766868.07763637</v>
      </c>
      <c r="C1480" s="131">
        <v>5245474.9382372592</v>
      </c>
      <c r="D1480" s="131">
        <v>729021.67735966109</v>
      </c>
      <c r="E1480" s="131">
        <v>5867737.5865096906</v>
      </c>
      <c r="F1480" s="133">
        <v>234445182664.81537</v>
      </c>
      <c r="G1480" s="133">
        <v>69349039371.192276</v>
      </c>
      <c r="H1480" s="133">
        <v>339135948209.92426</v>
      </c>
      <c r="I1480" s="133">
        <v>9262370167487.3242</v>
      </c>
      <c r="J1480" s="133">
        <v>434855127587.34094</v>
      </c>
      <c r="K1480" s="133">
        <v>69677029919.540405</v>
      </c>
      <c r="L1480" s="133">
        <v>1889991078807.8953</v>
      </c>
      <c r="M1480" s="133">
        <v>11996029352012.025</v>
      </c>
      <c r="N1480" s="133">
        <v>12899220976192.121</v>
      </c>
      <c r="O1480" s="132">
        <v>0.52228184990591731</v>
      </c>
      <c r="P1480" s="132">
        <v>0.58727321085665474</v>
      </c>
      <c r="Q1480" s="133">
        <v>3181.8502654642625</v>
      </c>
      <c r="R1480" s="426">
        <v>1.3290083032093989</v>
      </c>
    </row>
    <row r="1481" spans="1:18">
      <c r="A1481" s="134">
        <f t="shared" si="23"/>
        <v>1476</v>
      </c>
      <c r="B1481" s="131">
        <v>7505397.192669265</v>
      </c>
      <c r="C1481" s="131">
        <v>6714922.7724158922</v>
      </c>
      <c r="D1481" s="131">
        <v>1303970.7490573165</v>
      </c>
      <c r="E1481" s="131">
        <v>3664426.2699945057</v>
      </c>
      <c r="F1481" s="133">
        <v>182984686803.22678</v>
      </c>
      <c r="G1481" s="133">
        <v>38469468491.939156</v>
      </c>
      <c r="H1481" s="133">
        <v>571376055099.9845</v>
      </c>
      <c r="I1481" s="133">
        <v>10770464130330.191</v>
      </c>
      <c r="J1481" s="133">
        <v>214337539022.57999</v>
      </c>
      <c r="K1481" s="133">
        <v>156298507233.31726</v>
      </c>
      <c r="L1481" s="133">
        <v>3077760934377.2798</v>
      </c>
      <c r="M1481" s="133">
        <v>14790237166063.352</v>
      </c>
      <c r="N1481" s="133">
        <v>15765758477573.313</v>
      </c>
      <c r="O1481" s="132">
        <v>0.64089745686921129</v>
      </c>
      <c r="P1481" s="132">
        <v>0.70526826963590028</v>
      </c>
      <c r="Q1481" s="133">
        <v>3888.9389436539991</v>
      </c>
      <c r="R1481" s="426">
        <v>1.0165388838810343</v>
      </c>
    </row>
    <row r="1482" spans="1:18">
      <c r="A1482" s="134">
        <f t="shared" si="23"/>
        <v>1477</v>
      </c>
      <c r="B1482" s="131">
        <v>10791809.022455316</v>
      </c>
      <c r="C1482" s="131">
        <v>14094707.565780962</v>
      </c>
      <c r="D1482" s="131">
        <v>1230112.5140046473</v>
      </c>
      <c r="E1482" s="131">
        <v>4202513.8588498756</v>
      </c>
      <c r="F1482" s="133">
        <v>222862141955.40942</v>
      </c>
      <c r="G1482" s="133">
        <v>70384029642.189636</v>
      </c>
      <c r="H1482" s="133">
        <v>722330299162.47327</v>
      </c>
      <c r="I1482" s="133">
        <v>23097639205700.094</v>
      </c>
      <c r="J1482" s="133">
        <v>364335954046.75256</v>
      </c>
      <c r="K1482" s="133">
        <v>120121394112.36984</v>
      </c>
      <c r="L1482" s="133">
        <v>2733083064193.1108</v>
      </c>
      <c r="M1482" s="133">
        <v>27037509917214.801</v>
      </c>
      <c r="N1482" s="133">
        <v>28658216359069.977</v>
      </c>
      <c r="O1482" s="132">
        <v>0.69556211110848765</v>
      </c>
      <c r="P1482" s="132">
        <v>0.76435425057181661</v>
      </c>
      <c r="Q1482" s="133">
        <v>7069.120956850019</v>
      </c>
      <c r="R1482" s="426">
        <v>1.1658496845094173</v>
      </c>
    </row>
    <row r="1483" spans="1:18">
      <c r="A1483" s="134">
        <f t="shared" si="23"/>
        <v>1478</v>
      </c>
      <c r="B1483" s="131">
        <v>12556553.397247525</v>
      </c>
      <c r="C1483" s="131">
        <v>9078676.0917518865</v>
      </c>
      <c r="D1483" s="131">
        <v>714917.51763967343</v>
      </c>
      <c r="E1483" s="131">
        <v>4309659.154880017</v>
      </c>
      <c r="F1483" s="133">
        <v>164964115344.22882</v>
      </c>
      <c r="G1483" s="133">
        <v>35855442996.880005</v>
      </c>
      <c r="H1483" s="133">
        <v>686553241057.66211</v>
      </c>
      <c r="I1483" s="133">
        <v>15524134999526.764</v>
      </c>
      <c r="J1483" s="133">
        <v>155612638401.33359</v>
      </c>
      <c r="K1483" s="133">
        <v>75144167673.808838</v>
      </c>
      <c r="L1483" s="133">
        <v>1530947890687.1838</v>
      </c>
      <c r="M1483" s="133">
        <v>17972392937346.754</v>
      </c>
      <c r="N1483" s="133">
        <v>19327145039164.215</v>
      </c>
      <c r="O1483" s="132">
        <v>0.63473964560467389</v>
      </c>
      <c r="P1483" s="132">
        <v>0.68804287233149974</v>
      </c>
      <c r="Q1483" s="133">
        <v>4767.426008673955</v>
      </c>
      <c r="R1483" s="426">
        <v>1.031242115774651</v>
      </c>
    </row>
    <row r="1484" spans="1:18">
      <c r="A1484" s="134">
        <f t="shared" si="23"/>
        <v>1479</v>
      </c>
      <c r="B1484" s="131">
        <v>11627759.164965738</v>
      </c>
      <c r="C1484" s="131">
        <v>4696658.4190073544</v>
      </c>
      <c r="D1484" s="131">
        <v>1188218.8804245787</v>
      </c>
      <c r="E1484" s="131">
        <v>4664950.9454729203</v>
      </c>
      <c r="F1484" s="133">
        <v>250553245843.1214</v>
      </c>
      <c r="G1484" s="133">
        <v>34681404127.238411</v>
      </c>
      <c r="H1484" s="133">
        <v>545291373728.07629</v>
      </c>
      <c r="I1484" s="133">
        <v>9704060065429.1563</v>
      </c>
      <c r="J1484" s="133">
        <v>411059950737.53735</v>
      </c>
      <c r="K1484" s="133">
        <v>180861393527.26447</v>
      </c>
      <c r="L1484" s="133">
        <v>2051701299833.3845</v>
      </c>
      <c r="M1484" s="133">
        <v>12892974083255.418</v>
      </c>
      <c r="N1484" s="133">
        <v>13811172497970.186</v>
      </c>
      <c r="O1484" s="132">
        <v>0.53193149714327348</v>
      </c>
      <c r="P1484" s="132">
        <v>0.60158549900934954</v>
      </c>
      <c r="Q1484" s="133">
        <v>3406.8013068500704</v>
      </c>
      <c r="R1484" s="426">
        <v>0.92465667925331818</v>
      </c>
    </row>
    <row r="1485" spans="1:18">
      <c r="A1485" s="134">
        <f t="shared" si="23"/>
        <v>1480</v>
      </c>
      <c r="B1485" s="131">
        <v>11898047.410881558</v>
      </c>
      <c r="C1485" s="131">
        <v>10795129.369881699</v>
      </c>
      <c r="D1485" s="131">
        <v>1004225.9683119842</v>
      </c>
      <c r="E1485" s="131">
        <v>5400786.9755850229</v>
      </c>
      <c r="F1485" s="133">
        <v>269515552199.1593</v>
      </c>
      <c r="G1485" s="133">
        <v>68530232770.278366</v>
      </c>
      <c r="H1485" s="133">
        <v>362669580959.17126</v>
      </c>
      <c r="I1485" s="133">
        <v>20912051446543.52</v>
      </c>
      <c r="J1485" s="133">
        <v>308320529615.5462</v>
      </c>
      <c r="K1485" s="133">
        <v>109983454145.39708</v>
      </c>
      <c r="L1485" s="133">
        <v>2524788898366.6758</v>
      </c>
      <c r="M1485" s="133">
        <v>24217813909630.313</v>
      </c>
      <c r="N1485" s="133">
        <v>25713941905643.203</v>
      </c>
      <c r="O1485" s="132">
        <v>0.66574031778345955</v>
      </c>
      <c r="P1485" s="132">
        <v>0.71885319351454047</v>
      </c>
      <c r="Q1485" s="133">
        <v>6342.8569081507658</v>
      </c>
      <c r="R1485" s="426">
        <v>1.1668820757739133</v>
      </c>
    </row>
    <row r="1486" spans="1:18">
      <c r="A1486" s="134">
        <f t="shared" si="23"/>
        <v>1481</v>
      </c>
      <c r="B1486" s="131">
        <v>8879035.9904718231</v>
      </c>
      <c r="C1486" s="131">
        <v>15530731.450480383</v>
      </c>
      <c r="D1486" s="131">
        <v>1254037.8429282922</v>
      </c>
      <c r="E1486" s="131">
        <v>5122003.20619079</v>
      </c>
      <c r="F1486" s="133">
        <v>196993128503.35559</v>
      </c>
      <c r="G1486" s="133">
        <v>47426706108.522186</v>
      </c>
      <c r="H1486" s="133">
        <v>366766536024.82495</v>
      </c>
      <c r="I1486" s="133">
        <v>13785360042592.619</v>
      </c>
      <c r="J1486" s="133">
        <v>304544886474.54901</v>
      </c>
      <c r="K1486" s="133">
        <v>94911956192.749222</v>
      </c>
      <c r="L1486" s="133">
        <v>2688764604556.3799</v>
      </c>
      <c r="M1486" s="133">
        <v>17240348025841.121</v>
      </c>
      <c r="N1486" s="133">
        <v>18286565508656.574</v>
      </c>
      <c r="O1486" s="132">
        <v>0.63365701576629552</v>
      </c>
      <c r="P1486" s="132">
        <v>0.70085051283930533</v>
      </c>
      <c r="Q1486" s="133">
        <v>4510.7463020859832</v>
      </c>
      <c r="R1486" s="426">
        <v>1.1572660908294456</v>
      </c>
    </row>
    <row r="1487" spans="1:18">
      <c r="A1487" s="134">
        <f t="shared" si="23"/>
        <v>1482</v>
      </c>
      <c r="B1487" s="131">
        <v>13032025.187979158</v>
      </c>
      <c r="C1487" s="131">
        <v>5352346.1251093177</v>
      </c>
      <c r="D1487" s="131">
        <v>1018970.7654484494</v>
      </c>
      <c r="E1487" s="131">
        <v>4760356.4344008239</v>
      </c>
      <c r="F1487" s="133">
        <v>232110297017.81104</v>
      </c>
      <c r="G1487" s="133">
        <v>46727710133.540123</v>
      </c>
      <c r="H1487" s="133">
        <v>325856485914.90002</v>
      </c>
      <c r="I1487" s="133">
        <v>9766954395911.0566</v>
      </c>
      <c r="J1487" s="133">
        <v>277926640119.22247</v>
      </c>
      <c r="K1487" s="133">
        <v>112964918450.47943</v>
      </c>
      <c r="L1487" s="133">
        <v>2509730266842.0674</v>
      </c>
      <c r="M1487" s="133">
        <v>12993432707237.727</v>
      </c>
      <c r="N1487" s="133">
        <v>13956431477627.855</v>
      </c>
      <c r="O1487" s="132">
        <v>0.55016856382613533</v>
      </c>
      <c r="P1487" s="132">
        <v>0.62942808108444737</v>
      </c>
      <c r="Q1487" s="133">
        <v>3442.6323329126431</v>
      </c>
      <c r="R1487" s="426">
        <v>1.1513968804212658</v>
      </c>
    </row>
    <row r="1488" spans="1:18">
      <c r="A1488" s="134">
        <f t="shared" si="23"/>
        <v>1483</v>
      </c>
      <c r="B1488" s="131">
        <v>8775523.8831837121</v>
      </c>
      <c r="C1488" s="131">
        <v>4670580.2528230902</v>
      </c>
      <c r="D1488" s="131">
        <v>1792858.962063787</v>
      </c>
      <c r="E1488" s="131">
        <v>3842384.0241571935</v>
      </c>
      <c r="F1488" s="133">
        <v>249082646030.99994</v>
      </c>
      <c r="G1488" s="133">
        <v>44937769179.803223</v>
      </c>
      <c r="H1488" s="133">
        <v>480035586707.99487</v>
      </c>
      <c r="I1488" s="133">
        <v>10423340719978.209</v>
      </c>
      <c r="J1488" s="133">
        <v>254017660646.71008</v>
      </c>
      <c r="K1488" s="133">
        <v>163024554583.44504</v>
      </c>
      <c r="L1488" s="133">
        <v>4744891159203.332</v>
      </c>
      <c r="M1488" s="133">
        <v>16065309681119.691</v>
      </c>
      <c r="N1488" s="133">
        <v>17176614788619.719</v>
      </c>
      <c r="O1488" s="132">
        <v>0.59697393977458324</v>
      </c>
      <c r="P1488" s="132">
        <v>0.67319808189153163</v>
      </c>
      <c r="Q1488" s="133">
        <v>4236.9548072569605</v>
      </c>
      <c r="R1488" s="426">
        <v>1.1925020260167416</v>
      </c>
    </row>
    <row r="1489" spans="1:18">
      <c r="A1489" s="134">
        <f t="shared" si="23"/>
        <v>1484</v>
      </c>
      <c r="B1489" s="131">
        <v>7514479.5799405873</v>
      </c>
      <c r="C1489" s="131">
        <v>4234677.6098637972</v>
      </c>
      <c r="D1489" s="131">
        <v>1157189.3228365043</v>
      </c>
      <c r="E1489" s="131">
        <v>5140071.4562111981</v>
      </c>
      <c r="F1489" s="133">
        <v>178404896271.36743</v>
      </c>
      <c r="G1489" s="133">
        <v>36987308509.14946</v>
      </c>
      <c r="H1489" s="133">
        <v>393801288340.8811</v>
      </c>
      <c r="I1489" s="133">
        <v>8143885112044.9209</v>
      </c>
      <c r="J1489" s="133">
        <v>248329803994.73312</v>
      </c>
      <c r="K1489" s="133">
        <v>102326765839.23619</v>
      </c>
      <c r="L1489" s="133">
        <v>2699327956827.8867</v>
      </c>
      <c r="M1489" s="133">
        <v>11587670927047.658</v>
      </c>
      <c r="N1489" s="133">
        <v>12362169017413.42</v>
      </c>
      <c r="O1489" s="132">
        <v>0.5554741051874692</v>
      </c>
      <c r="P1489" s="132">
        <v>0.61367550504023916</v>
      </c>
      <c r="Q1489" s="133">
        <v>3049.3756826377453</v>
      </c>
      <c r="R1489" s="426">
        <v>1.0938166997384098</v>
      </c>
    </row>
    <row r="1490" spans="1:18">
      <c r="A1490" s="134">
        <f t="shared" si="23"/>
        <v>1485</v>
      </c>
      <c r="B1490" s="131">
        <v>6371622.7585507696</v>
      </c>
      <c r="C1490" s="131">
        <v>4122728.7016215846</v>
      </c>
      <c r="D1490" s="131">
        <v>532272.01077327272</v>
      </c>
      <c r="E1490" s="131">
        <v>3996212.0584945334</v>
      </c>
      <c r="F1490" s="133">
        <v>183730479330.68188</v>
      </c>
      <c r="G1490" s="133">
        <v>37554019745.97625</v>
      </c>
      <c r="H1490" s="133">
        <v>392756185967.95844</v>
      </c>
      <c r="I1490" s="133">
        <v>9389074238698.791</v>
      </c>
      <c r="J1490" s="133">
        <v>271116335974.55103</v>
      </c>
      <c r="K1490" s="133">
        <v>46389754228.800667</v>
      </c>
      <c r="L1490" s="133">
        <v>888505655933.53198</v>
      </c>
      <c r="M1490" s="133">
        <v>10987842170803.633</v>
      </c>
      <c r="N1490" s="133">
        <v>11847449685517.602</v>
      </c>
      <c r="O1490" s="132">
        <v>0.63472955327637182</v>
      </c>
      <c r="P1490" s="132">
        <v>0.69796502371466973</v>
      </c>
      <c r="Q1490" s="133">
        <v>2922.4098878928471</v>
      </c>
      <c r="R1490" s="426">
        <v>0.82310457751275545</v>
      </c>
    </row>
    <row r="1491" spans="1:18">
      <c r="A1491" s="134">
        <f t="shared" si="23"/>
        <v>1486</v>
      </c>
      <c r="B1491" s="131">
        <v>12708352.37302353</v>
      </c>
      <c r="C1491" s="131">
        <v>17458175.94323685</v>
      </c>
      <c r="D1491" s="131">
        <v>672653.93183164462</v>
      </c>
      <c r="E1491" s="131">
        <v>7723095.4430261012</v>
      </c>
      <c r="F1491" s="133">
        <v>278874885167.65271</v>
      </c>
      <c r="G1491" s="133">
        <v>57247913734.076233</v>
      </c>
      <c r="H1491" s="133">
        <v>652107573551.28235</v>
      </c>
      <c r="I1491" s="133">
        <v>25350706266823.516</v>
      </c>
      <c r="J1491" s="133">
        <v>588258805073.677</v>
      </c>
      <c r="K1491" s="133">
        <v>95078190265.62088</v>
      </c>
      <c r="L1491" s="133">
        <v>1432943576653.6553</v>
      </c>
      <c r="M1491" s="133">
        <v>28119094412367.75</v>
      </c>
      <c r="N1491" s="133">
        <v>29890459509168.391</v>
      </c>
      <c r="O1491" s="132">
        <v>0.66895429050810007</v>
      </c>
      <c r="P1491" s="132">
        <v>0.73047424709027209</v>
      </c>
      <c r="Q1491" s="133">
        <v>7373.0783199724692</v>
      </c>
      <c r="R1491" s="426">
        <v>1.1100428254836328</v>
      </c>
    </row>
    <row r="1492" spans="1:18">
      <c r="A1492" s="134">
        <f t="shared" si="23"/>
        <v>1487</v>
      </c>
      <c r="B1492" s="131">
        <v>6719268.2994920928</v>
      </c>
      <c r="C1492" s="131">
        <v>7783287.7661353052</v>
      </c>
      <c r="D1492" s="131">
        <v>883551.22995363781</v>
      </c>
      <c r="E1492" s="131">
        <v>3003781.4671089873</v>
      </c>
      <c r="F1492" s="133">
        <v>204430952482.86896</v>
      </c>
      <c r="G1492" s="133">
        <v>46699113748.248802</v>
      </c>
      <c r="H1492" s="133">
        <v>636497045295.82007</v>
      </c>
      <c r="I1492" s="133">
        <v>13818991657726.969</v>
      </c>
      <c r="J1492" s="133">
        <v>124996660088.53494</v>
      </c>
      <c r="K1492" s="133">
        <v>83201859305.889908</v>
      </c>
      <c r="L1492" s="133">
        <v>2055854397662.8059</v>
      </c>
      <c r="M1492" s="133">
        <v>16719541620080.021</v>
      </c>
      <c r="N1492" s="133">
        <v>17813339871223.578</v>
      </c>
      <c r="O1492" s="132">
        <v>0.68723042728765715</v>
      </c>
      <c r="P1492" s="132">
        <v>0.75345890168899299</v>
      </c>
      <c r="Q1492" s="133">
        <v>4394.0157551118837</v>
      </c>
      <c r="R1492" s="426">
        <v>1.1647401544129488</v>
      </c>
    </row>
    <row r="1493" spans="1:18">
      <c r="A1493" s="134">
        <f t="shared" si="23"/>
        <v>1488</v>
      </c>
      <c r="B1493" s="131">
        <v>12272513.508384135</v>
      </c>
      <c r="C1493" s="131">
        <v>7242542.7580384482</v>
      </c>
      <c r="D1493" s="131">
        <v>1112465.5035010362</v>
      </c>
      <c r="E1493" s="131">
        <v>4310420.9880043231</v>
      </c>
      <c r="F1493" s="133">
        <v>199077709889.20502</v>
      </c>
      <c r="G1493" s="133">
        <v>58786994237.786438</v>
      </c>
      <c r="H1493" s="133">
        <v>552198037012.29529</v>
      </c>
      <c r="I1493" s="133">
        <v>9841777522442.3418</v>
      </c>
      <c r="J1493" s="133">
        <v>202855919144.14984</v>
      </c>
      <c r="K1493" s="133">
        <v>147669796495.39926</v>
      </c>
      <c r="L1493" s="133">
        <v>2268622356360.2168</v>
      </c>
      <c r="M1493" s="133">
        <v>13013123631454.402</v>
      </c>
      <c r="N1493" s="133">
        <v>13848967059098.387</v>
      </c>
      <c r="O1493" s="132">
        <v>0.55125505602670644</v>
      </c>
      <c r="P1493" s="132">
        <v>0.63003287634175786</v>
      </c>
      <c r="Q1493" s="133">
        <v>3416.1240895654628</v>
      </c>
      <c r="R1493" s="426">
        <v>1.0296339216420705</v>
      </c>
    </row>
    <row r="1494" spans="1:18">
      <c r="A1494" s="134">
        <f t="shared" si="23"/>
        <v>1489</v>
      </c>
      <c r="B1494" s="131">
        <v>16516465.990669526</v>
      </c>
      <c r="C1494" s="131">
        <v>8935377.6139128786</v>
      </c>
      <c r="D1494" s="131">
        <v>853609.90734176454</v>
      </c>
      <c r="E1494" s="131">
        <v>3687678.7835099474</v>
      </c>
      <c r="F1494" s="133">
        <v>361645281467.06964</v>
      </c>
      <c r="G1494" s="133">
        <v>73301643789.606522</v>
      </c>
      <c r="H1494" s="133">
        <v>713016381110.95776</v>
      </c>
      <c r="I1494" s="133">
        <v>16377773149990.961</v>
      </c>
      <c r="J1494" s="133">
        <v>144811299774.24765</v>
      </c>
      <c r="K1494" s="133">
        <v>72683625594.959396</v>
      </c>
      <c r="L1494" s="133">
        <v>2513473595570.4883</v>
      </c>
      <c r="M1494" s="133">
        <v>19821758052041.613</v>
      </c>
      <c r="N1494" s="133">
        <v>21158130563964.672</v>
      </c>
      <c r="O1494" s="132">
        <v>0.63109249121031163</v>
      </c>
      <c r="P1494" s="132">
        <v>0.68893249908681642</v>
      </c>
      <c r="Q1494" s="133">
        <v>5219.0751267796431</v>
      </c>
      <c r="R1494" s="426">
        <v>1.3404085286433975</v>
      </c>
    </row>
    <row r="1495" spans="1:18">
      <c r="A1495" s="134">
        <f t="shared" si="23"/>
        <v>1490</v>
      </c>
      <c r="B1495" s="131">
        <v>16300885.216654187</v>
      </c>
      <c r="C1495" s="131">
        <v>5469861.2130988743</v>
      </c>
      <c r="D1495" s="131">
        <v>1338793.5578334234</v>
      </c>
      <c r="E1495" s="131">
        <v>5987435.118965215</v>
      </c>
      <c r="F1495" s="133">
        <v>324717740836.9856</v>
      </c>
      <c r="G1495" s="133">
        <v>63774956557.121643</v>
      </c>
      <c r="H1495" s="133">
        <v>0</v>
      </c>
      <c r="I1495" s="133">
        <v>12738543035497.295</v>
      </c>
      <c r="J1495" s="133">
        <v>448355412687.41278</v>
      </c>
      <c r="K1495" s="133">
        <v>113593933607.58589</v>
      </c>
      <c r="L1495" s="133">
        <v>3323918389441.4937</v>
      </c>
      <c r="M1495" s="133">
        <v>16624410771233.787</v>
      </c>
      <c r="N1495" s="133">
        <v>17656150157456.637</v>
      </c>
      <c r="O1495" s="132">
        <v>0.56673469696627909</v>
      </c>
      <c r="P1495" s="132">
        <v>0.61922631922838001</v>
      </c>
      <c r="Q1495" s="133">
        <v>4355.2417753963091</v>
      </c>
      <c r="R1495" s="426">
        <v>1.0521512704302043</v>
      </c>
    </row>
    <row r="1496" spans="1:18">
      <c r="A1496" s="134">
        <f t="shared" si="23"/>
        <v>1491</v>
      </c>
      <c r="B1496" s="131">
        <v>7286464.6461283686</v>
      </c>
      <c r="C1496" s="131">
        <v>5463366.2661803197</v>
      </c>
      <c r="D1496" s="131">
        <v>463454.95247492072</v>
      </c>
      <c r="E1496" s="131">
        <v>3063743.9479268417</v>
      </c>
      <c r="F1496" s="133">
        <v>193537196427.06757</v>
      </c>
      <c r="G1496" s="133">
        <v>52356065654.586784</v>
      </c>
      <c r="H1496" s="133">
        <v>810735181411.43372</v>
      </c>
      <c r="I1496" s="133">
        <v>10312231200314.625</v>
      </c>
      <c r="J1496" s="133">
        <v>174369382551.67285</v>
      </c>
      <c r="K1496" s="133">
        <v>38200037084.198807</v>
      </c>
      <c r="L1496" s="133">
        <v>921235800978.88477</v>
      </c>
      <c r="M1496" s="133">
        <v>12256771602340.814</v>
      </c>
      <c r="N1496" s="133">
        <v>13232015756239.043</v>
      </c>
      <c r="O1496" s="132">
        <v>0.65717942756685976</v>
      </c>
      <c r="P1496" s="132">
        <v>0.72008070688239145</v>
      </c>
      <c r="Q1496" s="133">
        <v>3263.9407390821516</v>
      </c>
      <c r="R1496" s="426">
        <v>0.97871133978924585</v>
      </c>
    </row>
    <row r="1497" spans="1:18">
      <c r="A1497" s="134">
        <f t="shared" si="23"/>
        <v>1492</v>
      </c>
      <c r="B1497" s="131">
        <v>10306521.958998827</v>
      </c>
      <c r="C1497" s="131">
        <v>5216545.9962714994</v>
      </c>
      <c r="D1497" s="131">
        <v>1036819.9509793887</v>
      </c>
      <c r="E1497" s="131">
        <v>4036539.7048132331</v>
      </c>
      <c r="F1497" s="133">
        <v>217814992371.513</v>
      </c>
      <c r="G1497" s="133">
        <v>53324868325.7547</v>
      </c>
      <c r="H1497" s="133">
        <v>838284816207.40125</v>
      </c>
      <c r="I1497" s="133">
        <v>8495956553024.0576</v>
      </c>
      <c r="J1497" s="133">
        <v>208765777603.33209</v>
      </c>
      <c r="K1497" s="133">
        <v>98162155335.620911</v>
      </c>
      <c r="L1497" s="133">
        <v>2345055851996.4443</v>
      </c>
      <c r="M1497" s="133">
        <v>11986225154166.855</v>
      </c>
      <c r="N1497" s="133">
        <v>12813946163532.807</v>
      </c>
      <c r="O1497" s="132">
        <v>0.55747388643521711</v>
      </c>
      <c r="P1497" s="132">
        <v>0.6393904294910584</v>
      </c>
      <c r="Q1497" s="133">
        <v>3160.815531211842</v>
      </c>
      <c r="R1497" s="426">
        <v>1.118706577619188</v>
      </c>
    </row>
    <row r="1498" spans="1:18">
      <c r="A1498" s="134">
        <f t="shared" si="23"/>
        <v>1493</v>
      </c>
      <c r="B1498" s="131">
        <v>9275480.8903592844</v>
      </c>
      <c r="C1498" s="131">
        <v>4703914.7453538496</v>
      </c>
      <c r="D1498" s="131">
        <v>1546444.094114155</v>
      </c>
      <c r="E1498" s="131">
        <v>4096930.1761635263</v>
      </c>
      <c r="F1498" s="133">
        <v>227770034870.18707</v>
      </c>
      <c r="G1498" s="133">
        <v>58105713698.041275</v>
      </c>
      <c r="H1498" s="133">
        <v>392262992446.14026</v>
      </c>
      <c r="I1498" s="133">
        <v>11611142095656.813</v>
      </c>
      <c r="J1498" s="133">
        <v>303840822202.33295</v>
      </c>
      <c r="K1498" s="133">
        <v>125912969860.71782</v>
      </c>
      <c r="L1498" s="133">
        <v>3324774437329.3115</v>
      </c>
      <c r="M1498" s="133">
        <v>15757933317495.316</v>
      </c>
      <c r="N1498" s="133">
        <v>16810612872817.51</v>
      </c>
      <c r="O1498" s="132">
        <v>0.60916117263940828</v>
      </c>
      <c r="P1498" s="132">
        <v>0.69576553319925993</v>
      </c>
      <c r="Q1498" s="133">
        <v>4146.6731309367315</v>
      </c>
      <c r="R1498" s="426">
        <v>1.2420344860791592</v>
      </c>
    </row>
    <row r="1499" spans="1:18">
      <c r="A1499" s="134">
        <f t="shared" si="23"/>
        <v>1494</v>
      </c>
      <c r="B1499" s="131">
        <v>11225750.393862519</v>
      </c>
      <c r="C1499" s="131">
        <v>6390396.2185274474</v>
      </c>
      <c r="D1499" s="131">
        <v>1263121.9495722756</v>
      </c>
      <c r="E1499" s="131">
        <v>3512023.3842307064</v>
      </c>
      <c r="F1499" s="133">
        <v>146566568114.52209</v>
      </c>
      <c r="G1499" s="133">
        <v>38429450511.094009</v>
      </c>
      <c r="H1499" s="133">
        <v>387165725559.40051</v>
      </c>
      <c r="I1499" s="133">
        <v>10052822021643.648</v>
      </c>
      <c r="J1499" s="133">
        <v>155876904301.08673</v>
      </c>
      <c r="K1499" s="133">
        <v>78614443327.700211</v>
      </c>
      <c r="L1499" s="133">
        <v>2734193247662.8823</v>
      </c>
      <c r="M1499" s="133">
        <v>13408672342494.719</v>
      </c>
      <c r="N1499" s="133">
        <v>14256876049469.611</v>
      </c>
      <c r="O1499" s="132">
        <v>0.5992400149003978</v>
      </c>
      <c r="P1499" s="132">
        <v>0.6506085983424299</v>
      </c>
      <c r="Q1499" s="133">
        <v>3516.7429821089322</v>
      </c>
      <c r="R1499" s="426">
        <v>0.99444188304333636</v>
      </c>
    </row>
    <row r="1500" spans="1:18">
      <c r="A1500" s="134">
        <f t="shared" si="23"/>
        <v>1495</v>
      </c>
      <c r="B1500" s="131">
        <v>10386204.357837709</v>
      </c>
      <c r="C1500" s="131">
        <v>5562761.6417277977</v>
      </c>
      <c r="D1500" s="131">
        <v>1589069.4804618144</v>
      </c>
      <c r="E1500" s="131">
        <v>4552959.3792787194</v>
      </c>
      <c r="F1500" s="133">
        <v>261776078818.99728</v>
      </c>
      <c r="G1500" s="133">
        <v>53044107283.707764</v>
      </c>
      <c r="H1500" s="133">
        <v>462185619261.18707</v>
      </c>
      <c r="I1500" s="133">
        <v>10799699876488.508</v>
      </c>
      <c r="J1500" s="133">
        <v>277594802289.88623</v>
      </c>
      <c r="K1500" s="133">
        <v>132718398585.89539</v>
      </c>
      <c r="L1500" s="133">
        <v>3002086431392.6875</v>
      </c>
      <c r="M1500" s="133">
        <v>14674285128018.164</v>
      </c>
      <c r="N1500" s="133">
        <v>15672130063812.787</v>
      </c>
      <c r="O1500" s="132">
        <v>0.58102057923309702</v>
      </c>
      <c r="P1500" s="132">
        <v>0.65490756373390191</v>
      </c>
      <c r="Q1500" s="133">
        <v>3865.8436269888475</v>
      </c>
      <c r="R1500" s="426">
        <v>1.019921012712544</v>
      </c>
    </row>
    <row r="1501" spans="1:18">
      <c r="A1501" s="134">
        <f t="shared" si="23"/>
        <v>1496</v>
      </c>
      <c r="B1501" s="131">
        <v>8999853.109380072</v>
      </c>
      <c r="C1501" s="131">
        <v>12367125.49521566</v>
      </c>
      <c r="D1501" s="131">
        <v>765270.11119413329</v>
      </c>
      <c r="E1501" s="131">
        <v>4180947.0628088037</v>
      </c>
      <c r="F1501" s="133">
        <v>186810418628.76367</v>
      </c>
      <c r="G1501" s="133">
        <v>38063895860.709816</v>
      </c>
      <c r="H1501" s="133">
        <v>559998318645.32788</v>
      </c>
      <c r="I1501" s="133">
        <v>17726226057428.074</v>
      </c>
      <c r="J1501" s="133">
        <v>187349412653.11346</v>
      </c>
      <c r="K1501" s="133">
        <v>62325596871.695541</v>
      </c>
      <c r="L1501" s="133">
        <v>1496155988171.6326</v>
      </c>
      <c r="M1501" s="133">
        <v>20032055373769.844</v>
      </c>
      <c r="N1501" s="133">
        <v>21271933902537.125</v>
      </c>
      <c r="O1501" s="132">
        <v>0.68517673685838332</v>
      </c>
      <c r="P1501" s="132">
        <v>0.75272873915662419</v>
      </c>
      <c r="Q1501" s="133">
        <v>5247.1469912523744</v>
      </c>
      <c r="R1501" s="426">
        <v>0.94652351007658231</v>
      </c>
    </row>
    <row r="1502" spans="1:18">
      <c r="A1502" s="134">
        <f t="shared" si="23"/>
        <v>1497</v>
      </c>
      <c r="B1502" s="131">
        <v>8799116.8316025622</v>
      </c>
      <c r="C1502" s="131">
        <v>8193000.0049572298</v>
      </c>
      <c r="D1502" s="131">
        <v>1263852.0338739466</v>
      </c>
      <c r="E1502" s="131">
        <v>7091951.1973874308</v>
      </c>
      <c r="F1502" s="133">
        <v>236749912435.47754</v>
      </c>
      <c r="G1502" s="133">
        <v>40872580420.326569</v>
      </c>
      <c r="H1502" s="133">
        <v>686251873329.70313</v>
      </c>
      <c r="I1502" s="133">
        <v>13952829718032.113</v>
      </c>
      <c r="J1502" s="133">
        <v>570702054431.92651</v>
      </c>
      <c r="K1502" s="133">
        <v>86068065829.384995</v>
      </c>
      <c r="L1502" s="133">
        <v>3275952988798.6343</v>
      </c>
      <c r="M1502" s="133">
        <v>18571804700421.762</v>
      </c>
      <c r="N1502" s="133">
        <v>19824345004393.035</v>
      </c>
      <c r="O1502" s="132">
        <v>0.61579365645367212</v>
      </c>
      <c r="P1502" s="132">
        <v>0.69358106983873991</v>
      </c>
      <c r="Q1502" s="133">
        <v>4890.0703020209758</v>
      </c>
      <c r="R1502" s="426">
        <v>1.2531247275577018</v>
      </c>
    </row>
    <row r="1503" spans="1:18">
      <c r="A1503" s="134">
        <f t="shared" si="23"/>
        <v>1498</v>
      </c>
      <c r="B1503" s="131">
        <v>8240324.830797202</v>
      </c>
      <c r="C1503" s="131">
        <v>6143012.4304618202</v>
      </c>
      <c r="D1503" s="131">
        <v>1185253.9216683656</v>
      </c>
      <c r="E1503" s="131">
        <v>5576734.7442400763</v>
      </c>
      <c r="F1503" s="133">
        <v>209787971462.53363</v>
      </c>
      <c r="G1503" s="133">
        <v>44699653302.242676</v>
      </c>
      <c r="H1503" s="133">
        <v>789070117453.33362</v>
      </c>
      <c r="I1503" s="133">
        <v>9807314975547.2266</v>
      </c>
      <c r="J1503" s="133">
        <v>406549225160.85413</v>
      </c>
      <c r="K1503" s="133">
        <v>102456458486.42973</v>
      </c>
      <c r="L1503" s="133">
        <v>2329071700403.7554</v>
      </c>
      <c r="M1503" s="133">
        <v>13434462477051.6</v>
      </c>
      <c r="N1503" s="133">
        <v>14355292553359.725</v>
      </c>
      <c r="O1503" s="132">
        <v>0.59996687762723966</v>
      </c>
      <c r="P1503" s="132">
        <v>0.67716771715991497</v>
      </c>
      <c r="Q1503" s="133">
        <v>3541.0193767537553</v>
      </c>
      <c r="R1503" s="426">
        <v>0.94297323069175831</v>
      </c>
    </row>
    <row r="1504" spans="1:18">
      <c r="A1504" s="134">
        <f t="shared" si="23"/>
        <v>1499</v>
      </c>
      <c r="B1504" s="131">
        <v>9969414.3273915295</v>
      </c>
      <c r="C1504" s="131">
        <v>4544058.4801098797</v>
      </c>
      <c r="D1504" s="131">
        <v>1133402.1704499973</v>
      </c>
      <c r="E1504" s="131">
        <v>6425669.5540462555</v>
      </c>
      <c r="F1504" s="133">
        <v>235239004033.48178</v>
      </c>
      <c r="G1504" s="133">
        <v>60496673358.651489</v>
      </c>
      <c r="H1504" s="133">
        <v>864204888771.0293</v>
      </c>
      <c r="I1504" s="133">
        <v>8964270207397.4961</v>
      </c>
      <c r="J1504" s="133">
        <v>389087980488.05481</v>
      </c>
      <c r="K1504" s="133">
        <v>64349243810.079224</v>
      </c>
      <c r="L1504" s="133">
        <v>2085977203395.9397</v>
      </c>
      <c r="M1504" s="133">
        <v>12367889523862.6</v>
      </c>
      <c r="N1504" s="133">
        <v>13216483503063.258</v>
      </c>
      <c r="O1504" s="132">
        <v>0.55586481845652502</v>
      </c>
      <c r="P1504" s="132">
        <v>0.63174628182919002</v>
      </c>
      <c r="Q1504" s="133">
        <v>3260.1093988809221</v>
      </c>
      <c r="R1504" s="426">
        <v>0.94409880593341045</v>
      </c>
    </row>
    <row r="1505" spans="1:18">
      <c r="A1505" s="134">
        <f t="shared" si="23"/>
        <v>1500</v>
      </c>
      <c r="B1505" s="131">
        <v>4640538.1631832086</v>
      </c>
      <c r="C1505" s="131">
        <v>3251714.2494123848</v>
      </c>
      <c r="D1505" s="131">
        <v>878150.98340538749</v>
      </c>
      <c r="E1505" s="131">
        <v>6746600.5711062122</v>
      </c>
      <c r="F1505" s="133">
        <v>187584684210.46057</v>
      </c>
      <c r="G1505" s="133">
        <v>36617847407.777138</v>
      </c>
      <c r="H1505" s="133">
        <v>279294997509.35156</v>
      </c>
      <c r="I1505" s="133">
        <v>7918012189575.4932</v>
      </c>
      <c r="J1505" s="133">
        <v>488939353030.03265</v>
      </c>
      <c r="K1505" s="133">
        <v>78457959668.497025</v>
      </c>
      <c r="L1505" s="133">
        <v>2113135021537.573</v>
      </c>
      <c r="M1505" s="133">
        <v>10877839521320.947</v>
      </c>
      <c r="N1505" s="133">
        <v>11732979744963.268</v>
      </c>
      <c r="O1505" s="132">
        <v>0.57422404047991471</v>
      </c>
      <c r="P1505" s="132">
        <v>0.62726285863489106</v>
      </c>
      <c r="Q1505" s="133">
        <v>2894.1735927388427</v>
      </c>
      <c r="R1505" s="426">
        <v>1.0643812592483941</v>
      </c>
    </row>
    <row r="1506" spans="1:18">
      <c r="A1506" s="134">
        <f t="shared" si="23"/>
        <v>1501</v>
      </c>
      <c r="B1506" s="131">
        <v>11013516.56174602</v>
      </c>
      <c r="C1506" s="131">
        <v>6916524.8289300045</v>
      </c>
      <c r="D1506" s="131">
        <v>929076.0346784041</v>
      </c>
      <c r="E1506" s="131">
        <v>5621854.8645071015</v>
      </c>
      <c r="F1506" s="133">
        <v>229712697517.21381</v>
      </c>
      <c r="G1506" s="133">
        <v>47355765620.193359</v>
      </c>
      <c r="H1506" s="133">
        <v>888890001075.15808</v>
      </c>
      <c r="I1506" s="133">
        <v>11214970777343.775</v>
      </c>
      <c r="J1506" s="133">
        <v>415052275081.53748</v>
      </c>
      <c r="K1506" s="133">
        <v>93510683357.768661</v>
      </c>
      <c r="L1506" s="133">
        <v>2395814106109.5073</v>
      </c>
      <c r="M1506" s="133">
        <v>15008237842967.748</v>
      </c>
      <c r="N1506" s="133">
        <v>16213043994912.771</v>
      </c>
      <c r="O1506" s="132">
        <v>0.59044238290464235</v>
      </c>
      <c r="P1506" s="132">
        <v>0.67092593700923198</v>
      </c>
      <c r="Q1506" s="133">
        <v>3999.2708423563818</v>
      </c>
      <c r="R1506" s="426">
        <v>1.2679182645074953</v>
      </c>
    </row>
    <row r="1507" spans="1:18">
      <c r="A1507" s="134">
        <f t="shared" si="23"/>
        <v>1502</v>
      </c>
      <c r="B1507" s="131">
        <v>6171400.4148924686</v>
      </c>
      <c r="C1507" s="131">
        <v>4210768.2308748169</v>
      </c>
      <c r="D1507" s="131">
        <v>713307.03315919626</v>
      </c>
      <c r="E1507" s="131">
        <v>3370219.6792342616</v>
      </c>
      <c r="F1507" s="133">
        <v>294845009039.61377</v>
      </c>
      <c r="G1507" s="133">
        <v>49711865450.278633</v>
      </c>
      <c r="H1507" s="133">
        <v>475081031405.05835</v>
      </c>
      <c r="I1507" s="133">
        <v>11436955555025.221</v>
      </c>
      <c r="J1507" s="133">
        <v>133160433810.63316</v>
      </c>
      <c r="K1507" s="133">
        <v>84120721662.60553</v>
      </c>
      <c r="L1507" s="133">
        <v>1640106674293.126</v>
      </c>
      <c r="M1507" s="133">
        <v>13769424416196.645</v>
      </c>
      <c r="N1507" s="133">
        <v>14789917840395.605</v>
      </c>
      <c r="O1507" s="132">
        <v>0.6403163645765535</v>
      </c>
      <c r="P1507" s="132">
        <v>0.70593056691841893</v>
      </c>
      <c r="Q1507" s="133">
        <v>3648.2283770092763</v>
      </c>
      <c r="R1507" s="426">
        <v>1.1120377286508956</v>
      </c>
    </row>
    <row r="1508" spans="1:18">
      <c r="A1508" s="134">
        <f t="shared" si="23"/>
        <v>1503</v>
      </c>
      <c r="B1508" s="131">
        <v>6889437.6163350083</v>
      </c>
      <c r="C1508" s="131">
        <v>3969058.4932653694</v>
      </c>
      <c r="D1508" s="131">
        <v>1017839.0223077275</v>
      </c>
      <c r="E1508" s="131">
        <v>4461083.5531506687</v>
      </c>
      <c r="F1508" s="133">
        <v>222917115146.52649</v>
      </c>
      <c r="G1508" s="133">
        <v>43363443642.125328</v>
      </c>
      <c r="H1508" s="133">
        <v>728022470304.40686</v>
      </c>
      <c r="I1508" s="133">
        <v>9334797031699.6973</v>
      </c>
      <c r="J1508" s="133">
        <v>237440750556.98297</v>
      </c>
      <c r="K1508" s="133">
        <v>81239755206.834045</v>
      </c>
      <c r="L1508" s="133">
        <v>1844414916851.304</v>
      </c>
      <c r="M1508" s="133">
        <v>12225914924619.225</v>
      </c>
      <c r="N1508" s="133">
        <v>13224413756317.609</v>
      </c>
      <c r="O1508" s="132">
        <v>0.61070786032551494</v>
      </c>
      <c r="P1508" s="132">
        <v>0.67778822110173886</v>
      </c>
      <c r="Q1508" s="133">
        <v>3262.0655540990651</v>
      </c>
      <c r="R1508" s="426">
        <v>0.89566892975003809</v>
      </c>
    </row>
    <row r="1509" spans="1:18">
      <c r="A1509" s="134">
        <f t="shared" si="23"/>
        <v>1504</v>
      </c>
      <c r="B1509" s="131">
        <v>9313922.2044559326</v>
      </c>
      <c r="C1509" s="131">
        <v>7912422.2680189824</v>
      </c>
      <c r="D1509" s="131">
        <v>1133325.5328994133</v>
      </c>
      <c r="E1509" s="131">
        <v>2660146.5897734249</v>
      </c>
      <c r="F1509" s="133">
        <v>197226699359.71008</v>
      </c>
      <c r="G1509" s="133">
        <v>30188933724.764122</v>
      </c>
      <c r="H1509" s="133">
        <v>495231508228.46887</v>
      </c>
      <c r="I1509" s="133">
        <v>12194047656870.395</v>
      </c>
      <c r="J1509" s="133">
        <v>157384453297.17453</v>
      </c>
      <c r="K1509" s="133">
        <v>133557936549.87544</v>
      </c>
      <c r="L1509" s="133">
        <v>2356143152866.8916</v>
      </c>
      <c r="M1509" s="133">
        <v>15336364707812.805</v>
      </c>
      <c r="N1509" s="133">
        <v>16317166196058.152</v>
      </c>
      <c r="O1509" s="132">
        <v>0.63469574307360599</v>
      </c>
      <c r="P1509" s="132">
        <v>0.69854453470066546</v>
      </c>
      <c r="Q1509" s="133">
        <v>4024.9546610898255</v>
      </c>
      <c r="R1509" s="426">
        <v>1.0168838930744659</v>
      </c>
    </row>
    <row r="1510" spans="1:18">
      <c r="A1510" s="134">
        <f t="shared" si="23"/>
        <v>1505</v>
      </c>
      <c r="B1510" s="131">
        <v>10204182.116837911</v>
      </c>
      <c r="C1510" s="131">
        <v>5359856.7667717328</v>
      </c>
      <c r="D1510" s="131">
        <v>629472.42347240506</v>
      </c>
      <c r="E1510" s="131">
        <v>5969694.5274432478</v>
      </c>
      <c r="F1510" s="133">
        <v>179373921011.99219</v>
      </c>
      <c r="G1510" s="133">
        <v>37175905982.256432</v>
      </c>
      <c r="H1510" s="133">
        <v>479082705687.13062</v>
      </c>
      <c r="I1510" s="133">
        <v>9558913028755.4082</v>
      </c>
      <c r="J1510" s="133">
        <v>366625069561.05786</v>
      </c>
      <c r="K1510" s="133">
        <v>49733830645.298386</v>
      </c>
      <c r="L1510" s="133">
        <v>1293606460554.1035</v>
      </c>
      <c r="M1510" s="133">
        <v>11747961095203</v>
      </c>
      <c r="N1510" s="133">
        <v>12531872268934.418</v>
      </c>
      <c r="O1510" s="132">
        <v>0.55000652072331224</v>
      </c>
      <c r="P1510" s="132">
        <v>0.61310448892786762</v>
      </c>
      <c r="Q1510" s="133">
        <v>3091.2363761555052</v>
      </c>
      <c r="R1510" s="426">
        <v>1.0151414862236245</v>
      </c>
    </row>
    <row r="1511" spans="1:18">
      <c r="A1511" s="134">
        <f t="shared" si="23"/>
        <v>1506</v>
      </c>
      <c r="B1511" s="131">
        <v>7325339.3951957868</v>
      </c>
      <c r="C1511" s="131">
        <v>5677288.3625189811</v>
      </c>
      <c r="D1511" s="131">
        <v>1302206.2829399467</v>
      </c>
      <c r="E1511" s="131">
        <v>3517535.4459265904</v>
      </c>
      <c r="F1511" s="133">
        <v>236864673653.88788</v>
      </c>
      <c r="G1511" s="133">
        <v>44299917586.934036</v>
      </c>
      <c r="H1511" s="133">
        <v>471409451975.83899</v>
      </c>
      <c r="I1511" s="133">
        <v>11293707136993.916</v>
      </c>
      <c r="J1511" s="133">
        <v>141693222146.96445</v>
      </c>
      <c r="K1511" s="133">
        <v>107090469292.10161</v>
      </c>
      <c r="L1511" s="133">
        <v>2629853703014.8716</v>
      </c>
      <c r="M1511" s="133">
        <v>14643753983423.693</v>
      </c>
      <c r="N1511" s="133">
        <v>15618477007783.865</v>
      </c>
      <c r="O1511" s="132">
        <v>0.64541537377265379</v>
      </c>
      <c r="P1511" s="132">
        <v>0.71517070581367825</v>
      </c>
      <c r="Q1511" s="133">
        <v>3852.6090300404207</v>
      </c>
      <c r="R1511" s="426">
        <v>1.0382724696457097</v>
      </c>
    </row>
    <row r="1512" spans="1:18">
      <c r="A1512" s="134">
        <f t="shared" si="23"/>
        <v>1507</v>
      </c>
      <c r="B1512" s="131">
        <v>8245092.6640436854</v>
      </c>
      <c r="C1512" s="131">
        <v>3613224.7294990127</v>
      </c>
      <c r="D1512" s="131">
        <v>1312338.235501627</v>
      </c>
      <c r="E1512" s="131">
        <v>3160355.0101391533</v>
      </c>
      <c r="F1512" s="133">
        <v>212312122199.2132</v>
      </c>
      <c r="G1512" s="133">
        <v>53233413809.323578</v>
      </c>
      <c r="H1512" s="133">
        <v>429672137011.92987</v>
      </c>
      <c r="I1512" s="133">
        <v>8423906346925.8262</v>
      </c>
      <c r="J1512" s="133">
        <v>187192132145.57208</v>
      </c>
      <c r="K1512" s="133">
        <v>135699496530.34946</v>
      </c>
      <c r="L1512" s="133">
        <v>2763408845097.3467</v>
      </c>
      <c r="M1512" s="133">
        <v>11939878957711.023</v>
      </c>
      <c r="N1512" s="133">
        <v>12734360933557.775</v>
      </c>
      <c r="O1512" s="132">
        <v>0.54788633843183987</v>
      </c>
      <c r="P1512" s="132">
        <v>0.63132785562070426</v>
      </c>
      <c r="Q1512" s="133">
        <v>3141.1842460675321</v>
      </c>
      <c r="R1512" s="426">
        <v>1.1520506731498112</v>
      </c>
    </row>
    <row r="1513" spans="1:18">
      <c r="A1513" s="134">
        <f t="shared" si="23"/>
        <v>1508</v>
      </c>
      <c r="B1513" s="131">
        <v>6540792.9030463155</v>
      </c>
      <c r="C1513" s="131">
        <v>3069646.5185628375</v>
      </c>
      <c r="D1513" s="131">
        <v>959812.06900533428</v>
      </c>
      <c r="E1513" s="131">
        <v>5487715.0606385823</v>
      </c>
      <c r="F1513" s="133">
        <v>235970869559.44904</v>
      </c>
      <c r="G1513" s="133">
        <v>51688821644.849396</v>
      </c>
      <c r="H1513" s="133">
        <v>540371081072.69482</v>
      </c>
      <c r="I1513" s="133">
        <v>7376771387289.9014</v>
      </c>
      <c r="J1513" s="133">
        <v>356011028281.73004</v>
      </c>
      <c r="K1513" s="133">
        <v>102500768521.43539</v>
      </c>
      <c r="L1513" s="133">
        <v>1872919719260.0659</v>
      </c>
      <c r="M1513" s="133">
        <v>10248573984425.828</v>
      </c>
      <c r="N1513" s="133">
        <v>11057593559321.547</v>
      </c>
      <c r="O1513" s="132">
        <v>0.54123041193285826</v>
      </c>
      <c r="P1513" s="132">
        <v>0.62074555715648583</v>
      </c>
      <c r="Q1513" s="133">
        <v>2727.5761123141456</v>
      </c>
      <c r="R1513" s="426">
        <v>1.0458006355262959</v>
      </c>
    </row>
    <row r="1514" spans="1:18">
      <c r="A1514" s="134">
        <f t="shared" si="23"/>
        <v>1509</v>
      </c>
      <c r="B1514" s="131">
        <v>7711068.5054116398</v>
      </c>
      <c r="C1514" s="131">
        <v>6967727.5938045178</v>
      </c>
      <c r="D1514" s="131">
        <v>677604.28138774715</v>
      </c>
      <c r="E1514" s="131">
        <v>5954140.6003154051</v>
      </c>
      <c r="F1514" s="133">
        <v>181773784500.41711</v>
      </c>
      <c r="G1514" s="133">
        <v>55102710519.87709</v>
      </c>
      <c r="H1514" s="133">
        <v>593331356765.67065</v>
      </c>
      <c r="I1514" s="133">
        <v>10433634620448.143</v>
      </c>
      <c r="J1514" s="133">
        <v>348038975724.16449</v>
      </c>
      <c r="K1514" s="133">
        <v>71997162643.980377</v>
      </c>
      <c r="L1514" s="133">
        <v>1471930373715.7549</v>
      </c>
      <c r="M1514" s="133">
        <v>12918932489297.711</v>
      </c>
      <c r="N1514" s="133">
        <v>13813197354813.727</v>
      </c>
      <c r="O1514" s="132">
        <v>0.59804584725038745</v>
      </c>
      <c r="P1514" s="132">
        <v>0.66334056337563641</v>
      </c>
      <c r="Q1514" s="133">
        <v>3407.3007781977617</v>
      </c>
      <c r="R1514" s="426">
        <v>1.072612458646435</v>
      </c>
    </row>
    <row r="1515" spans="1:18">
      <c r="A1515" s="134">
        <f t="shared" si="23"/>
        <v>1510</v>
      </c>
      <c r="B1515" s="131">
        <v>6908471.4337195139</v>
      </c>
      <c r="C1515" s="131">
        <v>3813862.6360409218</v>
      </c>
      <c r="D1515" s="131">
        <v>1064158.3368798713</v>
      </c>
      <c r="E1515" s="131">
        <v>3813443.2498159641</v>
      </c>
      <c r="F1515" s="133">
        <v>318483027135.20532</v>
      </c>
      <c r="G1515" s="133">
        <v>60978710600.212326</v>
      </c>
      <c r="H1515" s="133">
        <v>711224445995.85498</v>
      </c>
      <c r="I1515" s="133">
        <v>9545454840821.3281</v>
      </c>
      <c r="J1515" s="133">
        <v>193470081614.09146</v>
      </c>
      <c r="K1515" s="133">
        <v>109338214821.11504</v>
      </c>
      <c r="L1515" s="133">
        <v>2023320931343.6245</v>
      </c>
      <c r="M1515" s="133">
        <v>12582808514596.016</v>
      </c>
      <c r="N1515" s="133">
        <v>13645751516256.566</v>
      </c>
      <c r="O1515" s="132">
        <v>0.61114335557024813</v>
      </c>
      <c r="P1515" s="132">
        <v>0.68914580987353469</v>
      </c>
      <c r="Q1515" s="133">
        <v>3365.9969206355613</v>
      </c>
      <c r="R1515" s="426">
        <v>1.0610661841948097</v>
      </c>
    </row>
    <row r="1516" spans="1:18">
      <c r="A1516" s="134">
        <f t="shared" si="23"/>
        <v>1511</v>
      </c>
      <c r="B1516" s="131">
        <v>9142240.717539452</v>
      </c>
      <c r="C1516" s="131">
        <v>4157070.5292208986</v>
      </c>
      <c r="D1516" s="131">
        <v>1272839.5183710358</v>
      </c>
      <c r="E1516" s="131">
        <v>4110938.9733590982</v>
      </c>
      <c r="F1516" s="133">
        <v>184376531072.1853</v>
      </c>
      <c r="G1516" s="133">
        <v>52301369851.928619</v>
      </c>
      <c r="H1516" s="133">
        <v>562322537377.8656</v>
      </c>
      <c r="I1516" s="133">
        <v>8846711282607.3945</v>
      </c>
      <c r="J1516" s="133">
        <v>156215855188.8761</v>
      </c>
      <c r="K1516" s="133">
        <v>125778319417.50478</v>
      </c>
      <c r="L1516" s="133">
        <v>3403547241349.4736</v>
      </c>
      <c r="M1516" s="133">
        <v>13094575235941.113</v>
      </c>
      <c r="N1516" s="133">
        <v>14022350809103.205</v>
      </c>
      <c r="O1516" s="132">
        <v>0.60530329566109897</v>
      </c>
      <c r="P1516" s="132">
        <v>0.67706265521535014</v>
      </c>
      <c r="Q1516" s="133">
        <v>3458.8926514808104</v>
      </c>
      <c r="R1516" s="426">
        <v>1.1030398010667821</v>
      </c>
    </row>
    <row r="1517" spans="1:18">
      <c r="A1517" s="134">
        <f t="shared" si="23"/>
        <v>1512</v>
      </c>
      <c r="B1517" s="131">
        <v>12502195.152025256</v>
      </c>
      <c r="C1517" s="131">
        <v>8996964.7025504205</v>
      </c>
      <c r="D1517" s="131">
        <v>736012.46979275683</v>
      </c>
      <c r="E1517" s="131">
        <v>5441931.4590680795</v>
      </c>
      <c r="F1517" s="133">
        <v>250153085802.5343</v>
      </c>
      <c r="G1517" s="133">
        <v>67851861490.840714</v>
      </c>
      <c r="H1517" s="133">
        <v>482680088182.36401</v>
      </c>
      <c r="I1517" s="133">
        <v>14457913793540.109</v>
      </c>
      <c r="J1517" s="133">
        <v>315506005083.79645</v>
      </c>
      <c r="K1517" s="133">
        <v>58481739903.256012</v>
      </c>
      <c r="L1517" s="133">
        <v>1658070341394.5938</v>
      </c>
      <c r="M1517" s="133">
        <v>16972651968104.119</v>
      </c>
      <c r="N1517" s="133">
        <v>18006386793090.211</v>
      </c>
      <c r="O1517" s="132">
        <v>0.62162955175097589</v>
      </c>
      <c r="P1517" s="132">
        <v>0.68086933032780939</v>
      </c>
      <c r="Q1517" s="133">
        <v>4441.6346307573285</v>
      </c>
      <c r="R1517" s="426">
        <v>1.0000211502236585</v>
      </c>
    </row>
    <row r="1518" spans="1:18">
      <c r="A1518" s="134">
        <f t="shared" si="23"/>
        <v>1513</v>
      </c>
      <c r="B1518" s="131">
        <v>4249857.3570629647</v>
      </c>
      <c r="C1518" s="131">
        <v>3703081.2063027606</v>
      </c>
      <c r="D1518" s="131">
        <v>703989.66045017086</v>
      </c>
      <c r="E1518" s="131">
        <v>5039246.367374504</v>
      </c>
      <c r="F1518" s="133">
        <v>156473931108.46097</v>
      </c>
      <c r="G1518" s="133">
        <v>45710127370.358551</v>
      </c>
      <c r="H1518" s="133">
        <v>536365039700.08002</v>
      </c>
      <c r="I1518" s="133">
        <v>7811681677766.793</v>
      </c>
      <c r="J1518" s="133">
        <v>327852898421.64825</v>
      </c>
      <c r="K1518" s="133">
        <v>92705401670.611191</v>
      </c>
      <c r="L1518" s="133">
        <v>1940937434528.9082</v>
      </c>
      <c r="M1518" s="133">
        <v>10709542452088.041</v>
      </c>
      <c r="N1518" s="133">
        <v>11565740734394.857</v>
      </c>
      <c r="O1518" s="132">
        <v>0.62392166279692207</v>
      </c>
      <c r="P1518" s="132">
        <v>0.69286106199297703</v>
      </c>
      <c r="Q1518" s="133">
        <v>2852.9207534274437</v>
      </c>
      <c r="R1518" s="426">
        <v>1.2337278663348303</v>
      </c>
    </row>
    <row r="1519" spans="1:18">
      <c r="A1519" s="134">
        <f t="shared" si="23"/>
        <v>1514</v>
      </c>
      <c r="B1519" s="131">
        <v>8563187.1431531254</v>
      </c>
      <c r="C1519" s="131">
        <v>9196219.413691096</v>
      </c>
      <c r="D1519" s="131">
        <v>901238.19770237897</v>
      </c>
      <c r="E1519" s="131">
        <v>9573531.631088512</v>
      </c>
      <c r="F1519" s="133">
        <v>256898288030.11938</v>
      </c>
      <c r="G1519" s="133">
        <v>58799598888.647324</v>
      </c>
      <c r="H1519" s="133">
        <v>727468340930.44971</v>
      </c>
      <c r="I1519" s="133">
        <v>14025650779125.129</v>
      </c>
      <c r="J1519" s="133">
        <v>955592647723.70496</v>
      </c>
      <c r="K1519" s="133">
        <v>89709626598.74382</v>
      </c>
      <c r="L1519" s="133">
        <v>1536076247377.7419</v>
      </c>
      <c r="M1519" s="133">
        <v>17334497641755.77</v>
      </c>
      <c r="N1519" s="133">
        <v>18585211920688.891</v>
      </c>
      <c r="O1519" s="132">
        <v>0.59274842526342253</v>
      </c>
      <c r="P1519" s="132">
        <v>0.66738465844939265</v>
      </c>
      <c r="Q1519" s="133">
        <v>4584.413399281917</v>
      </c>
      <c r="R1519" s="426">
        <v>0.92803061495638151</v>
      </c>
    </row>
    <row r="1520" spans="1:18">
      <c r="A1520" s="134">
        <f t="shared" si="23"/>
        <v>1515</v>
      </c>
      <c r="B1520" s="131">
        <v>6848007.8333382104</v>
      </c>
      <c r="C1520" s="131">
        <v>10630079.980522549</v>
      </c>
      <c r="D1520" s="131">
        <v>1109101.8255045621</v>
      </c>
      <c r="E1520" s="131">
        <v>5436021.5238538124</v>
      </c>
      <c r="F1520" s="133">
        <v>197787991577.02151</v>
      </c>
      <c r="G1520" s="133">
        <v>59867557377.358185</v>
      </c>
      <c r="H1520" s="133">
        <v>506237134495.09937</v>
      </c>
      <c r="I1520" s="133">
        <v>15639783522364.902</v>
      </c>
      <c r="J1520" s="133">
        <v>316062026870.34009</v>
      </c>
      <c r="K1520" s="133">
        <v>94415369631.448502</v>
      </c>
      <c r="L1520" s="133">
        <v>2370067410071.8433</v>
      </c>
      <c r="M1520" s="133">
        <v>18926565463433.633</v>
      </c>
      <c r="N1520" s="133">
        <v>20142394215518.465</v>
      </c>
      <c r="O1520" s="132">
        <v>0.66470124836639877</v>
      </c>
      <c r="P1520" s="132">
        <v>0.73706107966797063</v>
      </c>
      <c r="Q1520" s="133">
        <v>4968.5234868077123</v>
      </c>
      <c r="R1520" s="426">
        <v>1.0600721080703297</v>
      </c>
    </row>
    <row r="1521" spans="1:18">
      <c r="A1521" s="134">
        <f t="shared" si="23"/>
        <v>1516</v>
      </c>
      <c r="B1521" s="131">
        <v>11257242.169505067</v>
      </c>
      <c r="C1521" s="131">
        <v>4479936.2026613029</v>
      </c>
      <c r="D1521" s="131">
        <v>706821.75141726003</v>
      </c>
      <c r="E1521" s="131">
        <v>4279541.0502389055</v>
      </c>
      <c r="F1521" s="133">
        <v>211745507459.14252</v>
      </c>
      <c r="G1521" s="133">
        <v>45880108561.973862</v>
      </c>
      <c r="H1521" s="133">
        <v>804858092166.30383</v>
      </c>
      <c r="I1521" s="133">
        <v>8820431610020.1309</v>
      </c>
      <c r="J1521" s="133">
        <v>369022571043.1781</v>
      </c>
      <c r="K1521" s="133">
        <v>63002252525.931862</v>
      </c>
      <c r="L1521" s="133">
        <v>1433646318741.9932</v>
      </c>
      <c r="M1521" s="133">
        <v>11490960844497.539</v>
      </c>
      <c r="N1521" s="133">
        <v>12417500938073.865</v>
      </c>
      <c r="O1521" s="132">
        <v>0.56577051610987827</v>
      </c>
      <c r="P1521" s="132">
        <v>0.63917788917642571</v>
      </c>
      <c r="Q1521" s="133">
        <v>3063.0244050502874</v>
      </c>
      <c r="R1521" s="426">
        <v>1.0970156253081049</v>
      </c>
    </row>
    <row r="1522" spans="1:18">
      <c r="A1522" s="134">
        <f t="shared" si="23"/>
        <v>1517</v>
      </c>
      <c r="B1522" s="131">
        <v>9743214.0521155763</v>
      </c>
      <c r="C1522" s="131">
        <v>8084627.3462354885</v>
      </c>
      <c r="D1522" s="131">
        <v>1413377.2070785612</v>
      </c>
      <c r="E1522" s="131">
        <v>4881976.4663079455</v>
      </c>
      <c r="F1522" s="133">
        <v>189827590053.10162</v>
      </c>
      <c r="G1522" s="133">
        <v>66917754331.48201</v>
      </c>
      <c r="H1522" s="133">
        <v>519456933999.68811</v>
      </c>
      <c r="I1522" s="133">
        <v>12587330384920.205</v>
      </c>
      <c r="J1522" s="133">
        <v>274025964394.4422</v>
      </c>
      <c r="K1522" s="133">
        <v>109626396459.80396</v>
      </c>
      <c r="L1522" s="133">
        <v>2947860247692.1572</v>
      </c>
      <c r="M1522" s="133">
        <v>16438299927466.297</v>
      </c>
      <c r="N1522" s="133">
        <v>17377318383539.199</v>
      </c>
      <c r="O1522" s="132">
        <v>0.63124231146252496</v>
      </c>
      <c r="P1522" s="132">
        <v>0.69462954254065978</v>
      </c>
      <c r="Q1522" s="133">
        <v>4286.4623541043902</v>
      </c>
      <c r="R1522" s="426">
        <v>0.96882282137230646</v>
      </c>
    </row>
    <row r="1523" spans="1:18">
      <c r="A1523" s="134">
        <f t="shared" si="23"/>
        <v>1518</v>
      </c>
      <c r="B1523" s="131">
        <v>9518296.1867556851</v>
      </c>
      <c r="C1523" s="131">
        <v>7370722.8681330802</v>
      </c>
      <c r="D1523" s="131">
        <v>768053.89528337307</v>
      </c>
      <c r="E1523" s="131">
        <v>4499962.7860558741</v>
      </c>
      <c r="F1523" s="133">
        <v>214673415942.6413</v>
      </c>
      <c r="G1523" s="133">
        <v>44304165210.303444</v>
      </c>
      <c r="H1523" s="133">
        <v>709267775671.54919</v>
      </c>
      <c r="I1523" s="133">
        <v>12610646985850.23</v>
      </c>
      <c r="J1523" s="133">
        <v>363669123673.01263</v>
      </c>
      <c r="K1523" s="133">
        <v>79207164956.039032</v>
      </c>
      <c r="L1523" s="133">
        <v>2362223499941.4746</v>
      </c>
      <c r="M1523" s="133">
        <v>16125014550092.305</v>
      </c>
      <c r="N1523" s="133">
        <v>17195871125800.506</v>
      </c>
      <c r="O1523" s="132">
        <v>0.65813154638498883</v>
      </c>
      <c r="P1523" s="132">
        <v>0.72537804586468269</v>
      </c>
      <c r="Q1523" s="133">
        <v>4241.704767094353</v>
      </c>
      <c r="R1523" s="426">
        <v>1.1931160551337439</v>
      </c>
    </row>
    <row r="1524" spans="1:18">
      <c r="A1524" s="134">
        <f t="shared" si="23"/>
        <v>1519</v>
      </c>
      <c r="B1524" s="131">
        <v>11695780.023081636</v>
      </c>
      <c r="C1524" s="131">
        <v>5487222.2104013478</v>
      </c>
      <c r="D1524" s="131">
        <v>736801.97395596607</v>
      </c>
      <c r="E1524" s="131">
        <v>3827409.7621676503</v>
      </c>
      <c r="F1524" s="133">
        <v>232300506478.8927</v>
      </c>
      <c r="G1524" s="133">
        <v>47851821473.52916</v>
      </c>
      <c r="H1524" s="133">
        <v>565738438575.94153</v>
      </c>
      <c r="I1524" s="133">
        <v>11161947312889.004</v>
      </c>
      <c r="J1524" s="133">
        <v>210793902323.99399</v>
      </c>
      <c r="K1524" s="133">
        <v>83065075147.318848</v>
      </c>
      <c r="L1524" s="133">
        <v>1708659805766.2874</v>
      </c>
      <c r="M1524" s="133">
        <v>13730204534702.545</v>
      </c>
      <c r="N1524" s="133">
        <v>14741969968060.818</v>
      </c>
      <c r="O1524" s="132">
        <v>0.59885350060444975</v>
      </c>
      <c r="P1524" s="132">
        <v>0.65696534919741023</v>
      </c>
      <c r="Q1524" s="133">
        <v>3636.4010774693679</v>
      </c>
      <c r="R1524" s="426">
        <v>1.0687436504828163</v>
      </c>
    </row>
    <row r="1525" spans="1:18">
      <c r="A1525" s="134">
        <f t="shared" si="23"/>
        <v>1520</v>
      </c>
      <c r="B1525" s="131">
        <v>13768432.196220117</v>
      </c>
      <c r="C1525" s="131">
        <v>7480422.9585495228</v>
      </c>
      <c r="D1525" s="131">
        <v>1482747.1150311644</v>
      </c>
      <c r="E1525" s="131">
        <v>5250728.4393866695</v>
      </c>
      <c r="F1525" s="133">
        <v>258523154769.92175</v>
      </c>
      <c r="G1525" s="133">
        <v>54701453713.053253</v>
      </c>
      <c r="H1525" s="133">
        <v>550540161080.37683</v>
      </c>
      <c r="I1525" s="133">
        <v>11472191094924.621</v>
      </c>
      <c r="J1525" s="133">
        <v>257342295613.02509</v>
      </c>
      <c r="K1525" s="133">
        <v>145636077328.29962</v>
      </c>
      <c r="L1525" s="133">
        <v>3277161113148.0327</v>
      </c>
      <c r="M1525" s="133">
        <v>15702870742094.355</v>
      </c>
      <c r="N1525" s="133">
        <v>16834746403502.057</v>
      </c>
      <c r="O1525" s="132">
        <v>0.57337791938003813</v>
      </c>
      <c r="P1525" s="132">
        <v>0.63205506605530348</v>
      </c>
      <c r="Q1525" s="133">
        <v>4152.6261478791457</v>
      </c>
      <c r="R1525" s="426">
        <v>1.0121360246360389</v>
      </c>
    </row>
    <row r="1526" spans="1:18">
      <c r="A1526" s="134">
        <f t="shared" si="23"/>
        <v>1521</v>
      </c>
      <c r="B1526" s="131">
        <v>12155894.678042553</v>
      </c>
      <c r="C1526" s="131">
        <v>6487766.1969067957</v>
      </c>
      <c r="D1526" s="131">
        <v>955154.98974043666</v>
      </c>
      <c r="E1526" s="131">
        <v>4388000.097510362</v>
      </c>
      <c r="F1526" s="133">
        <v>251177072517.19952</v>
      </c>
      <c r="G1526" s="133">
        <v>58425529689.457062</v>
      </c>
      <c r="H1526" s="133">
        <v>619665718644.3844</v>
      </c>
      <c r="I1526" s="133">
        <v>11887314316360.404</v>
      </c>
      <c r="J1526" s="133">
        <v>139607434970.06921</v>
      </c>
      <c r="K1526" s="133">
        <v>72165527046.821945</v>
      </c>
      <c r="L1526" s="133">
        <v>2177532164526.8713</v>
      </c>
      <c r="M1526" s="133">
        <v>14896285161548.551</v>
      </c>
      <c r="N1526" s="133">
        <v>15877927831235.574</v>
      </c>
      <c r="O1526" s="132">
        <v>0.58588669843683794</v>
      </c>
      <c r="P1526" s="132">
        <v>0.64698691043850143</v>
      </c>
      <c r="Q1526" s="133">
        <v>3916.6077531414835</v>
      </c>
      <c r="R1526" s="426">
        <v>1.1074425354729243</v>
      </c>
    </row>
    <row r="1527" spans="1:18">
      <c r="A1527" s="134">
        <f t="shared" si="23"/>
        <v>1522</v>
      </c>
      <c r="B1527" s="131">
        <v>9310611.3686740343</v>
      </c>
      <c r="C1527" s="131">
        <v>14584222.312305247</v>
      </c>
      <c r="D1527" s="131">
        <v>1332286.3710872284</v>
      </c>
      <c r="E1527" s="131">
        <v>4581679.3372399695</v>
      </c>
      <c r="F1527" s="133">
        <v>251360460076.70566</v>
      </c>
      <c r="G1527" s="133">
        <v>60785331083.511627</v>
      </c>
      <c r="H1527" s="133">
        <v>730474013222.24414</v>
      </c>
      <c r="I1527" s="133">
        <v>21486791101869.719</v>
      </c>
      <c r="J1527" s="133">
        <v>230375082764.25165</v>
      </c>
      <c r="K1527" s="133">
        <v>179739275324.42322</v>
      </c>
      <c r="L1527" s="133">
        <v>3827172136926.8594</v>
      </c>
      <c r="M1527" s="133">
        <v>26454551610107.492</v>
      </c>
      <c r="N1527" s="133">
        <v>28037634356836.746</v>
      </c>
      <c r="O1527" s="132">
        <v>0.6893165889075199</v>
      </c>
      <c r="P1527" s="132">
        <v>0.7658947667014806</v>
      </c>
      <c r="Q1527" s="133">
        <v>6916.0420219133566</v>
      </c>
      <c r="R1527" s="426">
        <v>1.332574960536715</v>
      </c>
    </row>
    <row r="1528" spans="1:18">
      <c r="A1528" s="134">
        <f t="shared" si="23"/>
        <v>1523</v>
      </c>
      <c r="B1528" s="131">
        <v>13081695.708224524</v>
      </c>
      <c r="C1528" s="131">
        <v>14331693.373210188</v>
      </c>
      <c r="D1528" s="131">
        <v>568189.79098560393</v>
      </c>
      <c r="E1528" s="131">
        <v>4139020.7420866196</v>
      </c>
      <c r="F1528" s="133">
        <v>192759288469.08228</v>
      </c>
      <c r="G1528" s="133">
        <v>43582988218.020241</v>
      </c>
      <c r="H1528" s="133">
        <v>644261833557.92346</v>
      </c>
      <c r="I1528" s="133">
        <v>18785570982767.277</v>
      </c>
      <c r="J1528" s="133">
        <v>389154119083.67175</v>
      </c>
      <c r="K1528" s="133">
        <v>41670567894.383675</v>
      </c>
      <c r="L1528" s="133">
        <v>979990593634.68628</v>
      </c>
      <c r="M1528" s="133">
        <v>20840648096937.941</v>
      </c>
      <c r="N1528" s="133">
        <v>22272148372258.039</v>
      </c>
      <c r="O1528" s="132">
        <v>0.66002487081282379</v>
      </c>
      <c r="P1528" s="132">
        <v>0.72281727334393897</v>
      </c>
      <c r="Q1528" s="133">
        <v>5493.8698500883174</v>
      </c>
      <c r="R1528" s="426">
        <v>0.89884834689225823</v>
      </c>
    </row>
    <row r="1529" spans="1:18">
      <c r="A1529" s="134">
        <f t="shared" si="23"/>
        <v>1524</v>
      </c>
      <c r="B1529" s="131">
        <v>11002872.126816668</v>
      </c>
      <c r="C1529" s="131">
        <v>18437027.754678499</v>
      </c>
      <c r="D1529" s="131">
        <v>848081.89633986959</v>
      </c>
      <c r="E1529" s="131">
        <v>6863413.6530440953</v>
      </c>
      <c r="F1529" s="133">
        <v>180055190828.88031</v>
      </c>
      <c r="G1529" s="133">
        <v>40147794147.372467</v>
      </c>
      <c r="H1529" s="133">
        <v>0</v>
      </c>
      <c r="I1529" s="133">
        <v>23033324467945.699</v>
      </c>
      <c r="J1529" s="133">
        <v>652721894259.87598</v>
      </c>
      <c r="K1529" s="133">
        <v>74990074442.781952</v>
      </c>
      <c r="L1529" s="133">
        <v>1595783214179.8459</v>
      </c>
      <c r="M1529" s="133">
        <v>25356819650828.203</v>
      </c>
      <c r="N1529" s="133">
        <v>26855417671383.148</v>
      </c>
      <c r="O1529" s="132">
        <v>0.67055024376662453</v>
      </c>
      <c r="P1529" s="132">
        <v>0.73863345357291643</v>
      </c>
      <c r="Q1529" s="133">
        <v>6624.4246846036376</v>
      </c>
      <c r="R1529" s="426">
        <v>0.98072013514651468</v>
      </c>
    </row>
    <row r="1530" spans="1:18">
      <c r="A1530" s="134">
        <f t="shared" si="23"/>
        <v>1525</v>
      </c>
      <c r="B1530" s="131">
        <v>9064962.4556109551</v>
      </c>
      <c r="C1530" s="131">
        <v>6987971.9827358304</v>
      </c>
      <c r="D1530" s="131">
        <v>742435.05695046589</v>
      </c>
      <c r="E1530" s="131">
        <v>3761873.4809334408</v>
      </c>
      <c r="F1530" s="133">
        <v>210175598604.96405</v>
      </c>
      <c r="G1530" s="133">
        <v>59270734025.957733</v>
      </c>
      <c r="H1530" s="133">
        <v>415680859880.73523</v>
      </c>
      <c r="I1530" s="133">
        <v>12653244971182.676</v>
      </c>
      <c r="J1530" s="133">
        <v>129115545557.80688</v>
      </c>
      <c r="K1530" s="133">
        <v>55162375711.757614</v>
      </c>
      <c r="L1530" s="133">
        <v>1406063430296.4026</v>
      </c>
      <c r="M1530" s="133">
        <v>14659267182629.377</v>
      </c>
      <c r="N1530" s="133">
        <v>15660325266416.066</v>
      </c>
      <c r="O1530" s="132">
        <v>0.6400856844702244</v>
      </c>
      <c r="P1530" s="132">
        <v>0.70210554877865239</v>
      </c>
      <c r="Q1530" s="133">
        <v>3862.9317381391384</v>
      </c>
      <c r="R1530" s="426">
        <v>0.96109616605100268</v>
      </c>
    </row>
    <row r="1531" spans="1:18">
      <c r="A1531" s="134">
        <f t="shared" si="23"/>
        <v>1526</v>
      </c>
      <c r="B1531" s="131">
        <v>8470150.3520391714</v>
      </c>
      <c r="C1531" s="131">
        <v>7374297.2700515473</v>
      </c>
      <c r="D1531" s="131">
        <v>869604.79132045747</v>
      </c>
      <c r="E1531" s="131">
        <v>6696908.8854837324</v>
      </c>
      <c r="F1531" s="133">
        <v>220075316954.7157</v>
      </c>
      <c r="G1531" s="133">
        <v>67929371959.032188</v>
      </c>
      <c r="H1531" s="133">
        <v>584902109355.72009</v>
      </c>
      <c r="I1531" s="133">
        <v>11285647219841.018</v>
      </c>
      <c r="J1531" s="133">
        <v>380977099527.51904</v>
      </c>
      <c r="K1531" s="133">
        <v>80982317550.775009</v>
      </c>
      <c r="L1531" s="133">
        <v>2193600048855.0144</v>
      </c>
      <c r="M1531" s="133">
        <v>14526108795130.047</v>
      </c>
      <c r="N1531" s="133">
        <v>15455784705008.414</v>
      </c>
      <c r="O1531" s="132">
        <v>0.56794981799472888</v>
      </c>
      <c r="P1531" s="132">
        <v>0.65279270508167719</v>
      </c>
      <c r="Q1531" s="133">
        <v>3812.4777269384344</v>
      </c>
      <c r="R1531" s="426">
        <v>1.3175225428218644</v>
      </c>
    </row>
    <row r="1532" spans="1:18">
      <c r="A1532" s="134">
        <f t="shared" si="23"/>
        <v>1527</v>
      </c>
      <c r="B1532" s="131">
        <v>13006920.143117975</v>
      </c>
      <c r="C1532" s="131">
        <v>5602132.3828681437</v>
      </c>
      <c r="D1532" s="131">
        <v>816794.11163990013</v>
      </c>
      <c r="E1532" s="131">
        <v>7386386.3084568474</v>
      </c>
      <c r="F1532" s="133">
        <v>307419331822.50702</v>
      </c>
      <c r="G1532" s="133">
        <v>91585814847.994995</v>
      </c>
      <c r="H1532" s="133">
        <v>637978581233.02808</v>
      </c>
      <c r="I1532" s="133">
        <v>10426028980515.033</v>
      </c>
      <c r="J1532" s="133">
        <v>529196344130.06989</v>
      </c>
      <c r="K1532" s="133">
        <v>88937254018.024231</v>
      </c>
      <c r="L1532" s="133">
        <v>2061214331332.7065</v>
      </c>
      <c r="M1532" s="133">
        <v>13743355491228.861</v>
      </c>
      <c r="N1532" s="133">
        <v>14690846735000.066</v>
      </c>
      <c r="O1532" s="132">
        <v>0.53488077037511605</v>
      </c>
      <c r="P1532" s="132">
        <v>0.61267846094656164</v>
      </c>
      <c r="Q1532" s="133">
        <v>3623.7905118401741</v>
      </c>
      <c r="R1532" s="426">
        <v>1.286510757122733</v>
      </c>
    </row>
    <row r="1533" spans="1:18">
      <c r="A1533" s="134">
        <f t="shared" si="23"/>
        <v>1528</v>
      </c>
      <c r="B1533" s="131">
        <v>10036674.545353878</v>
      </c>
      <c r="C1533" s="131">
        <v>7693646.264913464</v>
      </c>
      <c r="D1533" s="131">
        <v>507337.43563118222</v>
      </c>
      <c r="E1533" s="131">
        <v>4228493.2448849156</v>
      </c>
      <c r="F1533" s="133">
        <v>201978602217.94595</v>
      </c>
      <c r="G1533" s="133">
        <v>54260102356.774223</v>
      </c>
      <c r="H1533" s="133">
        <v>643971330185.96338</v>
      </c>
      <c r="I1533" s="133">
        <v>12143555237899.939</v>
      </c>
      <c r="J1533" s="133">
        <v>126905536322.81944</v>
      </c>
      <c r="K1533" s="133">
        <v>41804846320.581993</v>
      </c>
      <c r="L1533" s="133">
        <v>1233421639827.9561</v>
      </c>
      <c r="M1533" s="133">
        <v>14189658590557.262</v>
      </c>
      <c r="N1533" s="133">
        <v>15142360452138.033</v>
      </c>
      <c r="O1533" s="132">
        <v>0.62370704175741587</v>
      </c>
      <c r="P1533" s="132">
        <v>0.67766632214361411</v>
      </c>
      <c r="Q1533" s="133">
        <v>3735.1653803991203</v>
      </c>
      <c r="R1533" s="426">
        <v>1.2308442594856581</v>
      </c>
    </row>
    <row r="1534" spans="1:18">
      <c r="A1534" s="134">
        <f t="shared" si="23"/>
        <v>1529</v>
      </c>
      <c r="B1534" s="131">
        <v>8630821.8283225689</v>
      </c>
      <c r="C1534" s="131">
        <v>4884144.7728410047</v>
      </c>
      <c r="D1534" s="131">
        <v>1197089.8870041508</v>
      </c>
      <c r="E1534" s="131">
        <v>5200798.1541079488</v>
      </c>
      <c r="F1534" s="133">
        <v>227865202648.64227</v>
      </c>
      <c r="G1534" s="133">
        <v>59787575793.646553</v>
      </c>
      <c r="H1534" s="133">
        <v>349322332349.95715</v>
      </c>
      <c r="I1534" s="133">
        <v>11013737416505.336</v>
      </c>
      <c r="J1534" s="133">
        <v>156886121191.28503</v>
      </c>
      <c r="K1534" s="133">
        <v>132015534869.16064</v>
      </c>
      <c r="L1534" s="133">
        <v>3442928401351.6797</v>
      </c>
      <c r="M1534" s="133">
        <v>15094889806267.418</v>
      </c>
      <c r="N1534" s="133">
        <v>16033213515882.416</v>
      </c>
      <c r="O1534" s="132">
        <v>0.60904892921304565</v>
      </c>
      <c r="P1534" s="132">
        <v>0.66903020948968095</v>
      </c>
      <c r="Q1534" s="133">
        <v>3954.9120660785438</v>
      </c>
      <c r="R1534" s="426">
        <v>1.2431654172536351</v>
      </c>
    </row>
    <row r="1535" spans="1:18">
      <c r="A1535" s="134">
        <f t="shared" si="23"/>
        <v>1530</v>
      </c>
      <c r="B1535" s="131">
        <v>13910357.136860518</v>
      </c>
      <c r="C1535" s="131">
        <v>5492263.1419472378</v>
      </c>
      <c r="D1535" s="131">
        <v>665907.0780608335</v>
      </c>
      <c r="E1535" s="131">
        <v>4829570.0943350922</v>
      </c>
      <c r="F1535" s="133">
        <v>245052451099.50104</v>
      </c>
      <c r="G1535" s="133">
        <v>57291504877.934753</v>
      </c>
      <c r="H1535" s="133">
        <v>0</v>
      </c>
      <c r="I1535" s="133">
        <v>12460106704404.121</v>
      </c>
      <c r="J1535" s="133">
        <v>297700621766.271</v>
      </c>
      <c r="K1535" s="133">
        <v>77492215854.021194</v>
      </c>
      <c r="L1535" s="133">
        <v>1192809239199.271</v>
      </c>
      <c r="M1535" s="133">
        <v>14028108781223.686</v>
      </c>
      <c r="N1535" s="133">
        <v>15028744149773.174</v>
      </c>
      <c r="O1535" s="132">
        <v>0.52017754868185173</v>
      </c>
      <c r="P1535" s="132">
        <v>0.59486297396667898</v>
      </c>
      <c r="Q1535" s="133">
        <v>3707.1396521394113</v>
      </c>
      <c r="R1535" s="426">
        <v>1.0545205318076976</v>
      </c>
    </row>
    <row r="1536" spans="1:18">
      <c r="A1536" s="134">
        <f t="shared" si="23"/>
        <v>1531</v>
      </c>
      <c r="B1536" s="131">
        <v>17513397.400663938</v>
      </c>
      <c r="C1536" s="131">
        <v>15261693.656011337</v>
      </c>
      <c r="D1536" s="131">
        <v>1266878.25941796</v>
      </c>
      <c r="E1536" s="131">
        <v>3482046.1390059693</v>
      </c>
      <c r="F1536" s="133">
        <v>246919203165.82404</v>
      </c>
      <c r="G1536" s="133">
        <v>62602559891.403259</v>
      </c>
      <c r="H1536" s="133">
        <v>777219335247.49976</v>
      </c>
      <c r="I1536" s="133">
        <v>15544955715334.445</v>
      </c>
      <c r="J1536" s="133">
        <v>214167670292.6275</v>
      </c>
      <c r="K1536" s="133">
        <v>177459955141.63144</v>
      </c>
      <c r="L1536" s="133">
        <v>2668613561998.7109</v>
      </c>
      <c r="M1536" s="133">
        <v>19382416238014.914</v>
      </c>
      <c r="N1536" s="133">
        <v>20598382924957.953</v>
      </c>
      <c r="O1536" s="132">
        <v>0.59642241440752786</v>
      </c>
      <c r="P1536" s="132">
        <v>0.66804160864387974</v>
      </c>
      <c r="Q1536" s="133">
        <v>5081.0022015189825</v>
      </c>
      <c r="R1536" s="426">
        <v>1.15002448568902</v>
      </c>
    </row>
    <row r="1537" spans="1:18">
      <c r="A1537" s="134">
        <f t="shared" si="23"/>
        <v>1532</v>
      </c>
      <c r="B1537" s="131">
        <v>10843803.784092475</v>
      </c>
      <c r="C1537" s="131">
        <v>16860491.131520126</v>
      </c>
      <c r="D1537" s="131">
        <v>947743.12051593163</v>
      </c>
      <c r="E1537" s="131">
        <v>4354249.7290594354</v>
      </c>
      <c r="F1537" s="133">
        <v>211921910689.67896</v>
      </c>
      <c r="G1537" s="133">
        <v>53871430893.854385</v>
      </c>
      <c r="H1537" s="133">
        <v>701442100605.25769</v>
      </c>
      <c r="I1537" s="133">
        <v>22225947663598.703</v>
      </c>
      <c r="J1537" s="133">
        <v>273069090854.19174</v>
      </c>
      <c r="K1537" s="133">
        <v>60180845726.152542</v>
      </c>
      <c r="L1537" s="133">
        <v>2286087158101.1626</v>
      </c>
      <c r="M1537" s="133">
        <v>25546726858885.469</v>
      </c>
      <c r="N1537" s="133">
        <v>27084381957885.496</v>
      </c>
      <c r="O1537" s="132">
        <v>0.69112794649577203</v>
      </c>
      <c r="P1537" s="132">
        <v>0.7721916142538674</v>
      </c>
      <c r="Q1537" s="133">
        <v>6680.9032949890225</v>
      </c>
      <c r="R1537" s="426">
        <v>1.1790320374407879</v>
      </c>
    </row>
    <row r="1538" spans="1:18">
      <c r="A1538" s="134">
        <f t="shared" si="23"/>
        <v>1533</v>
      </c>
      <c r="B1538" s="131">
        <v>13839365.876421973</v>
      </c>
      <c r="C1538" s="131">
        <v>16182925.57214053</v>
      </c>
      <c r="D1538" s="131">
        <v>896098.77022129833</v>
      </c>
      <c r="E1538" s="131">
        <v>5883483.2850006446</v>
      </c>
      <c r="F1538" s="133">
        <v>209254312383.70227</v>
      </c>
      <c r="G1538" s="133">
        <v>61201225360.234238</v>
      </c>
      <c r="H1538" s="133">
        <v>518203830219.005</v>
      </c>
      <c r="I1538" s="133">
        <v>21595983408658.102</v>
      </c>
      <c r="J1538" s="133">
        <v>449483561750.16937</v>
      </c>
      <c r="K1538" s="133">
        <v>113136792637.10284</v>
      </c>
      <c r="L1538" s="133">
        <v>1556065469592.2612</v>
      </c>
      <c r="M1538" s="133">
        <v>24232873062856.637</v>
      </c>
      <c r="N1538" s="133">
        <v>25740437263886.074</v>
      </c>
      <c r="O1538" s="132">
        <v>0.6537561883088191</v>
      </c>
      <c r="P1538" s="132">
        <v>0.71719328610915134</v>
      </c>
      <c r="Q1538" s="133">
        <v>6349.3925169921249</v>
      </c>
      <c r="R1538" s="426">
        <v>0.96913808435747029</v>
      </c>
    </row>
    <row r="1539" spans="1:18">
      <c r="A1539" s="134">
        <f t="shared" si="23"/>
        <v>1534</v>
      </c>
      <c r="B1539" s="131">
        <v>11941702.421963399</v>
      </c>
      <c r="C1539" s="131">
        <v>16614611.825445399</v>
      </c>
      <c r="D1539" s="131">
        <v>987770.80759622913</v>
      </c>
      <c r="E1539" s="131">
        <v>4796770.4277187716</v>
      </c>
      <c r="F1539" s="133">
        <v>241861296431.49213</v>
      </c>
      <c r="G1539" s="133">
        <v>48513602551.434219</v>
      </c>
      <c r="H1539" s="133">
        <v>835951425077.94287</v>
      </c>
      <c r="I1539" s="133">
        <v>23437840973763.246</v>
      </c>
      <c r="J1539" s="133">
        <v>353946713006.12122</v>
      </c>
      <c r="K1539" s="133">
        <v>95222420644.322617</v>
      </c>
      <c r="L1539" s="133">
        <v>3090148342613.7446</v>
      </c>
      <c r="M1539" s="133">
        <v>27813109875105.379</v>
      </c>
      <c r="N1539" s="133">
        <v>29469196174719.098</v>
      </c>
      <c r="O1539" s="132">
        <v>0.7070588238017782</v>
      </c>
      <c r="P1539" s="132">
        <v>0.76452296864221325</v>
      </c>
      <c r="Q1539" s="133">
        <v>7269.1653119682032</v>
      </c>
      <c r="R1539" s="426">
        <v>1.3501083082271426</v>
      </c>
    </row>
    <row r="1540" spans="1:18">
      <c r="A1540" s="134">
        <f t="shared" si="23"/>
        <v>1535</v>
      </c>
      <c r="B1540" s="131">
        <v>8915713.3499091044</v>
      </c>
      <c r="C1540" s="131">
        <v>14640002.643702658</v>
      </c>
      <c r="D1540" s="131">
        <v>793497.70311261236</v>
      </c>
      <c r="E1540" s="131">
        <v>5317902.0467092134</v>
      </c>
      <c r="F1540" s="133">
        <v>253017113533.27289</v>
      </c>
      <c r="G1540" s="133">
        <v>52685868093.633881</v>
      </c>
      <c r="H1540" s="133">
        <v>576549121405.53125</v>
      </c>
      <c r="I1540" s="133">
        <v>26173949559971.246</v>
      </c>
      <c r="J1540" s="133">
        <v>426961932396.39978</v>
      </c>
      <c r="K1540" s="133">
        <v>45367569061.880295</v>
      </c>
      <c r="L1540" s="133">
        <v>2001220388165.6582</v>
      </c>
      <c r="M1540" s="133">
        <v>29224048571000.711</v>
      </c>
      <c r="N1540" s="133">
        <v>31119145650483.844</v>
      </c>
      <c r="O1540" s="132">
        <v>0.7189630321102124</v>
      </c>
      <c r="P1540" s="132">
        <v>0.78791560456312604</v>
      </c>
      <c r="Q1540" s="133">
        <v>7676.1582758963605</v>
      </c>
      <c r="R1540" s="426">
        <v>1.2186022545698421</v>
      </c>
    </row>
    <row r="1541" spans="1:18">
      <c r="A1541" s="134">
        <f t="shared" si="23"/>
        <v>1536</v>
      </c>
      <c r="B1541" s="131">
        <v>9190759.691386532</v>
      </c>
      <c r="C1541" s="131">
        <v>10480918.119851278</v>
      </c>
      <c r="D1541" s="131">
        <v>982756.60811099526</v>
      </c>
      <c r="E1541" s="131">
        <v>3424402.9762130012</v>
      </c>
      <c r="F1541" s="133">
        <v>227048969818.81586</v>
      </c>
      <c r="G1541" s="133">
        <v>77827966770.721405</v>
      </c>
      <c r="H1541" s="133">
        <v>764515888380.95691</v>
      </c>
      <c r="I1541" s="133">
        <v>17072720096515.238</v>
      </c>
      <c r="J1541" s="133">
        <v>248442119147.95139</v>
      </c>
      <c r="K1541" s="133">
        <v>102057681922.64558</v>
      </c>
      <c r="L1541" s="133">
        <v>2126864930351.7251</v>
      </c>
      <c r="M1541" s="133">
        <v>20314600716318.52</v>
      </c>
      <c r="N1541" s="133">
        <v>21583584674332.547</v>
      </c>
      <c r="O1541" s="132">
        <v>0.683951289784821</v>
      </c>
      <c r="P1541" s="132">
        <v>0.75776979849349024</v>
      </c>
      <c r="Q1541" s="133">
        <v>5324.0218732936719</v>
      </c>
      <c r="R1541" s="426">
        <v>1.0655965009475925</v>
      </c>
    </row>
    <row r="1542" spans="1:18">
      <c r="A1542" s="134">
        <f t="shared" si="23"/>
        <v>1537</v>
      </c>
      <c r="B1542" s="131">
        <v>12345356.775543367</v>
      </c>
      <c r="C1542" s="131">
        <v>5234915.6865555877</v>
      </c>
      <c r="D1542" s="131">
        <v>1009399.947696346</v>
      </c>
      <c r="E1542" s="131">
        <v>3747791.5709575173</v>
      </c>
      <c r="F1542" s="133">
        <v>252598638787.78708</v>
      </c>
      <c r="G1542" s="133">
        <v>70024180207.19278</v>
      </c>
      <c r="H1542" s="133">
        <v>168315520854.13956</v>
      </c>
      <c r="I1542" s="133">
        <v>10913790118331.584</v>
      </c>
      <c r="J1542" s="133">
        <v>184361976530.13544</v>
      </c>
      <c r="K1542" s="133">
        <v>49724555726.734383</v>
      </c>
      <c r="L1542" s="133">
        <v>2442513301188.2534</v>
      </c>
      <c r="M1542" s="133">
        <v>13758705472630.846</v>
      </c>
      <c r="N1542" s="133">
        <v>14622285530235.67</v>
      </c>
      <c r="O1542" s="132">
        <v>0.59551631315853581</v>
      </c>
      <c r="P1542" s="132">
        <v>0.6580553521569934</v>
      </c>
      <c r="Q1542" s="133">
        <v>3606.8785225050988</v>
      </c>
      <c r="R1542" s="426">
        <v>1.2038071217748598</v>
      </c>
    </row>
    <row r="1543" spans="1:18">
      <c r="A1543" s="134">
        <f t="shared" si="23"/>
        <v>1538</v>
      </c>
      <c r="B1543" s="131">
        <v>10651376.901361821</v>
      </c>
      <c r="C1543" s="131">
        <v>6332460.1140145026</v>
      </c>
      <c r="D1543" s="131">
        <v>636108.52888269967</v>
      </c>
      <c r="E1543" s="131">
        <v>6827626.8644627761</v>
      </c>
      <c r="F1543" s="133">
        <v>186968404338.76068</v>
      </c>
      <c r="G1543" s="133">
        <v>48641606838.06134</v>
      </c>
      <c r="H1543" s="133">
        <v>525934423809.53833</v>
      </c>
      <c r="I1543" s="133">
        <v>9047337079354.9707</v>
      </c>
      <c r="J1543" s="133">
        <v>326739129589.18158</v>
      </c>
      <c r="K1543" s="133">
        <v>58883628256.367554</v>
      </c>
      <c r="L1543" s="133">
        <v>1451501272266.0894</v>
      </c>
      <c r="M1543" s="133">
        <v>11410395533276.148</v>
      </c>
      <c r="N1543" s="133">
        <v>12126052160266.117</v>
      </c>
      <c r="O1543" s="132">
        <v>0.53042471650445389</v>
      </c>
      <c r="P1543" s="132">
        <v>0.59628669538790657</v>
      </c>
      <c r="Q1543" s="133">
        <v>2991.1327479689485</v>
      </c>
      <c r="R1543" s="426">
        <v>1.0690142626949564</v>
      </c>
    </row>
    <row r="1544" spans="1:18">
      <c r="A1544" s="134">
        <f t="shared" ref="A1544:A1607" si="24">A1543+1</f>
        <v>1539</v>
      </c>
      <c r="B1544" s="131">
        <v>9952522.8978879899</v>
      </c>
      <c r="C1544" s="131">
        <v>17867333.519122146</v>
      </c>
      <c r="D1544" s="131">
        <v>1050582.3679734149</v>
      </c>
      <c r="E1544" s="131">
        <v>6544978.6414094809</v>
      </c>
      <c r="F1544" s="133">
        <v>188629834009.41217</v>
      </c>
      <c r="G1544" s="133">
        <v>46348624214.9776</v>
      </c>
      <c r="H1544" s="133">
        <v>391372557367.87781</v>
      </c>
      <c r="I1544" s="133">
        <v>23940600210910.496</v>
      </c>
      <c r="J1544" s="133">
        <v>401911687940.20471</v>
      </c>
      <c r="K1544" s="133">
        <v>73873495930.330902</v>
      </c>
      <c r="L1544" s="133">
        <v>2236420369764.2852</v>
      </c>
      <c r="M1544" s="133">
        <v>27044178321913.195</v>
      </c>
      <c r="N1544" s="133">
        <v>28698316309399.684</v>
      </c>
      <c r="O1544" s="132">
        <v>0.69360902835206739</v>
      </c>
      <c r="P1544" s="132">
        <v>0.75149629720583755</v>
      </c>
      <c r="Q1544" s="133">
        <v>7079.0124098173865</v>
      </c>
      <c r="R1544" s="426">
        <v>1.0972343537735891</v>
      </c>
    </row>
    <row r="1545" spans="1:18">
      <c r="A1545" s="134">
        <f t="shared" si="24"/>
        <v>1540</v>
      </c>
      <c r="B1545" s="131">
        <v>6194554.5085061146</v>
      </c>
      <c r="C1545" s="131">
        <v>4824101.3366298815</v>
      </c>
      <c r="D1545" s="131">
        <v>815110.92168842512</v>
      </c>
      <c r="E1545" s="131">
        <v>4914282.8195210556</v>
      </c>
      <c r="F1545" s="133">
        <v>174673358175.30884</v>
      </c>
      <c r="G1545" s="133">
        <v>38693110912.380829</v>
      </c>
      <c r="H1545" s="133">
        <v>376191236783.50623</v>
      </c>
      <c r="I1545" s="133">
        <v>10382929211905.986</v>
      </c>
      <c r="J1545" s="133">
        <v>248013835370.55292</v>
      </c>
      <c r="K1545" s="133">
        <v>91897882848.176849</v>
      </c>
      <c r="L1545" s="133">
        <v>2115983088483.1396</v>
      </c>
      <c r="M1545" s="133">
        <v>13215015255391.363</v>
      </c>
      <c r="N1545" s="133">
        <v>14164848030826.934</v>
      </c>
      <c r="O1545" s="132">
        <v>0.60829090172195954</v>
      </c>
      <c r="P1545" s="132">
        <v>0.679086381392355</v>
      </c>
      <c r="Q1545" s="133">
        <v>3494.0424348364413</v>
      </c>
      <c r="R1545" s="426">
        <v>1.197654080116332</v>
      </c>
    </row>
    <row r="1546" spans="1:18">
      <c r="A1546" s="134">
        <f t="shared" si="24"/>
        <v>1541</v>
      </c>
      <c r="B1546" s="131">
        <v>9807887.3566937838</v>
      </c>
      <c r="C1546" s="131">
        <v>7830670.3742878893</v>
      </c>
      <c r="D1546" s="131">
        <v>1017182.48793239</v>
      </c>
      <c r="E1546" s="131">
        <v>4172491.5522744339</v>
      </c>
      <c r="F1546" s="133">
        <v>270551726774.29388</v>
      </c>
      <c r="G1546" s="133">
        <v>67024652637.159897</v>
      </c>
      <c r="H1546" s="133">
        <v>677509851648.3656</v>
      </c>
      <c r="I1546" s="133">
        <v>13475703201637.018</v>
      </c>
      <c r="J1546" s="133">
        <v>297003427487.07159</v>
      </c>
      <c r="K1546" s="133">
        <v>114844538127.37059</v>
      </c>
      <c r="L1546" s="133">
        <v>2368446105487.6133</v>
      </c>
      <c r="M1546" s="133">
        <v>16933507124387.439</v>
      </c>
      <c r="N1546" s="133">
        <v>18089805443854.258</v>
      </c>
      <c r="O1546" s="132">
        <v>0.62936194148680646</v>
      </c>
      <c r="P1546" s="132">
        <v>0.70833985324973836</v>
      </c>
      <c r="Q1546" s="133">
        <v>4462.2115056374587</v>
      </c>
      <c r="R1546" s="426">
        <v>1.3168085060580066</v>
      </c>
    </row>
    <row r="1547" spans="1:18">
      <c r="A1547" s="134">
        <f t="shared" si="24"/>
        <v>1542</v>
      </c>
      <c r="B1547" s="131">
        <v>9380557.4000723399</v>
      </c>
      <c r="C1547" s="131">
        <v>4610060.5942194564</v>
      </c>
      <c r="D1547" s="131">
        <v>1462173.4679266531</v>
      </c>
      <c r="E1547" s="131">
        <v>5404231.5763429813</v>
      </c>
      <c r="F1547" s="133">
        <v>181120568009.28387</v>
      </c>
      <c r="G1547" s="133">
        <v>40169282741.306328</v>
      </c>
      <c r="H1547" s="133">
        <v>901273573097.68896</v>
      </c>
      <c r="I1547" s="133">
        <v>8404813937729.7637</v>
      </c>
      <c r="J1547" s="133">
        <v>375391067685.98761</v>
      </c>
      <c r="K1547" s="133">
        <v>114359548416.30559</v>
      </c>
      <c r="L1547" s="133">
        <v>2969779358594.9551</v>
      </c>
      <c r="M1547" s="133">
        <v>12765617485524.701</v>
      </c>
      <c r="N1547" s="133">
        <v>13643406969091.746</v>
      </c>
      <c r="O1547" s="132">
        <v>0.56056639240094464</v>
      </c>
      <c r="P1547" s="132">
        <v>0.65202644426437373</v>
      </c>
      <c r="Q1547" s="133">
        <v>3365.4185912905145</v>
      </c>
      <c r="R1547" s="426">
        <v>1.034454133475512</v>
      </c>
    </row>
    <row r="1548" spans="1:18">
      <c r="A1548" s="134">
        <f t="shared" si="24"/>
        <v>1543</v>
      </c>
      <c r="B1548" s="131">
        <v>11653757.038261123</v>
      </c>
      <c r="C1548" s="131">
        <v>6029737.4739419576</v>
      </c>
      <c r="D1548" s="131">
        <v>937167.85891773191</v>
      </c>
      <c r="E1548" s="131">
        <v>4270489.9156644605</v>
      </c>
      <c r="F1548" s="133">
        <v>189400332109.13757</v>
      </c>
      <c r="G1548" s="133">
        <v>29986263785.520851</v>
      </c>
      <c r="H1548" s="133">
        <v>216740419421.73236</v>
      </c>
      <c r="I1548" s="133">
        <v>10423259811158.072</v>
      </c>
      <c r="J1548" s="133">
        <v>340020269123.42804</v>
      </c>
      <c r="K1548" s="133">
        <v>106654096895.21428</v>
      </c>
      <c r="L1548" s="133">
        <v>1868063492385.2434</v>
      </c>
      <c r="M1548" s="133">
        <v>12954738088983.691</v>
      </c>
      <c r="N1548" s="133">
        <v>13789923313216.674</v>
      </c>
      <c r="O1548" s="132">
        <v>0.57715037600349195</v>
      </c>
      <c r="P1548" s="132">
        <v>0.63050672711376776</v>
      </c>
      <c r="Q1548" s="133">
        <v>3401.5597713903981</v>
      </c>
      <c r="R1548" s="426">
        <v>1.0220518437081505</v>
      </c>
    </row>
    <row r="1549" spans="1:18">
      <c r="A1549" s="134">
        <f t="shared" si="24"/>
        <v>1544</v>
      </c>
      <c r="B1549" s="131">
        <v>11516684.859645199</v>
      </c>
      <c r="C1549" s="131">
        <v>13551215.538211154</v>
      </c>
      <c r="D1549" s="131">
        <v>584848.62619637721</v>
      </c>
      <c r="E1549" s="131">
        <v>5990150.7010420198</v>
      </c>
      <c r="F1549" s="133">
        <v>277551890888.78009</v>
      </c>
      <c r="G1549" s="133">
        <v>49234377599.513702</v>
      </c>
      <c r="H1549" s="133">
        <v>1105007316204.1746</v>
      </c>
      <c r="I1549" s="133">
        <v>21731277238737.523</v>
      </c>
      <c r="J1549" s="133">
        <v>384357345774.58972</v>
      </c>
      <c r="K1549" s="133">
        <v>60647670045.329414</v>
      </c>
      <c r="L1549" s="133">
        <v>1375568919300.3049</v>
      </c>
      <c r="M1549" s="133">
        <v>24656858490061.922</v>
      </c>
      <c r="N1549" s="133">
        <v>26299162097941.906</v>
      </c>
      <c r="O1549" s="132">
        <v>0.68550218678745067</v>
      </c>
      <c r="P1549" s="132">
        <v>0.74598123210109424</v>
      </c>
      <c r="Q1549" s="133">
        <v>6487.2131470009635</v>
      </c>
      <c r="R1549" s="426">
        <v>1.1829781702019229</v>
      </c>
    </row>
    <row r="1550" spans="1:18">
      <c r="A1550" s="134">
        <f t="shared" si="24"/>
        <v>1545</v>
      </c>
      <c r="B1550" s="131">
        <v>10664887.407759834</v>
      </c>
      <c r="C1550" s="131">
        <v>16159018.022408605</v>
      </c>
      <c r="D1550" s="131">
        <v>1036942.3800883426</v>
      </c>
      <c r="E1550" s="131">
        <v>3687687.1990793073</v>
      </c>
      <c r="F1550" s="133">
        <v>178408146735.54706</v>
      </c>
      <c r="G1550" s="133">
        <v>53244767478.701965</v>
      </c>
      <c r="H1550" s="133">
        <v>675123045566.65027</v>
      </c>
      <c r="I1550" s="133">
        <v>16891335686039.471</v>
      </c>
      <c r="J1550" s="133">
        <v>240461821462.40149</v>
      </c>
      <c r="K1550" s="133">
        <v>100854565099.86407</v>
      </c>
      <c r="L1550" s="133">
        <v>1827782869875.5447</v>
      </c>
      <c r="M1550" s="133">
        <v>19735557988043.93</v>
      </c>
      <c r="N1550" s="133">
        <v>20992144710241.84</v>
      </c>
      <c r="O1550" s="132">
        <v>0.66606486766310613</v>
      </c>
      <c r="P1550" s="132">
        <v>0.73934253098032443</v>
      </c>
      <c r="Q1550" s="133">
        <v>5178.1314036117019</v>
      </c>
      <c r="R1550" s="426">
        <v>0.9946682388861956</v>
      </c>
    </row>
    <row r="1551" spans="1:18">
      <c r="A1551" s="134">
        <f t="shared" si="24"/>
        <v>1546</v>
      </c>
      <c r="B1551" s="131">
        <v>11254967.512830529</v>
      </c>
      <c r="C1551" s="131">
        <v>6181001.5336123155</v>
      </c>
      <c r="D1551" s="131">
        <v>685971.51385382935</v>
      </c>
      <c r="E1551" s="131">
        <v>3340943.9941525529</v>
      </c>
      <c r="F1551" s="133">
        <v>172162510310.12994</v>
      </c>
      <c r="G1551" s="133">
        <v>39456729991.973358</v>
      </c>
      <c r="H1551" s="133">
        <v>733697170893.37866</v>
      </c>
      <c r="I1551" s="133">
        <v>10268520873681.896</v>
      </c>
      <c r="J1551" s="133">
        <v>136428029001.63362</v>
      </c>
      <c r="K1551" s="133">
        <v>85172823246.210327</v>
      </c>
      <c r="L1551" s="133">
        <v>1433800586546.7761</v>
      </c>
      <c r="M1551" s="133">
        <v>12657619483369.895</v>
      </c>
      <c r="N1551" s="133">
        <v>13581527761006.984</v>
      </c>
      <c r="O1551" s="132">
        <v>0.59179490868324125</v>
      </c>
      <c r="P1551" s="132">
        <v>0.6624063318297605</v>
      </c>
      <c r="Q1551" s="133">
        <v>3350.1548497797198</v>
      </c>
      <c r="R1551" s="426">
        <v>1.0879109536654226</v>
      </c>
    </row>
    <row r="1552" spans="1:18">
      <c r="A1552" s="134">
        <f t="shared" si="24"/>
        <v>1547</v>
      </c>
      <c r="B1552" s="131">
        <v>10197514.321388496</v>
      </c>
      <c r="C1552" s="131">
        <v>6527800.0760272732</v>
      </c>
      <c r="D1552" s="131">
        <v>627811.29536837642</v>
      </c>
      <c r="E1552" s="131">
        <v>4241568.9724935032</v>
      </c>
      <c r="F1552" s="133">
        <v>258817726764.05411</v>
      </c>
      <c r="G1552" s="133">
        <v>61463992824.006256</v>
      </c>
      <c r="H1552" s="133">
        <v>363273572804.26599</v>
      </c>
      <c r="I1552" s="133">
        <v>12871764457208.668</v>
      </c>
      <c r="J1552" s="133">
        <v>360329555145.65344</v>
      </c>
      <c r="K1552" s="133">
        <v>60081306404.110039</v>
      </c>
      <c r="L1552" s="133">
        <v>1432068025006.6377</v>
      </c>
      <c r="M1552" s="133">
        <v>15087516916569.336</v>
      </c>
      <c r="N1552" s="133">
        <v>16079941885800.264</v>
      </c>
      <c r="O1552" s="132">
        <v>0.64136683344403433</v>
      </c>
      <c r="P1552" s="132">
        <v>0.69996446547767843</v>
      </c>
      <c r="Q1552" s="133">
        <v>3966.4385510114121</v>
      </c>
      <c r="R1552" s="426">
        <v>1.1337332734271177</v>
      </c>
    </row>
    <row r="1553" spans="1:18">
      <c r="A1553" s="134">
        <f t="shared" si="24"/>
        <v>1548</v>
      </c>
      <c r="B1553" s="131">
        <v>8260602.0411762679</v>
      </c>
      <c r="C1553" s="131">
        <v>3092866.88230041</v>
      </c>
      <c r="D1553" s="131">
        <v>960325.40731319762</v>
      </c>
      <c r="E1553" s="131">
        <v>3342983.3852431774</v>
      </c>
      <c r="F1553" s="133">
        <v>180772105237.75311</v>
      </c>
      <c r="G1553" s="133">
        <v>33902287537.087761</v>
      </c>
      <c r="H1553" s="133">
        <v>141122496606.62628</v>
      </c>
      <c r="I1553" s="133">
        <v>8297500012007.1064</v>
      </c>
      <c r="J1553" s="133">
        <v>185703724295.70035</v>
      </c>
      <c r="K1553" s="133">
        <v>86845370216.228668</v>
      </c>
      <c r="L1553" s="133">
        <v>2024274480357.8936</v>
      </c>
      <c r="M1553" s="133">
        <v>10735446083483.555</v>
      </c>
      <c r="N1553" s="133">
        <v>11532000365678.563</v>
      </c>
      <c r="O1553" s="132">
        <v>0.59081578812728508</v>
      </c>
      <c r="P1553" s="132">
        <v>0.64322242961173381</v>
      </c>
      <c r="Q1553" s="133">
        <v>2844.5980181742875</v>
      </c>
      <c r="R1553" s="426">
        <v>1.0595544777292503</v>
      </c>
    </row>
    <row r="1554" spans="1:18">
      <c r="A1554" s="134">
        <f t="shared" si="24"/>
        <v>1549</v>
      </c>
      <c r="B1554" s="131">
        <v>9219779.5900570415</v>
      </c>
      <c r="C1554" s="131">
        <v>5403455.6933645308</v>
      </c>
      <c r="D1554" s="131">
        <v>510894.97123491141</v>
      </c>
      <c r="E1554" s="131">
        <v>7209897.7949526049</v>
      </c>
      <c r="F1554" s="133">
        <v>166969188088.25482</v>
      </c>
      <c r="G1554" s="133">
        <v>41618593135.948509</v>
      </c>
      <c r="H1554" s="133">
        <v>515553704741.59717</v>
      </c>
      <c r="I1554" s="133">
        <v>9040768366803.9766</v>
      </c>
      <c r="J1554" s="133">
        <v>453070433049.65894</v>
      </c>
      <c r="K1554" s="133">
        <v>59460250336.966805</v>
      </c>
      <c r="L1554" s="133">
        <v>1222942915558.7063</v>
      </c>
      <c r="M1554" s="133">
        <v>11291795670490.906</v>
      </c>
      <c r="N1554" s="133">
        <v>12160762327898.248</v>
      </c>
      <c r="O1554" s="132">
        <v>0.51012345368758039</v>
      </c>
      <c r="P1554" s="132">
        <v>0.5715028208242896</v>
      </c>
      <c r="Q1554" s="133">
        <v>2999.6947034776144</v>
      </c>
      <c r="R1554" s="426">
        <v>1.2301158287853384</v>
      </c>
    </row>
    <row r="1555" spans="1:18">
      <c r="A1555" s="134">
        <f t="shared" si="24"/>
        <v>1550</v>
      </c>
      <c r="B1555" s="131">
        <v>10016122.459927887</v>
      </c>
      <c r="C1555" s="131">
        <v>4622306.4800892938</v>
      </c>
      <c r="D1555" s="131">
        <v>671509.32454398484</v>
      </c>
      <c r="E1555" s="131">
        <v>2824054.9145667716</v>
      </c>
      <c r="F1555" s="133">
        <v>247533341038.54742</v>
      </c>
      <c r="G1555" s="133">
        <v>49125996110.124039</v>
      </c>
      <c r="H1555" s="133">
        <v>919101393451.99329</v>
      </c>
      <c r="I1555" s="133">
        <v>9624160655386.7363</v>
      </c>
      <c r="J1555" s="133">
        <v>117278699405.92445</v>
      </c>
      <c r="K1555" s="133">
        <v>56934807247.746506</v>
      </c>
      <c r="L1555" s="133">
        <v>2010588228819.1711</v>
      </c>
      <c r="M1555" s="133">
        <v>12728063784311.572</v>
      </c>
      <c r="N1555" s="133">
        <v>13782939520444.924</v>
      </c>
      <c r="O1555" s="132">
        <v>0.59318264185065106</v>
      </c>
      <c r="P1555" s="132">
        <v>0.65992213694598367</v>
      </c>
      <c r="Q1555" s="133">
        <v>3399.8370795374749</v>
      </c>
      <c r="R1555" s="426">
        <v>1.3239963778829849</v>
      </c>
    </row>
    <row r="1556" spans="1:18">
      <c r="A1556" s="134">
        <f t="shared" si="24"/>
        <v>1551</v>
      </c>
      <c r="B1556" s="131">
        <v>13797782.351056609</v>
      </c>
      <c r="C1556" s="131">
        <v>6310125.9498609751</v>
      </c>
      <c r="D1556" s="131">
        <v>1285547.3684888</v>
      </c>
      <c r="E1556" s="131">
        <v>5262785.9846787136</v>
      </c>
      <c r="F1556" s="133">
        <v>232472881561.86295</v>
      </c>
      <c r="G1556" s="133">
        <v>56241348430.166573</v>
      </c>
      <c r="H1556" s="133">
        <v>55305377710.280991</v>
      </c>
      <c r="I1556" s="133">
        <v>11286368948092.078</v>
      </c>
      <c r="J1556" s="133">
        <v>343688342515.76636</v>
      </c>
      <c r="K1556" s="133">
        <v>100855313008.11765</v>
      </c>
      <c r="L1556" s="133">
        <v>2927999587398.8516</v>
      </c>
      <c r="M1556" s="133">
        <v>14714217568725.094</v>
      </c>
      <c r="N1556" s="133">
        <v>15716939444678.555</v>
      </c>
      <c r="O1556" s="132">
        <v>0.55402413295798281</v>
      </c>
      <c r="P1556" s="132">
        <v>0.62154559922705765</v>
      </c>
      <c r="Q1556" s="133">
        <v>3876.8967549774434</v>
      </c>
      <c r="R1556" s="426">
        <v>1.2059177864051069</v>
      </c>
    </row>
    <row r="1557" spans="1:18">
      <c r="A1557" s="134">
        <f t="shared" si="24"/>
        <v>1552</v>
      </c>
      <c r="B1557" s="131">
        <v>9996375.5986729506</v>
      </c>
      <c r="C1557" s="131">
        <v>16946535.354249924</v>
      </c>
      <c r="D1557" s="131">
        <v>964393.52356191468</v>
      </c>
      <c r="E1557" s="131">
        <v>5637272.3756649662</v>
      </c>
      <c r="F1557" s="133">
        <v>253287222361.18738</v>
      </c>
      <c r="G1557" s="133">
        <v>64837750790.048439</v>
      </c>
      <c r="H1557" s="133">
        <v>701422034685.72803</v>
      </c>
      <c r="I1557" s="133">
        <v>25821944629505.547</v>
      </c>
      <c r="J1557" s="133">
        <v>291122576175.71021</v>
      </c>
      <c r="K1557" s="133">
        <v>106513582989.90738</v>
      </c>
      <c r="L1557" s="133">
        <v>1927727889459.4893</v>
      </c>
      <c r="M1557" s="133">
        <v>28848730712816.379</v>
      </c>
      <c r="N1557" s="133">
        <v>30553132692516.34</v>
      </c>
      <c r="O1557" s="132">
        <v>0.6871152992701669</v>
      </c>
      <c r="P1557" s="132">
        <v>0.75127119726801517</v>
      </c>
      <c r="Q1557" s="133">
        <v>7536.5398846858261</v>
      </c>
      <c r="R1557" s="426">
        <v>1.032050552425346</v>
      </c>
    </row>
    <row r="1558" spans="1:18">
      <c r="A1558" s="134">
        <f t="shared" si="24"/>
        <v>1553</v>
      </c>
      <c r="B1558" s="131">
        <v>11250005.173042625</v>
      </c>
      <c r="C1558" s="131">
        <v>17365081.002877936</v>
      </c>
      <c r="D1558" s="131">
        <v>905442.95662275306</v>
      </c>
      <c r="E1558" s="131">
        <v>5742281.0911268983</v>
      </c>
      <c r="F1558" s="133">
        <v>317927599087.48987</v>
      </c>
      <c r="G1558" s="133">
        <v>74711427705.203171</v>
      </c>
      <c r="H1558" s="133">
        <v>813439310522.54883</v>
      </c>
      <c r="I1558" s="133">
        <v>25811809954339.844</v>
      </c>
      <c r="J1558" s="133">
        <v>539789481258.19855</v>
      </c>
      <c r="K1558" s="133">
        <v>115040688170.3774</v>
      </c>
      <c r="L1558" s="133">
        <v>2350811320942.1211</v>
      </c>
      <c r="M1558" s="133">
        <v>29630890755233.09</v>
      </c>
      <c r="N1558" s="133">
        <v>31423128216194.551</v>
      </c>
      <c r="O1558" s="132">
        <v>0.70237527040817249</v>
      </c>
      <c r="P1558" s="132">
        <v>0.76818856441151795</v>
      </c>
      <c r="Q1558" s="133">
        <v>7751.1416418832141</v>
      </c>
      <c r="R1558" s="426">
        <v>1.1324540625915345</v>
      </c>
    </row>
    <row r="1559" spans="1:18">
      <c r="A1559" s="134">
        <f t="shared" si="24"/>
        <v>1554</v>
      </c>
      <c r="B1559" s="131">
        <v>10416763.579768777</v>
      </c>
      <c r="C1559" s="131">
        <v>3067844.2890544115</v>
      </c>
      <c r="D1559" s="131">
        <v>1588598.4448820106</v>
      </c>
      <c r="E1559" s="131">
        <v>4743182.4559653765</v>
      </c>
      <c r="F1559" s="133">
        <v>319224446343.59424</v>
      </c>
      <c r="G1559" s="133">
        <v>43614906369.035553</v>
      </c>
      <c r="H1559" s="133">
        <v>730866261490.84839</v>
      </c>
      <c r="I1559" s="133">
        <v>7917252154196.418</v>
      </c>
      <c r="J1559" s="133">
        <v>396733851498.95087</v>
      </c>
      <c r="K1559" s="133">
        <v>143296307842.17273</v>
      </c>
      <c r="L1559" s="133">
        <v>4197969700107.6309</v>
      </c>
      <c r="M1559" s="133">
        <v>13386118275136.02</v>
      </c>
      <c r="N1559" s="133">
        <v>14283533763818.834</v>
      </c>
      <c r="O1559" s="132">
        <v>0.57042574313110572</v>
      </c>
      <c r="P1559" s="132">
        <v>0.65688254388511824</v>
      </c>
      <c r="Q1559" s="133">
        <v>3523.3186393238366</v>
      </c>
      <c r="R1559" s="426">
        <v>1.2569302062051937</v>
      </c>
    </row>
    <row r="1560" spans="1:18">
      <c r="A1560" s="134">
        <f t="shared" si="24"/>
        <v>1555</v>
      </c>
      <c r="B1560" s="131">
        <v>10369253.730857464</v>
      </c>
      <c r="C1560" s="131">
        <v>6708663.5396530069</v>
      </c>
      <c r="D1560" s="131">
        <v>1020012.6589266122</v>
      </c>
      <c r="E1560" s="131">
        <v>5537453.1766283065</v>
      </c>
      <c r="F1560" s="133">
        <v>174505468843.30511</v>
      </c>
      <c r="G1560" s="133">
        <v>52808264149.667313</v>
      </c>
      <c r="H1560" s="133">
        <v>319935407654.95581</v>
      </c>
      <c r="I1560" s="133">
        <v>10884794992697.865</v>
      </c>
      <c r="J1560" s="133">
        <v>267098655098.30887</v>
      </c>
      <c r="K1560" s="133">
        <v>112480342367.00621</v>
      </c>
      <c r="L1560" s="133">
        <v>2277125008701.5498</v>
      </c>
      <c r="M1560" s="133">
        <v>13861434406519.684</v>
      </c>
      <c r="N1560" s="133">
        <v>14753454420000.369</v>
      </c>
      <c r="O1560" s="132">
        <v>0.55961274617641377</v>
      </c>
      <c r="P1560" s="132">
        <v>0.62773113394545488</v>
      </c>
      <c r="Q1560" s="133">
        <v>3639.2339467193806</v>
      </c>
      <c r="R1560" s="426">
        <v>1.2149051926531866</v>
      </c>
    </row>
    <row r="1561" spans="1:18">
      <c r="A1561" s="134">
        <f t="shared" si="24"/>
        <v>1556</v>
      </c>
      <c r="B1561" s="131">
        <v>13188091.014153345</v>
      </c>
      <c r="C1561" s="131">
        <v>7476547.3503554957</v>
      </c>
      <c r="D1561" s="131">
        <v>1105902.4929526323</v>
      </c>
      <c r="E1561" s="131">
        <v>4652739.0321378112</v>
      </c>
      <c r="F1561" s="133">
        <v>254371977514.64575</v>
      </c>
      <c r="G1561" s="133">
        <v>54753812054.124336</v>
      </c>
      <c r="H1561" s="133">
        <v>750304739390.03931</v>
      </c>
      <c r="I1561" s="133">
        <v>11507827573720.75</v>
      </c>
      <c r="J1561" s="133">
        <v>215701248688.36078</v>
      </c>
      <c r="K1561" s="133">
        <v>81716005222.540375</v>
      </c>
      <c r="L1561" s="133">
        <v>2743079987217.4854</v>
      </c>
      <c r="M1561" s="133">
        <v>15298629554239.176</v>
      </c>
      <c r="N1561" s="133">
        <v>16365790764463.188</v>
      </c>
      <c r="O1561" s="132">
        <v>0.58821093481863729</v>
      </c>
      <c r="P1561" s="132">
        <v>0.65681558069668422</v>
      </c>
      <c r="Q1561" s="133">
        <v>4036.9488812193358</v>
      </c>
      <c r="R1561" s="426">
        <v>1.1015101060379653</v>
      </c>
    </row>
    <row r="1562" spans="1:18">
      <c r="A1562" s="134">
        <f t="shared" si="24"/>
        <v>1557</v>
      </c>
      <c r="B1562" s="131">
        <v>10660317.715656161</v>
      </c>
      <c r="C1562" s="131">
        <v>5633605.7516087312</v>
      </c>
      <c r="D1562" s="131">
        <v>1360975.4070439443</v>
      </c>
      <c r="E1562" s="131">
        <v>3305291.5590058565</v>
      </c>
      <c r="F1562" s="133">
        <v>253075868822.58493</v>
      </c>
      <c r="G1562" s="133">
        <v>65187086673.846603</v>
      </c>
      <c r="H1562" s="133">
        <v>819166028355.36475</v>
      </c>
      <c r="I1562" s="133">
        <v>10576548929773.402</v>
      </c>
      <c r="J1562" s="133">
        <v>218322981362.23874</v>
      </c>
      <c r="K1562" s="133">
        <v>123258928149.08801</v>
      </c>
      <c r="L1562" s="133">
        <v>3040793458489.3931</v>
      </c>
      <c r="M1562" s="133">
        <v>14778090326129.486</v>
      </c>
      <c r="N1562" s="133">
        <v>15762215153045.396</v>
      </c>
      <c r="O1562" s="132">
        <v>0.61952854638900323</v>
      </c>
      <c r="P1562" s="132">
        <v>0.7015311251749593</v>
      </c>
      <c r="Q1562" s="133">
        <v>3888.064911950024</v>
      </c>
      <c r="R1562" s="426">
        <v>1.045691045737124</v>
      </c>
    </row>
    <row r="1563" spans="1:18">
      <c r="A1563" s="134">
        <f t="shared" si="24"/>
        <v>1558</v>
      </c>
      <c r="B1563" s="131">
        <v>7832181.6629135869</v>
      </c>
      <c r="C1563" s="131">
        <v>5845079.8758982606</v>
      </c>
      <c r="D1563" s="131">
        <v>1365710.3132099146</v>
      </c>
      <c r="E1563" s="131">
        <v>4868759.9997751899</v>
      </c>
      <c r="F1563" s="133">
        <v>221422818106.80746</v>
      </c>
      <c r="G1563" s="133">
        <v>59542409696.126465</v>
      </c>
      <c r="H1563" s="133">
        <v>589094584244.03015</v>
      </c>
      <c r="I1563" s="133">
        <v>10654130257922.34</v>
      </c>
      <c r="J1563" s="133">
        <v>223197292110.22461</v>
      </c>
      <c r="K1563" s="133">
        <v>159797948763.60654</v>
      </c>
      <c r="L1563" s="133">
        <v>2699474915334.395</v>
      </c>
      <c r="M1563" s="133">
        <v>14325694998374.596</v>
      </c>
      <c r="N1563" s="133">
        <v>15273330122788.428</v>
      </c>
      <c r="O1563" s="132">
        <v>0.60526480702769214</v>
      </c>
      <c r="P1563" s="132">
        <v>0.68498408182520276</v>
      </c>
      <c r="Q1563" s="133">
        <v>3767.4716632433219</v>
      </c>
      <c r="R1563" s="426">
        <v>1.0197490789150265</v>
      </c>
    </row>
    <row r="1564" spans="1:18">
      <c r="A1564" s="134">
        <f t="shared" si="24"/>
        <v>1559</v>
      </c>
      <c r="B1564" s="131">
        <v>7563912.9031772269</v>
      </c>
      <c r="C1564" s="131">
        <v>2922326.7372674821</v>
      </c>
      <c r="D1564" s="131">
        <v>932622.81318292103</v>
      </c>
      <c r="E1564" s="131">
        <v>3567481.3884969414</v>
      </c>
      <c r="F1564" s="133">
        <v>181189048231.62573</v>
      </c>
      <c r="G1564" s="133">
        <v>53039502335.849915</v>
      </c>
      <c r="H1564" s="133">
        <v>386102199418.72559</v>
      </c>
      <c r="I1564" s="133">
        <v>6412499732574.0059</v>
      </c>
      <c r="J1564" s="133">
        <v>223314992781.0564</v>
      </c>
      <c r="K1564" s="133">
        <v>79026731207.559067</v>
      </c>
      <c r="L1564" s="133">
        <v>1702391507255.2334</v>
      </c>
      <c r="M1564" s="133">
        <v>8803335163236.5801</v>
      </c>
      <c r="N1564" s="133">
        <v>9460617331378.2676</v>
      </c>
      <c r="O1564" s="132">
        <v>0.52069822664435261</v>
      </c>
      <c r="P1564" s="132">
        <v>0.60379865896461249</v>
      </c>
      <c r="Q1564" s="133">
        <v>2333.6500570740668</v>
      </c>
      <c r="R1564" s="426">
        <v>1.0349076929604126</v>
      </c>
    </row>
    <row r="1565" spans="1:18">
      <c r="A1565" s="134">
        <f t="shared" si="24"/>
        <v>1560</v>
      </c>
      <c r="B1565" s="131">
        <v>10060792.553300606</v>
      </c>
      <c r="C1565" s="131">
        <v>13598475.120733608</v>
      </c>
      <c r="D1565" s="131">
        <v>1281933.7199465435</v>
      </c>
      <c r="E1565" s="131">
        <v>6072427.1668549348</v>
      </c>
      <c r="F1565" s="133">
        <v>226608826442.56219</v>
      </c>
      <c r="G1565" s="133">
        <v>58369632470.099556</v>
      </c>
      <c r="H1565" s="133">
        <v>661442113144.27539</v>
      </c>
      <c r="I1565" s="133">
        <v>19916888551921.625</v>
      </c>
      <c r="J1565" s="133">
        <v>484350758563.5896</v>
      </c>
      <c r="K1565" s="133">
        <v>105433698592.54967</v>
      </c>
      <c r="L1565" s="133">
        <v>3092425766195.7114</v>
      </c>
      <c r="M1565" s="133">
        <v>24260540888417.75</v>
      </c>
      <c r="N1565" s="133">
        <v>25837603884410.207</v>
      </c>
      <c r="O1565" s="132">
        <v>0.67115257207504686</v>
      </c>
      <c r="P1565" s="132">
        <v>0.74629227574923418</v>
      </c>
      <c r="Q1565" s="133">
        <v>6373.3606029625571</v>
      </c>
      <c r="R1565" s="426">
        <v>1.187392790719918</v>
      </c>
    </row>
    <row r="1566" spans="1:18">
      <c r="A1566" s="134">
        <f t="shared" si="24"/>
        <v>1561</v>
      </c>
      <c r="B1566" s="131">
        <v>12738367.32603115</v>
      </c>
      <c r="C1566" s="131">
        <v>9168452.5927183218</v>
      </c>
      <c r="D1566" s="131">
        <v>767507.4444248291</v>
      </c>
      <c r="E1566" s="131">
        <v>6419272.3331044866</v>
      </c>
      <c r="F1566" s="133">
        <v>205310229902.97748</v>
      </c>
      <c r="G1566" s="133">
        <v>52419477564.810028</v>
      </c>
      <c r="H1566" s="133">
        <v>0</v>
      </c>
      <c r="I1566" s="133">
        <v>16137219518787.598</v>
      </c>
      <c r="J1566" s="133">
        <v>508747918258.92969</v>
      </c>
      <c r="K1566" s="133">
        <v>59433614559.835609</v>
      </c>
      <c r="L1566" s="133">
        <v>1995151043181.8252</v>
      </c>
      <c r="M1566" s="133">
        <v>18700552094788.188</v>
      </c>
      <c r="N1566" s="133">
        <v>19784691713271.586</v>
      </c>
      <c r="O1566" s="132">
        <v>0.62513989415802718</v>
      </c>
      <c r="P1566" s="132">
        <v>0.67699686267493786</v>
      </c>
      <c r="Q1566" s="133">
        <v>4880.2890264606776</v>
      </c>
      <c r="R1566" s="426">
        <v>1.112362618200474</v>
      </c>
    </row>
    <row r="1567" spans="1:18">
      <c r="A1567" s="134">
        <f t="shared" si="24"/>
        <v>1562</v>
      </c>
      <c r="B1567" s="131">
        <v>9335079.1933070607</v>
      </c>
      <c r="C1567" s="131">
        <v>14821946.665226368</v>
      </c>
      <c r="D1567" s="131">
        <v>657522.16795924434</v>
      </c>
      <c r="E1567" s="131">
        <v>4085429.6121724332</v>
      </c>
      <c r="F1567" s="133">
        <v>285341788496.69342</v>
      </c>
      <c r="G1567" s="133">
        <v>70195549117.602478</v>
      </c>
      <c r="H1567" s="133">
        <v>746829713609.22913</v>
      </c>
      <c r="I1567" s="133">
        <v>18106658291622.832</v>
      </c>
      <c r="J1567" s="133">
        <v>155214810709.75485</v>
      </c>
      <c r="K1567" s="133">
        <v>48970482841.423088</v>
      </c>
      <c r="L1567" s="133">
        <v>2031555090553.4131</v>
      </c>
      <c r="M1567" s="133">
        <v>21089228389336.652</v>
      </c>
      <c r="N1567" s="133">
        <v>22431315625724.277</v>
      </c>
      <c r="O1567" s="132">
        <v>0.69168101756796774</v>
      </c>
      <c r="P1567" s="132">
        <v>0.76052993345548014</v>
      </c>
      <c r="Q1567" s="133">
        <v>5533.1316294337139</v>
      </c>
      <c r="R1567" s="426">
        <v>1.383697955975888</v>
      </c>
    </row>
    <row r="1568" spans="1:18">
      <c r="A1568" s="134">
        <f t="shared" si="24"/>
        <v>1563</v>
      </c>
      <c r="B1568" s="131">
        <v>9787210.6791675538</v>
      </c>
      <c r="C1568" s="131">
        <v>5801057.7943266938</v>
      </c>
      <c r="D1568" s="131">
        <v>888791.17633328063</v>
      </c>
      <c r="E1568" s="131">
        <v>4223860.0457291976</v>
      </c>
      <c r="F1568" s="133">
        <v>187778490624.82379</v>
      </c>
      <c r="G1568" s="133">
        <v>44653331583.03141</v>
      </c>
      <c r="H1568" s="133">
        <v>659398018232.98755</v>
      </c>
      <c r="I1568" s="133">
        <v>10299760212332.354</v>
      </c>
      <c r="J1568" s="133">
        <v>236263426884.54773</v>
      </c>
      <c r="K1568" s="133">
        <v>75604634854.913071</v>
      </c>
      <c r="L1568" s="133">
        <v>2052075329942.0713</v>
      </c>
      <c r="M1568" s="133">
        <v>13323101622246.871</v>
      </c>
      <c r="N1568" s="133">
        <v>14187190069581.715</v>
      </c>
      <c r="O1568" s="132">
        <v>0.6074929334073782</v>
      </c>
      <c r="P1568" s="132">
        <v>0.68080331657661652</v>
      </c>
      <c r="Q1568" s="133">
        <v>3499.5535445440837</v>
      </c>
      <c r="R1568" s="426">
        <v>1.0665936903868196</v>
      </c>
    </row>
    <row r="1569" spans="1:18">
      <c r="A1569" s="134">
        <f t="shared" si="24"/>
        <v>1564</v>
      </c>
      <c r="B1569" s="131">
        <v>13767836.66743109</v>
      </c>
      <c r="C1569" s="131">
        <v>9220281.7037799712</v>
      </c>
      <c r="D1569" s="131">
        <v>927343.3578167964</v>
      </c>
      <c r="E1569" s="131">
        <v>4640370.895883345</v>
      </c>
      <c r="F1569" s="133">
        <v>203725399727.41943</v>
      </c>
      <c r="G1569" s="133">
        <v>46015834088.302414</v>
      </c>
      <c r="H1569" s="133">
        <v>724194810383.78174</v>
      </c>
      <c r="I1569" s="133">
        <v>13709464876307.357</v>
      </c>
      <c r="J1569" s="133">
        <v>244127806391.47491</v>
      </c>
      <c r="K1569" s="133">
        <v>84089680619.829163</v>
      </c>
      <c r="L1569" s="133">
        <v>1769258461935.948</v>
      </c>
      <c r="M1569" s="133">
        <v>16531135635638.391</v>
      </c>
      <c r="N1569" s="133">
        <v>17612955109498.168</v>
      </c>
      <c r="O1569" s="132">
        <v>0.59314074712539222</v>
      </c>
      <c r="P1569" s="132">
        <v>0.67307237554467969</v>
      </c>
      <c r="Q1569" s="133">
        <v>4344.5868548342796</v>
      </c>
      <c r="R1569" s="426">
        <v>1.0798486916338481</v>
      </c>
    </row>
    <row r="1570" spans="1:18">
      <c r="A1570" s="134">
        <f t="shared" si="24"/>
        <v>1565</v>
      </c>
      <c r="B1570" s="131">
        <v>6956882.8544677272</v>
      </c>
      <c r="C1570" s="131">
        <v>16484615.042912202</v>
      </c>
      <c r="D1570" s="131">
        <v>994403.02542671701</v>
      </c>
      <c r="E1570" s="131">
        <v>4166727.959541244</v>
      </c>
      <c r="F1570" s="133">
        <v>273199664441.17761</v>
      </c>
      <c r="G1570" s="133">
        <v>59326755929.324158</v>
      </c>
      <c r="H1570" s="133">
        <v>380690226142.07996</v>
      </c>
      <c r="I1570" s="133">
        <v>26780357341511.941</v>
      </c>
      <c r="J1570" s="133">
        <v>311364310608.97125</v>
      </c>
      <c r="K1570" s="133">
        <v>108044506894.48813</v>
      </c>
      <c r="L1570" s="133">
        <v>2475752962350.4375</v>
      </c>
      <c r="M1570" s="133">
        <v>30056209347507.918</v>
      </c>
      <c r="N1570" s="133">
        <v>32022002766367.688</v>
      </c>
      <c r="O1570" s="132">
        <v>0.72811796613832847</v>
      </c>
      <c r="P1570" s="132">
        <v>0.80217839679830294</v>
      </c>
      <c r="Q1570" s="133">
        <v>7898.8660005840375</v>
      </c>
      <c r="R1570" s="426">
        <v>1.4171383733909548</v>
      </c>
    </row>
    <row r="1571" spans="1:18">
      <c r="A1571" s="134">
        <f t="shared" si="24"/>
        <v>1566</v>
      </c>
      <c r="B1571" s="131">
        <v>8985742.8252048027</v>
      </c>
      <c r="C1571" s="131">
        <v>12892764.932634901</v>
      </c>
      <c r="D1571" s="131">
        <v>1058365.9009560638</v>
      </c>
      <c r="E1571" s="131">
        <v>3896409.8437167676</v>
      </c>
      <c r="F1571" s="133">
        <v>301281384054.79932</v>
      </c>
      <c r="G1571" s="133">
        <v>63451552567.926193</v>
      </c>
      <c r="H1571" s="133">
        <v>720217538367.47949</v>
      </c>
      <c r="I1571" s="133">
        <v>22404183377956.645</v>
      </c>
      <c r="J1571" s="133">
        <v>306313235232.27063</v>
      </c>
      <c r="K1571" s="133">
        <v>74133304304.819077</v>
      </c>
      <c r="L1571" s="133">
        <v>2139407549582.4219</v>
      </c>
      <c r="M1571" s="133">
        <v>25644255005443.637</v>
      </c>
      <c r="N1571" s="133">
        <v>27292767663968.402</v>
      </c>
      <c r="O1571" s="132">
        <v>0.70594168403214086</v>
      </c>
      <c r="P1571" s="132">
        <v>0.77617306977703771</v>
      </c>
      <c r="Q1571" s="133">
        <v>6732.3057878560439</v>
      </c>
      <c r="R1571" s="426">
        <v>1.0508976279593387</v>
      </c>
    </row>
    <row r="1572" spans="1:18">
      <c r="A1572" s="134">
        <f t="shared" si="24"/>
        <v>1567</v>
      </c>
      <c r="B1572" s="131">
        <v>8384627.7583897626</v>
      </c>
      <c r="C1572" s="131">
        <v>5941998.3667660113</v>
      </c>
      <c r="D1572" s="131">
        <v>744715.73691175715</v>
      </c>
      <c r="E1572" s="131">
        <v>4609089.7744982261</v>
      </c>
      <c r="F1572" s="133">
        <v>286109817218.85474</v>
      </c>
      <c r="G1572" s="133">
        <v>68574173937.721054</v>
      </c>
      <c r="H1572" s="133">
        <v>545904956439.71869</v>
      </c>
      <c r="I1572" s="133">
        <v>12278878868402.398</v>
      </c>
      <c r="J1572" s="133">
        <v>305100316687.52032</v>
      </c>
      <c r="K1572" s="133">
        <v>76927324686.327072</v>
      </c>
      <c r="L1572" s="133">
        <v>1770998069468.2954</v>
      </c>
      <c r="M1572" s="133">
        <v>14977809535684.258</v>
      </c>
      <c r="N1572" s="133">
        <v>15945870924783.625</v>
      </c>
      <c r="O1572" s="132">
        <v>0.61374244094078412</v>
      </c>
      <c r="P1572" s="132">
        <v>0.67954568631515111</v>
      </c>
      <c r="Q1572" s="133">
        <v>3933.3672730102676</v>
      </c>
      <c r="R1572" s="426">
        <v>1.1116525200511163</v>
      </c>
    </row>
    <row r="1573" spans="1:18">
      <c r="A1573" s="134">
        <f t="shared" si="24"/>
        <v>1568</v>
      </c>
      <c r="B1573" s="131">
        <v>8780576.6163161285</v>
      </c>
      <c r="C1573" s="131">
        <v>3860539.9543845491</v>
      </c>
      <c r="D1573" s="131">
        <v>850373.31512354477</v>
      </c>
      <c r="E1573" s="131">
        <v>3481443.9349922277</v>
      </c>
      <c r="F1573" s="133">
        <v>252577853684.41254</v>
      </c>
      <c r="G1573" s="133">
        <v>63024009884.259918</v>
      </c>
      <c r="H1573" s="133">
        <v>878439332699.33862</v>
      </c>
      <c r="I1573" s="133">
        <v>8695219084046.8711</v>
      </c>
      <c r="J1573" s="133">
        <v>262364910400.5401</v>
      </c>
      <c r="K1573" s="133">
        <v>103746561269.28064</v>
      </c>
      <c r="L1573" s="133">
        <v>1757807351545.9719</v>
      </c>
      <c r="M1573" s="133">
        <v>11697577239962.004</v>
      </c>
      <c r="N1573" s="133">
        <v>12626996178538.854</v>
      </c>
      <c r="O1573" s="132">
        <v>0.59625215817066235</v>
      </c>
      <c r="P1573" s="132">
        <v>0.67572552780882023</v>
      </c>
      <c r="Q1573" s="133">
        <v>3114.7005867140733</v>
      </c>
      <c r="R1573" s="426">
        <v>0.96229243883984794</v>
      </c>
    </row>
    <row r="1574" spans="1:18">
      <c r="A1574" s="134">
        <f t="shared" si="24"/>
        <v>1569</v>
      </c>
      <c r="B1574" s="131">
        <v>13066578.138989154</v>
      </c>
      <c r="C1574" s="131">
        <v>6248424.4684004765</v>
      </c>
      <c r="D1574" s="131">
        <v>308434.01514192577</v>
      </c>
      <c r="E1574" s="131">
        <v>4770623.7695919573</v>
      </c>
      <c r="F1574" s="133">
        <v>270495052832.03564</v>
      </c>
      <c r="G1574" s="133">
        <v>53168235492.62085</v>
      </c>
      <c r="H1574" s="133">
        <v>157251906947.8374</v>
      </c>
      <c r="I1574" s="133">
        <v>10971060589537.219</v>
      </c>
      <c r="J1574" s="133">
        <v>203415452761.26465</v>
      </c>
      <c r="K1574" s="133">
        <v>26612467299.590282</v>
      </c>
      <c r="L1574" s="133">
        <v>743397380354.81848</v>
      </c>
      <c r="M1574" s="133">
        <v>12101737796900.729</v>
      </c>
      <c r="N1574" s="133">
        <v>12934833666207.018</v>
      </c>
      <c r="O1574" s="132">
        <v>0.57173028318124997</v>
      </c>
      <c r="P1574" s="132">
        <v>0.61231645211136598</v>
      </c>
      <c r="Q1574" s="133">
        <v>3190.6348461290127</v>
      </c>
      <c r="R1574" s="426">
        <v>1.1351174282082452</v>
      </c>
    </row>
    <row r="1575" spans="1:18">
      <c r="A1575" s="134">
        <f t="shared" si="24"/>
        <v>1570</v>
      </c>
      <c r="B1575" s="131">
        <v>7248993.6746567991</v>
      </c>
      <c r="C1575" s="131">
        <v>5075420.0014562123</v>
      </c>
      <c r="D1575" s="131">
        <v>1273071.480720548</v>
      </c>
      <c r="E1575" s="131">
        <v>4605220.376208609</v>
      </c>
      <c r="F1575" s="133">
        <v>197314627114.0119</v>
      </c>
      <c r="G1575" s="133">
        <v>50459660469.703339</v>
      </c>
      <c r="H1575" s="133">
        <v>682082531542.12683</v>
      </c>
      <c r="I1575" s="133">
        <v>8621257896369.793</v>
      </c>
      <c r="J1575" s="133">
        <v>270918132062.6315</v>
      </c>
      <c r="K1575" s="133">
        <v>154822701610.69785</v>
      </c>
      <c r="L1575" s="133">
        <v>2830595802332.9111</v>
      </c>
      <c r="M1575" s="133">
        <v>12559677063918.16</v>
      </c>
      <c r="N1575" s="133">
        <v>13415111545770.531</v>
      </c>
      <c r="O1575" s="132">
        <v>0.59892125725802481</v>
      </c>
      <c r="P1575" s="132">
        <v>0.6751729126971896</v>
      </c>
      <c r="Q1575" s="133">
        <v>3309.1049693563223</v>
      </c>
      <c r="R1575" s="426">
        <v>1.0485379086492372</v>
      </c>
    </row>
    <row r="1576" spans="1:18">
      <c r="A1576" s="134">
        <f t="shared" si="24"/>
        <v>1571</v>
      </c>
      <c r="B1576" s="131">
        <v>7091837.1298784679</v>
      </c>
      <c r="C1576" s="131">
        <v>3523204.6418705056</v>
      </c>
      <c r="D1576" s="131">
        <v>1031927.6772486147</v>
      </c>
      <c r="E1576" s="131">
        <v>3941732.2544311071</v>
      </c>
      <c r="F1576" s="133">
        <v>263630258876.82648</v>
      </c>
      <c r="G1576" s="133">
        <v>65926148314.980148</v>
      </c>
      <c r="H1576" s="133">
        <v>823418493876.10718</v>
      </c>
      <c r="I1576" s="133">
        <v>7739990445299.3037</v>
      </c>
      <c r="J1576" s="133">
        <v>242264916214.70856</v>
      </c>
      <c r="K1576" s="133">
        <v>94998810259.651199</v>
      </c>
      <c r="L1576" s="133">
        <v>1978654284408.6411</v>
      </c>
      <c r="M1576" s="133">
        <v>10879326950058.41</v>
      </c>
      <c r="N1576" s="133">
        <v>11726212728464.756</v>
      </c>
      <c r="O1576" s="132">
        <v>0.58537195294832856</v>
      </c>
      <c r="P1576" s="132">
        <v>0.67861076007759569</v>
      </c>
      <c r="Q1576" s="133">
        <v>2892.5043730796142</v>
      </c>
      <c r="R1576" s="426">
        <v>1.0892062874211641</v>
      </c>
    </row>
    <row r="1577" spans="1:18">
      <c r="A1577" s="134">
        <f t="shared" si="24"/>
        <v>1572</v>
      </c>
      <c r="B1577" s="131">
        <v>10827964.933313275</v>
      </c>
      <c r="C1577" s="131">
        <v>6375883.8933075499</v>
      </c>
      <c r="D1577" s="131">
        <v>1139562.3998137556</v>
      </c>
      <c r="E1577" s="131">
        <v>4894199.1443875926</v>
      </c>
      <c r="F1577" s="133">
        <v>222351782979.71326</v>
      </c>
      <c r="G1577" s="133">
        <v>58055172001.85659</v>
      </c>
      <c r="H1577" s="133">
        <v>432084184309.08118</v>
      </c>
      <c r="I1577" s="133">
        <v>11681208767000.391</v>
      </c>
      <c r="J1577" s="133">
        <v>385813832169.82593</v>
      </c>
      <c r="K1577" s="133">
        <v>108897642372.71135</v>
      </c>
      <c r="L1577" s="133">
        <v>3280133473033.9648</v>
      </c>
      <c r="M1577" s="133">
        <v>15888137898885.975</v>
      </c>
      <c r="N1577" s="133">
        <v>17035996604569.66</v>
      </c>
      <c r="O1577" s="132">
        <v>0.62337194702996779</v>
      </c>
      <c r="P1577" s="132">
        <v>0.68424935786402263</v>
      </c>
      <c r="Q1577" s="133">
        <v>4202.2685260408634</v>
      </c>
      <c r="R1577" s="426">
        <v>1.1912536650455927</v>
      </c>
    </row>
    <row r="1578" spans="1:18">
      <c r="A1578" s="134">
        <f t="shared" si="24"/>
        <v>1573</v>
      </c>
      <c r="B1578" s="131">
        <v>12699923.225175466</v>
      </c>
      <c r="C1578" s="131">
        <v>7210338.4541778872</v>
      </c>
      <c r="D1578" s="131">
        <v>869812.87358910381</v>
      </c>
      <c r="E1578" s="131">
        <v>4951985.0291542243</v>
      </c>
      <c r="F1578" s="133">
        <v>215028113106.38162</v>
      </c>
      <c r="G1578" s="133">
        <v>57472893072.802101</v>
      </c>
      <c r="H1578" s="133">
        <v>317133016373.10522</v>
      </c>
      <c r="I1578" s="133">
        <v>13836265572997.6</v>
      </c>
      <c r="J1578" s="133">
        <v>352987680281.04675</v>
      </c>
      <c r="K1578" s="133">
        <v>68716866527.072014</v>
      </c>
      <c r="L1578" s="133">
        <v>1993053390751.082</v>
      </c>
      <c r="M1578" s="133">
        <v>16568156526929.906</v>
      </c>
      <c r="N1578" s="133">
        <v>17738438760574.602</v>
      </c>
      <c r="O1578" s="132">
        <v>0.61868545790723251</v>
      </c>
      <c r="P1578" s="132">
        <v>0.67947011715610739</v>
      </c>
      <c r="Q1578" s="133">
        <v>4375.539901473755</v>
      </c>
      <c r="R1578" s="426">
        <v>1.0866916843907517</v>
      </c>
    </row>
    <row r="1579" spans="1:18">
      <c r="A1579" s="134">
        <f t="shared" si="24"/>
        <v>1574</v>
      </c>
      <c r="B1579" s="131">
        <v>7608115.8301283466</v>
      </c>
      <c r="C1579" s="131">
        <v>4826632.8606471783</v>
      </c>
      <c r="D1579" s="131">
        <v>1066562.2113354704</v>
      </c>
      <c r="E1579" s="131">
        <v>4720629.1877374547</v>
      </c>
      <c r="F1579" s="133">
        <v>205997375299.74234</v>
      </c>
      <c r="G1579" s="133">
        <v>46304245452.710686</v>
      </c>
      <c r="H1579" s="133">
        <v>561034265983.36084</v>
      </c>
      <c r="I1579" s="133">
        <v>8681280347907.2324</v>
      </c>
      <c r="J1579" s="133">
        <v>291521699185.8208</v>
      </c>
      <c r="K1579" s="133">
        <v>64121504668.691399</v>
      </c>
      <c r="L1579" s="133">
        <v>2060952773459.8508</v>
      </c>
      <c r="M1579" s="133">
        <v>11658910591204.957</v>
      </c>
      <c r="N1579" s="133">
        <v>12449122610885.736</v>
      </c>
      <c r="O1579" s="132">
        <v>0.56432567210773388</v>
      </c>
      <c r="P1579" s="132">
        <v>0.63941371182064333</v>
      </c>
      <c r="Q1579" s="133">
        <v>3070.8245216787705</v>
      </c>
      <c r="R1579" s="426">
        <v>1.0345658787171879</v>
      </c>
    </row>
    <row r="1580" spans="1:18">
      <c r="A1580" s="134">
        <f t="shared" si="24"/>
        <v>1575</v>
      </c>
      <c r="B1580" s="131">
        <v>8082228.6943752905</v>
      </c>
      <c r="C1580" s="131">
        <v>4309999.2331898967</v>
      </c>
      <c r="D1580" s="131">
        <v>882400.16670664586</v>
      </c>
      <c r="E1580" s="131">
        <v>3916161.2079099743</v>
      </c>
      <c r="F1580" s="133">
        <v>195526511033.52472</v>
      </c>
      <c r="G1580" s="133">
        <v>37194479888.790092</v>
      </c>
      <c r="H1580" s="133">
        <v>73611382651.648804</v>
      </c>
      <c r="I1580" s="133">
        <v>8707994009708.4756</v>
      </c>
      <c r="J1580" s="133">
        <v>234792270223.13226</v>
      </c>
      <c r="K1580" s="133">
        <v>147306325219.35568</v>
      </c>
      <c r="L1580" s="133">
        <v>2008754438018.9932</v>
      </c>
      <c r="M1580" s="133">
        <v>11172458425821.605</v>
      </c>
      <c r="N1580" s="133">
        <v>11981436748605.346</v>
      </c>
      <c r="O1580" s="132">
        <v>0.58901334613447176</v>
      </c>
      <c r="P1580" s="132">
        <v>0.64644069588544262</v>
      </c>
      <c r="Q1580" s="133">
        <v>2955.4604707955959</v>
      </c>
      <c r="R1580" s="426">
        <v>1.1240720024959734</v>
      </c>
    </row>
    <row r="1581" spans="1:18">
      <c r="A1581" s="134">
        <f t="shared" si="24"/>
        <v>1576</v>
      </c>
      <c r="B1581" s="131">
        <v>15912127.970154773</v>
      </c>
      <c r="C1581" s="131">
        <v>6243639.7698708707</v>
      </c>
      <c r="D1581" s="131">
        <v>1210619.2922476288</v>
      </c>
      <c r="E1581" s="131">
        <v>4282924.6475149216</v>
      </c>
      <c r="F1581" s="133">
        <v>240623472467.1058</v>
      </c>
      <c r="G1581" s="133">
        <v>49687860334.147369</v>
      </c>
      <c r="H1581" s="133">
        <v>641712479075.04248</v>
      </c>
      <c r="I1581" s="133">
        <v>10154301286807.045</v>
      </c>
      <c r="J1581" s="133">
        <v>214613933539.03519</v>
      </c>
      <c r="K1581" s="133">
        <v>63272838203.984978</v>
      </c>
      <c r="L1581" s="133">
        <v>3214467306558.0464</v>
      </c>
      <c r="M1581" s="133">
        <v>14288367844183.154</v>
      </c>
      <c r="N1581" s="133">
        <v>15280214499294.43</v>
      </c>
      <c r="O1581" s="132">
        <v>0.56650683264501045</v>
      </c>
      <c r="P1581" s="132">
        <v>0.62085533049720065</v>
      </c>
      <c r="Q1581" s="133">
        <v>3769.169832090387</v>
      </c>
      <c r="R1581" s="426">
        <v>1.2550123495248442</v>
      </c>
    </row>
    <row r="1582" spans="1:18">
      <c r="A1582" s="134">
        <f t="shared" si="24"/>
        <v>1577</v>
      </c>
      <c r="B1582" s="131">
        <v>5947848.5715576531</v>
      </c>
      <c r="C1582" s="131">
        <v>2980855.0727154883</v>
      </c>
      <c r="D1582" s="131">
        <v>791933.27276132267</v>
      </c>
      <c r="E1582" s="131">
        <v>4861237.3673404064</v>
      </c>
      <c r="F1582" s="133">
        <v>210310638430.4187</v>
      </c>
      <c r="G1582" s="133">
        <v>48403232500.651321</v>
      </c>
      <c r="H1582" s="133">
        <v>463273988027.99811</v>
      </c>
      <c r="I1582" s="133">
        <v>6320301671602.7969</v>
      </c>
      <c r="J1582" s="133">
        <v>197347306884.8721</v>
      </c>
      <c r="K1582" s="133">
        <v>90697881654.747665</v>
      </c>
      <c r="L1582" s="133">
        <v>1784170744936.3459</v>
      </c>
      <c r="M1582" s="133">
        <v>8855791593106.7617</v>
      </c>
      <c r="N1582" s="133">
        <v>9548993814556.4707</v>
      </c>
      <c r="O1582" s="132">
        <v>0.52761086302810078</v>
      </c>
      <c r="P1582" s="132">
        <v>0.60241744720193846</v>
      </c>
      <c r="Q1582" s="133">
        <v>2355.4498802556664</v>
      </c>
      <c r="R1582" s="426">
        <v>1.0907748264953707</v>
      </c>
    </row>
    <row r="1583" spans="1:18">
      <c r="A1583" s="134">
        <f t="shared" si="24"/>
        <v>1578</v>
      </c>
      <c r="B1583" s="131">
        <v>8727500.2454444282</v>
      </c>
      <c r="C1583" s="131">
        <v>8969895.167817194</v>
      </c>
      <c r="D1583" s="131">
        <v>866668.61595844734</v>
      </c>
      <c r="E1583" s="131">
        <v>3641477.4047177942</v>
      </c>
      <c r="F1583" s="133">
        <v>223991197922.30249</v>
      </c>
      <c r="G1583" s="133">
        <v>55574308059.141846</v>
      </c>
      <c r="H1583" s="133">
        <v>318951524614.96179</v>
      </c>
      <c r="I1583" s="133">
        <v>14779805157062.182</v>
      </c>
      <c r="J1583" s="133">
        <v>191991872043.77551</v>
      </c>
      <c r="K1583" s="133">
        <v>101165916571.44611</v>
      </c>
      <c r="L1583" s="133">
        <v>1657672637135.4011</v>
      </c>
      <c r="M1583" s="133">
        <v>17049587107427.764</v>
      </c>
      <c r="N1583" s="133">
        <v>18207219144056.453</v>
      </c>
      <c r="O1583" s="132">
        <v>0.66977570974207812</v>
      </c>
      <c r="P1583" s="132">
        <v>0.73932979725828085</v>
      </c>
      <c r="Q1583" s="133">
        <v>4491.1739378530965</v>
      </c>
      <c r="R1583" s="426">
        <v>0.92001486385442954</v>
      </c>
    </row>
    <row r="1584" spans="1:18">
      <c r="A1584" s="134">
        <f t="shared" si="24"/>
        <v>1579</v>
      </c>
      <c r="B1584" s="131">
        <v>9410886.1910511348</v>
      </c>
      <c r="C1584" s="131">
        <v>4217678.3030497879</v>
      </c>
      <c r="D1584" s="131">
        <v>601725.25086542498</v>
      </c>
      <c r="E1584" s="131">
        <v>4865017.2256686492</v>
      </c>
      <c r="F1584" s="133">
        <v>347370866906.17242</v>
      </c>
      <c r="G1584" s="133">
        <v>102264957932.15848</v>
      </c>
      <c r="H1584" s="133">
        <v>720875976529.80688</v>
      </c>
      <c r="I1584" s="133">
        <v>10320483743924.572</v>
      </c>
      <c r="J1584" s="133">
        <v>190002267550.0658</v>
      </c>
      <c r="K1584" s="133">
        <v>54970255823.180916</v>
      </c>
      <c r="L1584" s="133">
        <v>1535396989955.3479</v>
      </c>
      <c r="M1584" s="133">
        <v>12821729233782.975</v>
      </c>
      <c r="N1584" s="133">
        <v>13789612536346.01</v>
      </c>
      <c r="O1584" s="132">
        <v>0.60430222431036251</v>
      </c>
      <c r="P1584" s="132">
        <v>0.66406829758247288</v>
      </c>
      <c r="Q1584" s="133">
        <v>3401.4831120735103</v>
      </c>
      <c r="R1584" s="426">
        <v>1.2998347855390213</v>
      </c>
    </row>
    <row r="1585" spans="1:18">
      <c r="A1585" s="134">
        <f t="shared" si="24"/>
        <v>1580</v>
      </c>
      <c r="B1585" s="131">
        <v>9330250.1521041077</v>
      </c>
      <c r="C1585" s="131">
        <v>7841363.7692941185</v>
      </c>
      <c r="D1585" s="131">
        <v>1275208.724372783</v>
      </c>
      <c r="E1585" s="131">
        <v>6199253.1562186396</v>
      </c>
      <c r="F1585" s="133">
        <v>222946316429.04703</v>
      </c>
      <c r="G1585" s="133">
        <v>59679083745.816681</v>
      </c>
      <c r="H1585" s="133">
        <v>699851220380.54321</v>
      </c>
      <c r="I1585" s="133">
        <v>11971680902160.484</v>
      </c>
      <c r="J1585" s="133">
        <v>301588523103.10425</v>
      </c>
      <c r="K1585" s="133">
        <v>168551026325.17661</v>
      </c>
      <c r="L1585" s="133">
        <v>2632833519447.8979</v>
      </c>
      <c r="M1585" s="133">
        <v>15774505191417.205</v>
      </c>
      <c r="N1585" s="133">
        <v>16793230903238.824</v>
      </c>
      <c r="O1585" s="132">
        <v>0.57763711086489111</v>
      </c>
      <c r="P1585" s="132">
        <v>0.66910734290053375</v>
      </c>
      <c r="Q1585" s="133">
        <v>4142.3855212725266</v>
      </c>
      <c r="R1585" s="426">
        <v>0.99330650739084825</v>
      </c>
    </row>
    <row r="1586" spans="1:18">
      <c r="A1586" s="134">
        <f t="shared" si="24"/>
        <v>1581</v>
      </c>
      <c r="B1586" s="131">
        <v>7648229.9060559114</v>
      </c>
      <c r="C1586" s="131">
        <v>3575676.1782333883</v>
      </c>
      <c r="D1586" s="131">
        <v>1076927.2160935157</v>
      </c>
      <c r="E1586" s="131">
        <v>6003337.9816312026</v>
      </c>
      <c r="F1586" s="133">
        <v>196136084455.05963</v>
      </c>
      <c r="G1586" s="133">
        <v>51051124724.886703</v>
      </c>
      <c r="H1586" s="133">
        <v>505345412854.31281</v>
      </c>
      <c r="I1586" s="133">
        <v>8012814539458.623</v>
      </c>
      <c r="J1586" s="133">
        <v>400201985745.112</v>
      </c>
      <c r="K1586" s="133">
        <v>81931959742.381104</v>
      </c>
      <c r="L1586" s="133">
        <v>3046974855684.3896</v>
      </c>
      <c r="M1586" s="133">
        <v>12047268753484.816</v>
      </c>
      <c r="N1586" s="133">
        <v>12898751693443.51</v>
      </c>
      <c r="O1586" s="132">
        <v>0.56102574522675941</v>
      </c>
      <c r="P1586" s="132">
        <v>0.63348415592605678</v>
      </c>
      <c r="Q1586" s="133">
        <v>3181.7345075094991</v>
      </c>
      <c r="R1586" s="426">
        <v>1.2447693597190084</v>
      </c>
    </row>
    <row r="1587" spans="1:18">
      <c r="A1587" s="134">
        <f t="shared" si="24"/>
        <v>1582</v>
      </c>
      <c r="B1587" s="131">
        <v>16336291.059862245</v>
      </c>
      <c r="C1587" s="131">
        <v>5399888.0447423477</v>
      </c>
      <c r="D1587" s="131">
        <v>1087605.3619921138</v>
      </c>
      <c r="E1587" s="131">
        <v>3933245.9200115739</v>
      </c>
      <c r="F1587" s="133">
        <v>336986217403.25153</v>
      </c>
      <c r="G1587" s="133">
        <v>83529212912.442993</v>
      </c>
      <c r="H1587" s="133">
        <v>380928281718.8241</v>
      </c>
      <c r="I1587" s="133">
        <v>10821814381624.539</v>
      </c>
      <c r="J1587" s="133">
        <v>184642210857.81863</v>
      </c>
      <c r="K1587" s="133">
        <v>116975326521.76219</v>
      </c>
      <c r="L1587" s="133">
        <v>2381208325061.8418</v>
      </c>
      <c r="M1587" s="133">
        <v>13885568525784.785</v>
      </c>
      <c r="N1587" s="133">
        <v>14796707624409.07</v>
      </c>
      <c r="O1587" s="132">
        <v>0.5441523943243195</v>
      </c>
      <c r="P1587" s="132">
        <v>0.59890316987393888</v>
      </c>
      <c r="Q1587" s="133">
        <v>3649.9032127304072</v>
      </c>
      <c r="R1587" s="426">
        <v>1.0321042024629183</v>
      </c>
    </row>
    <row r="1588" spans="1:18">
      <c r="A1588" s="134">
        <f t="shared" si="24"/>
        <v>1583</v>
      </c>
      <c r="B1588" s="131">
        <v>9370653.8121553827</v>
      </c>
      <c r="C1588" s="131">
        <v>4649066.8062690655</v>
      </c>
      <c r="D1588" s="131">
        <v>1344835.0546956647</v>
      </c>
      <c r="E1588" s="131">
        <v>3658019.9102706471</v>
      </c>
      <c r="F1588" s="133">
        <v>230856536581.90204</v>
      </c>
      <c r="G1588" s="133">
        <v>41446680524.588516</v>
      </c>
      <c r="H1588" s="133">
        <v>454359487219.04077</v>
      </c>
      <c r="I1588" s="133">
        <v>10220021851621.525</v>
      </c>
      <c r="J1588" s="133">
        <v>171312901994.85925</v>
      </c>
      <c r="K1588" s="133">
        <v>78402705473.891739</v>
      </c>
      <c r="L1588" s="133">
        <v>2885797808061.7617</v>
      </c>
      <c r="M1588" s="133">
        <v>13809894754371.08</v>
      </c>
      <c r="N1588" s="133">
        <v>14652899291973.645</v>
      </c>
      <c r="O1588" s="132">
        <v>0.59987301243590097</v>
      </c>
      <c r="P1588" s="132">
        <v>0.67387102061801529</v>
      </c>
      <c r="Q1588" s="133">
        <v>3614.4300177537357</v>
      </c>
      <c r="R1588" s="426">
        <v>1.144911003280181</v>
      </c>
    </row>
    <row r="1589" spans="1:18">
      <c r="A1589" s="134">
        <f t="shared" si="24"/>
        <v>1584</v>
      </c>
      <c r="B1589" s="131">
        <v>7252873.504308355</v>
      </c>
      <c r="C1589" s="131">
        <v>4752889.5935277184</v>
      </c>
      <c r="D1589" s="131">
        <v>1010551.5183413875</v>
      </c>
      <c r="E1589" s="131">
        <v>5774006.1025842205</v>
      </c>
      <c r="F1589" s="133">
        <v>266596970430.63666</v>
      </c>
      <c r="G1589" s="133">
        <v>48056257815.523254</v>
      </c>
      <c r="H1589" s="133">
        <v>306705476468.61633</v>
      </c>
      <c r="I1589" s="133">
        <v>12033410223391.797</v>
      </c>
      <c r="J1589" s="133">
        <v>321167666040.1814</v>
      </c>
      <c r="K1589" s="133">
        <v>109210410305.2063</v>
      </c>
      <c r="L1589" s="133">
        <v>2298101607511.6724</v>
      </c>
      <c r="M1589" s="133">
        <v>15068595383717.475</v>
      </c>
      <c r="N1589" s="133">
        <v>16125415669587.686</v>
      </c>
      <c r="O1589" s="132">
        <v>0.63683571608001577</v>
      </c>
      <c r="P1589" s="132">
        <v>0.69170746986062148</v>
      </c>
      <c r="Q1589" s="133">
        <v>3977.6555672391924</v>
      </c>
      <c r="R1589" s="426">
        <v>0.99791463133912706</v>
      </c>
    </row>
    <row r="1590" spans="1:18">
      <c r="A1590" s="134">
        <f t="shared" si="24"/>
        <v>1585</v>
      </c>
      <c r="B1590" s="131">
        <v>10352659.093475142</v>
      </c>
      <c r="C1590" s="131">
        <v>5195014.9765853621</v>
      </c>
      <c r="D1590" s="131">
        <v>699399.81148048979</v>
      </c>
      <c r="E1590" s="131">
        <v>5920790.3065883722</v>
      </c>
      <c r="F1590" s="133">
        <v>202793746683.80383</v>
      </c>
      <c r="G1590" s="133">
        <v>56251685105.09285</v>
      </c>
      <c r="H1590" s="133">
        <v>851127751852.01636</v>
      </c>
      <c r="I1590" s="133">
        <v>7442712122109.9727</v>
      </c>
      <c r="J1590" s="133">
        <v>368177285408.48444</v>
      </c>
      <c r="K1590" s="133">
        <v>76844485180.538849</v>
      </c>
      <c r="L1590" s="133">
        <v>1635338995333.5398</v>
      </c>
      <c r="M1590" s="133">
        <v>10374200639884.553</v>
      </c>
      <c r="N1590" s="133">
        <v>11252917794100.275</v>
      </c>
      <c r="O1590" s="132">
        <v>0.53640488747031911</v>
      </c>
      <c r="P1590" s="132">
        <v>0.605856577081748</v>
      </c>
      <c r="Q1590" s="133">
        <v>2775.7567326345029</v>
      </c>
      <c r="R1590" s="426">
        <v>1.1429988231237695</v>
      </c>
    </row>
    <row r="1591" spans="1:18">
      <c r="A1591" s="134">
        <f t="shared" si="24"/>
        <v>1586</v>
      </c>
      <c r="B1591" s="131">
        <v>12443097.722347654</v>
      </c>
      <c r="C1591" s="131">
        <v>7037008.3449595561</v>
      </c>
      <c r="D1591" s="131">
        <v>772919.72214942216</v>
      </c>
      <c r="E1591" s="131">
        <v>4685100.0261873007</v>
      </c>
      <c r="F1591" s="133">
        <v>309747463552.07404</v>
      </c>
      <c r="G1591" s="133">
        <v>56723692633.019722</v>
      </c>
      <c r="H1591" s="133">
        <v>929864405577.05212</v>
      </c>
      <c r="I1591" s="133">
        <v>14238020461575.453</v>
      </c>
      <c r="J1591" s="133">
        <v>353599947245.57227</v>
      </c>
      <c r="K1591" s="133">
        <v>93372871076.580856</v>
      </c>
      <c r="L1591" s="133">
        <v>2150796620291.1147</v>
      </c>
      <c r="M1591" s="133">
        <v>17765654305765.773</v>
      </c>
      <c r="N1591" s="133">
        <v>19129316896972.191</v>
      </c>
      <c r="O1591" s="132">
        <v>0.63042946475303197</v>
      </c>
      <c r="P1591" s="132">
        <v>0.69348324485686186</v>
      </c>
      <c r="Q1591" s="133">
        <v>4718.627749623136</v>
      </c>
      <c r="R1591" s="426">
        <v>1.238823994136218</v>
      </c>
    </row>
    <row r="1592" spans="1:18">
      <c r="A1592" s="134">
        <f t="shared" si="24"/>
        <v>1587</v>
      </c>
      <c r="B1592" s="131">
        <v>6509003.9078765968</v>
      </c>
      <c r="C1592" s="131">
        <v>5783710.755876529</v>
      </c>
      <c r="D1592" s="131">
        <v>732194.52054668148</v>
      </c>
      <c r="E1592" s="131">
        <v>6197900.6904397327</v>
      </c>
      <c r="F1592" s="133">
        <v>148839247503.32751</v>
      </c>
      <c r="G1592" s="133">
        <v>37742387670.857468</v>
      </c>
      <c r="H1592" s="133">
        <v>227831143053.68359</v>
      </c>
      <c r="I1592" s="133">
        <v>8391422320563.7305</v>
      </c>
      <c r="J1592" s="133">
        <v>527371705636.56073</v>
      </c>
      <c r="K1592" s="133">
        <v>90755784691.598801</v>
      </c>
      <c r="L1592" s="133">
        <v>1780718477150.0713</v>
      </c>
      <c r="M1592" s="133">
        <v>11018099431095.645</v>
      </c>
      <c r="N1592" s="133">
        <v>11720369515878.023</v>
      </c>
      <c r="O1592" s="132">
        <v>0.58729288723752648</v>
      </c>
      <c r="P1592" s="132">
        <v>0.64077099031960227</v>
      </c>
      <c r="Q1592" s="133">
        <v>2891.0630280902869</v>
      </c>
      <c r="R1592" s="426">
        <v>1.0938039212791377</v>
      </c>
    </row>
    <row r="1593" spans="1:18">
      <c r="A1593" s="134">
        <f t="shared" si="24"/>
        <v>1588</v>
      </c>
      <c r="B1593" s="131">
        <v>10728666.027234346</v>
      </c>
      <c r="C1593" s="131">
        <v>6782638.2322203331</v>
      </c>
      <c r="D1593" s="131">
        <v>966853.71850740118</v>
      </c>
      <c r="E1593" s="131">
        <v>4551272.4084355216</v>
      </c>
      <c r="F1593" s="133">
        <v>233665192864.75034</v>
      </c>
      <c r="G1593" s="133">
        <v>47975599363.510941</v>
      </c>
      <c r="H1593" s="133">
        <v>479330923655.25464</v>
      </c>
      <c r="I1593" s="133">
        <v>10972265375075.162</v>
      </c>
      <c r="J1593" s="133">
        <v>240262272755.00699</v>
      </c>
      <c r="K1593" s="133">
        <v>87628621276.9216</v>
      </c>
      <c r="L1593" s="133">
        <v>1461045568546.99</v>
      </c>
      <c r="M1593" s="133">
        <v>13240532761309.336</v>
      </c>
      <c r="N1593" s="133">
        <v>14169155411861.594</v>
      </c>
      <c r="O1593" s="132">
        <v>0.58533620937416253</v>
      </c>
      <c r="P1593" s="132">
        <v>0.65984883920791992</v>
      </c>
      <c r="Q1593" s="133">
        <v>3495.1049363250108</v>
      </c>
      <c r="R1593" s="426">
        <v>0.90173889659040951</v>
      </c>
    </row>
    <row r="1594" spans="1:18">
      <c r="A1594" s="134">
        <f t="shared" si="24"/>
        <v>1589</v>
      </c>
      <c r="B1594" s="131">
        <v>9974192.1774204336</v>
      </c>
      <c r="C1594" s="131">
        <v>6170799.6864936613</v>
      </c>
      <c r="D1594" s="131">
        <v>870653.35136456555</v>
      </c>
      <c r="E1594" s="131">
        <v>4678300.8767089127</v>
      </c>
      <c r="F1594" s="133">
        <v>239286474141.74097</v>
      </c>
      <c r="G1594" s="133">
        <v>44569670277.765015</v>
      </c>
      <c r="H1594" s="133">
        <v>603503716763.30249</v>
      </c>
      <c r="I1594" s="133">
        <v>12472199588051.117</v>
      </c>
      <c r="J1594" s="133">
        <v>270798734206.86966</v>
      </c>
      <c r="K1594" s="133">
        <v>68849640030.342545</v>
      </c>
      <c r="L1594" s="133">
        <v>2653422556061.4351</v>
      </c>
      <c r="M1594" s="133">
        <v>16068774235113.066</v>
      </c>
      <c r="N1594" s="133">
        <v>17195404440442.52</v>
      </c>
      <c r="O1594" s="132">
        <v>0.60631733606015026</v>
      </c>
      <c r="P1594" s="132">
        <v>0.68843201026748502</v>
      </c>
      <c r="Q1594" s="133">
        <v>4241.5896498378197</v>
      </c>
      <c r="R1594" s="426">
        <v>1.4934220879394873</v>
      </c>
    </row>
    <row r="1595" spans="1:18">
      <c r="A1595" s="134">
        <f t="shared" si="24"/>
        <v>1590</v>
      </c>
      <c r="B1595" s="131">
        <v>8086366.474165</v>
      </c>
      <c r="C1595" s="131">
        <v>4805913.8713413915</v>
      </c>
      <c r="D1595" s="131">
        <v>1501780.000258002</v>
      </c>
      <c r="E1595" s="131">
        <v>4941078.6138156839</v>
      </c>
      <c r="F1595" s="133">
        <v>161889203193.41327</v>
      </c>
      <c r="G1595" s="133">
        <v>47796345645.313156</v>
      </c>
      <c r="H1595" s="133">
        <v>392556431520.52832</v>
      </c>
      <c r="I1595" s="133">
        <v>10590306841112.66</v>
      </c>
      <c r="J1595" s="133">
        <v>383017251198.93311</v>
      </c>
      <c r="K1595" s="133">
        <v>113865865004.52554</v>
      </c>
      <c r="L1595" s="133">
        <v>2720169050522.3315</v>
      </c>
      <c r="M1595" s="133">
        <v>14199915439358.979</v>
      </c>
      <c r="N1595" s="133">
        <v>15192789644982.123</v>
      </c>
      <c r="O1595" s="132">
        <v>0.61679513396542274</v>
      </c>
      <c r="P1595" s="132">
        <v>0.6848505150370886</v>
      </c>
      <c r="Q1595" s="133">
        <v>3747.6047471588859</v>
      </c>
      <c r="R1595" s="426">
        <v>0.89423349042508538</v>
      </c>
    </row>
    <row r="1596" spans="1:18">
      <c r="A1596" s="134">
        <f t="shared" si="24"/>
        <v>1591</v>
      </c>
      <c r="B1596" s="131">
        <v>12750163.956431719</v>
      </c>
      <c r="C1596" s="131">
        <v>7386924.0004480677</v>
      </c>
      <c r="D1596" s="131">
        <v>908721.01820204197</v>
      </c>
      <c r="E1596" s="131">
        <v>2690055.5111954836</v>
      </c>
      <c r="F1596" s="133">
        <v>175864312990.39966</v>
      </c>
      <c r="G1596" s="133">
        <v>46399641873.928505</v>
      </c>
      <c r="H1596" s="133">
        <v>715930702205.21777</v>
      </c>
      <c r="I1596" s="133">
        <v>7708271840082.8301</v>
      </c>
      <c r="J1596" s="133">
        <v>157028926471.69217</v>
      </c>
      <c r="K1596" s="133">
        <v>88554417107.269241</v>
      </c>
      <c r="L1596" s="133">
        <v>2655062771340.0708</v>
      </c>
      <c r="M1596" s="133">
        <v>11324848657207.08</v>
      </c>
      <c r="N1596" s="133">
        <v>12088242928139.072</v>
      </c>
      <c r="O1596" s="132">
        <v>0.55019202509443876</v>
      </c>
      <c r="P1596" s="132">
        <v>0.62877707780407477</v>
      </c>
      <c r="Q1596" s="133">
        <v>2981.8063463589228</v>
      </c>
      <c r="R1596" s="426">
        <v>1.3165969088060059</v>
      </c>
    </row>
    <row r="1597" spans="1:18">
      <c r="A1597" s="134">
        <f t="shared" si="24"/>
        <v>1592</v>
      </c>
      <c r="B1597" s="131">
        <v>11523659.659175262</v>
      </c>
      <c r="C1597" s="131">
        <v>10298951.386924114</v>
      </c>
      <c r="D1597" s="131">
        <v>728537.92739220033</v>
      </c>
      <c r="E1597" s="131">
        <v>4214064.0959751392</v>
      </c>
      <c r="F1597" s="133">
        <v>176567801308.24347</v>
      </c>
      <c r="G1597" s="133">
        <v>42474414056.781013</v>
      </c>
      <c r="H1597" s="133">
        <v>440434489371.44153</v>
      </c>
      <c r="I1597" s="133">
        <v>13896299663071.098</v>
      </c>
      <c r="J1597" s="133">
        <v>258000786544.08505</v>
      </c>
      <c r="K1597" s="133">
        <v>96508698953.412384</v>
      </c>
      <c r="L1597" s="133">
        <v>1402032480263.3774</v>
      </c>
      <c r="M1597" s="133">
        <v>16093276118203.414</v>
      </c>
      <c r="N1597" s="133">
        <v>17172686279534.449</v>
      </c>
      <c r="O1597" s="132">
        <v>0.61737793341982694</v>
      </c>
      <c r="P1597" s="132">
        <v>0.68229117489789137</v>
      </c>
      <c r="Q1597" s="133">
        <v>4235.9857620953253</v>
      </c>
      <c r="R1597" s="426">
        <v>1.0020855137724505</v>
      </c>
    </row>
    <row r="1598" spans="1:18">
      <c r="A1598" s="134">
        <f t="shared" si="24"/>
        <v>1593</v>
      </c>
      <c r="B1598" s="131">
        <v>11219976.946939414</v>
      </c>
      <c r="C1598" s="131">
        <v>4713378.0085967313</v>
      </c>
      <c r="D1598" s="131">
        <v>1034099.9574163572</v>
      </c>
      <c r="E1598" s="131">
        <v>9441726.0834652726</v>
      </c>
      <c r="F1598" s="133">
        <v>247558350623.94641</v>
      </c>
      <c r="G1598" s="133">
        <v>49379740111.055389</v>
      </c>
      <c r="H1598" s="133">
        <v>462636650437.34674</v>
      </c>
      <c r="I1598" s="133">
        <v>9395355133242.3789</v>
      </c>
      <c r="J1598" s="133">
        <v>475486322203.59015</v>
      </c>
      <c r="K1598" s="133">
        <v>109212081238.8076</v>
      </c>
      <c r="L1598" s="133">
        <v>2605972811909.3916</v>
      </c>
      <c r="M1598" s="133">
        <v>13048662999031.516</v>
      </c>
      <c r="N1598" s="133">
        <v>13993485209262.85</v>
      </c>
      <c r="O1598" s="132">
        <v>0.49507322017980709</v>
      </c>
      <c r="P1598" s="132">
        <v>0.55955578899645997</v>
      </c>
      <c r="Q1598" s="133">
        <v>3451.7723752498396</v>
      </c>
      <c r="R1598" s="426">
        <v>1.2859442510178105</v>
      </c>
    </row>
    <row r="1599" spans="1:18">
      <c r="A1599" s="134">
        <f t="shared" si="24"/>
        <v>1594</v>
      </c>
      <c r="B1599" s="131">
        <v>9524217.9836591836</v>
      </c>
      <c r="C1599" s="131">
        <v>13266875.438224385</v>
      </c>
      <c r="D1599" s="131">
        <v>986772.00768178492</v>
      </c>
      <c r="E1599" s="131">
        <v>4729485.6235556984</v>
      </c>
      <c r="F1599" s="133">
        <v>211367978490.62054</v>
      </c>
      <c r="G1599" s="133">
        <v>35910244345.358543</v>
      </c>
      <c r="H1599" s="133">
        <v>84292929861.522186</v>
      </c>
      <c r="I1599" s="133">
        <v>17842262682754.145</v>
      </c>
      <c r="J1599" s="133">
        <v>240064427804.4061</v>
      </c>
      <c r="K1599" s="133">
        <v>81807268755.957901</v>
      </c>
      <c r="L1599" s="133">
        <v>2555678451463.7109</v>
      </c>
      <c r="M1599" s="133">
        <v>20804105760639.742</v>
      </c>
      <c r="N1599" s="133">
        <v>22035121633110.906</v>
      </c>
      <c r="O1599" s="132">
        <v>0.67049540932774043</v>
      </c>
      <c r="P1599" s="132">
        <v>0.73491852852913142</v>
      </c>
      <c r="Q1599" s="133">
        <v>5435.4024748670217</v>
      </c>
      <c r="R1599" s="426">
        <v>1.3278558758269126</v>
      </c>
    </row>
    <row r="1600" spans="1:18">
      <c r="A1600" s="134">
        <f t="shared" si="24"/>
        <v>1595</v>
      </c>
      <c r="B1600" s="131">
        <v>8771573.625983946</v>
      </c>
      <c r="C1600" s="131">
        <v>9546909.0395312551</v>
      </c>
      <c r="D1600" s="131">
        <v>1360672.4337200071</v>
      </c>
      <c r="E1600" s="131">
        <v>6138319.4981388068</v>
      </c>
      <c r="F1600" s="133">
        <v>278457945369.11548</v>
      </c>
      <c r="G1600" s="133">
        <v>80478406306.087234</v>
      </c>
      <c r="H1600" s="133">
        <v>655682420824.01025</v>
      </c>
      <c r="I1600" s="133">
        <v>16644563857733.928</v>
      </c>
      <c r="J1600" s="133">
        <v>389368314472.29675</v>
      </c>
      <c r="K1600" s="133">
        <v>104099787759.36636</v>
      </c>
      <c r="L1600" s="133">
        <v>2914237435383.2852</v>
      </c>
      <c r="M1600" s="133">
        <v>20707951816172.887</v>
      </c>
      <c r="N1600" s="133">
        <v>22055559693041.344</v>
      </c>
      <c r="O1600" s="132">
        <v>0.63935468025158859</v>
      </c>
      <c r="P1600" s="132">
        <v>0.70344672227163141</v>
      </c>
      <c r="Q1600" s="133">
        <v>5440.4439302026012</v>
      </c>
      <c r="R1600" s="426">
        <v>1.0905492618861583</v>
      </c>
    </row>
    <row r="1601" spans="1:18">
      <c r="A1601" s="134">
        <f t="shared" si="24"/>
        <v>1596</v>
      </c>
      <c r="B1601" s="131">
        <v>13367452.800773164</v>
      </c>
      <c r="C1601" s="131">
        <v>5739610.712398367</v>
      </c>
      <c r="D1601" s="131">
        <v>617319.03075448144</v>
      </c>
      <c r="E1601" s="131">
        <v>3475229.5159740038</v>
      </c>
      <c r="F1601" s="133">
        <v>228655386140.89392</v>
      </c>
      <c r="G1601" s="133">
        <v>53835173219.675446</v>
      </c>
      <c r="H1601" s="133">
        <v>800579891168.54883</v>
      </c>
      <c r="I1601" s="133">
        <v>10460547576590.814</v>
      </c>
      <c r="J1601" s="133">
        <v>201572258842.07831</v>
      </c>
      <c r="K1601" s="133">
        <v>52127011635.63343</v>
      </c>
      <c r="L1601" s="133">
        <v>1414778831552.8911</v>
      </c>
      <c r="M1601" s="133">
        <v>12929605569789.965</v>
      </c>
      <c r="N1601" s="133">
        <v>13870346216310.449</v>
      </c>
      <c r="O1601" s="132">
        <v>0.58529077359344706</v>
      </c>
      <c r="P1601" s="132">
        <v>0.65380639995173573</v>
      </c>
      <c r="Q1601" s="133">
        <v>3421.397685325715</v>
      </c>
      <c r="R1601" s="426">
        <v>1.1216052305392998</v>
      </c>
    </row>
    <row r="1602" spans="1:18">
      <c r="A1602" s="134">
        <f t="shared" si="24"/>
        <v>1597</v>
      </c>
      <c r="B1602" s="131">
        <v>9298446.2400401905</v>
      </c>
      <c r="C1602" s="131">
        <v>5603123.9059014432</v>
      </c>
      <c r="D1602" s="131">
        <v>937715.71839844831</v>
      </c>
      <c r="E1602" s="131">
        <v>6889778.2502200734</v>
      </c>
      <c r="F1602" s="133">
        <v>318723612331.3847</v>
      </c>
      <c r="G1602" s="133">
        <v>72663425016.189148</v>
      </c>
      <c r="H1602" s="133">
        <v>799180124886.40894</v>
      </c>
      <c r="I1602" s="133">
        <v>11394456559105.084</v>
      </c>
      <c r="J1602" s="133">
        <v>366583243386.56982</v>
      </c>
      <c r="K1602" s="133">
        <v>57328443629.969635</v>
      </c>
      <c r="L1602" s="133">
        <v>2012731581817.4875</v>
      </c>
      <c r="M1602" s="133">
        <v>14630279952825.52</v>
      </c>
      <c r="N1602" s="133">
        <v>15642211124286.357</v>
      </c>
      <c r="O1602" s="132">
        <v>0.57529877522364326</v>
      </c>
      <c r="P1602" s="132">
        <v>0.65338030819331083</v>
      </c>
      <c r="Q1602" s="133">
        <v>3858.4635235042815</v>
      </c>
      <c r="R1602" s="426">
        <v>1.1262644323498567</v>
      </c>
    </row>
    <row r="1603" spans="1:18">
      <c r="A1603" s="134">
        <f t="shared" si="24"/>
        <v>1598</v>
      </c>
      <c r="B1603" s="131">
        <v>7870567.0236855913</v>
      </c>
      <c r="C1603" s="131">
        <v>10777623.382652201</v>
      </c>
      <c r="D1603" s="131">
        <v>1190988.4362488142</v>
      </c>
      <c r="E1603" s="131">
        <v>5418783.0860417048</v>
      </c>
      <c r="F1603" s="133">
        <v>147774313492.4563</v>
      </c>
      <c r="G1603" s="133">
        <v>44303917450.090172</v>
      </c>
      <c r="H1603" s="133">
        <v>390892104713.89532</v>
      </c>
      <c r="I1603" s="133">
        <v>17119214363464.854</v>
      </c>
      <c r="J1603" s="133">
        <v>222358404218.87152</v>
      </c>
      <c r="K1603" s="133">
        <v>106770715744.43919</v>
      </c>
      <c r="L1603" s="133">
        <v>2348331164980.5625</v>
      </c>
      <c r="M1603" s="133">
        <v>20187566753122.621</v>
      </c>
      <c r="N1603" s="133">
        <v>21434116940736.621</v>
      </c>
      <c r="O1603" s="132">
        <v>0.66560161545158758</v>
      </c>
      <c r="P1603" s="132">
        <v>0.72530810237259091</v>
      </c>
      <c r="Q1603" s="133">
        <v>5287.1526740840209</v>
      </c>
      <c r="R1603" s="426">
        <v>0.92756555430256604</v>
      </c>
    </row>
    <row r="1604" spans="1:18">
      <c r="A1604" s="134">
        <f t="shared" si="24"/>
        <v>1599</v>
      </c>
      <c r="B1604" s="131">
        <v>7779121.0774285868</v>
      </c>
      <c r="C1604" s="131">
        <v>4898495.2588826809</v>
      </c>
      <c r="D1604" s="131">
        <v>1087156.2910535291</v>
      </c>
      <c r="E1604" s="131">
        <v>5269865.2758313091</v>
      </c>
      <c r="F1604" s="133">
        <v>244268745207.19717</v>
      </c>
      <c r="G1604" s="133">
        <v>62162592880.808777</v>
      </c>
      <c r="H1604" s="133">
        <v>795447953464.58032</v>
      </c>
      <c r="I1604" s="133">
        <v>8983597354912.5605</v>
      </c>
      <c r="J1604" s="133">
        <v>325920782286.72314</v>
      </c>
      <c r="K1604" s="133">
        <v>105172437077.09256</v>
      </c>
      <c r="L1604" s="133">
        <v>2618096003690.2075</v>
      </c>
      <c r="M1604" s="133">
        <v>12828234531431.162</v>
      </c>
      <c r="N1604" s="133">
        <v>13643318401794.313</v>
      </c>
      <c r="O1604" s="132">
        <v>0.58831790295972164</v>
      </c>
      <c r="P1604" s="132">
        <v>0.67907042253558869</v>
      </c>
      <c r="Q1604" s="133">
        <v>3365.3967443991892</v>
      </c>
      <c r="R1604" s="426">
        <v>1.1666579295459363</v>
      </c>
    </row>
    <row r="1605" spans="1:18">
      <c r="A1605" s="134">
        <f t="shared" si="24"/>
        <v>1600</v>
      </c>
      <c r="B1605" s="131">
        <v>8214931.6479954422</v>
      </c>
      <c r="C1605" s="131">
        <v>4360955.3750126353</v>
      </c>
      <c r="D1605" s="131">
        <v>889381.34103384404</v>
      </c>
      <c r="E1605" s="131">
        <v>2903337.1709383037</v>
      </c>
      <c r="F1605" s="133">
        <v>138345356407.5722</v>
      </c>
      <c r="G1605" s="133">
        <v>39803468649.335457</v>
      </c>
      <c r="H1605" s="133">
        <v>630375725783.91418</v>
      </c>
      <c r="I1605" s="133">
        <v>8257240874927.1113</v>
      </c>
      <c r="J1605" s="133">
        <v>153373730881.22238</v>
      </c>
      <c r="K1605" s="133">
        <v>84964322854.871704</v>
      </c>
      <c r="L1605" s="133">
        <v>1951527710605.8931</v>
      </c>
      <c r="M1605" s="133">
        <v>11077482365053.012</v>
      </c>
      <c r="N1605" s="133">
        <v>11950347786760.605</v>
      </c>
      <c r="O1605" s="132">
        <v>0.6242240709141158</v>
      </c>
      <c r="P1605" s="132">
        <v>0.68839765084584625</v>
      </c>
      <c r="Q1605" s="133">
        <v>2947.791757957722</v>
      </c>
      <c r="R1605" s="426">
        <v>1.0933214782672265</v>
      </c>
    </row>
    <row r="1606" spans="1:18">
      <c r="A1606" s="134">
        <f t="shared" si="24"/>
        <v>1601</v>
      </c>
      <c r="B1606" s="131">
        <v>9809100.8367425222</v>
      </c>
      <c r="C1606" s="131">
        <v>7250822.2732548984</v>
      </c>
      <c r="D1606" s="131">
        <v>749560.09202540992</v>
      </c>
      <c r="E1606" s="131">
        <v>4115264.5095424396</v>
      </c>
      <c r="F1606" s="133">
        <v>198837996781.32819</v>
      </c>
      <c r="G1606" s="133">
        <v>43025402444.896255</v>
      </c>
      <c r="H1606" s="133">
        <v>568058869168.83887</v>
      </c>
      <c r="I1606" s="133">
        <v>9803138457504.5898</v>
      </c>
      <c r="J1606" s="133">
        <v>240287961631.43924</v>
      </c>
      <c r="K1606" s="133">
        <v>66050562586.926109</v>
      </c>
      <c r="L1606" s="133">
        <v>1724689747005.7209</v>
      </c>
      <c r="M1606" s="133">
        <v>12402225597897.516</v>
      </c>
      <c r="N1606" s="133">
        <v>13273870103515.809</v>
      </c>
      <c r="O1606" s="132">
        <v>0.61010891740133433</v>
      </c>
      <c r="P1606" s="132">
        <v>0.67213891762364619</v>
      </c>
      <c r="Q1606" s="133">
        <v>3274.2649490665535</v>
      </c>
      <c r="R1606" s="426">
        <v>1.0198096892861706</v>
      </c>
    </row>
    <row r="1607" spans="1:18">
      <c r="A1607" s="134">
        <f t="shared" si="24"/>
        <v>1602</v>
      </c>
      <c r="B1607" s="131">
        <v>9363969.4720799904</v>
      </c>
      <c r="C1607" s="131">
        <v>7677450.9550863244</v>
      </c>
      <c r="D1607" s="131">
        <v>878743.13298247021</v>
      </c>
      <c r="E1607" s="131">
        <v>4774294.9131927639</v>
      </c>
      <c r="F1607" s="133">
        <v>274309728178.85275</v>
      </c>
      <c r="G1607" s="133">
        <v>60603989451.50132</v>
      </c>
      <c r="H1607" s="133">
        <v>570693604519.12952</v>
      </c>
      <c r="I1607" s="133">
        <v>14821797193149.176</v>
      </c>
      <c r="J1607" s="133">
        <v>310494608851.79297</v>
      </c>
      <c r="K1607" s="133">
        <v>78999836113.954697</v>
      </c>
      <c r="L1607" s="133">
        <v>1875294947057.5195</v>
      </c>
      <c r="M1607" s="133">
        <v>17657280189691.57</v>
      </c>
      <c r="N1607" s="133">
        <v>18925391731701.305</v>
      </c>
      <c r="O1607" s="132">
        <v>0.65476625747188699</v>
      </c>
      <c r="P1607" s="132">
        <v>0.72019486123608212</v>
      </c>
      <c r="Q1607" s="133">
        <v>4668.3255381601639</v>
      </c>
      <c r="R1607" s="426">
        <v>1.0663597021746305</v>
      </c>
    </row>
    <row r="1608" spans="1:18">
      <c r="A1608" s="134">
        <f t="shared" ref="A1608:A1671" si="25">A1607+1</f>
        <v>1603</v>
      </c>
      <c r="B1608" s="131">
        <v>8717641.0295274761</v>
      </c>
      <c r="C1608" s="131">
        <v>15204543.907378996</v>
      </c>
      <c r="D1608" s="131">
        <v>948997.82691057981</v>
      </c>
      <c r="E1608" s="131">
        <v>3426849.2666942086</v>
      </c>
      <c r="F1608" s="133">
        <v>263990649864.17535</v>
      </c>
      <c r="G1608" s="133">
        <v>33746565827.690323</v>
      </c>
      <c r="H1608" s="133">
        <v>806641141964.68823</v>
      </c>
      <c r="I1608" s="133">
        <v>23512209307874.633</v>
      </c>
      <c r="J1608" s="133">
        <v>227301393868.64978</v>
      </c>
      <c r="K1608" s="133">
        <v>72105417464.642334</v>
      </c>
      <c r="L1608" s="133">
        <v>2693232731751.2393</v>
      </c>
      <c r="M1608" s="133">
        <v>27311489992923.848</v>
      </c>
      <c r="N1608" s="133">
        <v>29021214678204.664</v>
      </c>
      <c r="O1608" s="132">
        <v>0.72342979269212382</v>
      </c>
      <c r="P1608" s="132">
        <v>0.79383373642403643</v>
      </c>
      <c r="Q1608" s="133">
        <v>7158.6617361136323</v>
      </c>
      <c r="R1608" s="426">
        <v>1.4250453840701034</v>
      </c>
    </row>
    <row r="1609" spans="1:18">
      <c r="A1609" s="134">
        <f t="shared" si="25"/>
        <v>1604</v>
      </c>
      <c r="B1609" s="131">
        <v>9844999.1754511427</v>
      </c>
      <c r="C1609" s="131">
        <v>16675231.57844227</v>
      </c>
      <c r="D1609" s="131">
        <v>782040.48998398031</v>
      </c>
      <c r="E1609" s="131">
        <v>4929272.8313807733</v>
      </c>
      <c r="F1609" s="133">
        <v>210313553927.21606</v>
      </c>
      <c r="G1609" s="133">
        <v>44062134442.080421</v>
      </c>
      <c r="H1609" s="133">
        <v>690652647881.64136</v>
      </c>
      <c r="I1609" s="133">
        <v>25493672722777.844</v>
      </c>
      <c r="J1609" s="133">
        <v>227156803060.44</v>
      </c>
      <c r="K1609" s="133">
        <v>59807070281.437775</v>
      </c>
      <c r="L1609" s="133">
        <v>2023691924967.1672</v>
      </c>
      <c r="M1609" s="133">
        <v>28494981168968.531</v>
      </c>
      <c r="N1609" s="133">
        <v>30303607469091.859</v>
      </c>
      <c r="O1609" s="132">
        <v>0.71755658193349159</v>
      </c>
      <c r="P1609" s="132">
        <v>0.78085064514525204</v>
      </c>
      <c r="Q1609" s="133">
        <v>7474.9895089027777</v>
      </c>
      <c r="R1609" s="426">
        <v>1.2701653311269097</v>
      </c>
    </row>
    <row r="1610" spans="1:18">
      <c r="A1610" s="134">
        <f t="shared" si="25"/>
        <v>1605</v>
      </c>
      <c r="B1610" s="131">
        <v>13032936.136055121</v>
      </c>
      <c r="C1610" s="131">
        <v>6828034.4391097762</v>
      </c>
      <c r="D1610" s="131">
        <v>1726554.3003617802</v>
      </c>
      <c r="E1610" s="131">
        <v>5268770.8710423447</v>
      </c>
      <c r="F1610" s="133">
        <v>152478697520.46631</v>
      </c>
      <c r="G1610" s="133">
        <v>53970511082.196991</v>
      </c>
      <c r="H1610" s="133">
        <v>218914341270.60992</v>
      </c>
      <c r="I1610" s="133">
        <v>10551761094868.9</v>
      </c>
      <c r="J1610" s="133">
        <v>326802297973.50348</v>
      </c>
      <c r="K1610" s="133">
        <v>158778461135.59204</v>
      </c>
      <c r="L1610" s="133">
        <v>2803779141020.3721</v>
      </c>
      <c r="M1610" s="133">
        <v>14060035336268.977</v>
      </c>
      <c r="N1610" s="133">
        <v>14948423724198.592</v>
      </c>
      <c r="O1610" s="132">
        <v>0.55486921089336205</v>
      </c>
      <c r="P1610" s="132">
        <v>0.60775406783955022</v>
      </c>
      <c r="Q1610" s="133">
        <v>3687.3270163292036</v>
      </c>
      <c r="R1610" s="426">
        <v>0.74671399279324058</v>
      </c>
    </row>
    <row r="1611" spans="1:18">
      <c r="A1611" s="134">
        <f t="shared" si="25"/>
        <v>1606</v>
      </c>
      <c r="B1611" s="131">
        <v>17292024.964832902</v>
      </c>
      <c r="C1611" s="131">
        <v>4902814.4321432402</v>
      </c>
      <c r="D1611" s="131">
        <v>1018118.0647932744</v>
      </c>
      <c r="E1611" s="131">
        <v>5533894.802016031</v>
      </c>
      <c r="F1611" s="133">
        <v>282222604844.49042</v>
      </c>
      <c r="G1611" s="133">
        <v>66744380892.037155</v>
      </c>
      <c r="H1611" s="133">
        <v>260176120794.92657</v>
      </c>
      <c r="I1611" s="133">
        <v>9341596885400.1719</v>
      </c>
      <c r="J1611" s="133">
        <v>363441992701.198</v>
      </c>
      <c r="K1611" s="133">
        <v>91420196748.40065</v>
      </c>
      <c r="L1611" s="133">
        <v>1812095294717.9866</v>
      </c>
      <c r="M1611" s="133">
        <v>11868730490362.682</v>
      </c>
      <c r="N1611" s="133">
        <v>12760769525194.268</v>
      </c>
      <c r="O1611" s="132">
        <v>0.49375226076834544</v>
      </c>
      <c r="P1611" s="132">
        <v>0.54339806803540802</v>
      </c>
      <c r="Q1611" s="133">
        <v>3147.6984521939485</v>
      </c>
      <c r="R1611" s="426">
        <v>0.86965507221557348</v>
      </c>
    </row>
    <row r="1612" spans="1:18">
      <c r="A1612" s="134">
        <f t="shared" si="25"/>
        <v>1607</v>
      </c>
      <c r="B1612" s="131">
        <v>7695145.9336211104</v>
      </c>
      <c r="C1612" s="131">
        <v>8709056.4241019841</v>
      </c>
      <c r="D1612" s="131">
        <v>871071.29581918172</v>
      </c>
      <c r="E1612" s="131">
        <v>4488559.0982640553</v>
      </c>
      <c r="F1612" s="133">
        <v>263976808862.73395</v>
      </c>
      <c r="G1612" s="133">
        <v>54767914809.337906</v>
      </c>
      <c r="H1612" s="133">
        <v>673715266247.03052</v>
      </c>
      <c r="I1612" s="133">
        <v>16339539684618.33</v>
      </c>
      <c r="J1612" s="133">
        <v>256262798121.14182</v>
      </c>
      <c r="K1612" s="133">
        <v>67016437283.305557</v>
      </c>
      <c r="L1612" s="133">
        <v>2144333179686.4692</v>
      </c>
      <c r="M1612" s="133">
        <v>19480867365956.277</v>
      </c>
      <c r="N1612" s="133">
        <v>20757704246688.164</v>
      </c>
      <c r="O1612" s="132">
        <v>0.67922610619844193</v>
      </c>
      <c r="P1612" s="132">
        <v>0.75492114847603931</v>
      </c>
      <c r="Q1612" s="133">
        <v>5120.3019848762124</v>
      </c>
      <c r="R1612" s="426">
        <v>1.2750574053558628</v>
      </c>
    </row>
    <row r="1613" spans="1:18">
      <c r="A1613" s="134">
        <f t="shared" si="25"/>
        <v>1608</v>
      </c>
      <c r="B1613" s="131">
        <v>10357651.882456249</v>
      </c>
      <c r="C1613" s="131">
        <v>5305255.3133000797</v>
      </c>
      <c r="D1613" s="131">
        <v>729897.71931396879</v>
      </c>
      <c r="E1613" s="131">
        <v>3981765.8301441926</v>
      </c>
      <c r="F1613" s="133">
        <v>225409243385.53799</v>
      </c>
      <c r="G1613" s="133">
        <v>61948914257.808807</v>
      </c>
      <c r="H1613" s="133">
        <v>775350359402.05396</v>
      </c>
      <c r="I1613" s="133">
        <v>9925594360648.6094</v>
      </c>
      <c r="J1613" s="133">
        <v>242708429517.21552</v>
      </c>
      <c r="K1613" s="133">
        <v>82532255306.055511</v>
      </c>
      <c r="L1613" s="133">
        <v>1931605256372.3147</v>
      </c>
      <c r="M1613" s="133">
        <v>12957790661246.248</v>
      </c>
      <c r="N1613" s="133">
        <v>13891654534616.791</v>
      </c>
      <c r="O1613" s="132">
        <v>0.59083340056088163</v>
      </c>
      <c r="P1613" s="132">
        <v>0.65943802517942796</v>
      </c>
      <c r="Q1613" s="133">
        <v>3426.6538072562385</v>
      </c>
      <c r="R1613" s="426">
        <v>1.1511214141603552</v>
      </c>
    </row>
    <row r="1614" spans="1:18">
      <c r="A1614" s="134">
        <f t="shared" si="25"/>
        <v>1609</v>
      </c>
      <c r="B1614" s="131">
        <v>6957004.5731626172</v>
      </c>
      <c r="C1614" s="131">
        <v>12212768.695042521</v>
      </c>
      <c r="D1614" s="131">
        <v>535912.07605513022</v>
      </c>
      <c r="E1614" s="131">
        <v>5430650.3942108918</v>
      </c>
      <c r="F1614" s="133">
        <v>249419596136.35333</v>
      </c>
      <c r="G1614" s="133">
        <v>55921702816.559341</v>
      </c>
      <c r="H1614" s="133">
        <v>525238839550.80621</v>
      </c>
      <c r="I1614" s="133">
        <v>18529197109667.941</v>
      </c>
      <c r="J1614" s="133">
        <v>348224948294.19348</v>
      </c>
      <c r="K1614" s="133">
        <v>70059497489.210846</v>
      </c>
      <c r="L1614" s="133">
        <v>1308449358471.3118</v>
      </c>
      <c r="M1614" s="133">
        <v>20781169753473.465</v>
      </c>
      <c r="N1614" s="133">
        <v>22083893907634.816</v>
      </c>
      <c r="O1614" s="132">
        <v>0.69280044841597033</v>
      </c>
      <c r="P1614" s="132">
        <v>0.76454039938048712</v>
      </c>
      <c r="Q1614" s="133">
        <v>5447.4331296583168</v>
      </c>
      <c r="R1614" s="426">
        <v>1.1826494858932335</v>
      </c>
    </row>
    <row r="1615" spans="1:18">
      <c r="A1615" s="134">
        <f t="shared" si="25"/>
        <v>1610</v>
      </c>
      <c r="B1615" s="131">
        <v>14784919.768897107</v>
      </c>
      <c r="C1615" s="131">
        <v>6407111.710419043</v>
      </c>
      <c r="D1615" s="131">
        <v>537089.24124099663</v>
      </c>
      <c r="E1615" s="131">
        <v>3272365.4976397851</v>
      </c>
      <c r="F1615" s="133">
        <v>178329423580.57468</v>
      </c>
      <c r="G1615" s="133">
        <v>51185684848.02253</v>
      </c>
      <c r="H1615" s="133">
        <v>809114426825.10132</v>
      </c>
      <c r="I1615" s="133">
        <v>10096005010252.664</v>
      </c>
      <c r="J1615" s="133">
        <v>85658653069.485947</v>
      </c>
      <c r="K1615" s="133">
        <v>38160919795.36422</v>
      </c>
      <c r="L1615" s="133">
        <v>1281350695856.2766</v>
      </c>
      <c r="M1615" s="133">
        <v>12310289705798.893</v>
      </c>
      <c r="N1615" s="133">
        <v>13127956988186</v>
      </c>
      <c r="O1615" s="132">
        <v>0.55366437646782685</v>
      </c>
      <c r="P1615" s="132">
        <v>0.60046931323812369</v>
      </c>
      <c r="Q1615" s="133">
        <v>3238.2725673867785</v>
      </c>
      <c r="R1615" s="426">
        <v>1.0659718969678735</v>
      </c>
    </row>
    <row r="1616" spans="1:18">
      <c r="A1616" s="134">
        <f t="shared" si="25"/>
        <v>1611</v>
      </c>
      <c r="B1616" s="131">
        <v>7618683.9881804949</v>
      </c>
      <c r="C1616" s="131">
        <v>8703900.4160937537</v>
      </c>
      <c r="D1616" s="131">
        <v>722002.04659265501</v>
      </c>
      <c r="E1616" s="131">
        <v>3558250.1322006797</v>
      </c>
      <c r="F1616" s="133">
        <v>239016864148.33197</v>
      </c>
      <c r="G1616" s="133">
        <v>58453022052.905212</v>
      </c>
      <c r="H1616" s="133">
        <v>769692532401.50403</v>
      </c>
      <c r="I1616" s="133">
        <v>12441425570401.938</v>
      </c>
      <c r="J1616" s="133">
        <v>177093402539.47363</v>
      </c>
      <c r="K1616" s="133">
        <v>58847151324.747787</v>
      </c>
      <c r="L1616" s="133">
        <v>1832002473077.4692</v>
      </c>
      <c r="M1616" s="133">
        <v>15279061129745.131</v>
      </c>
      <c r="N1616" s="133">
        <v>16233534059403.125</v>
      </c>
      <c r="O1616" s="132">
        <v>0.66681343896212331</v>
      </c>
      <c r="P1616" s="132">
        <v>0.72153133394651225</v>
      </c>
      <c r="Q1616" s="133">
        <v>4004.3251256544463</v>
      </c>
      <c r="R1616" s="426">
        <v>1.1944105625606398</v>
      </c>
    </row>
    <row r="1617" spans="1:18">
      <c r="A1617" s="134">
        <f t="shared" si="25"/>
        <v>1612</v>
      </c>
      <c r="B1617" s="131">
        <v>11888428.176827399</v>
      </c>
      <c r="C1617" s="131">
        <v>6110574.736051511</v>
      </c>
      <c r="D1617" s="131">
        <v>1039952.7664222433</v>
      </c>
      <c r="E1617" s="131">
        <v>5279465.6691689305</v>
      </c>
      <c r="F1617" s="133">
        <v>198203571950.13702</v>
      </c>
      <c r="G1617" s="133">
        <v>66658342462.53035</v>
      </c>
      <c r="H1617" s="133">
        <v>534922296494.63922</v>
      </c>
      <c r="I1617" s="133">
        <v>9575423741868.7949</v>
      </c>
      <c r="J1617" s="133">
        <v>347793898391.71985</v>
      </c>
      <c r="K1617" s="133">
        <v>88596610989.966019</v>
      </c>
      <c r="L1617" s="133">
        <v>2513611488247.6929</v>
      </c>
      <c r="M1617" s="133">
        <v>13060348035992.814</v>
      </c>
      <c r="N1617" s="133">
        <v>13996120978594.164</v>
      </c>
      <c r="O1617" s="132">
        <v>0.55186352610001332</v>
      </c>
      <c r="P1617" s="132">
        <v>0.62314390323064328</v>
      </c>
      <c r="Q1617" s="133">
        <v>3452.4225403537653</v>
      </c>
      <c r="R1617" s="426">
        <v>1.1513932115691998</v>
      </c>
    </row>
    <row r="1618" spans="1:18">
      <c r="A1618" s="134">
        <f t="shared" si="25"/>
        <v>1613</v>
      </c>
      <c r="B1618" s="131">
        <v>7044982.8329543518</v>
      </c>
      <c r="C1618" s="131">
        <v>5220721.7678661682</v>
      </c>
      <c r="D1618" s="131">
        <v>524941.62130437256</v>
      </c>
      <c r="E1618" s="131">
        <v>5025581.9974263599</v>
      </c>
      <c r="F1618" s="133">
        <v>274760031570.82465</v>
      </c>
      <c r="G1618" s="133">
        <v>47918418706.147186</v>
      </c>
      <c r="H1618" s="133">
        <v>622695096002.12744</v>
      </c>
      <c r="I1618" s="133">
        <v>11948408517955.596</v>
      </c>
      <c r="J1618" s="133">
        <v>299930401754.12189</v>
      </c>
      <c r="K1618" s="133">
        <v>42911509611.967194</v>
      </c>
      <c r="L1618" s="133">
        <v>1136615724279.3777</v>
      </c>
      <c r="M1618" s="133">
        <v>14050561249603.188</v>
      </c>
      <c r="N1618" s="133">
        <v>15157538447314.541</v>
      </c>
      <c r="O1618" s="132">
        <v>0.65448826205952837</v>
      </c>
      <c r="P1618" s="132">
        <v>0.72587068646739838</v>
      </c>
      <c r="Q1618" s="133">
        <v>3738.9093357953975</v>
      </c>
      <c r="R1618" s="426">
        <v>1.0042124747672392</v>
      </c>
    </row>
    <row r="1619" spans="1:18">
      <c r="A1619" s="134">
        <f t="shared" si="25"/>
        <v>1614</v>
      </c>
      <c r="B1619" s="131">
        <v>5914188.8117070599</v>
      </c>
      <c r="C1619" s="131">
        <v>5509335.990351758</v>
      </c>
      <c r="D1619" s="131">
        <v>1093019.2106868098</v>
      </c>
      <c r="E1619" s="131">
        <v>4572278.8189542722</v>
      </c>
      <c r="F1619" s="133">
        <v>213315209566.71155</v>
      </c>
      <c r="G1619" s="133">
        <v>40279040698.34285</v>
      </c>
      <c r="H1619" s="133">
        <v>452000562644.42383</v>
      </c>
      <c r="I1619" s="133">
        <v>11180164652654.508</v>
      </c>
      <c r="J1619" s="133">
        <v>230622568992.86523</v>
      </c>
      <c r="K1619" s="133">
        <v>110276726260.83203</v>
      </c>
      <c r="L1619" s="133">
        <v>2873565882682.9927</v>
      </c>
      <c r="M1619" s="133">
        <v>14846630393235.621</v>
      </c>
      <c r="N1619" s="133">
        <v>15815997857503.064</v>
      </c>
      <c r="O1619" s="132">
        <v>0.64000945120938735</v>
      </c>
      <c r="P1619" s="132">
        <v>0.70310031750617508</v>
      </c>
      <c r="Q1619" s="133">
        <v>3901.331489270613</v>
      </c>
      <c r="R1619" s="426">
        <v>1.1700635106132788</v>
      </c>
    </row>
    <row r="1620" spans="1:18">
      <c r="A1620" s="134">
        <f t="shared" si="25"/>
        <v>1615</v>
      </c>
      <c r="B1620" s="131">
        <v>9580347.904773321</v>
      </c>
      <c r="C1620" s="131">
        <v>3355289.9024678613</v>
      </c>
      <c r="D1620" s="131">
        <v>807119.41167395585</v>
      </c>
      <c r="E1620" s="131">
        <v>2848632.452186666</v>
      </c>
      <c r="F1620" s="133">
        <v>284520142398.0177</v>
      </c>
      <c r="G1620" s="133">
        <v>52235165448.548782</v>
      </c>
      <c r="H1620" s="133">
        <v>836585270799.01135</v>
      </c>
      <c r="I1620" s="133">
        <v>8912642565593.5</v>
      </c>
      <c r="J1620" s="133">
        <v>159562861714.65826</v>
      </c>
      <c r="K1620" s="133">
        <v>86951451491.126404</v>
      </c>
      <c r="L1620" s="133">
        <v>1527893838348.6506</v>
      </c>
      <c r="M1620" s="133">
        <v>11523635987946.947</v>
      </c>
      <c r="N1620" s="133">
        <v>12432919245306.092</v>
      </c>
      <c r="O1620" s="132">
        <v>0.59942973120804421</v>
      </c>
      <c r="P1620" s="132">
        <v>0.67072973010692016</v>
      </c>
      <c r="Q1620" s="133">
        <v>3066.8276382106787</v>
      </c>
      <c r="R1620" s="426">
        <v>1.0305818160629792</v>
      </c>
    </row>
    <row r="1621" spans="1:18">
      <c r="A1621" s="134">
        <f t="shared" si="25"/>
        <v>1616</v>
      </c>
      <c r="B1621" s="131">
        <v>7765176.1372502176</v>
      </c>
      <c r="C1621" s="131">
        <v>9542455.6384444591</v>
      </c>
      <c r="D1621" s="131">
        <v>906803.8447795267</v>
      </c>
      <c r="E1621" s="131">
        <v>5141340.5618141014</v>
      </c>
      <c r="F1621" s="133">
        <v>190647138446.80707</v>
      </c>
      <c r="G1621" s="133">
        <v>50518962003.627518</v>
      </c>
      <c r="H1621" s="133">
        <v>565322353357.82019</v>
      </c>
      <c r="I1621" s="133">
        <v>15780046182257.928</v>
      </c>
      <c r="J1621" s="133">
        <v>280283791166.75464</v>
      </c>
      <c r="K1621" s="133">
        <v>80281866981.836304</v>
      </c>
      <c r="L1621" s="133">
        <v>1639000604904.3879</v>
      </c>
      <c r="M1621" s="133">
        <v>18344934798668.727</v>
      </c>
      <c r="N1621" s="133">
        <v>19471260410076.496</v>
      </c>
      <c r="O1621" s="132">
        <v>0.66439349758226496</v>
      </c>
      <c r="P1621" s="132">
        <v>0.73062321239233119</v>
      </c>
      <c r="Q1621" s="133">
        <v>4802.9749408180796</v>
      </c>
      <c r="R1621" s="426">
        <v>0.98279110270761305</v>
      </c>
    </row>
    <row r="1622" spans="1:18">
      <c r="A1622" s="134">
        <f t="shared" si="25"/>
        <v>1617</v>
      </c>
      <c r="B1622" s="131">
        <v>12317126.59759016</v>
      </c>
      <c r="C1622" s="131">
        <v>11098816.653425759</v>
      </c>
      <c r="D1622" s="131">
        <v>665875.10137842339</v>
      </c>
      <c r="E1622" s="131">
        <v>3847673.1244962667</v>
      </c>
      <c r="F1622" s="133">
        <v>236596443470.02841</v>
      </c>
      <c r="G1622" s="133">
        <v>57969576183.549217</v>
      </c>
      <c r="H1622" s="133">
        <v>0</v>
      </c>
      <c r="I1622" s="133">
        <v>17008312037661.777</v>
      </c>
      <c r="J1622" s="133">
        <v>224796808109.39392</v>
      </c>
      <c r="K1622" s="133">
        <v>66486840435.317482</v>
      </c>
      <c r="L1622" s="133">
        <v>1364710841808.7507</v>
      </c>
      <c r="M1622" s="133">
        <v>18664306528015.242</v>
      </c>
      <c r="N1622" s="133">
        <v>19759901418354.109</v>
      </c>
      <c r="O1622" s="132">
        <v>0.64750246719152271</v>
      </c>
      <c r="P1622" s="132">
        <v>0.70476194012335136</v>
      </c>
      <c r="Q1622" s="133">
        <v>4874.1740055140872</v>
      </c>
      <c r="R1622" s="426">
        <v>1.0312777980605148</v>
      </c>
    </row>
    <row r="1623" spans="1:18">
      <c r="A1623" s="134">
        <f t="shared" si="25"/>
        <v>1618</v>
      </c>
      <c r="B1623" s="131">
        <v>6924326.7502793754</v>
      </c>
      <c r="C1623" s="131">
        <v>14903348.098959899</v>
      </c>
      <c r="D1623" s="131">
        <v>930680.66374807269</v>
      </c>
      <c r="E1623" s="131">
        <v>3795975.717391137</v>
      </c>
      <c r="F1623" s="133">
        <v>264729474150.87592</v>
      </c>
      <c r="G1623" s="133">
        <v>45134189961.653915</v>
      </c>
      <c r="H1623" s="133">
        <v>577157760578.50732</v>
      </c>
      <c r="I1623" s="133">
        <v>26164972482741.563</v>
      </c>
      <c r="J1623" s="133">
        <v>120845277073.93999</v>
      </c>
      <c r="K1623" s="133">
        <v>124312195090.27319</v>
      </c>
      <c r="L1623" s="133">
        <v>2131890537500.2654</v>
      </c>
      <c r="M1623" s="133">
        <v>29119178252984.551</v>
      </c>
      <c r="N1623" s="133">
        <v>30974255770179.684</v>
      </c>
      <c r="O1623" s="132">
        <v>0.73546894869085389</v>
      </c>
      <c r="P1623" s="132">
        <v>0.80704680279603458</v>
      </c>
      <c r="Q1623" s="133">
        <v>7640.4182955549295</v>
      </c>
      <c r="R1623" s="426">
        <v>1.2168207433286184</v>
      </c>
    </row>
    <row r="1624" spans="1:18">
      <c r="A1624" s="134">
        <f t="shared" si="25"/>
        <v>1619</v>
      </c>
      <c r="B1624" s="131">
        <v>6318873.6470782682</v>
      </c>
      <c r="C1624" s="131">
        <v>3558331.2058942672</v>
      </c>
      <c r="D1624" s="131">
        <v>801517.58371244743</v>
      </c>
      <c r="E1624" s="131">
        <v>6661245.0395946242</v>
      </c>
      <c r="F1624" s="133">
        <v>286019601711.72839</v>
      </c>
      <c r="G1624" s="133">
        <v>58322154563.474281</v>
      </c>
      <c r="H1624" s="133">
        <v>577717371437.4519</v>
      </c>
      <c r="I1624" s="133">
        <v>7610483110433.0342</v>
      </c>
      <c r="J1624" s="133">
        <v>403088710796.15881</v>
      </c>
      <c r="K1624" s="133">
        <v>73540558455.451981</v>
      </c>
      <c r="L1624" s="133">
        <v>1672495889445.3154</v>
      </c>
      <c r="M1624" s="133">
        <v>10337325640567.414</v>
      </c>
      <c r="N1624" s="133">
        <v>11105028766435.252</v>
      </c>
      <c r="O1624" s="132">
        <v>0.5517268763369072</v>
      </c>
      <c r="P1624" s="132">
        <v>0.61652933592579517</v>
      </c>
      <c r="Q1624" s="133">
        <v>2739.2769527467321</v>
      </c>
      <c r="R1624" s="426">
        <v>1.0838984515952879</v>
      </c>
    </row>
    <row r="1625" spans="1:18">
      <c r="A1625" s="134">
        <f t="shared" si="25"/>
        <v>1620</v>
      </c>
      <c r="B1625" s="131">
        <v>7831486.0129539277</v>
      </c>
      <c r="C1625" s="131">
        <v>9800828.3428246267</v>
      </c>
      <c r="D1625" s="131">
        <v>854835.06860433228</v>
      </c>
      <c r="E1625" s="131">
        <v>2835003.4538459582</v>
      </c>
      <c r="F1625" s="133">
        <v>191367692899.02908</v>
      </c>
      <c r="G1625" s="133">
        <v>52307984238.268951</v>
      </c>
      <c r="H1625" s="133">
        <v>633254340141.34253</v>
      </c>
      <c r="I1625" s="133">
        <v>15558454549908.969</v>
      </c>
      <c r="J1625" s="133">
        <v>174009554740.09998</v>
      </c>
      <c r="K1625" s="133">
        <v>93580098610.133789</v>
      </c>
      <c r="L1625" s="133">
        <v>2039589944067.7039</v>
      </c>
      <c r="M1625" s="133">
        <v>18498888487468.246</v>
      </c>
      <c r="N1625" s="133">
        <v>19674627301264.996</v>
      </c>
      <c r="O1625" s="132">
        <v>0.67511460793878109</v>
      </c>
      <c r="P1625" s="132">
        <v>0.73647701437828383</v>
      </c>
      <c r="Q1625" s="133">
        <v>4853.1394428379372</v>
      </c>
      <c r="R1625" s="426">
        <v>1.1826817506996707</v>
      </c>
    </row>
    <row r="1626" spans="1:18">
      <c r="A1626" s="134">
        <f t="shared" si="25"/>
        <v>1621</v>
      </c>
      <c r="B1626" s="131">
        <v>12590435.211279208</v>
      </c>
      <c r="C1626" s="131">
        <v>15999350.323126893</v>
      </c>
      <c r="D1626" s="131">
        <v>1078727.731376508</v>
      </c>
      <c r="E1626" s="131">
        <v>3779694.9309549616</v>
      </c>
      <c r="F1626" s="133">
        <v>205278433800.61353</v>
      </c>
      <c r="G1626" s="133">
        <v>57348343942.302383</v>
      </c>
      <c r="H1626" s="133">
        <v>275883059249.81635</v>
      </c>
      <c r="I1626" s="133">
        <v>26549402875391.379</v>
      </c>
      <c r="J1626" s="133">
        <v>216252837854.66345</v>
      </c>
      <c r="K1626" s="133">
        <v>81681943055.129395</v>
      </c>
      <c r="L1626" s="133">
        <v>2169458864174.4578</v>
      </c>
      <c r="M1626" s="133">
        <v>29292679579725.445</v>
      </c>
      <c r="N1626" s="133">
        <v>31104770820352.156</v>
      </c>
      <c r="O1626" s="132">
        <v>0.71291789501912139</v>
      </c>
      <c r="P1626" s="132">
        <v>0.78062078629560172</v>
      </c>
      <c r="Q1626" s="133">
        <v>7672.6124371860278</v>
      </c>
      <c r="R1626" s="426">
        <v>1.0683419907582115</v>
      </c>
    </row>
    <row r="1627" spans="1:18">
      <c r="A1627" s="134">
        <f t="shared" si="25"/>
        <v>1622</v>
      </c>
      <c r="B1627" s="131">
        <v>10661299.199849078</v>
      </c>
      <c r="C1627" s="131">
        <v>6170073.6086373618</v>
      </c>
      <c r="D1627" s="131">
        <v>880956.70869568037</v>
      </c>
      <c r="E1627" s="131">
        <v>6055340.6943838708</v>
      </c>
      <c r="F1627" s="133">
        <v>209359966858.85764</v>
      </c>
      <c r="G1627" s="133">
        <v>46984312128.589859</v>
      </c>
      <c r="H1627" s="133">
        <v>505606278564.30176</v>
      </c>
      <c r="I1627" s="133">
        <v>11113816004069.602</v>
      </c>
      <c r="J1627" s="133">
        <v>336128545130.32434</v>
      </c>
      <c r="K1627" s="133">
        <v>71921860398.214218</v>
      </c>
      <c r="L1627" s="133">
        <v>1799041526014.175</v>
      </c>
      <c r="M1627" s="133">
        <v>13826514214176.617</v>
      </c>
      <c r="N1627" s="133">
        <v>14731444382539.887</v>
      </c>
      <c r="O1627" s="132">
        <v>0.5443400284715445</v>
      </c>
      <c r="P1627" s="132">
        <v>0.62137486116807783</v>
      </c>
      <c r="Q1627" s="133">
        <v>3633.8047317562623</v>
      </c>
      <c r="R1627" s="426">
        <v>1.0668963405945926</v>
      </c>
    </row>
    <row r="1628" spans="1:18">
      <c r="A1628" s="134">
        <f t="shared" si="25"/>
        <v>1623</v>
      </c>
      <c r="B1628" s="131">
        <v>12392544.814853031</v>
      </c>
      <c r="C1628" s="131">
        <v>18593503.261897244</v>
      </c>
      <c r="D1628" s="131">
        <v>1738195.9764500847</v>
      </c>
      <c r="E1628" s="131">
        <v>2874055.6654220158</v>
      </c>
      <c r="F1628" s="133">
        <v>251991000681.12979</v>
      </c>
      <c r="G1628" s="133">
        <v>55305503409.579765</v>
      </c>
      <c r="H1628" s="133">
        <v>606412522332.02515</v>
      </c>
      <c r="I1628" s="133">
        <v>25257026363866.156</v>
      </c>
      <c r="J1628" s="133">
        <v>131789712003.27574</v>
      </c>
      <c r="K1628" s="133">
        <v>152599301611.48297</v>
      </c>
      <c r="L1628" s="133">
        <v>4357044890248.9893</v>
      </c>
      <c r="M1628" s="133">
        <v>30504872790061.93</v>
      </c>
      <c r="N1628" s="133">
        <v>32333470497367.742</v>
      </c>
      <c r="O1628" s="132">
        <v>0.70620521881724363</v>
      </c>
      <c r="P1628" s="132">
        <v>0.77762610415979339</v>
      </c>
      <c r="Q1628" s="133">
        <v>7975.6957319604689</v>
      </c>
      <c r="R1628" s="426">
        <v>1.2415866411261987</v>
      </c>
    </row>
    <row r="1629" spans="1:18">
      <c r="A1629" s="134">
        <f t="shared" si="25"/>
        <v>1624</v>
      </c>
      <c r="B1629" s="131">
        <v>7765959.2740161456</v>
      </c>
      <c r="C1629" s="131">
        <v>14990248.116989966</v>
      </c>
      <c r="D1629" s="131">
        <v>889774.38407018152</v>
      </c>
      <c r="E1629" s="131">
        <v>4837717.2959759729</v>
      </c>
      <c r="F1629" s="133">
        <v>184137439141.21771</v>
      </c>
      <c r="G1629" s="133">
        <v>40099769006.075371</v>
      </c>
      <c r="H1629" s="133">
        <v>547374780835.15515</v>
      </c>
      <c r="I1629" s="133">
        <v>21227977474808.848</v>
      </c>
      <c r="J1629" s="133">
        <v>238419785988.79248</v>
      </c>
      <c r="K1629" s="133">
        <v>109778421728.61057</v>
      </c>
      <c r="L1629" s="133">
        <v>2095446707876.7107</v>
      </c>
      <c r="M1629" s="133">
        <v>24218997171238.117</v>
      </c>
      <c r="N1629" s="133">
        <v>25741867212775.598</v>
      </c>
      <c r="O1629" s="132">
        <v>0.71087384428283362</v>
      </c>
      <c r="P1629" s="132">
        <v>0.78117580044712254</v>
      </c>
      <c r="Q1629" s="133">
        <v>6349.7452424212133</v>
      </c>
      <c r="R1629" s="426">
        <v>1.1317207986654829</v>
      </c>
    </row>
    <row r="1630" spans="1:18">
      <c r="A1630" s="134">
        <f t="shared" si="25"/>
        <v>1625</v>
      </c>
      <c r="B1630" s="131">
        <v>7428564.693881711</v>
      </c>
      <c r="C1630" s="131">
        <v>3100716.2483464493</v>
      </c>
      <c r="D1630" s="131">
        <v>1182884.7359954547</v>
      </c>
      <c r="E1630" s="131">
        <v>5748721.8522967994</v>
      </c>
      <c r="F1630" s="133">
        <v>273810448421.48248</v>
      </c>
      <c r="G1630" s="133">
        <v>60324315484.507355</v>
      </c>
      <c r="H1630" s="133">
        <v>527270956892.23602</v>
      </c>
      <c r="I1630" s="133">
        <v>8552065859700.1816</v>
      </c>
      <c r="J1630" s="133">
        <v>363371623778.39569</v>
      </c>
      <c r="K1630" s="133">
        <v>132031332949.83585</v>
      </c>
      <c r="L1630" s="133">
        <v>2860981594484.8535</v>
      </c>
      <c r="M1630" s="133">
        <v>12435721367805.504</v>
      </c>
      <c r="N1630" s="133">
        <v>13348495971434.963</v>
      </c>
      <c r="O1630" s="132">
        <v>0.58105950162770359</v>
      </c>
      <c r="P1630" s="132">
        <v>0.65174070894891911</v>
      </c>
      <c r="Q1630" s="133">
        <v>3292.6729085927386</v>
      </c>
      <c r="R1630" s="426">
        <v>1.1261301475358811</v>
      </c>
    </row>
    <row r="1631" spans="1:18">
      <c r="A1631" s="134">
        <f t="shared" si="25"/>
        <v>1626</v>
      </c>
      <c r="B1631" s="131">
        <v>13724599.04576561</v>
      </c>
      <c r="C1631" s="131">
        <v>10649589.86105381</v>
      </c>
      <c r="D1631" s="131">
        <v>1090776.5992964618</v>
      </c>
      <c r="E1631" s="131">
        <v>6280742.9424017966</v>
      </c>
      <c r="F1631" s="133">
        <v>237383251354.62177</v>
      </c>
      <c r="G1631" s="133">
        <v>57481269469.454056</v>
      </c>
      <c r="H1631" s="133">
        <v>750085330082.6366</v>
      </c>
      <c r="I1631" s="133">
        <v>14564747000526.139</v>
      </c>
      <c r="J1631" s="133">
        <v>351867065200.20117</v>
      </c>
      <c r="K1631" s="133">
        <v>98963711394.809601</v>
      </c>
      <c r="L1631" s="133">
        <v>2503261109583.543</v>
      </c>
      <c r="M1631" s="133">
        <v>18268924216787.328</v>
      </c>
      <c r="N1631" s="133">
        <v>19512459751441.375</v>
      </c>
      <c r="O1631" s="132">
        <v>0.60438644717970913</v>
      </c>
      <c r="P1631" s="132">
        <v>0.67398581110881017</v>
      </c>
      <c r="Q1631" s="133">
        <v>4813.1375805232792</v>
      </c>
      <c r="R1631" s="426">
        <v>1.1105616524593285</v>
      </c>
    </row>
    <row r="1632" spans="1:18">
      <c r="A1632" s="134">
        <f t="shared" si="25"/>
        <v>1627</v>
      </c>
      <c r="B1632" s="131">
        <v>10583919.322837044</v>
      </c>
      <c r="C1632" s="131">
        <v>16560017.013267117</v>
      </c>
      <c r="D1632" s="131">
        <v>700871.88631763367</v>
      </c>
      <c r="E1632" s="131">
        <v>6154828.5958589371</v>
      </c>
      <c r="F1632" s="133">
        <v>218090860948.4299</v>
      </c>
      <c r="G1632" s="133">
        <v>53933080189.505081</v>
      </c>
      <c r="H1632" s="133">
        <v>575619301870.55298</v>
      </c>
      <c r="I1632" s="133">
        <v>21717939328679.539</v>
      </c>
      <c r="J1632" s="133">
        <v>531057740700.21924</v>
      </c>
      <c r="K1632" s="133">
        <v>51941973140.064034</v>
      </c>
      <c r="L1632" s="133">
        <v>1466258331520.6177</v>
      </c>
      <c r="M1632" s="133">
        <v>24342816675910.992</v>
      </c>
      <c r="N1632" s="133">
        <v>25911158487985.895</v>
      </c>
      <c r="O1632" s="132">
        <v>0.69148492442094456</v>
      </c>
      <c r="P1632" s="132">
        <v>0.75147804468973689</v>
      </c>
      <c r="Q1632" s="133">
        <v>6391.5043137607045</v>
      </c>
      <c r="R1632" s="426">
        <v>1.1005083540795761</v>
      </c>
    </row>
    <row r="1633" spans="1:18">
      <c r="A1633" s="134">
        <f t="shared" si="25"/>
        <v>1628</v>
      </c>
      <c r="B1633" s="131">
        <v>12992985.811090916</v>
      </c>
      <c r="C1633" s="131">
        <v>9331130.3583707716</v>
      </c>
      <c r="D1633" s="131">
        <v>1693094.556771769</v>
      </c>
      <c r="E1633" s="131">
        <v>2979545.3863809034</v>
      </c>
      <c r="F1633" s="133">
        <v>320721901809.50098</v>
      </c>
      <c r="G1633" s="133">
        <v>70302961492.868866</v>
      </c>
      <c r="H1633" s="133">
        <v>662261848747.27795</v>
      </c>
      <c r="I1633" s="133">
        <v>16717164101271.83</v>
      </c>
      <c r="J1633" s="133">
        <v>144152013141.46677</v>
      </c>
      <c r="K1633" s="133">
        <v>205289156794.83173</v>
      </c>
      <c r="L1633" s="133">
        <v>4197795852763.4009</v>
      </c>
      <c r="M1633" s="133">
        <v>21926662972718.809</v>
      </c>
      <c r="N1633" s="133">
        <v>23433463891213.098</v>
      </c>
      <c r="O1633" s="132">
        <v>0.65323002573154565</v>
      </c>
      <c r="P1633" s="132">
        <v>0.72443094722397761</v>
      </c>
      <c r="Q1633" s="133">
        <v>5780.3314975858648</v>
      </c>
      <c r="R1633" s="426">
        <v>1.1844326053189447</v>
      </c>
    </row>
    <row r="1634" spans="1:18">
      <c r="A1634" s="134">
        <f t="shared" si="25"/>
        <v>1629</v>
      </c>
      <c r="B1634" s="131">
        <v>14903062.829700528</v>
      </c>
      <c r="C1634" s="131">
        <v>5236825.7146354644</v>
      </c>
      <c r="D1634" s="131">
        <v>1001599.3541398261</v>
      </c>
      <c r="E1634" s="131">
        <v>3461743.9779890636</v>
      </c>
      <c r="F1634" s="133">
        <v>268188729343.21521</v>
      </c>
      <c r="G1634" s="133">
        <v>58452152216.666321</v>
      </c>
      <c r="H1634" s="133">
        <v>109933800119.16827</v>
      </c>
      <c r="I1634" s="133">
        <v>11810225440314.059</v>
      </c>
      <c r="J1634" s="133">
        <v>151048344289.16058</v>
      </c>
      <c r="K1634" s="133">
        <v>80726976091.800186</v>
      </c>
      <c r="L1634" s="133">
        <v>2172544400513.3083</v>
      </c>
      <c r="M1634" s="133">
        <v>14324478961327.496</v>
      </c>
      <c r="N1634" s="133">
        <v>15351409613335.395</v>
      </c>
      <c r="O1634" s="132">
        <v>0.59069366317723104</v>
      </c>
      <c r="P1634" s="132">
        <v>0.63680072346394767</v>
      </c>
      <c r="Q1634" s="133">
        <v>3786.7315277097669</v>
      </c>
      <c r="R1634" s="426">
        <v>0.94315848484150866</v>
      </c>
    </row>
    <row r="1635" spans="1:18">
      <c r="A1635" s="134">
        <f t="shared" si="25"/>
        <v>1630</v>
      </c>
      <c r="B1635" s="131">
        <v>7055453.9134945637</v>
      </c>
      <c r="C1635" s="131">
        <v>5872320.3897462618</v>
      </c>
      <c r="D1635" s="131">
        <v>800805.86994638853</v>
      </c>
      <c r="E1635" s="131">
        <v>3242972.7611029451</v>
      </c>
      <c r="F1635" s="133">
        <v>185534938772.68695</v>
      </c>
      <c r="G1635" s="133">
        <v>37537966139.035637</v>
      </c>
      <c r="H1635" s="133">
        <v>336578547080.21179</v>
      </c>
      <c r="I1635" s="133">
        <v>12299611938825.947</v>
      </c>
      <c r="J1635" s="133">
        <v>179088575255.7124</v>
      </c>
      <c r="K1635" s="133">
        <v>89102933583.188721</v>
      </c>
      <c r="L1635" s="133">
        <v>1776856646524.4287</v>
      </c>
      <c r="M1635" s="133">
        <v>14681238641269.488</v>
      </c>
      <c r="N1635" s="133">
        <v>15726939298926.26</v>
      </c>
      <c r="O1635" s="132">
        <v>0.65911022238604566</v>
      </c>
      <c r="P1635" s="132">
        <v>0.72894672087171053</v>
      </c>
      <c r="Q1635" s="133">
        <v>3879.363418580725</v>
      </c>
      <c r="R1635" s="426">
        <v>1.10430079346773</v>
      </c>
    </row>
    <row r="1636" spans="1:18">
      <c r="A1636" s="134">
        <f t="shared" si="25"/>
        <v>1631</v>
      </c>
      <c r="B1636" s="131">
        <v>9396749.3989345506</v>
      </c>
      <c r="C1636" s="131">
        <v>5678882.9271949138</v>
      </c>
      <c r="D1636" s="131">
        <v>1146903.8924564386</v>
      </c>
      <c r="E1636" s="131">
        <v>6196716.7711975155</v>
      </c>
      <c r="F1636" s="133">
        <v>176040231361.27264</v>
      </c>
      <c r="G1636" s="133">
        <v>37527085334.718498</v>
      </c>
      <c r="H1636" s="133">
        <v>78552426469.213974</v>
      </c>
      <c r="I1636" s="133">
        <v>10462576223770.996</v>
      </c>
      <c r="J1636" s="133">
        <v>311433625022.65839</v>
      </c>
      <c r="K1636" s="133">
        <v>125425919990.02144</v>
      </c>
      <c r="L1636" s="133">
        <v>2553704342058.7925</v>
      </c>
      <c r="M1636" s="133">
        <v>13531692537311.684</v>
      </c>
      <c r="N1636" s="133">
        <v>14419197173784.725</v>
      </c>
      <c r="O1636" s="132">
        <v>0.57216643259536326</v>
      </c>
      <c r="P1636" s="132">
        <v>0.6275896693331392</v>
      </c>
      <c r="Q1636" s="133">
        <v>3556.7827266365871</v>
      </c>
      <c r="R1636" s="426">
        <v>1.066230532811951</v>
      </c>
    </row>
    <row r="1637" spans="1:18">
      <c r="A1637" s="134">
        <f t="shared" si="25"/>
        <v>1632</v>
      </c>
      <c r="B1637" s="131">
        <v>11099404.109661505</v>
      </c>
      <c r="C1637" s="131">
        <v>13693430.647638243</v>
      </c>
      <c r="D1637" s="131">
        <v>1069593.4087881329</v>
      </c>
      <c r="E1637" s="131">
        <v>3176372.3201979576</v>
      </c>
      <c r="F1637" s="133">
        <v>214304932988.92215</v>
      </c>
      <c r="G1637" s="133">
        <v>67858678353.041824</v>
      </c>
      <c r="H1637" s="133">
        <v>376319270424.58948</v>
      </c>
      <c r="I1637" s="133">
        <v>19394349110985.934</v>
      </c>
      <c r="J1637" s="133">
        <v>211040094419.98718</v>
      </c>
      <c r="K1637" s="133">
        <v>95468141956.126419</v>
      </c>
      <c r="L1637" s="133">
        <v>2507123800344.1284</v>
      </c>
      <c r="M1637" s="133">
        <v>22584300418130.766</v>
      </c>
      <c r="N1637" s="133">
        <v>23952600275067.125</v>
      </c>
      <c r="O1637" s="132">
        <v>0.70063660534591099</v>
      </c>
      <c r="P1637" s="132">
        <v>0.76578828006551025</v>
      </c>
      <c r="Q1637" s="133">
        <v>5908.3868463411754</v>
      </c>
      <c r="R1637" s="426">
        <v>1.0918847404190195</v>
      </c>
    </row>
    <row r="1638" spans="1:18">
      <c r="A1638" s="134">
        <f t="shared" si="25"/>
        <v>1633</v>
      </c>
      <c r="B1638" s="131">
        <v>13180146.182897022</v>
      </c>
      <c r="C1638" s="131">
        <v>6200297.9341054289</v>
      </c>
      <c r="D1638" s="131">
        <v>540366.89246247686</v>
      </c>
      <c r="E1638" s="131">
        <v>6496042.2240233384</v>
      </c>
      <c r="F1638" s="133">
        <v>281543830167.47461</v>
      </c>
      <c r="G1638" s="133">
        <v>65162699876.909187</v>
      </c>
      <c r="H1638" s="133">
        <v>609592064848.32385</v>
      </c>
      <c r="I1638" s="133">
        <v>10402595230445.447</v>
      </c>
      <c r="J1638" s="133">
        <v>397805905129.38593</v>
      </c>
      <c r="K1638" s="133">
        <v>45331297744.35495</v>
      </c>
      <c r="L1638" s="133">
        <v>1225106891941.8074</v>
      </c>
      <c r="M1638" s="133">
        <v>12680431390109.32</v>
      </c>
      <c r="N1638" s="133">
        <v>13606585355174.27</v>
      </c>
      <c r="O1638" s="132">
        <v>0.54861963159042859</v>
      </c>
      <c r="P1638" s="132">
        <v>0.61069530156378926</v>
      </c>
      <c r="Q1638" s="133">
        <v>3356.3358054203923</v>
      </c>
      <c r="R1638" s="426">
        <v>1.1181727025849351</v>
      </c>
    </row>
    <row r="1639" spans="1:18">
      <c r="A1639" s="134">
        <f t="shared" si="25"/>
        <v>1634</v>
      </c>
      <c r="B1639" s="131">
        <v>9294281.8577117231</v>
      </c>
      <c r="C1639" s="131">
        <v>4142051.692244716</v>
      </c>
      <c r="D1639" s="131">
        <v>716326.68154979474</v>
      </c>
      <c r="E1639" s="131">
        <v>7424088.8222300783</v>
      </c>
      <c r="F1639" s="133">
        <v>220238961739.95682</v>
      </c>
      <c r="G1639" s="133">
        <v>60374541777.303894</v>
      </c>
      <c r="H1639" s="133">
        <v>779176531331.58594</v>
      </c>
      <c r="I1639" s="133">
        <v>8653981076914.0156</v>
      </c>
      <c r="J1639" s="133">
        <v>468632991539.04443</v>
      </c>
      <c r="K1639" s="133">
        <v>77194400297.082626</v>
      </c>
      <c r="L1639" s="133">
        <v>1685038032176.1809</v>
      </c>
      <c r="M1639" s="133">
        <v>11664023032257.91</v>
      </c>
      <c r="N1639" s="133">
        <v>12597568517717.178</v>
      </c>
      <c r="O1639" s="132">
        <v>0.53251656040470652</v>
      </c>
      <c r="P1639" s="132">
        <v>0.60319061524678186</v>
      </c>
      <c r="Q1639" s="133">
        <v>3107.4416669257962</v>
      </c>
      <c r="R1639" s="426">
        <v>1.1806515366017625</v>
      </c>
    </row>
    <row r="1640" spans="1:18">
      <c r="A1640" s="134">
        <f t="shared" si="25"/>
        <v>1635</v>
      </c>
      <c r="B1640" s="131">
        <v>6358931.1986324396</v>
      </c>
      <c r="C1640" s="131">
        <v>5438202.9581850395</v>
      </c>
      <c r="D1640" s="131">
        <v>1028218.5725942705</v>
      </c>
      <c r="E1640" s="131">
        <v>4226632.2811536686</v>
      </c>
      <c r="F1640" s="133">
        <v>201542938911.9166</v>
      </c>
      <c r="G1640" s="133">
        <v>40384190620.806587</v>
      </c>
      <c r="H1640" s="133">
        <v>488737283244.71692</v>
      </c>
      <c r="I1640" s="133">
        <v>9655526438907.9453</v>
      </c>
      <c r="J1640" s="133">
        <v>271841519307.34045</v>
      </c>
      <c r="K1640" s="133">
        <v>154754070630.98624</v>
      </c>
      <c r="L1640" s="133">
        <v>2272959620484.0435</v>
      </c>
      <c r="M1640" s="133">
        <v>12843818932575.031</v>
      </c>
      <c r="N1640" s="133">
        <v>13734751902981.637</v>
      </c>
      <c r="O1640" s="132">
        <v>0.59585294397501209</v>
      </c>
      <c r="P1640" s="132">
        <v>0.68922248068470338</v>
      </c>
      <c r="Q1640" s="133">
        <v>3387.9506420773646</v>
      </c>
      <c r="R1640" s="426">
        <v>1.2549472829449668</v>
      </c>
    </row>
    <row r="1641" spans="1:18">
      <c r="A1641" s="134">
        <f t="shared" si="25"/>
        <v>1636</v>
      </c>
      <c r="B1641" s="131">
        <v>9677758.4408904649</v>
      </c>
      <c r="C1641" s="131">
        <v>3943750.9083603499</v>
      </c>
      <c r="D1641" s="131">
        <v>923562.88320665807</v>
      </c>
      <c r="E1641" s="131">
        <v>6376807.8555355798</v>
      </c>
      <c r="F1641" s="133">
        <v>156625205663.21332</v>
      </c>
      <c r="G1641" s="133">
        <v>35787365294.894791</v>
      </c>
      <c r="H1641" s="133">
        <v>136448531736.96198</v>
      </c>
      <c r="I1641" s="133">
        <v>8130371375520.4629</v>
      </c>
      <c r="J1641" s="133">
        <v>258402489367.22415</v>
      </c>
      <c r="K1641" s="133">
        <v>153946969596.2229</v>
      </c>
      <c r="L1641" s="133">
        <v>1832081333044.4512</v>
      </c>
      <c r="M1641" s="133">
        <v>10511250699265.324</v>
      </c>
      <c r="N1641" s="133">
        <v>11239896533281.791</v>
      </c>
      <c r="O1641" s="132">
        <v>0.50602631170270196</v>
      </c>
      <c r="P1641" s="132">
        <v>0.560081238262781</v>
      </c>
      <c r="Q1641" s="133">
        <v>2772.5447788065594</v>
      </c>
      <c r="R1641" s="426">
        <v>0.99048340474708441</v>
      </c>
    </row>
    <row r="1642" spans="1:18">
      <c r="A1642" s="134">
        <f t="shared" si="25"/>
        <v>1637</v>
      </c>
      <c r="B1642" s="131">
        <v>13294294.142767172</v>
      </c>
      <c r="C1642" s="131">
        <v>8235704.0608721208</v>
      </c>
      <c r="D1642" s="131">
        <v>899576.06497198483</v>
      </c>
      <c r="E1642" s="131">
        <v>4894651.7438104227</v>
      </c>
      <c r="F1642" s="133">
        <v>180097496263.03046</v>
      </c>
      <c r="G1642" s="133">
        <v>55654734865.61396</v>
      </c>
      <c r="H1642" s="133">
        <v>362295434423.42249</v>
      </c>
      <c r="I1642" s="133">
        <v>12102447984316.617</v>
      </c>
      <c r="J1642" s="133">
        <v>244152407969.96613</v>
      </c>
      <c r="K1642" s="133">
        <v>61780943395.428116</v>
      </c>
      <c r="L1642" s="133">
        <v>1892895788700.033</v>
      </c>
      <c r="M1642" s="133">
        <v>14663572558805.467</v>
      </c>
      <c r="N1642" s="133">
        <v>15623056742456.971</v>
      </c>
      <c r="O1642" s="132">
        <v>0.58624765774322984</v>
      </c>
      <c r="P1642" s="132">
        <v>0.64824067999408286</v>
      </c>
      <c r="Q1642" s="133">
        <v>3853.7387129888925</v>
      </c>
      <c r="R1642" s="426">
        <v>1.0070530362834689</v>
      </c>
    </row>
    <row r="1643" spans="1:18">
      <c r="A1643" s="134">
        <f t="shared" si="25"/>
        <v>1638</v>
      </c>
      <c r="B1643" s="131">
        <v>8417586.3996256366</v>
      </c>
      <c r="C1643" s="131">
        <v>15230950.324588923</v>
      </c>
      <c r="D1643" s="131">
        <v>1021934.0910387189</v>
      </c>
      <c r="E1643" s="131">
        <v>5661222.4338286649</v>
      </c>
      <c r="F1643" s="133">
        <v>253928645986.68964</v>
      </c>
      <c r="G1643" s="133">
        <v>51307676996.354126</v>
      </c>
      <c r="H1643" s="133">
        <v>386137657698.00848</v>
      </c>
      <c r="I1643" s="133">
        <v>21571349301857.031</v>
      </c>
      <c r="J1643" s="133">
        <v>374968276613.11426</v>
      </c>
      <c r="K1643" s="133">
        <v>109590235934.46509</v>
      </c>
      <c r="L1643" s="133">
        <v>3067902002086.8511</v>
      </c>
      <c r="M1643" s="133">
        <v>25509947474189.469</v>
      </c>
      <c r="N1643" s="133">
        <v>27114204570271.77</v>
      </c>
      <c r="O1643" s="132">
        <v>0.69350168418003755</v>
      </c>
      <c r="P1643" s="132">
        <v>0.75344120999146835</v>
      </c>
      <c r="Q1643" s="133">
        <v>6688.2596374622026</v>
      </c>
      <c r="R1643" s="426">
        <v>1.3170693240132263</v>
      </c>
    </row>
    <row r="1644" spans="1:18">
      <c r="A1644" s="134">
        <f t="shared" si="25"/>
        <v>1639</v>
      </c>
      <c r="B1644" s="131">
        <v>11867840.99586997</v>
      </c>
      <c r="C1644" s="131">
        <v>20589605.455976397</v>
      </c>
      <c r="D1644" s="131">
        <v>1201275.4589317522</v>
      </c>
      <c r="E1644" s="131">
        <v>3616165.1080527306</v>
      </c>
      <c r="F1644" s="133">
        <v>323097819598.35583</v>
      </c>
      <c r="G1644" s="133">
        <v>82060124705.598053</v>
      </c>
      <c r="H1644" s="133">
        <v>636153645346.79187</v>
      </c>
      <c r="I1644" s="133">
        <v>28890614644888.02</v>
      </c>
      <c r="J1644" s="133">
        <v>229455465220.47919</v>
      </c>
      <c r="K1644" s="133">
        <v>128868932315.38202</v>
      </c>
      <c r="L1644" s="133">
        <v>2344607000920.4561</v>
      </c>
      <c r="M1644" s="133">
        <v>32229699688691.133</v>
      </c>
      <c r="N1644" s="133">
        <v>34235607922879.863</v>
      </c>
      <c r="O1644" s="132">
        <v>0.7093507277358917</v>
      </c>
      <c r="P1644" s="132">
        <v>0.77754592470090456</v>
      </c>
      <c r="Q1644" s="133">
        <v>8444.8958862555155</v>
      </c>
      <c r="R1644" s="426">
        <v>0.88601128070753654</v>
      </c>
    </row>
    <row r="1645" spans="1:18">
      <c r="A1645" s="134">
        <f t="shared" si="25"/>
        <v>1640</v>
      </c>
      <c r="B1645" s="131">
        <v>8737210.8583474141</v>
      </c>
      <c r="C1645" s="131">
        <v>6257442.0935173715</v>
      </c>
      <c r="D1645" s="131">
        <v>1094192.2088528629</v>
      </c>
      <c r="E1645" s="131">
        <v>5390512.2353431322</v>
      </c>
      <c r="F1645" s="133">
        <v>239576019240.86545</v>
      </c>
      <c r="G1645" s="133">
        <v>49120792466.476761</v>
      </c>
      <c r="H1645" s="133">
        <v>660644068799.84937</v>
      </c>
      <c r="I1645" s="133">
        <v>11635966806923.578</v>
      </c>
      <c r="J1645" s="133">
        <v>346303802372.70178</v>
      </c>
      <c r="K1645" s="133">
        <v>99315164331.490234</v>
      </c>
      <c r="L1645" s="133">
        <v>3304642657555.4336</v>
      </c>
      <c r="M1645" s="133">
        <v>16046872499983.053</v>
      </c>
      <c r="N1645" s="133">
        <v>17173287616752.879</v>
      </c>
      <c r="O1645" s="132">
        <v>0.64426042058878574</v>
      </c>
      <c r="P1645" s="132">
        <v>0.700189318869052</v>
      </c>
      <c r="Q1645" s="133">
        <v>4236.1340939202955</v>
      </c>
      <c r="R1645" s="426">
        <v>1.2111287163980637</v>
      </c>
    </row>
    <row r="1646" spans="1:18">
      <c r="A1646" s="134">
        <f t="shared" si="25"/>
        <v>1641</v>
      </c>
      <c r="B1646" s="131">
        <v>10557018.862686614</v>
      </c>
      <c r="C1646" s="131">
        <v>13405315.537558874</v>
      </c>
      <c r="D1646" s="131">
        <v>765134.89666948747</v>
      </c>
      <c r="E1646" s="131">
        <v>4095459.3433532934</v>
      </c>
      <c r="F1646" s="133">
        <v>279541601085.39758</v>
      </c>
      <c r="G1646" s="133">
        <v>64721441299.437355</v>
      </c>
      <c r="H1646" s="133">
        <v>558973495827.22742</v>
      </c>
      <c r="I1646" s="133">
        <v>20472150711836.461</v>
      </c>
      <c r="J1646" s="133">
        <v>337791372802.01929</v>
      </c>
      <c r="K1646" s="133">
        <v>55920334351.096565</v>
      </c>
      <c r="L1646" s="133">
        <v>1601670884837.1118</v>
      </c>
      <c r="M1646" s="133">
        <v>23026506799653.918</v>
      </c>
      <c r="N1646" s="133">
        <v>24517028930017.566</v>
      </c>
      <c r="O1646" s="132">
        <v>0.71088007814852505</v>
      </c>
      <c r="P1646" s="132">
        <v>0.77756958123991005</v>
      </c>
      <c r="Q1646" s="133">
        <v>6047.6144375968343</v>
      </c>
      <c r="R1646" s="426">
        <v>1.0158765174829312</v>
      </c>
    </row>
    <row r="1647" spans="1:18">
      <c r="A1647" s="134">
        <f t="shared" si="25"/>
        <v>1642</v>
      </c>
      <c r="B1647" s="131">
        <v>11786505.31832874</v>
      </c>
      <c r="C1647" s="131">
        <v>6259739.9916904531</v>
      </c>
      <c r="D1647" s="131">
        <v>1195407.9065320469</v>
      </c>
      <c r="E1647" s="131">
        <v>5291759.712989755</v>
      </c>
      <c r="F1647" s="133">
        <v>183960565923.98285</v>
      </c>
      <c r="G1647" s="133">
        <v>59458951005.561264</v>
      </c>
      <c r="H1647" s="133">
        <v>615974158274.78247</v>
      </c>
      <c r="I1647" s="133">
        <v>10421533167629.15</v>
      </c>
      <c r="J1647" s="133">
        <v>288053289264.54956</v>
      </c>
      <c r="K1647" s="133">
        <v>103252788932.2879</v>
      </c>
      <c r="L1647" s="133">
        <v>3264799138578.5566</v>
      </c>
      <c r="M1647" s="133">
        <v>14693612542679.326</v>
      </c>
      <c r="N1647" s="133">
        <v>15745786890737.518</v>
      </c>
      <c r="O1647" s="132">
        <v>0.58388968044193668</v>
      </c>
      <c r="P1647" s="132">
        <v>0.65056482642692337</v>
      </c>
      <c r="Q1647" s="133">
        <v>3884.0125532159641</v>
      </c>
      <c r="R1647" s="426">
        <v>1.2299549366322351</v>
      </c>
    </row>
    <row r="1648" spans="1:18">
      <c r="A1648" s="134">
        <f t="shared" si="25"/>
        <v>1643</v>
      </c>
      <c r="B1648" s="131">
        <v>8166233.8937634509</v>
      </c>
      <c r="C1648" s="131">
        <v>6049649.3279618714</v>
      </c>
      <c r="D1648" s="131">
        <v>918041.29993725184</v>
      </c>
      <c r="E1648" s="131">
        <v>4439176.1228877902</v>
      </c>
      <c r="F1648" s="133">
        <v>229425765865.03091</v>
      </c>
      <c r="G1648" s="133">
        <v>41816679534.344971</v>
      </c>
      <c r="H1648" s="133">
        <v>694573777237.85876</v>
      </c>
      <c r="I1648" s="133">
        <v>10251671632293.41</v>
      </c>
      <c r="J1648" s="133">
        <v>323505137750.56879</v>
      </c>
      <c r="K1648" s="133">
        <v>118400972668.51434</v>
      </c>
      <c r="L1648" s="133">
        <v>2653851759487.9175</v>
      </c>
      <c r="M1648" s="133">
        <v>14042003279438.27</v>
      </c>
      <c r="N1648" s="133">
        <v>15005228971711.891</v>
      </c>
      <c r="O1648" s="132">
        <v>0.62346560009738816</v>
      </c>
      <c r="P1648" s="132">
        <v>0.69650008611087688</v>
      </c>
      <c r="Q1648" s="133">
        <v>3701.3391642111224</v>
      </c>
      <c r="R1648" s="426">
        <v>1.3078557156904977</v>
      </c>
    </row>
    <row r="1649" spans="1:18">
      <c r="A1649" s="134">
        <f t="shared" si="25"/>
        <v>1644</v>
      </c>
      <c r="B1649" s="131">
        <v>9441311.8084115051</v>
      </c>
      <c r="C1649" s="131">
        <v>6001613.716303546</v>
      </c>
      <c r="D1649" s="131">
        <v>1241139.8123728749</v>
      </c>
      <c r="E1649" s="131">
        <v>4540523.5079768021</v>
      </c>
      <c r="F1649" s="133">
        <v>185557717213.41727</v>
      </c>
      <c r="G1649" s="133">
        <v>43905039320.192627</v>
      </c>
      <c r="H1649" s="133">
        <v>295771687352.87836</v>
      </c>
      <c r="I1649" s="133">
        <v>10562311885956.486</v>
      </c>
      <c r="J1649" s="133">
        <v>353578523741.71417</v>
      </c>
      <c r="K1649" s="133">
        <v>113026545362.33571</v>
      </c>
      <c r="L1649" s="133">
        <v>2138157662286.626</v>
      </c>
      <c r="M1649" s="133">
        <v>13462846304700.043</v>
      </c>
      <c r="N1649" s="133">
        <v>14375483638662.303</v>
      </c>
      <c r="O1649" s="132">
        <v>0.60029033667288079</v>
      </c>
      <c r="P1649" s="132">
        <v>0.66108473551479263</v>
      </c>
      <c r="Q1649" s="133">
        <v>3545.9999108688462</v>
      </c>
      <c r="R1649" s="426">
        <v>0.89032654561428448</v>
      </c>
    </row>
    <row r="1650" spans="1:18">
      <c r="A1650" s="134">
        <f t="shared" si="25"/>
        <v>1645</v>
      </c>
      <c r="B1650" s="131">
        <v>6960283.1161304796</v>
      </c>
      <c r="C1650" s="131">
        <v>13674916.09943424</v>
      </c>
      <c r="D1650" s="131">
        <v>1200372.2459964782</v>
      </c>
      <c r="E1650" s="131">
        <v>5346333.0225677975</v>
      </c>
      <c r="F1650" s="133">
        <v>177563133498.10681</v>
      </c>
      <c r="G1650" s="133">
        <v>43197885532.073318</v>
      </c>
      <c r="H1650" s="133">
        <v>560723918193.37012</v>
      </c>
      <c r="I1650" s="133">
        <v>22901269115714.227</v>
      </c>
      <c r="J1650" s="133">
        <v>403597649706.89966</v>
      </c>
      <c r="K1650" s="133">
        <v>118431004891.60117</v>
      </c>
      <c r="L1650" s="133">
        <v>2124864253487.6621</v>
      </c>
      <c r="M1650" s="133">
        <v>26108885941993.758</v>
      </c>
      <c r="N1650" s="133">
        <v>27838714332699.828</v>
      </c>
      <c r="O1650" s="132">
        <v>0.71530662830151326</v>
      </c>
      <c r="P1650" s="132">
        <v>0.77516203776033477</v>
      </c>
      <c r="Q1650" s="133">
        <v>6866.9744283916698</v>
      </c>
      <c r="R1650" s="426">
        <v>0.87651676746682705</v>
      </c>
    </row>
    <row r="1651" spans="1:18">
      <c r="A1651" s="134">
        <f t="shared" si="25"/>
        <v>1646</v>
      </c>
      <c r="B1651" s="131">
        <v>17835207.154725328</v>
      </c>
      <c r="C1651" s="131">
        <v>11081955.251476044</v>
      </c>
      <c r="D1651" s="131">
        <v>909763.27568163478</v>
      </c>
      <c r="E1651" s="131">
        <v>6123597.3857608866</v>
      </c>
      <c r="F1651" s="133">
        <v>222011974588.32935</v>
      </c>
      <c r="G1651" s="133">
        <v>35792990487.707115</v>
      </c>
      <c r="H1651" s="133">
        <v>452452869932.44232</v>
      </c>
      <c r="I1651" s="133">
        <v>17878278521816.488</v>
      </c>
      <c r="J1651" s="133">
        <v>340382910303.20544</v>
      </c>
      <c r="K1651" s="133">
        <v>80881134996.82196</v>
      </c>
      <c r="L1651" s="133">
        <v>1735113715874.1045</v>
      </c>
      <c r="M1651" s="133">
        <v>20487109152923.063</v>
      </c>
      <c r="N1651" s="133">
        <v>21792344550698.559</v>
      </c>
      <c r="O1651" s="132">
        <v>0.59594619820230366</v>
      </c>
      <c r="P1651" s="132">
        <v>0.65838566904139384</v>
      </c>
      <c r="Q1651" s="133">
        <v>5375.516662727814</v>
      </c>
      <c r="R1651" s="426">
        <v>1.0117602834208776</v>
      </c>
    </row>
    <row r="1652" spans="1:18">
      <c r="A1652" s="134">
        <f t="shared" si="25"/>
        <v>1647</v>
      </c>
      <c r="B1652" s="131">
        <v>13848334.758615403</v>
      </c>
      <c r="C1652" s="131">
        <v>5232505.6783945104</v>
      </c>
      <c r="D1652" s="131">
        <v>941838.32792676147</v>
      </c>
      <c r="E1652" s="131">
        <v>6796869.7373136273</v>
      </c>
      <c r="F1652" s="133">
        <v>98854455158.54657</v>
      </c>
      <c r="G1652" s="133">
        <v>39462456723.286858</v>
      </c>
      <c r="H1652" s="133">
        <v>0</v>
      </c>
      <c r="I1652" s="133">
        <v>9045759628120.5137</v>
      </c>
      <c r="J1652" s="133">
        <v>485073066364.55371</v>
      </c>
      <c r="K1652" s="133">
        <v>94247216757.894638</v>
      </c>
      <c r="L1652" s="133">
        <v>2031261749033.5818</v>
      </c>
      <c r="M1652" s="133">
        <v>11656341660276.543</v>
      </c>
      <c r="N1652" s="133">
        <v>12230755697213.066</v>
      </c>
      <c r="O1652" s="132">
        <v>0.42407032494909169</v>
      </c>
      <c r="P1652" s="132">
        <v>0.51533761266345202</v>
      </c>
      <c r="Q1652" s="133">
        <v>3016.9599647787536</v>
      </c>
      <c r="R1652" s="426">
        <v>0.90937164476976096</v>
      </c>
    </row>
    <row r="1653" spans="1:18">
      <c r="A1653" s="134">
        <f t="shared" si="25"/>
        <v>1648</v>
      </c>
      <c r="B1653" s="131">
        <v>8941639.6886482574</v>
      </c>
      <c r="C1653" s="131">
        <v>5051496.931384475</v>
      </c>
      <c r="D1653" s="131">
        <v>1018981.5136318165</v>
      </c>
      <c r="E1653" s="131">
        <v>3605893.8317352626</v>
      </c>
      <c r="F1653" s="133">
        <v>206952685389.86652</v>
      </c>
      <c r="G1653" s="133">
        <v>50546453417.978409</v>
      </c>
      <c r="H1653" s="133">
        <v>373362194583.35992</v>
      </c>
      <c r="I1653" s="133">
        <v>10110049761807.814</v>
      </c>
      <c r="J1653" s="133">
        <v>196978394668.33298</v>
      </c>
      <c r="K1653" s="133">
        <v>156726928146.19687</v>
      </c>
      <c r="L1653" s="133">
        <v>2249185382071.0093</v>
      </c>
      <c r="M1653" s="133">
        <v>13086302661276.713</v>
      </c>
      <c r="N1653" s="133">
        <v>13997638779535.457</v>
      </c>
      <c r="O1653" s="132">
        <v>0.5992757396324836</v>
      </c>
      <c r="P1653" s="132">
        <v>0.66980438882948656</v>
      </c>
      <c r="Q1653" s="133">
        <v>3452.7969362445629</v>
      </c>
      <c r="R1653" s="426">
        <v>1.145830141105298</v>
      </c>
    </row>
    <row r="1654" spans="1:18">
      <c r="A1654" s="134">
        <f t="shared" si="25"/>
        <v>1649</v>
      </c>
      <c r="B1654" s="131">
        <v>11015739.498704182</v>
      </c>
      <c r="C1654" s="131">
        <v>5666805.7986650681</v>
      </c>
      <c r="D1654" s="131">
        <v>531074.86659545323</v>
      </c>
      <c r="E1654" s="131">
        <v>4796419.9467463726</v>
      </c>
      <c r="F1654" s="133">
        <v>214009424683.96954</v>
      </c>
      <c r="G1654" s="133">
        <v>52629847944.369789</v>
      </c>
      <c r="H1654" s="133">
        <v>409379560155.89221</v>
      </c>
      <c r="I1654" s="133">
        <v>10311911762802.891</v>
      </c>
      <c r="J1654" s="133">
        <v>316373459241.50415</v>
      </c>
      <c r="K1654" s="133">
        <v>49272144577.457779</v>
      </c>
      <c r="L1654" s="133">
        <v>989732108513.96838</v>
      </c>
      <c r="M1654" s="133">
        <v>12076669035291.713</v>
      </c>
      <c r="N1654" s="133">
        <v>13030826847239.129</v>
      </c>
      <c r="O1654" s="132">
        <v>0.5873579625116</v>
      </c>
      <c r="P1654" s="132">
        <v>0.64516289318869924</v>
      </c>
      <c r="Q1654" s="133">
        <v>3214.3134798320498</v>
      </c>
      <c r="R1654" s="426">
        <v>0.87471181430691602</v>
      </c>
    </row>
    <row r="1655" spans="1:18">
      <c r="A1655" s="134">
        <f t="shared" si="25"/>
        <v>1650</v>
      </c>
      <c r="B1655" s="131">
        <v>10558006.888052564</v>
      </c>
      <c r="C1655" s="131">
        <v>5139085.03259442</v>
      </c>
      <c r="D1655" s="131">
        <v>896324.79860520281</v>
      </c>
      <c r="E1655" s="131">
        <v>6083518.2970717419</v>
      </c>
      <c r="F1655" s="133">
        <v>283640588581.60632</v>
      </c>
      <c r="G1655" s="133">
        <v>59182745749.116547</v>
      </c>
      <c r="H1655" s="133">
        <v>422331443126.23767</v>
      </c>
      <c r="I1655" s="133">
        <v>10510073982818.275</v>
      </c>
      <c r="J1655" s="133">
        <v>210713496955.47238</v>
      </c>
      <c r="K1655" s="133">
        <v>81302790333.789215</v>
      </c>
      <c r="L1655" s="133">
        <v>2511421263698.7769</v>
      </c>
      <c r="M1655" s="133">
        <v>13735842976932.553</v>
      </c>
      <c r="N1655" s="133">
        <v>14712716206332.686</v>
      </c>
      <c r="O1655" s="132">
        <v>0.5641612297298978</v>
      </c>
      <c r="P1655" s="132">
        <v>0.61468273159754339</v>
      </c>
      <c r="Q1655" s="133">
        <v>3629.1850533627739</v>
      </c>
      <c r="R1655" s="426">
        <v>1.2307457785066911</v>
      </c>
    </row>
    <row r="1656" spans="1:18">
      <c r="A1656" s="134">
        <f t="shared" si="25"/>
        <v>1651</v>
      </c>
      <c r="B1656" s="131">
        <v>10077587.064675227</v>
      </c>
      <c r="C1656" s="131">
        <v>4335523.6854407247</v>
      </c>
      <c r="D1656" s="131">
        <v>977353.66438499547</v>
      </c>
      <c r="E1656" s="131">
        <v>5920910.7544435151</v>
      </c>
      <c r="F1656" s="133">
        <v>240771243417.10736</v>
      </c>
      <c r="G1656" s="133">
        <v>43942054550.112289</v>
      </c>
      <c r="H1656" s="133">
        <v>496828233998.43298</v>
      </c>
      <c r="I1656" s="133">
        <v>9525472363381.3281</v>
      </c>
      <c r="J1656" s="133">
        <v>340842615229.21594</v>
      </c>
      <c r="K1656" s="133">
        <v>144001195291.21515</v>
      </c>
      <c r="L1656" s="133">
        <v>2328941459458.2095</v>
      </c>
      <c r="M1656" s="133">
        <v>12836085867358.402</v>
      </c>
      <c r="N1656" s="133">
        <v>13763008951547.67</v>
      </c>
      <c r="O1656" s="132">
        <v>0.55044184896715331</v>
      </c>
      <c r="P1656" s="132">
        <v>0.62246389406478664</v>
      </c>
      <c r="Q1656" s="133">
        <v>3394.9208069925185</v>
      </c>
      <c r="R1656" s="426">
        <v>1.2317186808177272</v>
      </c>
    </row>
    <row r="1657" spans="1:18">
      <c r="A1657" s="134">
        <f t="shared" si="25"/>
        <v>1652</v>
      </c>
      <c r="B1657" s="131">
        <v>9522254.5358561501</v>
      </c>
      <c r="C1657" s="131">
        <v>15921666.005635114</v>
      </c>
      <c r="D1657" s="131">
        <v>739922.7479720366</v>
      </c>
      <c r="E1657" s="131">
        <v>3902711.7872609254</v>
      </c>
      <c r="F1657" s="133">
        <v>173408364899.62189</v>
      </c>
      <c r="G1657" s="133">
        <v>33661536924.377399</v>
      </c>
      <c r="H1657" s="133">
        <v>851961916757.66162</v>
      </c>
      <c r="I1657" s="133">
        <v>18225535162201.02</v>
      </c>
      <c r="J1657" s="133">
        <v>255504085492.39349</v>
      </c>
      <c r="K1657" s="133">
        <v>70470073977.041382</v>
      </c>
      <c r="L1657" s="133">
        <v>1471991076154.0579</v>
      </c>
      <c r="M1657" s="133">
        <v>20875462314582.176</v>
      </c>
      <c r="N1657" s="133">
        <v>22241882752849.109</v>
      </c>
      <c r="O1657" s="132">
        <v>0.67772247279844944</v>
      </c>
      <c r="P1657" s="132">
        <v>0.75040348714319138</v>
      </c>
      <c r="Q1657" s="133">
        <v>5486.4042310925279</v>
      </c>
      <c r="R1657" s="426">
        <v>0.97447144943411268</v>
      </c>
    </row>
    <row r="1658" spans="1:18">
      <c r="A1658" s="134">
        <f t="shared" si="25"/>
        <v>1653</v>
      </c>
      <c r="B1658" s="131">
        <v>9550247.3213712908</v>
      </c>
      <c r="C1658" s="131">
        <v>10705478.333796177</v>
      </c>
      <c r="D1658" s="131">
        <v>1271346.3478672192</v>
      </c>
      <c r="E1658" s="131">
        <v>2867788.9111812497</v>
      </c>
      <c r="F1658" s="133">
        <v>238558839680.94366</v>
      </c>
      <c r="G1658" s="133">
        <v>58960994782.09462</v>
      </c>
      <c r="H1658" s="133">
        <v>327498708081.60956</v>
      </c>
      <c r="I1658" s="133">
        <v>14845725496118.338</v>
      </c>
      <c r="J1658" s="133">
        <v>180308836429.29126</v>
      </c>
      <c r="K1658" s="133">
        <v>108454883078.27483</v>
      </c>
      <c r="L1658" s="133">
        <v>2203029100240.4253</v>
      </c>
      <c r="M1658" s="133">
        <v>17665017023947.938</v>
      </c>
      <c r="N1658" s="133">
        <v>18839248659602.195</v>
      </c>
      <c r="O1658" s="132">
        <v>0.67506450568615795</v>
      </c>
      <c r="P1658" s="132">
        <v>0.7372448254020485</v>
      </c>
      <c r="Q1658" s="133">
        <v>4647.0766303902801</v>
      </c>
      <c r="R1658" s="426">
        <v>0.90126085043756676</v>
      </c>
    </row>
    <row r="1659" spans="1:18">
      <c r="A1659" s="134">
        <f t="shared" si="25"/>
        <v>1654</v>
      </c>
      <c r="B1659" s="131">
        <v>8615411.0399733894</v>
      </c>
      <c r="C1659" s="131">
        <v>16405383.092342976</v>
      </c>
      <c r="D1659" s="131">
        <v>792543.65912887303</v>
      </c>
      <c r="E1659" s="131">
        <v>5239600.3891718341</v>
      </c>
      <c r="F1659" s="133">
        <v>238064648785.89664</v>
      </c>
      <c r="G1659" s="133">
        <v>47433963843.576523</v>
      </c>
      <c r="H1659" s="133">
        <v>369859845555.35449</v>
      </c>
      <c r="I1659" s="133">
        <v>20636910307363.34</v>
      </c>
      <c r="J1659" s="133">
        <v>299939308104.4035</v>
      </c>
      <c r="K1659" s="133">
        <v>73008393595.310394</v>
      </c>
      <c r="L1659" s="133">
        <v>1774919561993.2695</v>
      </c>
      <c r="M1659" s="133">
        <v>23154637416611.676</v>
      </c>
      <c r="N1659" s="133">
        <v>24503425443867.008</v>
      </c>
      <c r="O1659" s="132">
        <v>0.70071252585013677</v>
      </c>
      <c r="P1659" s="132">
        <v>0.76230156091707557</v>
      </c>
      <c r="Q1659" s="133">
        <v>6044.2588662720791</v>
      </c>
      <c r="R1659" s="426">
        <v>1.1521816028920273</v>
      </c>
    </row>
    <row r="1660" spans="1:18">
      <c r="A1660" s="134">
        <f t="shared" si="25"/>
        <v>1655</v>
      </c>
      <c r="B1660" s="131">
        <v>12664645.410684021</v>
      </c>
      <c r="C1660" s="131">
        <v>3658981.8185169166</v>
      </c>
      <c r="D1660" s="131">
        <v>898327.32601443736</v>
      </c>
      <c r="E1660" s="131">
        <v>3563126.086439271</v>
      </c>
      <c r="F1660" s="133">
        <v>189741978251.25049</v>
      </c>
      <c r="G1660" s="133">
        <v>44690025242.505508</v>
      </c>
      <c r="H1660" s="133">
        <v>536922381890.77844</v>
      </c>
      <c r="I1660" s="133">
        <v>6780427057815.9189</v>
      </c>
      <c r="J1660" s="133">
        <v>172604414448.43341</v>
      </c>
      <c r="K1660" s="133">
        <v>65522187686.520538</v>
      </c>
      <c r="L1660" s="133">
        <v>2397079540336.1123</v>
      </c>
      <c r="M1660" s="133">
        <v>9952555582177.7637</v>
      </c>
      <c r="N1660" s="133">
        <v>10681836742779.482</v>
      </c>
      <c r="O1660" s="132">
        <v>0.5293745441789206</v>
      </c>
      <c r="P1660" s="132">
        <v>0.59023178502843776</v>
      </c>
      <c r="Q1660" s="133">
        <v>2634.8881950615396</v>
      </c>
      <c r="R1660" s="426">
        <v>1.1088857114045867</v>
      </c>
    </row>
    <row r="1661" spans="1:18">
      <c r="A1661" s="134">
        <f t="shared" si="25"/>
        <v>1656</v>
      </c>
      <c r="B1661" s="131">
        <v>9922158.1746145338</v>
      </c>
      <c r="C1661" s="131">
        <v>3132444.1285627214</v>
      </c>
      <c r="D1661" s="131">
        <v>919638.95536485664</v>
      </c>
      <c r="E1661" s="131">
        <v>6110748.6994296564</v>
      </c>
      <c r="F1661" s="133">
        <v>206386731298.04785</v>
      </c>
      <c r="G1661" s="133">
        <v>58735502385.853027</v>
      </c>
      <c r="H1661" s="133">
        <v>172555826581.03815</v>
      </c>
      <c r="I1661" s="133">
        <v>6696867391120.2959</v>
      </c>
      <c r="J1661" s="133">
        <v>422133614609.30267</v>
      </c>
      <c r="K1661" s="133">
        <v>104580937917.0462</v>
      </c>
      <c r="L1661" s="133">
        <v>2138557758066.74</v>
      </c>
      <c r="M1661" s="133">
        <v>9534695528294.4219</v>
      </c>
      <c r="N1661" s="133">
        <v>10286865863424.82</v>
      </c>
      <c r="O1661" s="132">
        <v>0.49465008923710779</v>
      </c>
      <c r="P1661" s="132">
        <v>0.54177697660495605</v>
      </c>
      <c r="Q1661" s="133">
        <v>2537.4607457880661</v>
      </c>
      <c r="R1661" s="426">
        <v>1.1488173534160699</v>
      </c>
    </row>
    <row r="1662" spans="1:18">
      <c r="A1662" s="134">
        <f t="shared" si="25"/>
        <v>1657</v>
      </c>
      <c r="B1662" s="131">
        <v>7468243.3315559058</v>
      </c>
      <c r="C1662" s="131">
        <v>8089589.2030087076</v>
      </c>
      <c r="D1662" s="131">
        <v>1101679.7868769439</v>
      </c>
      <c r="E1662" s="131">
        <v>8180755.8753018044</v>
      </c>
      <c r="F1662" s="133">
        <v>176599085784.38052</v>
      </c>
      <c r="G1662" s="133">
        <v>54138782760.158241</v>
      </c>
      <c r="H1662" s="133">
        <v>540379225129.99329</v>
      </c>
      <c r="I1662" s="133">
        <v>12012821165585.027</v>
      </c>
      <c r="J1662" s="133">
        <v>614549314367.2915</v>
      </c>
      <c r="K1662" s="133">
        <v>78619527233.554153</v>
      </c>
      <c r="L1662" s="133">
        <v>2076161105777.437</v>
      </c>
      <c r="M1662" s="133">
        <v>15322530338093.305</v>
      </c>
      <c r="N1662" s="133">
        <v>16356742083944.705</v>
      </c>
      <c r="O1662" s="132">
        <v>0.57097808485013279</v>
      </c>
      <c r="P1662" s="132">
        <v>0.65530586530108781</v>
      </c>
      <c r="Q1662" s="133">
        <v>4034.7168435976087</v>
      </c>
      <c r="R1662" s="426">
        <v>1.0344925570506542</v>
      </c>
    </row>
    <row r="1663" spans="1:18">
      <c r="A1663" s="134">
        <f t="shared" si="25"/>
        <v>1658</v>
      </c>
      <c r="B1663" s="131">
        <v>8021713.3234874168</v>
      </c>
      <c r="C1663" s="131">
        <v>6283148.5647377018</v>
      </c>
      <c r="D1663" s="131">
        <v>987406.29958370631</v>
      </c>
      <c r="E1663" s="131">
        <v>6616849.2127151694</v>
      </c>
      <c r="F1663" s="133">
        <v>243166546555.9859</v>
      </c>
      <c r="G1663" s="133">
        <v>75929919451.006989</v>
      </c>
      <c r="H1663" s="133">
        <v>596059730833.91992</v>
      </c>
      <c r="I1663" s="133">
        <v>11854949687706.578</v>
      </c>
      <c r="J1663" s="133">
        <v>461209842948.85425</v>
      </c>
      <c r="K1663" s="133">
        <v>93213284152.953186</v>
      </c>
      <c r="L1663" s="133">
        <v>1950584363987.6836</v>
      </c>
      <c r="M1663" s="133">
        <v>14956016909629.988</v>
      </c>
      <c r="N1663" s="133">
        <v>15914918596071.82</v>
      </c>
      <c r="O1663" s="132">
        <v>0.60335755096804333</v>
      </c>
      <c r="P1663" s="132">
        <v>0.67734717420645651</v>
      </c>
      <c r="Q1663" s="133">
        <v>3925.7322634612283</v>
      </c>
      <c r="R1663" s="426">
        <v>0.93201868401996779</v>
      </c>
    </row>
    <row r="1664" spans="1:18">
      <c r="A1664" s="134">
        <f t="shared" si="25"/>
        <v>1659</v>
      </c>
      <c r="B1664" s="131">
        <v>10187833.708393039</v>
      </c>
      <c r="C1664" s="131">
        <v>4473351.3827021513</v>
      </c>
      <c r="D1664" s="131">
        <v>1397096.7908171869</v>
      </c>
      <c r="E1664" s="131">
        <v>4459044.4745491827</v>
      </c>
      <c r="F1664" s="133">
        <v>247607046245.61304</v>
      </c>
      <c r="G1664" s="133">
        <v>44322105919.42038</v>
      </c>
      <c r="H1664" s="133">
        <v>746058726473.97314</v>
      </c>
      <c r="I1664" s="133">
        <v>10432870327661.18</v>
      </c>
      <c r="J1664" s="133">
        <v>308908655666.914</v>
      </c>
      <c r="K1664" s="133">
        <v>107531766184.85025</v>
      </c>
      <c r="L1664" s="133">
        <v>2751289654134.7529</v>
      </c>
      <c r="M1664" s="133">
        <v>14346659130121.668</v>
      </c>
      <c r="N1664" s="133">
        <v>15405405567902.91</v>
      </c>
      <c r="O1664" s="132">
        <v>0.58977603142010215</v>
      </c>
      <c r="P1664" s="132">
        <v>0.68356964206270809</v>
      </c>
      <c r="Q1664" s="133">
        <v>3800.0507074254833</v>
      </c>
      <c r="R1664" s="426">
        <v>1.0864987517876954</v>
      </c>
    </row>
    <row r="1665" spans="1:18">
      <c r="A1665" s="134">
        <f t="shared" si="25"/>
        <v>1660</v>
      </c>
      <c r="B1665" s="131">
        <v>6416168.2242677296</v>
      </c>
      <c r="C1665" s="131">
        <v>3854375.6467373352</v>
      </c>
      <c r="D1665" s="131">
        <v>889951.73428410036</v>
      </c>
      <c r="E1665" s="131">
        <v>2256774.7414441705</v>
      </c>
      <c r="F1665" s="133">
        <v>244144130097.93787</v>
      </c>
      <c r="G1665" s="133">
        <v>51262521602.700867</v>
      </c>
      <c r="H1665" s="133">
        <v>351171473093.18689</v>
      </c>
      <c r="I1665" s="133">
        <v>9295218249116.4238</v>
      </c>
      <c r="J1665" s="133">
        <v>110545915735.37186</v>
      </c>
      <c r="K1665" s="133">
        <v>53179563749.765785</v>
      </c>
      <c r="L1665" s="133">
        <v>2156284073968.2007</v>
      </c>
      <c r="M1665" s="133">
        <v>11966399275662.949</v>
      </c>
      <c r="N1665" s="133">
        <v>12812293703537.971</v>
      </c>
      <c r="O1665" s="132">
        <v>0.64384017764584123</v>
      </c>
      <c r="P1665" s="132">
        <v>0.70946840567230129</v>
      </c>
      <c r="Q1665" s="133">
        <v>3160.407918978286</v>
      </c>
      <c r="R1665" s="426">
        <v>1.0545894065355563</v>
      </c>
    </row>
    <row r="1666" spans="1:18">
      <c r="A1666" s="134">
        <f t="shared" si="25"/>
        <v>1661</v>
      </c>
      <c r="B1666" s="131">
        <v>10805274.151487013</v>
      </c>
      <c r="C1666" s="131">
        <v>7183950.7209356688</v>
      </c>
      <c r="D1666" s="131">
        <v>1026603.7377391581</v>
      </c>
      <c r="E1666" s="131">
        <v>5273475.7075012876</v>
      </c>
      <c r="F1666" s="133">
        <v>188085592042.20441</v>
      </c>
      <c r="G1666" s="133">
        <v>47473449996.506744</v>
      </c>
      <c r="H1666" s="133">
        <v>480861683262.84216</v>
      </c>
      <c r="I1666" s="133">
        <v>11245449228034.674</v>
      </c>
      <c r="J1666" s="133">
        <v>327623314514.38177</v>
      </c>
      <c r="K1666" s="133">
        <v>111405054146.3855</v>
      </c>
      <c r="L1666" s="133">
        <v>1625936868352.51</v>
      </c>
      <c r="M1666" s="133">
        <v>13791276148310.791</v>
      </c>
      <c r="N1666" s="133">
        <v>14837605297093.074</v>
      </c>
      <c r="O1666" s="132">
        <v>0.57820836943800447</v>
      </c>
      <c r="P1666" s="132">
        <v>0.6399611014244192</v>
      </c>
      <c r="Q1666" s="133">
        <v>3659.9914398354895</v>
      </c>
      <c r="R1666" s="426">
        <v>0.86332324185360976</v>
      </c>
    </row>
    <row r="1667" spans="1:18">
      <c r="A1667" s="134">
        <f t="shared" si="25"/>
        <v>1662</v>
      </c>
      <c r="B1667" s="131">
        <v>12004918.591607347</v>
      </c>
      <c r="C1667" s="131">
        <v>4649644.4511609897</v>
      </c>
      <c r="D1667" s="131">
        <v>921355.93787047092</v>
      </c>
      <c r="E1667" s="131">
        <v>4543574.8139392966</v>
      </c>
      <c r="F1667" s="133">
        <v>231479061661.44122</v>
      </c>
      <c r="G1667" s="133">
        <v>52639892671.720955</v>
      </c>
      <c r="H1667" s="133">
        <v>395799537932.06018</v>
      </c>
      <c r="I1667" s="133">
        <v>10709764428719.16</v>
      </c>
      <c r="J1667" s="133">
        <v>216079349540.04352</v>
      </c>
      <c r="K1667" s="133">
        <v>105856556107.54077</v>
      </c>
      <c r="L1667" s="133">
        <v>2436495565847.9307</v>
      </c>
      <c r="M1667" s="133">
        <v>13863995438146.734</v>
      </c>
      <c r="N1667" s="133">
        <v>14837875388478.176</v>
      </c>
      <c r="O1667" s="132">
        <v>0.58118812595504654</v>
      </c>
      <c r="P1667" s="132">
        <v>0.64666862435117478</v>
      </c>
      <c r="Q1667" s="133">
        <v>3660.0580632654601</v>
      </c>
      <c r="R1667" s="426">
        <v>1.1871581744501669</v>
      </c>
    </row>
    <row r="1668" spans="1:18">
      <c r="A1668" s="134">
        <f t="shared" si="25"/>
        <v>1663</v>
      </c>
      <c r="B1668" s="131">
        <v>16193406.053906728</v>
      </c>
      <c r="C1668" s="131">
        <v>10361185.702549169</v>
      </c>
      <c r="D1668" s="131">
        <v>964704.90839391528</v>
      </c>
      <c r="E1668" s="131">
        <v>4669930.0322371237</v>
      </c>
      <c r="F1668" s="133">
        <v>242102069151.31537</v>
      </c>
      <c r="G1668" s="133">
        <v>62530286848.816154</v>
      </c>
      <c r="H1668" s="133">
        <v>90765682660.895615</v>
      </c>
      <c r="I1668" s="133">
        <v>15993284380846.852</v>
      </c>
      <c r="J1668" s="133">
        <v>217494893589.93747</v>
      </c>
      <c r="K1668" s="133">
        <v>122368118156.42722</v>
      </c>
      <c r="L1668" s="133">
        <v>2102575310682.4038</v>
      </c>
      <c r="M1668" s="133">
        <v>18526488385936.516</v>
      </c>
      <c r="N1668" s="133">
        <v>19715534702990.227</v>
      </c>
      <c r="O1668" s="132">
        <v>0.59319757728499056</v>
      </c>
      <c r="P1668" s="132">
        <v>0.63686992422288258</v>
      </c>
      <c r="Q1668" s="133">
        <v>4863.2300698051868</v>
      </c>
      <c r="R1668" s="426">
        <v>0.9688645826735699</v>
      </c>
    </row>
    <row r="1669" spans="1:18">
      <c r="A1669" s="134">
        <f t="shared" si="25"/>
        <v>1664</v>
      </c>
      <c r="B1669" s="131">
        <v>10453050.218640098</v>
      </c>
      <c r="C1669" s="131">
        <v>7472395.9825742124</v>
      </c>
      <c r="D1669" s="131">
        <v>842977.64948511834</v>
      </c>
      <c r="E1669" s="131">
        <v>6767568.9968888164</v>
      </c>
      <c r="F1669" s="133">
        <v>229894321781.47519</v>
      </c>
      <c r="G1669" s="133">
        <v>65662649462.594299</v>
      </c>
      <c r="H1669" s="133">
        <v>803993877030.94092</v>
      </c>
      <c r="I1669" s="133">
        <v>14056030778500.988</v>
      </c>
      <c r="J1669" s="133">
        <v>458008284382.21136</v>
      </c>
      <c r="K1669" s="133">
        <v>87384326606.993713</v>
      </c>
      <c r="L1669" s="133">
        <v>1835808282584.6624</v>
      </c>
      <c r="M1669" s="133">
        <v>17241225549105.797</v>
      </c>
      <c r="N1669" s="133">
        <v>18363722925811.492</v>
      </c>
      <c r="O1669" s="132">
        <v>0.61411696290382345</v>
      </c>
      <c r="P1669" s="132">
        <v>0.68671211312280656</v>
      </c>
      <c r="Q1669" s="133">
        <v>4529.7787187497515</v>
      </c>
      <c r="R1669" s="426">
        <v>1.0755622524870398</v>
      </c>
    </row>
    <row r="1670" spans="1:18">
      <c r="A1670" s="134">
        <f t="shared" si="25"/>
        <v>1665</v>
      </c>
      <c r="B1670" s="131">
        <v>7961653.4863755759</v>
      </c>
      <c r="C1670" s="131">
        <v>8652550.4976708945</v>
      </c>
      <c r="D1670" s="131">
        <v>1106876.6333109483</v>
      </c>
      <c r="E1670" s="131">
        <v>5327299.7172427494</v>
      </c>
      <c r="F1670" s="133">
        <v>208834435610.0351</v>
      </c>
      <c r="G1670" s="133">
        <v>43106604777.995049</v>
      </c>
      <c r="H1670" s="133">
        <v>513841021243.90619</v>
      </c>
      <c r="I1670" s="133">
        <v>15114687632861.771</v>
      </c>
      <c r="J1670" s="133">
        <v>397140610020.17853</v>
      </c>
      <c r="K1670" s="133">
        <v>131746911921.40216</v>
      </c>
      <c r="L1670" s="133">
        <v>2344211588666.8999</v>
      </c>
      <c r="M1670" s="133">
        <v>18501627764714.156</v>
      </c>
      <c r="N1670" s="133">
        <v>19727094320358.305</v>
      </c>
      <c r="O1670" s="132">
        <v>0.64485646645230887</v>
      </c>
      <c r="P1670" s="132">
        <v>0.71752546171322129</v>
      </c>
      <c r="Q1670" s="133">
        <v>4866.0814801081169</v>
      </c>
      <c r="R1670" s="426">
        <v>1.0218124858454587</v>
      </c>
    </row>
    <row r="1671" spans="1:18">
      <c r="A1671" s="134">
        <f t="shared" si="25"/>
        <v>1666</v>
      </c>
      <c r="B1671" s="131">
        <v>6581586.1536810324</v>
      </c>
      <c r="C1671" s="131">
        <v>3285529.2994466419</v>
      </c>
      <c r="D1671" s="131">
        <v>1239409.6177075971</v>
      </c>
      <c r="E1671" s="131">
        <v>6739582.4130757852</v>
      </c>
      <c r="F1671" s="133">
        <v>212539077290.09198</v>
      </c>
      <c r="G1671" s="133">
        <v>60051853423.121735</v>
      </c>
      <c r="H1671" s="133">
        <v>394893949073.25818</v>
      </c>
      <c r="I1671" s="133">
        <v>6708060939699.6816</v>
      </c>
      <c r="J1671" s="133">
        <v>425784014553.22156</v>
      </c>
      <c r="K1671" s="133">
        <v>110353282478.40932</v>
      </c>
      <c r="L1671" s="133">
        <v>2561251068049.0405</v>
      </c>
      <c r="M1671" s="133">
        <v>10200343253853.611</v>
      </c>
      <c r="N1671" s="133">
        <v>10918655596498.023</v>
      </c>
      <c r="O1671" s="132">
        <v>0.51044188503806476</v>
      </c>
      <c r="P1671" s="132">
        <v>0.57338483798645956</v>
      </c>
      <c r="Q1671" s="133">
        <v>2693.3042911933949</v>
      </c>
      <c r="R1671" s="426">
        <v>1.0018831077701829</v>
      </c>
    </row>
    <row r="1672" spans="1:18">
      <c r="A1672" s="134">
        <f t="shared" ref="A1672:A1735" si="26">A1671+1</f>
        <v>1667</v>
      </c>
      <c r="B1672" s="131">
        <v>10100386.933801193</v>
      </c>
      <c r="C1672" s="131">
        <v>5580748.3079644842</v>
      </c>
      <c r="D1672" s="131">
        <v>1351539.1474125127</v>
      </c>
      <c r="E1672" s="131">
        <v>3443425.0158608225</v>
      </c>
      <c r="F1672" s="133">
        <v>218803130935.48129</v>
      </c>
      <c r="G1672" s="133">
        <v>52233890869.556763</v>
      </c>
      <c r="H1672" s="133">
        <v>831974568047.72192</v>
      </c>
      <c r="I1672" s="133">
        <v>8611807624376.9287</v>
      </c>
      <c r="J1672" s="133">
        <v>206011600488.52771</v>
      </c>
      <c r="K1672" s="133">
        <v>108528348478.59604</v>
      </c>
      <c r="L1672" s="133">
        <v>2446191542509.6113</v>
      </c>
      <c r="M1672" s="133">
        <v>12204513683901.385</v>
      </c>
      <c r="N1672" s="133">
        <v>12998820714376.309</v>
      </c>
      <c r="O1672" s="132">
        <v>0.57305994313918784</v>
      </c>
      <c r="P1672" s="132">
        <v>0.66821532782092874</v>
      </c>
      <c r="Q1672" s="133">
        <v>3206.4185284598689</v>
      </c>
      <c r="R1672" s="426">
        <v>1.0342718709082699</v>
      </c>
    </row>
    <row r="1673" spans="1:18">
      <c r="A1673" s="134">
        <f t="shared" si="26"/>
        <v>1668</v>
      </c>
      <c r="B1673" s="131">
        <v>8438138.7509912495</v>
      </c>
      <c r="C1673" s="131">
        <v>7921495.6274309102</v>
      </c>
      <c r="D1673" s="131">
        <v>788262.03686452529</v>
      </c>
      <c r="E1673" s="131">
        <v>8405135.5985313207</v>
      </c>
      <c r="F1673" s="133">
        <v>175159922766.01367</v>
      </c>
      <c r="G1673" s="133">
        <v>47567492399.909042</v>
      </c>
      <c r="H1673" s="133">
        <v>564453317023.0481</v>
      </c>
      <c r="I1673" s="133">
        <v>10355554751763.574</v>
      </c>
      <c r="J1673" s="133">
        <v>571195163237.5144</v>
      </c>
      <c r="K1673" s="133">
        <v>72474029126.624176</v>
      </c>
      <c r="L1673" s="133">
        <v>1497532778579.9175</v>
      </c>
      <c r="M1673" s="133">
        <v>13061210039730.68</v>
      </c>
      <c r="N1673" s="133">
        <v>13934330110115.854</v>
      </c>
      <c r="O1673" s="132">
        <v>0.5537058405133557</v>
      </c>
      <c r="P1673" s="132">
        <v>0.62900218509167938</v>
      </c>
      <c r="Q1673" s="133">
        <v>3437.1805895697717</v>
      </c>
      <c r="R1673" s="426">
        <v>0.98027077988631628</v>
      </c>
    </row>
    <row r="1674" spans="1:18">
      <c r="A1674" s="134">
        <f t="shared" si="26"/>
        <v>1669</v>
      </c>
      <c r="B1674" s="131">
        <v>8363675.4713910054</v>
      </c>
      <c r="C1674" s="131">
        <v>4313858.0791163445</v>
      </c>
      <c r="D1674" s="131">
        <v>1462951.8573997258</v>
      </c>
      <c r="E1674" s="131">
        <v>4058641.633427172</v>
      </c>
      <c r="F1674" s="133">
        <v>268253170643.58463</v>
      </c>
      <c r="G1674" s="133">
        <v>54535047383.469757</v>
      </c>
      <c r="H1674" s="133">
        <v>562421657086.37891</v>
      </c>
      <c r="I1674" s="133">
        <v>9086931516651.6133</v>
      </c>
      <c r="J1674" s="133">
        <v>131980033271.75745</v>
      </c>
      <c r="K1674" s="133">
        <v>151365294829.45053</v>
      </c>
      <c r="L1674" s="133">
        <v>2765718461523.9399</v>
      </c>
      <c r="M1674" s="133">
        <v>12698416963363.141</v>
      </c>
      <c r="N1674" s="133">
        <v>13677392721647.699</v>
      </c>
      <c r="O1674" s="132">
        <v>0.57053224510698797</v>
      </c>
      <c r="P1674" s="132">
        <v>0.65801584708050609</v>
      </c>
      <c r="Q1674" s="133">
        <v>3373.8018553645038</v>
      </c>
      <c r="R1674" s="426">
        <v>1.054544048694394</v>
      </c>
    </row>
    <row r="1675" spans="1:18">
      <c r="A1675" s="134">
        <f t="shared" si="26"/>
        <v>1670</v>
      </c>
      <c r="B1675" s="131">
        <v>9029130.0695132297</v>
      </c>
      <c r="C1675" s="131">
        <v>5674807.2108109985</v>
      </c>
      <c r="D1675" s="131">
        <v>1079255.4924376507</v>
      </c>
      <c r="E1675" s="131">
        <v>4217650.2556019705</v>
      </c>
      <c r="F1675" s="133">
        <v>273927479820.47034</v>
      </c>
      <c r="G1675" s="133">
        <v>73137049158.836823</v>
      </c>
      <c r="H1675" s="133">
        <v>542938541175.74585</v>
      </c>
      <c r="I1675" s="133">
        <v>10856127553389.9</v>
      </c>
      <c r="J1675" s="133">
        <v>300406764441.27863</v>
      </c>
      <c r="K1675" s="133">
        <v>81585395278.038467</v>
      </c>
      <c r="L1675" s="133">
        <v>2042732748169.6904</v>
      </c>
      <c r="M1675" s="133">
        <v>13823791002454.656</v>
      </c>
      <c r="N1675" s="133">
        <v>14759120463543.863</v>
      </c>
      <c r="O1675" s="132">
        <v>0.57433609259827356</v>
      </c>
      <c r="P1675" s="132">
        <v>0.6435614838759689</v>
      </c>
      <c r="Q1675" s="133">
        <v>3640.6315894286786</v>
      </c>
      <c r="R1675" s="426">
        <v>0.95165855157371471</v>
      </c>
    </row>
    <row r="1676" spans="1:18">
      <c r="A1676" s="134">
        <f t="shared" si="26"/>
        <v>1671</v>
      </c>
      <c r="B1676" s="131">
        <v>9042402.690982189</v>
      </c>
      <c r="C1676" s="131">
        <v>5614833.1221634103</v>
      </c>
      <c r="D1676" s="131">
        <v>1057413.900375251</v>
      </c>
      <c r="E1676" s="131">
        <v>4245893.7232626695</v>
      </c>
      <c r="F1676" s="133">
        <v>174214824637.99887</v>
      </c>
      <c r="G1676" s="133">
        <v>51523546648.730461</v>
      </c>
      <c r="H1676" s="133">
        <v>337837386387.26361</v>
      </c>
      <c r="I1676" s="133">
        <v>8975496756140.6875</v>
      </c>
      <c r="J1676" s="133">
        <v>281404093539.14819</v>
      </c>
      <c r="K1676" s="133">
        <v>117880230600.5105</v>
      </c>
      <c r="L1676" s="133">
        <v>2627628220070.7646</v>
      </c>
      <c r="M1676" s="133">
        <v>12340246686738.375</v>
      </c>
      <c r="N1676" s="133">
        <v>13164129823891.408</v>
      </c>
      <c r="O1676" s="132">
        <v>0.59203447391638975</v>
      </c>
      <c r="P1676" s="132">
        <v>0.6687136695897008</v>
      </c>
      <c r="Q1676" s="133">
        <v>3247.1953191641364</v>
      </c>
      <c r="R1676" s="426">
        <v>1.1840768065957377</v>
      </c>
    </row>
    <row r="1677" spans="1:18">
      <c r="A1677" s="134">
        <f t="shared" si="26"/>
        <v>1672</v>
      </c>
      <c r="B1677" s="131">
        <v>10566045.139112357</v>
      </c>
      <c r="C1677" s="131">
        <v>12026935.234771866</v>
      </c>
      <c r="D1677" s="131">
        <v>809284.8590339917</v>
      </c>
      <c r="E1677" s="131">
        <v>3187024.9756835857</v>
      </c>
      <c r="F1677" s="133">
        <v>239516442228.85809</v>
      </c>
      <c r="G1677" s="133">
        <v>58403546867.23452</v>
      </c>
      <c r="H1677" s="133">
        <v>0</v>
      </c>
      <c r="I1677" s="133">
        <v>17281084088064.869</v>
      </c>
      <c r="J1677" s="133">
        <v>209414971765.46533</v>
      </c>
      <c r="K1677" s="133">
        <v>75897214266.738327</v>
      </c>
      <c r="L1677" s="133">
        <v>1322553194823.9949</v>
      </c>
      <c r="M1677" s="133">
        <v>18888949468921.066</v>
      </c>
      <c r="N1677" s="133">
        <v>20066145377277.961</v>
      </c>
      <c r="O1677" s="132">
        <v>0.67949647049067174</v>
      </c>
      <c r="P1677" s="132">
        <v>0.73518291000895752</v>
      </c>
      <c r="Q1677" s="133">
        <v>4949.7151892644206</v>
      </c>
      <c r="R1677" s="426">
        <v>0.89643704681447856</v>
      </c>
    </row>
    <row r="1678" spans="1:18">
      <c r="A1678" s="134">
        <f t="shared" si="26"/>
        <v>1673</v>
      </c>
      <c r="B1678" s="131">
        <v>9097447.963854935</v>
      </c>
      <c r="C1678" s="131">
        <v>4659105.34226277</v>
      </c>
      <c r="D1678" s="131">
        <v>881869.28170546505</v>
      </c>
      <c r="E1678" s="131">
        <v>4197385.6866665361</v>
      </c>
      <c r="F1678" s="133">
        <v>237668572406.98364</v>
      </c>
      <c r="G1678" s="133">
        <v>60490345140.597336</v>
      </c>
      <c r="H1678" s="133">
        <v>628598322599.52087</v>
      </c>
      <c r="I1678" s="133">
        <v>11455773404315.523</v>
      </c>
      <c r="J1678" s="133">
        <v>206613495506.28827</v>
      </c>
      <c r="K1678" s="133">
        <v>82330693903.245834</v>
      </c>
      <c r="L1678" s="133">
        <v>2254245005326.8193</v>
      </c>
      <c r="M1678" s="133">
        <v>14627560921651.398</v>
      </c>
      <c r="N1678" s="133">
        <v>15660714046400.404</v>
      </c>
      <c r="O1678" s="132">
        <v>0.60124303612403074</v>
      </c>
      <c r="P1678" s="132">
        <v>0.67003328472827262</v>
      </c>
      <c r="Q1678" s="133">
        <v>3863.0276384806129</v>
      </c>
      <c r="R1678" s="426">
        <v>1.1804038693758849</v>
      </c>
    </row>
    <row r="1679" spans="1:18">
      <c r="A1679" s="134">
        <f t="shared" si="26"/>
        <v>1674</v>
      </c>
      <c r="B1679" s="131">
        <v>9886482.9532876797</v>
      </c>
      <c r="C1679" s="131">
        <v>5275958.6197751053</v>
      </c>
      <c r="D1679" s="131">
        <v>1342541.3518474496</v>
      </c>
      <c r="E1679" s="131">
        <v>7325437.3056933898</v>
      </c>
      <c r="F1679" s="133">
        <v>377263281287.61963</v>
      </c>
      <c r="G1679" s="133">
        <v>81986683116.689178</v>
      </c>
      <c r="H1679" s="133">
        <v>517887875024.28967</v>
      </c>
      <c r="I1679" s="133">
        <v>13154459689473.484</v>
      </c>
      <c r="J1679" s="133">
        <v>466764343865.68329</v>
      </c>
      <c r="K1679" s="133">
        <v>120762895101.36874</v>
      </c>
      <c r="L1679" s="133">
        <v>3857768988156.166</v>
      </c>
      <c r="M1679" s="133">
        <v>18117643791620.992</v>
      </c>
      <c r="N1679" s="133">
        <v>19299230912464.871</v>
      </c>
      <c r="O1679" s="132">
        <v>0.60596297614987404</v>
      </c>
      <c r="P1679" s="132">
        <v>0.66836249664240432</v>
      </c>
      <c r="Q1679" s="133">
        <v>4760.5404322804316</v>
      </c>
      <c r="R1679" s="426">
        <v>1.2487985479854191</v>
      </c>
    </row>
    <row r="1680" spans="1:18">
      <c r="A1680" s="134">
        <f t="shared" si="26"/>
        <v>1675</v>
      </c>
      <c r="B1680" s="131">
        <v>7183623.4562135683</v>
      </c>
      <c r="C1680" s="131">
        <v>4377327.7583580641</v>
      </c>
      <c r="D1680" s="131">
        <v>493745.15766465536</v>
      </c>
      <c r="E1680" s="131">
        <v>5710458.15567616</v>
      </c>
      <c r="F1680" s="133">
        <v>229322654974.64795</v>
      </c>
      <c r="G1680" s="133">
        <v>46758561625.018585</v>
      </c>
      <c r="H1680" s="133">
        <v>451943654201.27991</v>
      </c>
      <c r="I1680" s="133">
        <v>9509071171994.6895</v>
      </c>
      <c r="J1680" s="133">
        <v>371480645302.59552</v>
      </c>
      <c r="K1680" s="133">
        <v>46471849474.704765</v>
      </c>
      <c r="L1680" s="133">
        <v>858709088019.43835</v>
      </c>
      <c r="M1680" s="133">
        <v>11237676408992.707</v>
      </c>
      <c r="N1680" s="133">
        <v>12077336855513.033</v>
      </c>
      <c r="O1680" s="132">
        <v>0.5697097315246451</v>
      </c>
      <c r="P1680" s="132">
        <v>0.64528497850434996</v>
      </c>
      <c r="Q1680" s="133">
        <v>2979.1161459084938</v>
      </c>
      <c r="R1680" s="426">
        <v>1.0378175815507109</v>
      </c>
    </row>
    <row r="1681" spans="1:18">
      <c r="A1681" s="134">
        <f t="shared" si="26"/>
        <v>1676</v>
      </c>
      <c r="B1681" s="131">
        <v>10194369.980919922</v>
      </c>
      <c r="C1681" s="131">
        <v>14205180.028029164</v>
      </c>
      <c r="D1681" s="131">
        <v>1310537.6337559551</v>
      </c>
      <c r="E1681" s="131">
        <v>5079752.9380201232</v>
      </c>
      <c r="F1681" s="133">
        <v>172741554867.89722</v>
      </c>
      <c r="G1681" s="133">
        <v>42174964454.936653</v>
      </c>
      <c r="H1681" s="133">
        <v>701414082262.58813</v>
      </c>
      <c r="I1681" s="133">
        <v>22574817212377.758</v>
      </c>
      <c r="J1681" s="133">
        <v>369406874908.9801</v>
      </c>
      <c r="K1681" s="133">
        <v>122367869751.09393</v>
      </c>
      <c r="L1681" s="133">
        <v>3208705504933.355</v>
      </c>
      <c r="M1681" s="133">
        <v>26976711544233.777</v>
      </c>
      <c r="N1681" s="133">
        <v>28648276553867.211</v>
      </c>
      <c r="O1681" s="132">
        <v>0.6943885037793972</v>
      </c>
      <c r="P1681" s="132">
        <v>0.75641689835289616</v>
      </c>
      <c r="Q1681" s="133">
        <v>7066.669105541986</v>
      </c>
      <c r="R1681" s="426">
        <v>1.0535256423205028</v>
      </c>
    </row>
    <row r="1682" spans="1:18">
      <c r="A1682" s="134">
        <f t="shared" si="26"/>
        <v>1677</v>
      </c>
      <c r="B1682" s="131">
        <v>12260432.626488062</v>
      </c>
      <c r="C1682" s="131">
        <v>18651853.823622324</v>
      </c>
      <c r="D1682" s="131">
        <v>757108.77499753726</v>
      </c>
      <c r="E1682" s="131">
        <v>3631239.8435671763</v>
      </c>
      <c r="F1682" s="133">
        <v>264428502083.98816</v>
      </c>
      <c r="G1682" s="133">
        <v>73624232160.913986</v>
      </c>
      <c r="H1682" s="133">
        <v>278278655603.0766</v>
      </c>
      <c r="I1682" s="133">
        <v>22816552450892.66</v>
      </c>
      <c r="J1682" s="133">
        <v>258711962798.1409</v>
      </c>
      <c r="K1682" s="133">
        <v>91147633103.059723</v>
      </c>
      <c r="L1682" s="133">
        <v>1863584411423.366</v>
      </c>
      <c r="M1682" s="133">
        <v>25308275113820.305</v>
      </c>
      <c r="N1682" s="133">
        <v>26834272573598.355</v>
      </c>
      <c r="O1682" s="132">
        <v>0.70148493860035854</v>
      </c>
      <c r="P1682" s="132">
        <v>0.75856177684463644</v>
      </c>
      <c r="Q1682" s="133">
        <v>6619.2088242719183</v>
      </c>
      <c r="R1682" s="426">
        <v>1.3105810231631183</v>
      </c>
    </row>
    <row r="1683" spans="1:18">
      <c r="A1683" s="134">
        <f t="shared" si="26"/>
        <v>1678</v>
      </c>
      <c r="B1683" s="131">
        <v>14118623.718211927</v>
      </c>
      <c r="C1683" s="131">
        <v>5920366.2513011023</v>
      </c>
      <c r="D1683" s="131">
        <v>1619006.7648435787</v>
      </c>
      <c r="E1683" s="131">
        <v>4387182.5754119474</v>
      </c>
      <c r="F1683" s="133">
        <v>265284595363.66238</v>
      </c>
      <c r="G1683" s="133">
        <v>59874155213.908363</v>
      </c>
      <c r="H1683" s="133">
        <v>404190749278.11902</v>
      </c>
      <c r="I1683" s="133">
        <v>11206556977342.041</v>
      </c>
      <c r="J1683" s="133">
        <v>312138690032.04199</v>
      </c>
      <c r="K1683" s="133">
        <v>100848903534.67577</v>
      </c>
      <c r="L1683" s="133">
        <v>3280470699805.231</v>
      </c>
      <c r="M1683" s="133">
        <v>15304206019992.109</v>
      </c>
      <c r="N1683" s="133">
        <v>16314254019413.383</v>
      </c>
      <c r="O1683" s="132">
        <v>0.58856481124655846</v>
      </c>
      <c r="P1683" s="132">
        <v>0.64855102772672601</v>
      </c>
      <c r="Q1683" s="133">
        <v>4024.2363146061625</v>
      </c>
      <c r="R1683" s="426">
        <v>0.96888605682080831</v>
      </c>
    </row>
    <row r="1684" spans="1:18">
      <c r="A1684" s="134">
        <f t="shared" si="26"/>
        <v>1679</v>
      </c>
      <c r="B1684" s="131">
        <v>7216637.7178670112</v>
      </c>
      <c r="C1684" s="131">
        <v>4233042.6671178853</v>
      </c>
      <c r="D1684" s="131">
        <v>641177.11234707781</v>
      </c>
      <c r="E1684" s="131">
        <v>3537957.6461092699</v>
      </c>
      <c r="F1684" s="133">
        <v>174595101732.56036</v>
      </c>
      <c r="G1684" s="133">
        <v>42474350515.662865</v>
      </c>
      <c r="H1684" s="133">
        <v>262620139967.15945</v>
      </c>
      <c r="I1684" s="133">
        <v>7674306158046.5762</v>
      </c>
      <c r="J1684" s="133">
        <v>177622752392.53711</v>
      </c>
      <c r="K1684" s="133">
        <v>50500645916.283745</v>
      </c>
      <c r="L1684" s="133">
        <v>1323723755619.7495</v>
      </c>
      <c r="M1684" s="133">
        <v>9488773451942.3066</v>
      </c>
      <c r="N1684" s="133">
        <v>10174411089361.834</v>
      </c>
      <c r="O1684" s="132">
        <v>0.57520483982202064</v>
      </c>
      <c r="P1684" s="132">
        <v>0.64079456009227587</v>
      </c>
      <c r="Q1684" s="133">
        <v>2509.7215316630077</v>
      </c>
      <c r="R1684" s="426">
        <v>1.1276449793966237</v>
      </c>
    </row>
    <row r="1685" spans="1:18">
      <c r="A1685" s="134">
        <f t="shared" si="26"/>
        <v>1680</v>
      </c>
      <c r="B1685" s="131">
        <v>9872785.0414520167</v>
      </c>
      <c r="C1685" s="131">
        <v>4007352.085387521</v>
      </c>
      <c r="D1685" s="131">
        <v>940584.9603196606</v>
      </c>
      <c r="E1685" s="131">
        <v>4910354.8507157601</v>
      </c>
      <c r="F1685" s="133">
        <v>268091571062.79852</v>
      </c>
      <c r="G1685" s="133">
        <v>59385884486.363106</v>
      </c>
      <c r="H1685" s="133">
        <v>907680272504.91406</v>
      </c>
      <c r="I1685" s="133">
        <v>8947649011625.6582</v>
      </c>
      <c r="J1685" s="133">
        <v>280577297351.07904</v>
      </c>
      <c r="K1685" s="133">
        <v>117402158124.62289</v>
      </c>
      <c r="L1685" s="133">
        <v>2170693638847.3196</v>
      </c>
      <c r="M1685" s="133">
        <v>12424002378453.594</v>
      </c>
      <c r="N1685" s="133">
        <v>13287347200769.908</v>
      </c>
      <c r="O1685" s="132">
        <v>0.563305599760899</v>
      </c>
      <c r="P1685" s="132">
        <v>0.64153964046509016</v>
      </c>
      <c r="Q1685" s="133">
        <v>3277.5893440478312</v>
      </c>
      <c r="R1685" s="426">
        <v>1.2161564242956715</v>
      </c>
    </row>
    <row r="1686" spans="1:18">
      <c r="A1686" s="134">
        <f t="shared" si="26"/>
        <v>1681</v>
      </c>
      <c r="B1686" s="131">
        <v>10361002.451102182</v>
      </c>
      <c r="C1686" s="131">
        <v>6781998.812229801</v>
      </c>
      <c r="D1686" s="131">
        <v>1377394.2351551622</v>
      </c>
      <c r="E1686" s="131">
        <v>4147828.2128409753</v>
      </c>
      <c r="F1686" s="133">
        <v>221602621725.78308</v>
      </c>
      <c r="G1686" s="133">
        <v>66673702438.070511</v>
      </c>
      <c r="H1686" s="133">
        <v>412810239145.41595</v>
      </c>
      <c r="I1686" s="133">
        <v>11900736957246.041</v>
      </c>
      <c r="J1686" s="133">
        <v>305022570407.17285</v>
      </c>
      <c r="K1686" s="133">
        <v>171967404142.46103</v>
      </c>
      <c r="L1686" s="133">
        <v>3400189200240.8208</v>
      </c>
      <c r="M1686" s="133">
        <v>16190726371181.91</v>
      </c>
      <c r="N1686" s="133">
        <v>17291635012368.93</v>
      </c>
      <c r="O1686" s="132">
        <v>0.62327931639375733</v>
      </c>
      <c r="P1686" s="132">
        <v>0.68868485611690156</v>
      </c>
      <c r="Q1686" s="133">
        <v>4265.3268407422129</v>
      </c>
      <c r="R1686" s="426">
        <v>1.1821595686758135</v>
      </c>
    </row>
    <row r="1687" spans="1:18">
      <c r="A1687" s="134">
        <f t="shared" si="26"/>
        <v>1682</v>
      </c>
      <c r="B1687" s="131">
        <v>14032894.173128407</v>
      </c>
      <c r="C1687" s="131">
        <v>7492105.1723142089</v>
      </c>
      <c r="D1687" s="131">
        <v>965827.81370072498</v>
      </c>
      <c r="E1687" s="131">
        <v>7045035.1859735064</v>
      </c>
      <c r="F1687" s="133">
        <v>214641444825.30634</v>
      </c>
      <c r="G1687" s="133">
        <v>58914603864.049469</v>
      </c>
      <c r="H1687" s="133">
        <v>653011834027.87122</v>
      </c>
      <c r="I1687" s="133">
        <v>9678418802232.9219</v>
      </c>
      <c r="J1687" s="133">
        <v>501794596751.38477</v>
      </c>
      <c r="K1687" s="133">
        <v>93137088323.271957</v>
      </c>
      <c r="L1687" s="133">
        <v>1896087739566.0198</v>
      </c>
      <c r="M1687" s="133">
        <v>12822450060901.469</v>
      </c>
      <c r="N1687" s="133">
        <v>13770268281187.357</v>
      </c>
      <c r="O1687" s="132">
        <v>0.49978104876393542</v>
      </c>
      <c r="P1687" s="132">
        <v>0.57927343763878369</v>
      </c>
      <c r="Q1687" s="133">
        <v>3396.7114655124215</v>
      </c>
      <c r="R1687" s="426">
        <v>1.0916016603947811</v>
      </c>
    </row>
    <row r="1688" spans="1:18">
      <c r="A1688" s="134">
        <f t="shared" si="26"/>
        <v>1683</v>
      </c>
      <c r="B1688" s="131">
        <v>10517482.112599043</v>
      </c>
      <c r="C1688" s="131">
        <v>4017508.4015456694</v>
      </c>
      <c r="D1688" s="131">
        <v>833131.23840873071</v>
      </c>
      <c r="E1688" s="131">
        <v>6451871.724831067</v>
      </c>
      <c r="F1688" s="133">
        <v>288579952846.83038</v>
      </c>
      <c r="G1688" s="133">
        <v>66493035889.751701</v>
      </c>
      <c r="H1688" s="133">
        <v>539503848372.55121</v>
      </c>
      <c r="I1688" s="133">
        <v>9398097058692.5313</v>
      </c>
      <c r="J1688" s="133">
        <v>316983714329.07642</v>
      </c>
      <c r="K1688" s="133">
        <v>116687174263.86827</v>
      </c>
      <c r="L1688" s="133">
        <v>2053744915391.3474</v>
      </c>
      <c r="M1688" s="133">
        <v>12425016711049.375</v>
      </c>
      <c r="N1688" s="133">
        <v>13397803415605.035</v>
      </c>
      <c r="O1688" s="132">
        <v>0.53418037401101426</v>
      </c>
      <c r="P1688" s="132">
        <v>0.59683735294905382</v>
      </c>
      <c r="Q1688" s="133">
        <v>3304.8355736568906</v>
      </c>
      <c r="R1688" s="426">
        <v>1.241183186245663</v>
      </c>
    </row>
    <row r="1689" spans="1:18">
      <c r="A1689" s="134">
        <f t="shared" si="26"/>
        <v>1684</v>
      </c>
      <c r="B1689" s="131">
        <v>20859950.579018872</v>
      </c>
      <c r="C1689" s="131">
        <v>8642721.4665353</v>
      </c>
      <c r="D1689" s="131">
        <v>502674.54439425247</v>
      </c>
      <c r="E1689" s="131">
        <v>3331931.8358733896</v>
      </c>
      <c r="F1689" s="133">
        <v>196968013829.43335</v>
      </c>
      <c r="G1689" s="133">
        <v>58022932161.129608</v>
      </c>
      <c r="H1689" s="133">
        <v>0</v>
      </c>
      <c r="I1689" s="133">
        <v>13569002308918.439</v>
      </c>
      <c r="J1689" s="133">
        <v>186108400554.78845</v>
      </c>
      <c r="K1689" s="133">
        <v>76418985421.784119</v>
      </c>
      <c r="L1689" s="133">
        <v>1069468471906.6228</v>
      </c>
      <c r="M1689" s="133">
        <v>14900998166801.635</v>
      </c>
      <c r="N1689" s="133">
        <v>15714381818137.342</v>
      </c>
      <c r="O1689" s="132">
        <v>0.47391211945215134</v>
      </c>
      <c r="P1689" s="132">
        <v>0.55456971156985291</v>
      </c>
      <c r="Q1689" s="133">
        <v>3876.2658653520825</v>
      </c>
      <c r="R1689" s="426">
        <v>1.0763053648925898</v>
      </c>
    </row>
    <row r="1690" spans="1:18">
      <c r="A1690" s="134">
        <f t="shared" si="26"/>
        <v>1685</v>
      </c>
      <c r="B1690" s="131">
        <v>11204857.407657752</v>
      </c>
      <c r="C1690" s="131">
        <v>4940308.1272082543</v>
      </c>
      <c r="D1690" s="131">
        <v>794194.90284615825</v>
      </c>
      <c r="E1690" s="131">
        <v>7770242.8037834838</v>
      </c>
      <c r="F1690" s="133">
        <v>210597396360.34674</v>
      </c>
      <c r="G1690" s="133">
        <v>69602387642.201416</v>
      </c>
      <c r="H1690" s="133">
        <v>452299374534.61328</v>
      </c>
      <c r="I1690" s="133">
        <v>9915683862705.9375</v>
      </c>
      <c r="J1690" s="133">
        <v>513719091862.39392</v>
      </c>
      <c r="K1690" s="133">
        <v>72209863354.453156</v>
      </c>
      <c r="L1690" s="133">
        <v>1961209993155.137</v>
      </c>
      <c r="M1690" s="133">
        <v>12915122185612.535</v>
      </c>
      <c r="N1690" s="133">
        <v>13781620741551.168</v>
      </c>
      <c r="O1690" s="132">
        <v>0.54097478263108711</v>
      </c>
      <c r="P1690" s="132">
        <v>0.60809491502028779</v>
      </c>
      <c r="Q1690" s="133">
        <v>3399.511776406307</v>
      </c>
      <c r="R1690" s="426">
        <v>1.1460623028597743</v>
      </c>
    </row>
    <row r="1691" spans="1:18">
      <c r="A1691" s="134">
        <f t="shared" si="26"/>
        <v>1686</v>
      </c>
      <c r="B1691" s="131">
        <v>10339627.929156292</v>
      </c>
      <c r="C1691" s="131">
        <v>18850120.165720563</v>
      </c>
      <c r="D1691" s="131">
        <v>979391.84041687218</v>
      </c>
      <c r="E1691" s="131">
        <v>4061203.142405943</v>
      </c>
      <c r="F1691" s="133">
        <v>228853965442.62134</v>
      </c>
      <c r="G1691" s="133">
        <v>60449440816.013252</v>
      </c>
      <c r="H1691" s="133">
        <v>812365504571.26233</v>
      </c>
      <c r="I1691" s="133">
        <v>24301360448681.641</v>
      </c>
      <c r="J1691" s="133">
        <v>298270072629.92542</v>
      </c>
      <c r="K1691" s="133">
        <v>97496438030.292084</v>
      </c>
      <c r="L1691" s="133">
        <v>1913748210999.6379</v>
      </c>
      <c r="M1691" s="133">
        <v>27423240674912.758</v>
      </c>
      <c r="N1691" s="133">
        <v>29265213365396.496</v>
      </c>
      <c r="O1691" s="132">
        <v>0.72890487305134066</v>
      </c>
      <c r="P1691" s="132">
        <v>0.79585710431594403</v>
      </c>
      <c r="Q1691" s="133">
        <v>7218.8488814495549</v>
      </c>
      <c r="R1691" s="426">
        <v>0.94555227189302671</v>
      </c>
    </row>
    <row r="1692" spans="1:18">
      <c r="A1692" s="134">
        <f t="shared" si="26"/>
        <v>1687</v>
      </c>
      <c r="B1692" s="131">
        <v>12372048.622748856</v>
      </c>
      <c r="C1692" s="131">
        <v>5590364.1050240882</v>
      </c>
      <c r="D1692" s="131">
        <v>1041900.2772119392</v>
      </c>
      <c r="E1692" s="131">
        <v>4082929.2777349595</v>
      </c>
      <c r="F1692" s="133">
        <v>210677624196.15836</v>
      </c>
      <c r="G1692" s="133">
        <v>43269084298.512917</v>
      </c>
      <c r="H1692" s="133">
        <v>931113009994.39404</v>
      </c>
      <c r="I1692" s="133">
        <v>9791880785217.7344</v>
      </c>
      <c r="J1692" s="133">
        <v>237041516233.56189</v>
      </c>
      <c r="K1692" s="133">
        <v>77223500527.921616</v>
      </c>
      <c r="L1692" s="133">
        <v>2290381074477.0923</v>
      </c>
      <c r="M1692" s="133">
        <v>13327639886450.705</v>
      </c>
      <c r="N1692" s="133">
        <v>14213389107520.018</v>
      </c>
      <c r="O1692" s="132">
        <v>0.5972360256789836</v>
      </c>
      <c r="P1692" s="132">
        <v>0.66120256132134037</v>
      </c>
      <c r="Q1692" s="133">
        <v>3506.016060069072</v>
      </c>
      <c r="R1692" s="426">
        <v>1.0220694670507628</v>
      </c>
    </row>
    <row r="1693" spans="1:18">
      <c r="A1693" s="134">
        <f t="shared" si="26"/>
        <v>1688</v>
      </c>
      <c r="B1693" s="131">
        <v>9722238.9618455973</v>
      </c>
      <c r="C1693" s="131">
        <v>19397264.140184272</v>
      </c>
      <c r="D1693" s="131">
        <v>770324.20477180241</v>
      </c>
      <c r="E1693" s="131">
        <v>5497461.8381484058</v>
      </c>
      <c r="F1693" s="133">
        <v>335672969864.15051</v>
      </c>
      <c r="G1693" s="133">
        <v>67465808157.250923</v>
      </c>
      <c r="H1693" s="133">
        <v>404228913643.93463</v>
      </c>
      <c r="I1693" s="133">
        <v>30347124709266.379</v>
      </c>
      <c r="J1693" s="133">
        <v>326334385885.79034</v>
      </c>
      <c r="K1693" s="133">
        <v>83345833715.604797</v>
      </c>
      <c r="L1693" s="133">
        <v>2137951067890.9221</v>
      </c>
      <c r="M1693" s="133">
        <v>33298984910402.629</v>
      </c>
      <c r="N1693" s="133">
        <v>35336549558945.5</v>
      </c>
      <c r="O1693" s="132">
        <v>0.7277818996729527</v>
      </c>
      <c r="P1693" s="132">
        <v>0.79049657308515986</v>
      </c>
      <c r="Q1693" s="133">
        <v>8716.4651107413665</v>
      </c>
      <c r="R1693" s="426">
        <v>1.3281374078053942</v>
      </c>
    </row>
    <row r="1694" spans="1:18">
      <c r="A1694" s="134">
        <f t="shared" si="26"/>
        <v>1689</v>
      </c>
      <c r="B1694" s="131">
        <v>10593748.096271897</v>
      </c>
      <c r="C1694" s="131">
        <v>8504509.6418238562</v>
      </c>
      <c r="D1694" s="131">
        <v>1340046.2358593675</v>
      </c>
      <c r="E1694" s="131">
        <v>4688151.797126174</v>
      </c>
      <c r="F1694" s="133">
        <v>224944777637.74731</v>
      </c>
      <c r="G1694" s="133">
        <v>49558330344.436218</v>
      </c>
      <c r="H1694" s="133">
        <v>585814991939.41235</v>
      </c>
      <c r="I1694" s="133">
        <v>12848310806036.477</v>
      </c>
      <c r="J1694" s="133">
        <v>325269558618.79327</v>
      </c>
      <c r="K1694" s="133">
        <v>109491259890.72983</v>
      </c>
      <c r="L1694" s="133">
        <v>3786423958413.938</v>
      </c>
      <c r="M1694" s="133">
        <v>17655310574899.352</v>
      </c>
      <c r="N1694" s="133">
        <v>18745650243761.336</v>
      </c>
      <c r="O1694" s="132">
        <v>0.63323455512905935</v>
      </c>
      <c r="P1694" s="132">
        <v>0.70496201225439714</v>
      </c>
      <c r="Q1694" s="133">
        <v>4623.9887133106404</v>
      </c>
      <c r="R1694" s="426">
        <v>1.2581967162605348</v>
      </c>
    </row>
    <row r="1695" spans="1:18">
      <c r="A1695" s="134">
        <f t="shared" si="26"/>
        <v>1690</v>
      </c>
      <c r="B1695" s="131">
        <v>12201852.197257228</v>
      </c>
      <c r="C1695" s="131">
        <v>8193698.3537583444</v>
      </c>
      <c r="D1695" s="131">
        <v>529454.12999776856</v>
      </c>
      <c r="E1695" s="131">
        <v>4816556.9885393418</v>
      </c>
      <c r="F1695" s="133">
        <v>225346163904.66309</v>
      </c>
      <c r="G1695" s="133">
        <v>35849458278.29184</v>
      </c>
      <c r="H1695" s="133">
        <v>502801290531.44983</v>
      </c>
      <c r="I1695" s="133">
        <v>13621637511248.373</v>
      </c>
      <c r="J1695" s="133">
        <v>259895236612.79678</v>
      </c>
      <c r="K1695" s="133">
        <v>58046120849.477097</v>
      </c>
      <c r="L1695" s="133">
        <v>1368895890310.4114</v>
      </c>
      <c r="M1695" s="133">
        <v>15811276049552.508</v>
      </c>
      <c r="N1695" s="133">
        <v>16953070719160.779</v>
      </c>
      <c r="O1695" s="132">
        <v>0.61779126899706327</v>
      </c>
      <c r="P1695" s="132">
        <v>0.68179497207466766</v>
      </c>
      <c r="Q1695" s="133">
        <v>4181.8132015690135</v>
      </c>
      <c r="R1695" s="426">
        <v>1.15599580908772</v>
      </c>
    </row>
    <row r="1696" spans="1:18">
      <c r="A1696" s="134">
        <f t="shared" si="26"/>
        <v>1691</v>
      </c>
      <c r="B1696" s="131">
        <v>10865790.443080345</v>
      </c>
      <c r="C1696" s="131">
        <v>3730541.6995147918</v>
      </c>
      <c r="D1696" s="131">
        <v>1213793.2441036459</v>
      </c>
      <c r="E1696" s="131">
        <v>5764423.4486320894</v>
      </c>
      <c r="F1696" s="133">
        <v>209847532290.92444</v>
      </c>
      <c r="G1696" s="133">
        <v>46063831727.594505</v>
      </c>
      <c r="H1696" s="133">
        <v>648082832550.65137</v>
      </c>
      <c r="I1696" s="133">
        <v>7930382441606.501</v>
      </c>
      <c r="J1696" s="133">
        <v>429518109013.69495</v>
      </c>
      <c r="K1696" s="133">
        <v>149799242954.327</v>
      </c>
      <c r="L1696" s="133">
        <v>3474328881180.354</v>
      </c>
      <c r="M1696" s="133">
        <v>12632111507305.527</v>
      </c>
      <c r="N1696" s="133">
        <v>13567034079537.525</v>
      </c>
      <c r="O1696" s="132">
        <v>0.56346522767114648</v>
      </c>
      <c r="P1696" s="132">
        <v>0.63472267833195262</v>
      </c>
      <c r="Q1696" s="133">
        <v>3346.5796940151763</v>
      </c>
      <c r="R1696" s="426">
        <v>1.200319087046982</v>
      </c>
    </row>
    <row r="1697" spans="1:18">
      <c r="A1697" s="134">
        <f t="shared" si="26"/>
        <v>1692</v>
      </c>
      <c r="B1697" s="131">
        <v>10878438.066604948</v>
      </c>
      <c r="C1697" s="131">
        <v>5887454.1948697856</v>
      </c>
      <c r="D1697" s="131">
        <v>660786.12419331283</v>
      </c>
      <c r="E1697" s="131">
        <v>3331957.5614782842</v>
      </c>
      <c r="F1697" s="133">
        <v>233282303372.39783</v>
      </c>
      <c r="G1697" s="133">
        <v>42413023035.52919</v>
      </c>
      <c r="H1697" s="133">
        <v>1010774898195.0569</v>
      </c>
      <c r="I1697" s="133">
        <v>11110267232636.4</v>
      </c>
      <c r="J1697" s="133">
        <v>170863022211.97025</v>
      </c>
      <c r="K1697" s="133">
        <v>63015349131.160301</v>
      </c>
      <c r="L1697" s="133">
        <v>1462647460078.6287</v>
      </c>
      <c r="M1697" s="133">
        <v>13817567962253.217</v>
      </c>
      <c r="N1697" s="133">
        <v>14853895630886.951</v>
      </c>
      <c r="O1697" s="132">
        <v>0.61699459080475083</v>
      </c>
      <c r="P1697" s="132">
        <v>0.69412908515429794</v>
      </c>
      <c r="Q1697" s="133">
        <v>3664.0097757491244</v>
      </c>
      <c r="R1697" s="426">
        <v>1.1431049996706526</v>
      </c>
    </row>
    <row r="1698" spans="1:18">
      <c r="A1698" s="134">
        <f t="shared" si="26"/>
        <v>1693</v>
      </c>
      <c r="B1698" s="131">
        <v>12060019.004427472</v>
      </c>
      <c r="C1698" s="131">
        <v>6072776.6958652316</v>
      </c>
      <c r="D1698" s="131">
        <v>793595.56158965116</v>
      </c>
      <c r="E1698" s="131">
        <v>2992331.2462946856</v>
      </c>
      <c r="F1698" s="133">
        <v>244470953279.17032</v>
      </c>
      <c r="G1698" s="133">
        <v>57196608939.316986</v>
      </c>
      <c r="H1698" s="133">
        <v>715621552072.32715</v>
      </c>
      <c r="I1698" s="133">
        <v>10809953672903.848</v>
      </c>
      <c r="J1698" s="133">
        <v>216232358797.17334</v>
      </c>
      <c r="K1698" s="133">
        <v>87911558230.60675</v>
      </c>
      <c r="L1698" s="133">
        <v>2188438692690.5107</v>
      </c>
      <c r="M1698" s="133">
        <v>14018157834694.469</v>
      </c>
      <c r="N1698" s="133">
        <v>15000888365542.188</v>
      </c>
      <c r="O1698" s="132">
        <v>0.58759166393221118</v>
      </c>
      <c r="P1698" s="132">
        <v>0.64716013629472136</v>
      </c>
      <c r="Q1698" s="133">
        <v>3700.2684670799672</v>
      </c>
      <c r="R1698" s="426">
        <v>1.1772879732638037</v>
      </c>
    </row>
    <row r="1699" spans="1:18">
      <c r="A1699" s="134">
        <f t="shared" si="26"/>
        <v>1694</v>
      </c>
      <c r="B1699" s="131">
        <v>8423764.2080087345</v>
      </c>
      <c r="C1699" s="131">
        <v>4557306.032790008</v>
      </c>
      <c r="D1699" s="131">
        <v>623354.9038892854</v>
      </c>
      <c r="E1699" s="131">
        <v>4914842.4907880612</v>
      </c>
      <c r="F1699" s="133">
        <v>274759965971.82983</v>
      </c>
      <c r="G1699" s="133">
        <v>37600394630.995399</v>
      </c>
      <c r="H1699" s="133">
        <v>809556088074.95215</v>
      </c>
      <c r="I1699" s="133">
        <v>9505554736663.791</v>
      </c>
      <c r="J1699" s="133">
        <v>488956680188.94775</v>
      </c>
      <c r="K1699" s="133">
        <v>74370614385.255585</v>
      </c>
      <c r="L1699" s="133">
        <v>1647183750404.1326</v>
      </c>
      <c r="M1699" s="133">
        <v>12525621869717.078</v>
      </c>
      <c r="N1699" s="133">
        <v>13438582570865.088</v>
      </c>
      <c r="O1699" s="132">
        <v>0.62224887268216111</v>
      </c>
      <c r="P1699" s="132">
        <v>0.68943230088931062</v>
      </c>
      <c r="Q1699" s="133">
        <v>3314.8945660742693</v>
      </c>
      <c r="R1699" s="426">
        <v>1.3208625398910685</v>
      </c>
    </row>
    <row r="1700" spans="1:18">
      <c r="A1700" s="134">
        <f t="shared" si="26"/>
        <v>1695</v>
      </c>
      <c r="B1700" s="131">
        <v>8663751.9956345633</v>
      </c>
      <c r="C1700" s="131">
        <v>8605857.3503878824</v>
      </c>
      <c r="D1700" s="131">
        <v>585981.7274983878</v>
      </c>
      <c r="E1700" s="131">
        <v>4898573.2592777777</v>
      </c>
      <c r="F1700" s="133">
        <v>225691479050.34174</v>
      </c>
      <c r="G1700" s="133">
        <v>59647664909.520889</v>
      </c>
      <c r="H1700" s="133">
        <v>703836390739.0918</v>
      </c>
      <c r="I1700" s="133">
        <v>14716126749661.586</v>
      </c>
      <c r="J1700" s="133">
        <v>309323453704.40375</v>
      </c>
      <c r="K1700" s="133">
        <v>63130770658.316833</v>
      </c>
      <c r="L1700" s="133">
        <v>1409263525907.2942</v>
      </c>
      <c r="M1700" s="133">
        <v>17201680890670.693</v>
      </c>
      <c r="N1700" s="133">
        <v>18370584073625.395</v>
      </c>
      <c r="O1700" s="132">
        <v>0.66093546218569466</v>
      </c>
      <c r="P1700" s="132">
        <v>0.72215611911325184</v>
      </c>
      <c r="Q1700" s="133">
        <v>4531.4711577763674</v>
      </c>
      <c r="R1700" s="426">
        <v>1.0567277853913102</v>
      </c>
    </row>
    <row r="1701" spans="1:18">
      <c r="A1701" s="134">
        <f t="shared" si="26"/>
        <v>1696</v>
      </c>
      <c r="B1701" s="131">
        <v>11123562.683878897</v>
      </c>
      <c r="C1701" s="131">
        <v>6508743.3677161075</v>
      </c>
      <c r="D1701" s="131">
        <v>799517.69794493564</v>
      </c>
      <c r="E1701" s="131">
        <v>3906241.1124683735</v>
      </c>
      <c r="F1701" s="133">
        <v>237975593675.90112</v>
      </c>
      <c r="G1701" s="133">
        <v>61371651075.268181</v>
      </c>
      <c r="H1701" s="133">
        <v>604865113509.57861</v>
      </c>
      <c r="I1701" s="133">
        <v>11646802218311.979</v>
      </c>
      <c r="J1701" s="133">
        <v>161505701432.47382</v>
      </c>
      <c r="K1701" s="133">
        <v>88791436640.8172</v>
      </c>
      <c r="L1701" s="133">
        <v>1637606104503.0664</v>
      </c>
      <c r="M1701" s="133">
        <v>14139570574397.914</v>
      </c>
      <c r="N1701" s="133">
        <v>15101619843886.717</v>
      </c>
      <c r="O1701" s="132">
        <v>0.60651506378166087</v>
      </c>
      <c r="P1701" s="132">
        <v>0.669439556739025</v>
      </c>
      <c r="Q1701" s="133">
        <v>3725.1158963706753</v>
      </c>
      <c r="R1701" s="426">
        <v>0.99548182561302001</v>
      </c>
    </row>
    <row r="1702" spans="1:18">
      <c r="A1702" s="134">
        <f t="shared" si="26"/>
        <v>1697</v>
      </c>
      <c r="B1702" s="131">
        <v>7491743.1968902741</v>
      </c>
      <c r="C1702" s="131">
        <v>5470400.8422744479</v>
      </c>
      <c r="D1702" s="131">
        <v>746332.51083964156</v>
      </c>
      <c r="E1702" s="131">
        <v>3254162.1643222179</v>
      </c>
      <c r="F1702" s="133">
        <v>213897893987.80383</v>
      </c>
      <c r="G1702" s="133">
        <v>52858858422.934357</v>
      </c>
      <c r="H1702" s="133">
        <v>413602235378.51819</v>
      </c>
      <c r="I1702" s="133">
        <v>12422856127145.74</v>
      </c>
      <c r="J1702" s="133">
        <v>210888649750.30045</v>
      </c>
      <c r="K1702" s="133">
        <v>63893428370.878296</v>
      </c>
      <c r="L1702" s="133">
        <v>1830315137310.2136</v>
      </c>
      <c r="M1702" s="133">
        <v>14941555577955.65</v>
      </c>
      <c r="N1702" s="133">
        <v>16027634385065.926</v>
      </c>
      <c r="O1702" s="132">
        <v>0.67409637389187893</v>
      </c>
      <c r="P1702" s="132">
        <v>0.7326292480473251</v>
      </c>
      <c r="Q1702" s="133">
        <v>3953.5358621277569</v>
      </c>
      <c r="R1702" s="426">
        <v>1.1257836076098893</v>
      </c>
    </row>
    <row r="1703" spans="1:18">
      <c r="A1703" s="134">
        <f t="shared" si="26"/>
        <v>1698</v>
      </c>
      <c r="B1703" s="131">
        <v>15081928.432752047</v>
      </c>
      <c r="C1703" s="131">
        <v>8054570.4314364418</v>
      </c>
      <c r="D1703" s="131">
        <v>785053.8363387693</v>
      </c>
      <c r="E1703" s="131">
        <v>8289671.8153167069</v>
      </c>
      <c r="F1703" s="133">
        <v>169091644626.6698</v>
      </c>
      <c r="G1703" s="133">
        <v>56690646369.350601</v>
      </c>
      <c r="H1703" s="133">
        <v>728012680863.28601</v>
      </c>
      <c r="I1703" s="133">
        <v>11301275955969.455</v>
      </c>
      <c r="J1703" s="133">
        <v>438953966415.40704</v>
      </c>
      <c r="K1703" s="133">
        <v>69004021485.347229</v>
      </c>
      <c r="L1703" s="133">
        <v>1347439888384.9644</v>
      </c>
      <c r="M1703" s="133">
        <v>13884686513118.459</v>
      </c>
      <c r="N1703" s="133">
        <v>14814915006233.162</v>
      </c>
      <c r="O1703" s="132">
        <v>0.49781584754066172</v>
      </c>
      <c r="P1703" s="132">
        <v>0.56589673018159603</v>
      </c>
      <c r="Q1703" s="133">
        <v>3654.3944267965371</v>
      </c>
      <c r="R1703" s="426">
        <v>0.92409386955286532</v>
      </c>
    </row>
    <row r="1704" spans="1:18">
      <c r="A1704" s="134">
        <f t="shared" si="26"/>
        <v>1699</v>
      </c>
      <c r="B1704" s="131">
        <v>13153153.12483027</v>
      </c>
      <c r="C1704" s="131">
        <v>6642116.3624999374</v>
      </c>
      <c r="D1704" s="131">
        <v>1662288.4491148621</v>
      </c>
      <c r="E1704" s="131">
        <v>4407962.346570936</v>
      </c>
      <c r="F1704" s="133">
        <v>292504067606.79767</v>
      </c>
      <c r="G1704" s="133">
        <v>72254617153.873672</v>
      </c>
      <c r="H1704" s="133">
        <v>0</v>
      </c>
      <c r="I1704" s="133">
        <v>11046385257963.822</v>
      </c>
      <c r="J1704" s="133">
        <v>242577553485.3335</v>
      </c>
      <c r="K1704" s="133">
        <v>117201408464.51443</v>
      </c>
      <c r="L1704" s="133">
        <v>4738107243678.9854</v>
      </c>
      <c r="M1704" s="133">
        <v>16144271463592.656</v>
      </c>
      <c r="N1704" s="133">
        <v>17079837318422.141</v>
      </c>
      <c r="O1704" s="132">
        <v>0.60062343638851545</v>
      </c>
      <c r="P1704" s="132">
        <v>0.65534993756178028</v>
      </c>
      <c r="Q1704" s="133">
        <v>4213.082712980301</v>
      </c>
      <c r="R1704" s="426">
        <v>1.2245746256405128</v>
      </c>
    </row>
    <row r="1705" spans="1:18">
      <c r="A1705" s="134">
        <f t="shared" si="26"/>
        <v>1700</v>
      </c>
      <c r="B1705" s="131">
        <v>11769850.734434457</v>
      </c>
      <c r="C1705" s="131">
        <v>10586522.042920066</v>
      </c>
      <c r="D1705" s="131">
        <v>1267796.8067291609</v>
      </c>
      <c r="E1705" s="131">
        <v>3543496.5625326876</v>
      </c>
      <c r="F1705" s="133">
        <v>256849721949.61664</v>
      </c>
      <c r="G1705" s="133">
        <v>63850181624.175674</v>
      </c>
      <c r="H1705" s="133">
        <v>990713822639.9353</v>
      </c>
      <c r="I1705" s="133">
        <v>16939685372296.58</v>
      </c>
      <c r="J1705" s="133">
        <v>229835078022.08969</v>
      </c>
      <c r="K1705" s="133">
        <v>154488113807.15335</v>
      </c>
      <c r="L1705" s="133">
        <v>3037368522703.5054</v>
      </c>
      <c r="M1705" s="133">
        <v>21352090909469.262</v>
      </c>
      <c r="N1705" s="133">
        <v>22749678710745.84</v>
      </c>
      <c r="O1705" s="132">
        <v>0.66156505721268299</v>
      </c>
      <c r="P1705" s="132">
        <v>0.7373740764085398</v>
      </c>
      <c r="Q1705" s="133">
        <v>5611.6622374804738</v>
      </c>
      <c r="R1705" s="426">
        <v>1.2423002373037055</v>
      </c>
    </row>
    <row r="1706" spans="1:18">
      <c r="A1706" s="134">
        <f t="shared" si="26"/>
        <v>1701</v>
      </c>
      <c r="B1706" s="131">
        <v>13697127.048570903</v>
      </c>
      <c r="C1706" s="131">
        <v>6263753.4169703349</v>
      </c>
      <c r="D1706" s="131">
        <v>748485.0587362434</v>
      </c>
      <c r="E1706" s="131">
        <v>3882006.226998514</v>
      </c>
      <c r="F1706" s="133">
        <v>190182575204.67236</v>
      </c>
      <c r="G1706" s="133">
        <v>59651392136.595032</v>
      </c>
      <c r="H1706" s="133">
        <v>794389252865.26636</v>
      </c>
      <c r="I1706" s="133">
        <v>8672014860674.9775</v>
      </c>
      <c r="J1706" s="133">
        <v>251018632684.37762</v>
      </c>
      <c r="K1706" s="133">
        <v>73347570792.046997</v>
      </c>
      <c r="L1706" s="133">
        <v>1230456435499.6292</v>
      </c>
      <c r="M1706" s="133">
        <v>11021226752516.297</v>
      </c>
      <c r="N1706" s="133">
        <v>11778326697813.295</v>
      </c>
      <c r="O1706" s="132">
        <v>0.54029709163856798</v>
      </c>
      <c r="P1706" s="132">
        <v>0.61079030689912894</v>
      </c>
      <c r="Q1706" s="133">
        <v>2905.3593235849271</v>
      </c>
      <c r="R1706" s="426">
        <v>0.96821665290172887</v>
      </c>
    </row>
    <row r="1707" spans="1:18">
      <c r="A1707" s="134">
        <f t="shared" si="26"/>
        <v>1702</v>
      </c>
      <c r="B1707" s="131">
        <v>9662735.1656251214</v>
      </c>
      <c r="C1707" s="131">
        <v>18966293.144322775</v>
      </c>
      <c r="D1707" s="131">
        <v>635934.67726074788</v>
      </c>
      <c r="E1707" s="131">
        <v>3944999.9225264494</v>
      </c>
      <c r="F1707" s="133">
        <v>256475877368.34189</v>
      </c>
      <c r="G1707" s="133">
        <v>45843813011.653473</v>
      </c>
      <c r="H1707" s="133">
        <v>543257207686.89197</v>
      </c>
      <c r="I1707" s="133">
        <v>25362602111256.613</v>
      </c>
      <c r="J1707" s="133">
        <v>215532941920.98099</v>
      </c>
      <c r="K1707" s="133">
        <v>73331615251.068466</v>
      </c>
      <c r="L1707" s="133">
        <v>1375903927717.1074</v>
      </c>
      <c r="M1707" s="133">
        <v>27570627803832.664</v>
      </c>
      <c r="N1707" s="133">
        <v>29340889289379.363</v>
      </c>
      <c r="O1707" s="132">
        <v>0.72622487764256483</v>
      </c>
      <c r="P1707" s="132">
        <v>0.79188697425622445</v>
      </c>
      <c r="Q1707" s="133">
        <v>7237.5158582583526</v>
      </c>
      <c r="R1707" s="426">
        <v>1.2614058448025596</v>
      </c>
    </row>
    <row r="1708" spans="1:18">
      <c r="A1708" s="134">
        <f t="shared" si="26"/>
        <v>1703</v>
      </c>
      <c r="B1708" s="131">
        <v>13631509.168852832</v>
      </c>
      <c r="C1708" s="131">
        <v>11848631.60425427</v>
      </c>
      <c r="D1708" s="131">
        <v>816750.49949698127</v>
      </c>
      <c r="E1708" s="131">
        <v>7575996.5400560414</v>
      </c>
      <c r="F1708" s="133">
        <v>258345264310.13977</v>
      </c>
      <c r="G1708" s="133">
        <v>65367704872.703239</v>
      </c>
      <c r="H1708" s="133">
        <v>605683791490.88733</v>
      </c>
      <c r="I1708" s="133">
        <v>19018758383138.313</v>
      </c>
      <c r="J1708" s="133">
        <v>418621378744.03717</v>
      </c>
      <c r="K1708" s="133">
        <v>85617749663.704926</v>
      </c>
      <c r="L1708" s="133">
        <v>1997040095412.2456</v>
      </c>
      <c r="M1708" s="133">
        <v>22125721398449.188</v>
      </c>
      <c r="N1708" s="133">
        <v>23529733071270.863</v>
      </c>
      <c r="O1708" s="132">
        <v>0.62599903389531097</v>
      </c>
      <c r="P1708" s="132">
        <v>0.68618659451406117</v>
      </c>
      <c r="Q1708" s="133">
        <v>5804.0782119563055</v>
      </c>
      <c r="R1708" s="426">
        <v>1.0705200535870538</v>
      </c>
    </row>
    <row r="1709" spans="1:18">
      <c r="A1709" s="134">
        <f t="shared" si="26"/>
        <v>1704</v>
      </c>
      <c r="B1709" s="131">
        <v>9140034.3754318096</v>
      </c>
      <c r="C1709" s="131">
        <v>4801531.8940599049</v>
      </c>
      <c r="D1709" s="131">
        <v>689037.58620745968</v>
      </c>
      <c r="E1709" s="131">
        <v>4093012.3462374685</v>
      </c>
      <c r="F1709" s="133">
        <v>229338493275.13382</v>
      </c>
      <c r="G1709" s="133">
        <v>49553369577.875977</v>
      </c>
      <c r="H1709" s="133">
        <v>449396476602.17834</v>
      </c>
      <c r="I1709" s="133">
        <v>9309194818943.9395</v>
      </c>
      <c r="J1709" s="133">
        <v>190688020269.3248</v>
      </c>
      <c r="K1709" s="133">
        <v>74430498360.953262</v>
      </c>
      <c r="L1709" s="133">
        <v>1599035382305.8594</v>
      </c>
      <c r="M1709" s="133">
        <v>11622745196482.254</v>
      </c>
      <c r="N1709" s="133">
        <v>12460193582484.465</v>
      </c>
      <c r="O1709" s="132">
        <v>0.58603550051771258</v>
      </c>
      <c r="P1709" s="132">
        <v>0.65062154738648015</v>
      </c>
      <c r="Q1709" s="133">
        <v>3073.5553977514714</v>
      </c>
      <c r="R1709" s="426">
        <v>1.0851537079329154</v>
      </c>
    </row>
    <row r="1710" spans="1:18">
      <c r="A1710" s="134">
        <f t="shared" si="26"/>
        <v>1705</v>
      </c>
      <c r="B1710" s="131">
        <v>9250709.1571518872</v>
      </c>
      <c r="C1710" s="131">
        <v>16788090.668905627</v>
      </c>
      <c r="D1710" s="131">
        <v>1198288.9538413673</v>
      </c>
      <c r="E1710" s="131">
        <v>6495540.2198895682</v>
      </c>
      <c r="F1710" s="133">
        <v>292881330155.30688</v>
      </c>
      <c r="G1710" s="133">
        <v>74378799458.804626</v>
      </c>
      <c r="H1710" s="133">
        <v>464758426027.74402</v>
      </c>
      <c r="I1710" s="133">
        <v>23823089830776.945</v>
      </c>
      <c r="J1710" s="133">
        <v>409650676555.86023</v>
      </c>
      <c r="K1710" s="133">
        <v>107779220125.34784</v>
      </c>
      <c r="L1710" s="133">
        <v>3797747037776.4917</v>
      </c>
      <c r="M1710" s="133">
        <v>28603025191262.387</v>
      </c>
      <c r="N1710" s="133">
        <v>30322276053221.828</v>
      </c>
      <c r="O1710" s="132">
        <v>0.70460300678205501</v>
      </c>
      <c r="P1710" s="132">
        <v>0.7671215009845217</v>
      </c>
      <c r="Q1710" s="133">
        <v>7479.5944877212205</v>
      </c>
      <c r="R1710" s="426">
        <v>1.3566780613161535</v>
      </c>
    </row>
    <row r="1711" spans="1:18">
      <c r="A1711" s="134">
        <f t="shared" si="26"/>
        <v>1706</v>
      </c>
      <c r="B1711" s="131">
        <v>10705788.941698954</v>
      </c>
      <c r="C1711" s="131">
        <v>5739350.0731926672</v>
      </c>
      <c r="D1711" s="131">
        <v>1127175.5028233691</v>
      </c>
      <c r="E1711" s="131">
        <v>4373988.9943841435</v>
      </c>
      <c r="F1711" s="133">
        <v>214620322407.7377</v>
      </c>
      <c r="G1711" s="133">
        <v>58449008937.253128</v>
      </c>
      <c r="H1711" s="133">
        <v>643424882097.3512</v>
      </c>
      <c r="I1711" s="133">
        <v>11602323959116.615</v>
      </c>
      <c r="J1711" s="133">
        <v>222252693339.9967</v>
      </c>
      <c r="K1711" s="133">
        <v>142663256240.80347</v>
      </c>
      <c r="L1711" s="133">
        <v>2275229707930.29</v>
      </c>
      <c r="M1711" s="133">
        <v>14885894498725.055</v>
      </c>
      <c r="N1711" s="133">
        <v>15901310001401.791</v>
      </c>
      <c r="O1711" s="132">
        <v>0.58986150524373715</v>
      </c>
      <c r="P1711" s="132">
        <v>0.65983387716812503</v>
      </c>
      <c r="Q1711" s="133">
        <v>3922.375432018202</v>
      </c>
      <c r="R1711" s="426">
        <v>1.0480989127426041</v>
      </c>
    </row>
    <row r="1712" spans="1:18">
      <c r="A1712" s="134">
        <f t="shared" si="26"/>
        <v>1707</v>
      </c>
      <c r="B1712" s="131">
        <v>5839090.8013888504</v>
      </c>
      <c r="C1712" s="131">
        <v>5168212.518618281</v>
      </c>
      <c r="D1712" s="131">
        <v>1237352.7593014177</v>
      </c>
      <c r="E1712" s="131">
        <v>4197412.817003333</v>
      </c>
      <c r="F1712" s="133">
        <v>141645809237.32437</v>
      </c>
      <c r="G1712" s="133">
        <v>45705133241.702301</v>
      </c>
      <c r="H1712" s="133">
        <v>325356165685.55511</v>
      </c>
      <c r="I1712" s="133">
        <v>9088115318611.6738</v>
      </c>
      <c r="J1712" s="133">
        <v>312877062819.63129</v>
      </c>
      <c r="K1712" s="133">
        <v>150328839334.77615</v>
      </c>
      <c r="L1712" s="133">
        <v>2865421985483.1382</v>
      </c>
      <c r="M1712" s="133">
        <v>12742099371934.773</v>
      </c>
      <c r="N1712" s="133">
        <v>13631270939201.652</v>
      </c>
      <c r="O1712" s="132">
        <v>0.62236393540609292</v>
      </c>
      <c r="P1712" s="132">
        <v>0.69787128085433581</v>
      </c>
      <c r="Q1712" s="133">
        <v>3362.4249973363721</v>
      </c>
      <c r="R1712" s="426">
        <v>1.0109887668350417</v>
      </c>
    </row>
    <row r="1713" spans="1:18">
      <c r="A1713" s="134">
        <f t="shared" si="26"/>
        <v>1708</v>
      </c>
      <c r="B1713" s="131">
        <v>11116076.176875507</v>
      </c>
      <c r="C1713" s="131">
        <v>4897845.6575609967</v>
      </c>
      <c r="D1713" s="131">
        <v>811720.91546294722</v>
      </c>
      <c r="E1713" s="131">
        <v>5540959.3272217028</v>
      </c>
      <c r="F1713" s="133">
        <v>235959993107.85458</v>
      </c>
      <c r="G1713" s="133">
        <v>50071642137.303322</v>
      </c>
      <c r="H1713" s="133">
        <v>566155103975.50244</v>
      </c>
      <c r="I1713" s="133">
        <v>10216611553675.684</v>
      </c>
      <c r="J1713" s="133">
        <v>218372057088.59528</v>
      </c>
      <c r="K1713" s="133">
        <v>46280052695.167923</v>
      </c>
      <c r="L1713" s="133">
        <v>1905205015727.1724</v>
      </c>
      <c r="M1713" s="133">
        <v>12952623783162.121</v>
      </c>
      <c r="N1713" s="133">
        <v>13837714928455.881</v>
      </c>
      <c r="O1713" s="132">
        <v>0.54890941587144426</v>
      </c>
      <c r="P1713" s="132">
        <v>0.60915322322922627</v>
      </c>
      <c r="Q1713" s="133">
        <v>3413.3485269994771</v>
      </c>
      <c r="R1713" s="426">
        <v>1.0890719942674645</v>
      </c>
    </row>
    <row r="1714" spans="1:18">
      <c r="A1714" s="134">
        <f t="shared" si="26"/>
        <v>1709</v>
      </c>
      <c r="B1714" s="131">
        <v>10708342.721316155</v>
      </c>
      <c r="C1714" s="131">
        <v>4120355.3236025786</v>
      </c>
      <c r="D1714" s="131">
        <v>785937.50887700904</v>
      </c>
      <c r="E1714" s="131">
        <v>6761732.6952001434</v>
      </c>
      <c r="F1714" s="133">
        <v>260324749150.00848</v>
      </c>
      <c r="G1714" s="133">
        <v>51857474225.260818</v>
      </c>
      <c r="H1714" s="133">
        <v>616428839790.50061</v>
      </c>
      <c r="I1714" s="133">
        <v>8586568828543.2793</v>
      </c>
      <c r="J1714" s="133">
        <v>521567421366.02899</v>
      </c>
      <c r="K1714" s="133">
        <v>77839473557.285629</v>
      </c>
      <c r="L1714" s="133">
        <v>2167056390481.116</v>
      </c>
      <c r="M1714" s="133">
        <v>11969460953738.209</v>
      </c>
      <c r="N1714" s="133">
        <v>12876505909347.426</v>
      </c>
      <c r="O1714" s="132">
        <v>0.5333141241024163</v>
      </c>
      <c r="P1714" s="132">
        <v>0.60587210690116089</v>
      </c>
      <c r="Q1714" s="133">
        <v>3176.2471409342443</v>
      </c>
      <c r="R1714" s="426">
        <v>1.2768818720615875</v>
      </c>
    </row>
    <row r="1715" spans="1:18">
      <c r="A1715" s="134">
        <f t="shared" si="26"/>
        <v>1710</v>
      </c>
      <c r="B1715" s="131">
        <v>13811303.21794825</v>
      </c>
      <c r="C1715" s="131">
        <v>5083031.7094757725</v>
      </c>
      <c r="D1715" s="131">
        <v>1097216.2545278585</v>
      </c>
      <c r="E1715" s="131">
        <v>4091638.300326684</v>
      </c>
      <c r="F1715" s="133">
        <v>193876853680.95905</v>
      </c>
      <c r="G1715" s="133">
        <v>37045787993.503387</v>
      </c>
      <c r="H1715" s="133">
        <v>0</v>
      </c>
      <c r="I1715" s="133">
        <v>9237163832507.748</v>
      </c>
      <c r="J1715" s="133">
        <v>187041489818.44226</v>
      </c>
      <c r="K1715" s="133">
        <v>131414314902.80524</v>
      </c>
      <c r="L1715" s="133">
        <v>3113898108650.8774</v>
      </c>
      <c r="M1715" s="133">
        <v>12669517745879.871</v>
      </c>
      <c r="N1715" s="133">
        <v>13547837547713.721</v>
      </c>
      <c r="O1715" s="132">
        <v>0.54235255562013507</v>
      </c>
      <c r="P1715" s="132">
        <v>0.5904159473034325</v>
      </c>
      <c r="Q1715" s="133">
        <v>3341.8444863625359</v>
      </c>
      <c r="R1715" s="426">
        <v>1.2739895537309636</v>
      </c>
    </row>
    <row r="1716" spans="1:18">
      <c r="A1716" s="134">
        <f t="shared" si="26"/>
        <v>1711</v>
      </c>
      <c r="B1716" s="131">
        <v>11318807.073250068</v>
      </c>
      <c r="C1716" s="131">
        <v>3756254.2524970938</v>
      </c>
      <c r="D1716" s="131">
        <v>745529.76526675979</v>
      </c>
      <c r="E1716" s="131">
        <v>4581513.5482050218</v>
      </c>
      <c r="F1716" s="133">
        <v>222453244174.24847</v>
      </c>
      <c r="G1716" s="133">
        <v>32900839931.044037</v>
      </c>
      <c r="H1716" s="133">
        <v>0</v>
      </c>
      <c r="I1716" s="133">
        <v>8635095450485.5557</v>
      </c>
      <c r="J1716" s="133">
        <v>391798641175.23737</v>
      </c>
      <c r="K1716" s="133">
        <v>58306258839.007347</v>
      </c>
      <c r="L1716" s="133">
        <v>1488541772812.5237</v>
      </c>
      <c r="M1716" s="133">
        <v>10573742123312.324</v>
      </c>
      <c r="N1716" s="133">
        <v>11338907115496.152</v>
      </c>
      <c r="O1716" s="132">
        <v>0.53292046031165619</v>
      </c>
      <c r="P1716" s="132">
        <v>0.59471205722952314</v>
      </c>
      <c r="Q1716" s="133">
        <v>2796.9677147252473</v>
      </c>
      <c r="R1716" s="426">
        <v>1.0001730003269205</v>
      </c>
    </row>
    <row r="1717" spans="1:18">
      <c r="A1717" s="134">
        <f t="shared" si="26"/>
        <v>1712</v>
      </c>
      <c r="B1717" s="131">
        <v>9656598.012263434</v>
      </c>
      <c r="C1717" s="131">
        <v>7439656.8707292834</v>
      </c>
      <c r="D1717" s="131">
        <v>717948.97644065088</v>
      </c>
      <c r="E1717" s="131">
        <v>4317458.8395870337</v>
      </c>
      <c r="F1717" s="133">
        <v>175655202188.62256</v>
      </c>
      <c r="G1717" s="133">
        <v>41575236633.580704</v>
      </c>
      <c r="H1717" s="133">
        <v>563506358087.20508</v>
      </c>
      <c r="I1717" s="133">
        <v>12354970976897.826</v>
      </c>
      <c r="J1717" s="133">
        <v>346711456401.9397</v>
      </c>
      <c r="K1717" s="133">
        <v>53613781000.331795</v>
      </c>
      <c r="L1717" s="133">
        <v>1545283325795.5676</v>
      </c>
      <c r="M1717" s="133">
        <v>14864085898182.871</v>
      </c>
      <c r="N1717" s="133">
        <v>15910006440191.896</v>
      </c>
      <c r="O1717" s="132">
        <v>0.64467266287898461</v>
      </c>
      <c r="P1717" s="132">
        <v>0.70940503551973622</v>
      </c>
      <c r="Q1717" s="133">
        <v>3924.5205821884301</v>
      </c>
      <c r="R1717" s="426">
        <v>0.99468411828021852</v>
      </c>
    </row>
    <row r="1718" spans="1:18">
      <c r="A1718" s="134">
        <f t="shared" si="26"/>
        <v>1713</v>
      </c>
      <c r="B1718" s="131">
        <v>8755487.9346662629</v>
      </c>
      <c r="C1718" s="131">
        <v>4380243.7839892581</v>
      </c>
      <c r="D1718" s="131">
        <v>787803.98674100696</v>
      </c>
      <c r="E1718" s="131">
        <v>3827960.5739454906</v>
      </c>
      <c r="F1718" s="133">
        <v>200016345021.86438</v>
      </c>
      <c r="G1718" s="133">
        <v>41663758198.833954</v>
      </c>
      <c r="H1718" s="133">
        <v>565365594068.42029</v>
      </c>
      <c r="I1718" s="133">
        <v>8932403829720.8984</v>
      </c>
      <c r="J1718" s="133">
        <v>299254731442.68555</v>
      </c>
      <c r="K1718" s="133">
        <v>70022999077.416809</v>
      </c>
      <c r="L1718" s="133">
        <v>1849060064259.5583</v>
      </c>
      <c r="M1718" s="133">
        <v>11716107218568.979</v>
      </c>
      <c r="N1718" s="133">
        <v>12558511879831.607</v>
      </c>
      <c r="O1718" s="132">
        <v>0.59965945343068039</v>
      </c>
      <c r="P1718" s="132">
        <v>0.65722795737672113</v>
      </c>
      <c r="Q1718" s="133">
        <v>3097.8075677927004</v>
      </c>
      <c r="R1718" s="426">
        <v>1.0026628861312152</v>
      </c>
    </row>
    <row r="1719" spans="1:18">
      <c r="A1719" s="134">
        <f t="shared" si="26"/>
        <v>1714</v>
      </c>
      <c r="B1719" s="131">
        <v>7986266.3577755401</v>
      </c>
      <c r="C1719" s="131">
        <v>4926579.995326668</v>
      </c>
      <c r="D1719" s="131">
        <v>935364.52594986127</v>
      </c>
      <c r="E1719" s="131">
        <v>6684744.4484443916</v>
      </c>
      <c r="F1719" s="133">
        <v>188900354900.8811</v>
      </c>
      <c r="G1719" s="133">
        <v>54838708872.673096</v>
      </c>
      <c r="H1719" s="133">
        <v>391377895394.73083</v>
      </c>
      <c r="I1719" s="133">
        <v>8604802236189.6563</v>
      </c>
      <c r="J1719" s="133">
        <v>295332685640.85437</v>
      </c>
      <c r="K1719" s="133">
        <v>60347393361.727821</v>
      </c>
      <c r="L1719" s="133">
        <v>1952802500653.8621</v>
      </c>
      <c r="M1719" s="133">
        <v>11304662711240.83</v>
      </c>
      <c r="N1719" s="133">
        <v>12058563222731.732</v>
      </c>
      <c r="O1719" s="132">
        <v>0.55619428325771558</v>
      </c>
      <c r="P1719" s="132">
        <v>0.62306386073413289</v>
      </c>
      <c r="Q1719" s="133">
        <v>2974.4852547438904</v>
      </c>
      <c r="R1719" s="426">
        <v>1.0002177386299373</v>
      </c>
    </row>
    <row r="1720" spans="1:18">
      <c r="A1720" s="134">
        <f t="shared" si="26"/>
        <v>1715</v>
      </c>
      <c r="B1720" s="131">
        <v>8982218.2594292331</v>
      </c>
      <c r="C1720" s="131">
        <v>4410866.379333646</v>
      </c>
      <c r="D1720" s="131">
        <v>779902.14860673761</v>
      </c>
      <c r="E1720" s="131">
        <v>7201897.6523214187</v>
      </c>
      <c r="F1720" s="133">
        <v>295209269308.01031</v>
      </c>
      <c r="G1720" s="133">
        <v>73854531035.976547</v>
      </c>
      <c r="H1720" s="133">
        <v>504928662044.00842</v>
      </c>
      <c r="I1720" s="133">
        <v>9751639772917.2578</v>
      </c>
      <c r="J1720" s="133">
        <v>395615090128.43317</v>
      </c>
      <c r="K1720" s="133">
        <v>100276115438.04868</v>
      </c>
      <c r="L1720" s="133">
        <v>2275413957599.25</v>
      </c>
      <c r="M1720" s="133">
        <v>13027873598126.998</v>
      </c>
      <c r="N1720" s="133">
        <v>14052011440748.18</v>
      </c>
      <c r="O1720" s="132">
        <v>0.55431285176071554</v>
      </c>
      <c r="P1720" s="132">
        <v>0.62225991251341684</v>
      </c>
      <c r="Q1720" s="133">
        <v>3466.2090381717267</v>
      </c>
      <c r="R1720" s="426">
        <v>1.3863185066501071</v>
      </c>
    </row>
    <row r="1721" spans="1:18">
      <c r="A1721" s="134">
        <f t="shared" si="26"/>
        <v>1716</v>
      </c>
      <c r="B1721" s="131">
        <v>9476349.430140825</v>
      </c>
      <c r="C1721" s="131">
        <v>3998471.3358786204</v>
      </c>
      <c r="D1721" s="131">
        <v>583729.34865000844</v>
      </c>
      <c r="E1721" s="131">
        <v>6136682.1388685498</v>
      </c>
      <c r="F1721" s="133">
        <v>218279395336.0022</v>
      </c>
      <c r="G1721" s="133">
        <v>64090561293.237854</v>
      </c>
      <c r="H1721" s="133">
        <v>359732726556.71045</v>
      </c>
      <c r="I1721" s="133">
        <v>8893791580752.7754</v>
      </c>
      <c r="J1721" s="133">
        <v>345540224633.73932</v>
      </c>
      <c r="K1721" s="133">
        <v>47821381089.693169</v>
      </c>
      <c r="L1721" s="133">
        <v>1134788804021.4019</v>
      </c>
      <c r="M1721" s="133">
        <v>10781674717054.322</v>
      </c>
      <c r="N1721" s="133">
        <v>11571217995979.414</v>
      </c>
      <c r="O1721" s="132">
        <v>0.54497956022537508</v>
      </c>
      <c r="P1721" s="132">
        <v>0.60777081270308231</v>
      </c>
      <c r="Q1721" s="133">
        <v>2854.2718292993127</v>
      </c>
      <c r="R1721" s="426">
        <v>1.017450615560723</v>
      </c>
    </row>
    <row r="1722" spans="1:18">
      <c r="A1722" s="134">
        <f t="shared" si="26"/>
        <v>1717</v>
      </c>
      <c r="B1722" s="131">
        <v>7568754.5591901019</v>
      </c>
      <c r="C1722" s="131">
        <v>13322554.622207586</v>
      </c>
      <c r="D1722" s="131">
        <v>1282168.2533622123</v>
      </c>
      <c r="E1722" s="131">
        <v>6101246.2483205404</v>
      </c>
      <c r="F1722" s="133">
        <v>219598319599.98141</v>
      </c>
      <c r="G1722" s="133">
        <v>55694956752.445526</v>
      </c>
      <c r="H1722" s="133">
        <v>836809466060.40234</v>
      </c>
      <c r="I1722" s="133">
        <v>14793329990619.027</v>
      </c>
      <c r="J1722" s="133">
        <v>349957653187.0838</v>
      </c>
      <c r="K1722" s="133">
        <v>104447103976.95636</v>
      </c>
      <c r="L1722" s="133">
        <v>3031177508764.5205</v>
      </c>
      <c r="M1722" s="133">
        <v>19115721722607.992</v>
      </c>
      <c r="N1722" s="133">
        <v>20324450631951.426</v>
      </c>
      <c r="O1722" s="132">
        <v>0.65459407073370224</v>
      </c>
      <c r="P1722" s="132">
        <v>0.72727302166278518</v>
      </c>
      <c r="Q1722" s="133">
        <v>5013.4313349658178</v>
      </c>
      <c r="R1722" s="426">
        <v>1.1304811971088957</v>
      </c>
    </row>
    <row r="1723" spans="1:18">
      <c r="A1723" s="134">
        <f t="shared" si="26"/>
        <v>1718</v>
      </c>
      <c r="B1723" s="131">
        <v>18294312.010859348</v>
      </c>
      <c r="C1723" s="131">
        <v>7545619.8583603995</v>
      </c>
      <c r="D1723" s="131">
        <v>1591397.1058332715</v>
      </c>
      <c r="E1723" s="131">
        <v>5441122.2236243095</v>
      </c>
      <c r="F1723" s="133">
        <v>271862104189.53333</v>
      </c>
      <c r="G1723" s="133">
        <v>77493083607.815613</v>
      </c>
      <c r="H1723" s="133">
        <v>415380504467.42804</v>
      </c>
      <c r="I1723" s="133">
        <v>12058472125619.715</v>
      </c>
      <c r="J1723" s="133">
        <v>504979398250.49103</v>
      </c>
      <c r="K1723" s="133">
        <v>119508483139.66493</v>
      </c>
      <c r="L1723" s="133">
        <v>3556609097225.1782</v>
      </c>
      <c r="M1723" s="133">
        <v>16654949608702.475</v>
      </c>
      <c r="N1723" s="133">
        <v>17705682297690.297</v>
      </c>
      <c r="O1723" s="132">
        <v>0.55067674137562495</v>
      </c>
      <c r="P1723" s="132">
        <v>0.62011829342912284</v>
      </c>
      <c r="Q1723" s="133">
        <v>4367.4598662284898</v>
      </c>
      <c r="R1723" s="426">
        <v>1.1689938516684755</v>
      </c>
    </row>
    <row r="1724" spans="1:18">
      <c r="A1724" s="134">
        <f t="shared" si="26"/>
        <v>1719</v>
      </c>
      <c r="B1724" s="131">
        <v>13985532.958819594</v>
      </c>
      <c r="C1724" s="131">
        <v>7140256.7611576896</v>
      </c>
      <c r="D1724" s="131">
        <v>649946.38864871708</v>
      </c>
      <c r="E1724" s="131">
        <v>3928527.3728896305</v>
      </c>
      <c r="F1724" s="133">
        <v>287887942306.71655</v>
      </c>
      <c r="G1724" s="133">
        <v>57513061874.2771</v>
      </c>
      <c r="H1724" s="133">
        <v>575559651322.64099</v>
      </c>
      <c r="I1724" s="133">
        <v>13786643112456.311</v>
      </c>
      <c r="J1724" s="133">
        <v>251699550536.89114</v>
      </c>
      <c r="K1724" s="133">
        <v>59883525363.996498</v>
      </c>
      <c r="L1724" s="133">
        <v>1285240907087.0515</v>
      </c>
      <c r="M1724" s="133">
        <v>15959026746766.889</v>
      </c>
      <c r="N1724" s="133">
        <v>17074020419224.266</v>
      </c>
      <c r="O1724" s="132">
        <v>0.62175575649623127</v>
      </c>
      <c r="P1724" s="132">
        <v>0.67391091758468669</v>
      </c>
      <c r="Q1724" s="133">
        <v>4211.6478587134352</v>
      </c>
      <c r="R1724" s="426">
        <v>0.96090832318966435</v>
      </c>
    </row>
    <row r="1725" spans="1:18">
      <c r="A1725" s="134">
        <f t="shared" si="26"/>
        <v>1720</v>
      </c>
      <c r="B1725" s="131">
        <v>10098781.704313133</v>
      </c>
      <c r="C1725" s="131">
        <v>11569968.161110353</v>
      </c>
      <c r="D1725" s="131">
        <v>692346.10538816359</v>
      </c>
      <c r="E1725" s="131">
        <v>4507024.1651931657</v>
      </c>
      <c r="F1725" s="133">
        <v>220808470947.84814</v>
      </c>
      <c r="G1725" s="133">
        <v>53258028127.296341</v>
      </c>
      <c r="H1725" s="133">
        <v>523074803733.41559</v>
      </c>
      <c r="I1725" s="133">
        <v>16917266151427.832</v>
      </c>
      <c r="J1725" s="133">
        <v>338301915616.25299</v>
      </c>
      <c r="K1725" s="133">
        <v>75117136339.095184</v>
      </c>
      <c r="L1725" s="133">
        <v>1641783602167.5796</v>
      </c>
      <c r="M1725" s="133">
        <v>19495543609284.172</v>
      </c>
      <c r="N1725" s="133">
        <v>20822878104025.258</v>
      </c>
      <c r="O1725" s="132">
        <v>0.67679874663223205</v>
      </c>
      <c r="P1725" s="132">
        <v>0.73973883815965968</v>
      </c>
      <c r="Q1725" s="133">
        <v>5136.378417371795</v>
      </c>
      <c r="R1725" s="426">
        <v>1.1003400668775227</v>
      </c>
    </row>
    <row r="1726" spans="1:18">
      <c r="A1726" s="134">
        <f t="shared" si="26"/>
        <v>1721</v>
      </c>
      <c r="B1726" s="131">
        <v>8056874.272762673</v>
      </c>
      <c r="C1726" s="131">
        <v>7033371.6016909881</v>
      </c>
      <c r="D1726" s="131">
        <v>913493.85091346921</v>
      </c>
      <c r="E1726" s="131">
        <v>5142655.8882807652</v>
      </c>
      <c r="F1726" s="133">
        <v>231685714492.25906</v>
      </c>
      <c r="G1726" s="133">
        <v>47533048194.85025</v>
      </c>
      <c r="H1726" s="133">
        <v>211233770374.00632</v>
      </c>
      <c r="I1726" s="133">
        <v>13128770662598.783</v>
      </c>
      <c r="J1726" s="133">
        <v>299361733897.59534</v>
      </c>
      <c r="K1726" s="133">
        <v>95554158857.130966</v>
      </c>
      <c r="L1726" s="133">
        <v>1860909128794.916</v>
      </c>
      <c r="M1726" s="133">
        <v>15595829454522.432</v>
      </c>
      <c r="N1726" s="133">
        <v>16590426313398.148</v>
      </c>
      <c r="O1726" s="132">
        <v>0.63751266738044321</v>
      </c>
      <c r="P1726" s="132">
        <v>0.68902161520566108</v>
      </c>
      <c r="Q1726" s="133">
        <v>4092.3597221011714</v>
      </c>
      <c r="R1726" s="426">
        <v>0.99674346031749239</v>
      </c>
    </row>
    <row r="1727" spans="1:18">
      <c r="A1727" s="134">
        <f t="shared" si="26"/>
        <v>1722</v>
      </c>
      <c r="B1727" s="131">
        <v>9226598.1916657872</v>
      </c>
      <c r="C1727" s="131">
        <v>5146725.6625925247</v>
      </c>
      <c r="D1727" s="131">
        <v>1214677.6797775361</v>
      </c>
      <c r="E1727" s="131">
        <v>4552640.729238756</v>
      </c>
      <c r="F1727" s="133">
        <v>219012088226.16162</v>
      </c>
      <c r="G1727" s="133">
        <v>51715989626.560745</v>
      </c>
      <c r="H1727" s="133">
        <v>694300349384.94641</v>
      </c>
      <c r="I1727" s="133">
        <v>10043954438195.85</v>
      </c>
      <c r="J1727" s="133">
        <v>342800838725.01117</v>
      </c>
      <c r="K1727" s="133">
        <v>137569391172.30136</v>
      </c>
      <c r="L1727" s="133">
        <v>3135861289159.6636</v>
      </c>
      <c r="M1727" s="133">
        <v>14354486306637.773</v>
      </c>
      <c r="N1727" s="133">
        <v>15414662541010.365</v>
      </c>
      <c r="O1727" s="132">
        <v>0.60420146796043683</v>
      </c>
      <c r="P1727" s="132">
        <v>0.68278764060045338</v>
      </c>
      <c r="Q1727" s="133">
        <v>3802.3341245708843</v>
      </c>
      <c r="R1727" s="426">
        <v>1.2529025765310913</v>
      </c>
    </row>
    <row r="1728" spans="1:18">
      <c r="A1728" s="134">
        <f t="shared" si="26"/>
        <v>1723</v>
      </c>
      <c r="B1728" s="131">
        <v>9806535.21880305</v>
      </c>
      <c r="C1728" s="131">
        <v>3932457.8201365732</v>
      </c>
      <c r="D1728" s="131">
        <v>390596.31703682977</v>
      </c>
      <c r="E1728" s="131">
        <v>5658168.8451842377</v>
      </c>
      <c r="F1728" s="133">
        <v>262785648799.8371</v>
      </c>
      <c r="G1728" s="133">
        <v>69522193954.599945</v>
      </c>
      <c r="H1728" s="133">
        <v>651483990132.62817</v>
      </c>
      <c r="I1728" s="133">
        <v>9431190420754.2305</v>
      </c>
      <c r="J1728" s="133">
        <v>552406901939.12378</v>
      </c>
      <c r="K1728" s="133">
        <v>45997351424.175598</v>
      </c>
      <c r="L1728" s="133">
        <v>1037873505322.4117</v>
      </c>
      <c r="M1728" s="133">
        <v>11718952169572.57</v>
      </c>
      <c r="N1728" s="133">
        <v>12593787648395.16</v>
      </c>
      <c r="O1728" s="132">
        <v>0.58603227368083355</v>
      </c>
      <c r="P1728" s="132">
        <v>0.65483804478803842</v>
      </c>
      <c r="Q1728" s="133">
        <v>3106.509040058007</v>
      </c>
      <c r="R1728" s="426">
        <v>1.3671449039707242</v>
      </c>
    </row>
    <row r="1729" spans="1:18">
      <c r="A1729" s="134">
        <f t="shared" si="26"/>
        <v>1724</v>
      </c>
      <c r="B1729" s="131">
        <v>11854857.54313333</v>
      </c>
      <c r="C1729" s="131">
        <v>7038051.8081708029</v>
      </c>
      <c r="D1729" s="131">
        <v>1477822.9670523852</v>
      </c>
      <c r="E1729" s="131">
        <v>3571405.6835432271</v>
      </c>
      <c r="F1729" s="133">
        <v>243182962212.38629</v>
      </c>
      <c r="G1729" s="133">
        <v>66299180549.361717</v>
      </c>
      <c r="H1729" s="133">
        <v>281195087915.31714</v>
      </c>
      <c r="I1729" s="133">
        <v>13419439882971.6</v>
      </c>
      <c r="J1729" s="133">
        <v>182762329277.2778</v>
      </c>
      <c r="K1729" s="133">
        <v>158681800836.83023</v>
      </c>
      <c r="L1729" s="133">
        <v>3094772732678.6187</v>
      </c>
      <c r="M1729" s="133">
        <v>17136851833679.643</v>
      </c>
      <c r="N1729" s="133">
        <v>18227115460175.84</v>
      </c>
      <c r="O1729" s="132">
        <v>0.61530836867421113</v>
      </c>
      <c r="P1729" s="132">
        <v>0.67948311945151263</v>
      </c>
      <c r="Q1729" s="133">
        <v>4496.081761266857</v>
      </c>
      <c r="R1729" s="426">
        <v>1.0570454013040955</v>
      </c>
    </row>
    <row r="1730" spans="1:18">
      <c r="A1730" s="134">
        <f t="shared" si="26"/>
        <v>1725</v>
      </c>
      <c r="B1730" s="131">
        <v>10111246.112867665</v>
      </c>
      <c r="C1730" s="131">
        <v>6440436.9988346891</v>
      </c>
      <c r="D1730" s="131">
        <v>1765091.9284900576</v>
      </c>
      <c r="E1730" s="131">
        <v>5293932.9283134844</v>
      </c>
      <c r="F1730" s="133">
        <v>189766722198.68756</v>
      </c>
      <c r="G1730" s="133">
        <v>55774375480.818771</v>
      </c>
      <c r="H1730" s="133">
        <v>656064385106.50195</v>
      </c>
      <c r="I1730" s="133">
        <v>11002439442962.105</v>
      </c>
      <c r="J1730" s="133">
        <v>366196391730.32178</v>
      </c>
      <c r="K1730" s="133">
        <v>94667967032.352295</v>
      </c>
      <c r="L1730" s="133">
        <v>3357637241336.6655</v>
      </c>
      <c r="M1730" s="133">
        <v>15477005428167.947</v>
      </c>
      <c r="N1730" s="133">
        <v>16468441931708.152</v>
      </c>
      <c r="O1730" s="132">
        <v>0.60095117553206723</v>
      </c>
      <c r="P1730" s="132">
        <v>0.67964534486817285</v>
      </c>
      <c r="Q1730" s="133">
        <v>4062.2698400858785</v>
      </c>
      <c r="R1730" s="426">
        <v>0.96228233342616898</v>
      </c>
    </row>
    <row r="1731" spans="1:18">
      <c r="A1731" s="134">
        <f t="shared" si="26"/>
        <v>1726</v>
      </c>
      <c r="B1731" s="131">
        <v>10439121.94462752</v>
      </c>
      <c r="C1731" s="131">
        <v>6124395.5420067515</v>
      </c>
      <c r="D1731" s="131">
        <v>1288849.9961637503</v>
      </c>
      <c r="E1731" s="131">
        <v>3989007.3527670349</v>
      </c>
      <c r="F1731" s="133">
        <v>213016974533.61737</v>
      </c>
      <c r="G1731" s="133">
        <v>49403212952.075333</v>
      </c>
      <c r="H1731" s="133">
        <v>713953382743.58691</v>
      </c>
      <c r="I1731" s="133">
        <v>12068935174746.99</v>
      </c>
      <c r="J1731" s="133">
        <v>221546032941.95999</v>
      </c>
      <c r="K1731" s="133">
        <v>133374791728.80516</v>
      </c>
      <c r="L1731" s="133">
        <v>2818877862713.4751</v>
      </c>
      <c r="M1731" s="133">
        <v>15956687244874.818</v>
      </c>
      <c r="N1731" s="133">
        <v>17040199874817.982</v>
      </c>
      <c r="O1731" s="132">
        <v>0.59528953011801833</v>
      </c>
      <c r="P1731" s="132">
        <v>0.67023716902908737</v>
      </c>
      <c r="Q1731" s="133">
        <v>4203.3053465263893</v>
      </c>
      <c r="R1731" s="426">
        <v>1.1619710362193052</v>
      </c>
    </row>
    <row r="1732" spans="1:18">
      <c r="A1732" s="134">
        <f t="shared" si="26"/>
        <v>1727</v>
      </c>
      <c r="B1732" s="131">
        <v>14029896.54477193</v>
      </c>
      <c r="C1732" s="131">
        <v>22482274.548136961</v>
      </c>
      <c r="D1732" s="131">
        <v>1367220.2153169904</v>
      </c>
      <c r="E1732" s="131">
        <v>7668252.387406569</v>
      </c>
      <c r="F1732" s="133">
        <v>322927668059.71411</v>
      </c>
      <c r="G1732" s="133">
        <v>79708994590.367615</v>
      </c>
      <c r="H1732" s="133">
        <v>213888619230.31683</v>
      </c>
      <c r="I1732" s="133">
        <v>29173602452225.789</v>
      </c>
      <c r="J1732" s="133">
        <v>784999340977.80298</v>
      </c>
      <c r="K1732" s="133">
        <v>179168410202.26883</v>
      </c>
      <c r="L1732" s="133">
        <v>3327658542646.1665</v>
      </c>
      <c r="M1732" s="133">
        <v>33679317365282.348</v>
      </c>
      <c r="N1732" s="133">
        <v>35831126418254.469</v>
      </c>
      <c r="O1732" s="132">
        <v>0.67884225691467337</v>
      </c>
      <c r="P1732" s="132">
        <v>0.75005798935962553</v>
      </c>
      <c r="Q1732" s="133">
        <v>8838.4623626676039</v>
      </c>
      <c r="R1732" s="426">
        <v>1.2400115348223832</v>
      </c>
    </row>
    <row r="1733" spans="1:18">
      <c r="A1733" s="134">
        <f t="shared" si="26"/>
        <v>1728</v>
      </c>
      <c r="B1733" s="131">
        <v>8706636.7063128855</v>
      </c>
      <c r="C1733" s="131">
        <v>5056963.3661876088</v>
      </c>
      <c r="D1733" s="131">
        <v>481204.13726912072</v>
      </c>
      <c r="E1733" s="131">
        <v>4624139.4542268608</v>
      </c>
      <c r="F1733" s="133">
        <v>256096044073.75708</v>
      </c>
      <c r="G1733" s="133">
        <v>45582529584.43718</v>
      </c>
      <c r="H1733" s="133">
        <v>548798447731.125</v>
      </c>
      <c r="I1733" s="133">
        <v>10051188826699.666</v>
      </c>
      <c r="J1733" s="133">
        <v>166586911043.80646</v>
      </c>
      <c r="K1733" s="133">
        <v>79853629132.529419</v>
      </c>
      <c r="L1733" s="133">
        <v>1310060028599.677</v>
      </c>
      <c r="M1733" s="133">
        <v>12156487843206.805</v>
      </c>
      <c r="N1733" s="133">
        <v>13060372506190.412</v>
      </c>
      <c r="O1733" s="132">
        <v>0.60039904839473068</v>
      </c>
      <c r="P1733" s="132">
        <v>0.64816229359066579</v>
      </c>
      <c r="Q1733" s="133">
        <v>3221.601506213718</v>
      </c>
      <c r="R1733" s="426">
        <v>1.0750759543226578</v>
      </c>
    </row>
    <row r="1734" spans="1:18">
      <c r="A1734" s="134">
        <f t="shared" si="26"/>
        <v>1729</v>
      </c>
      <c r="B1734" s="131">
        <v>11498242.330248926</v>
      </c>
      <c r="C1734" s="131">
        <v>7904408.4797727074</v>
      </c>
      <c r="D1734" s="131">
        <v>873954.39610130584</v>
      </c>
      <c r="E1734" s="131">
        <v>5314570.6194302551</v>
      </c>
      <c r="F1734" s="133">
        <v>218474734879.42612</v>
      </c>
      <c r="G1734" s="133">
        <v>70259670133.982544</v>
      </c>
      <c r="H1734" s="133">
        <v>535480386826.78033</v>
      </c>
      <c r="I1734" s="133">
        <v>13407209763996.051</v>
      </c>
      <c r="J1734" s="133">
        <v>284046830286.81909</v>
      </c>
      <c r="K1734" s="133">
        <v>83576530712.959457</v>
      </c>
      <c r="L1734" s="133">
        <v>1968218927301.5964</v>
      </c>
      <c r="M1734" s="133">
        <v>16278532439124.205</v>
      </c>
      <c r="N1734" s="133">
        <v>17262020145625.568</v>
      </c>
      <c r="O1734" s="132">
        <v>0.59081259298048705</v>
      </c>
      <c r="P1734" s="132">
        <v>0.661295965915914</v>
      </c>
      <c r="Q1734" s="133">
        <v>4258.021742877545</v>
      </c>
      <c r="R1734" s="426">
        <v>1.1106971096931886</v>
      </c>
    </row>
    <row r="1735" spans="1:18">
      <c r="A1735" s="134">
        <f t="shared" si="26"/>
        <v>1730</v>
      </c>
      <c r="B1735" s="131">
        <v>7967220.9376719352</v>
      </c>
      <c r="C1735" s="131">
        <v>8460066.989073718</v>
      </c>
      <c r="D1735" s="131">
        <v>1227107.5560562678</v>
      </c>
      <c r="E1735" s="131">
        <v>3403689.466166785</v>
      </c>
      <c r="F1735" s="133">
        <v>261141615326.9613</v>
      </c>
      <c r="G1735" s="133">
        <v>45766809784.182785</v>
      </c>
      <c r="H1735" s="133">
        <v>781402767134.04297</v>
      </c>
      <c r="I1735" s="133">
        <v>15419617452542.471</v>
      </c>
      <c r="J1735" s="133">
        <v>195521101075.10989</v>
      </c>
      <c r="K1735" s="133">
        <v>130181542643.81155</v>
      </c>
      <c r="L1735" s="133">
        <v>2917053683105.9756</v>
      </c>
      <c r="M1735" s="133">
        <v>19443776546501.41</v>
      </c>
      <c r="N1735" s="133">
        <v>20690561099116.625</v>
      </c>
      <c r="O1735" s="132">
        <v>0.68272075939980237</v>
      </c>
      <c r="P1735" s="132">
        <v>0.75755592642899838</v>
      </c>
      <c r="Q1735" s="133">
        <v>5103.7397876459363</v>
      </c>
      <c r="R1735" s="426">
        <v>1.1062834471220806</v>
      </c>
    </row>
    <row r="1736" spans="1:18">
      <c r="A1736" s="134">
        <f t="shared" ref="A1736:A1799" si="27">A1735+1</f>
        <v>1731</v>
      </c>
      <c r="B1736" s="131">
        <v>11826551.866585545</v>
      </c>
      <c r="C1736" s="131">
        <v>20132637.621259075</v>
      </c>
      <c r="D1736" s="131">
        <v>1083020.796041063</v>
      </c>
      <c r="E1736" s="131">
        <v>4290061.4284222489</v>
      </c>
      <c r="F1736" s="133">
        <v>267883697491.33307</v>
      </c>
      <c r="G1736" s="133">
        <v>63760314781.640381</v>
      </c>
      <c r="H1736" s="133">
        <v>912554945971.41504</v>
      </c>
      <c r="I1736" s="133">
        <v>25510655649565.914</v>
      </c>
      <c r="J1736" s="133">
        <v>300070278273.15375</v>
      </c>
      <c r="K1736" s="133">
        <v>117631406733.72141</v>
      </c>
      <c r="L1736" s="133">
        <v>2393544429847.0645</v>
      </c>
      <c r="M1736" s="133">
        <v>29234456710391.266</v>
      </c>
      <c r="N1736" s="133">
        <v>31095269522105.012</v>
      </c>
      <c r="O1736" s="132">
        <v>0.71074124769418257</v>
      </c>
      <c r="P1736" s="132">
        <v>0.78411131565278924</v>
      </c>
      <c r="Q1736" s="133">
        <v>7670.2687523692675</v>
      </c>
      <c r="R1736" s="426">
        <v>1.0064288326564266</v>
      </c>
    </row>
    <row r="1737" spans="1:18">
      <c r="A1737" s="134">
        <f t="shared" si="27"/>
        <v>1732</v>
      </c>
      <c r="B1737" s="131">
        <v>11025205.212456528</v>
      </c>
      <c r="C1737" s="131">
        <v>5304589.2912447201</v>
      </c>
      <c r="D1737" s="131">
        <v>1018417.5856964255</v>
      </c>
      <c r="E1737" s="131">
        <v>6126760.1188234854</v>
      </c>
      <c r="F1737" s="133">
        <v>269575306396.4632</v>
      </c>
      <c r="G1737" s="133">
        <v>57611115520.073387</v>
      </c>
      <c r="H1737" s="133">
        <v>908194076511.63892</v>
      </c>
      <c r="I1737" s="133">
        <v>9839865230192.6816</v>
      </c>
      <c r="J1737" s="133">
        <v>338882346417.03882</v>
      </c>
      <c r="K1737" s="133">
        <v>83860149999.317947</v>
      </c>
      <c r="L1737" s="133">
        <v>1509708435976.1682</v>
      </c>
      <c r="M1737" s="133">
        <v>12680510239096.846</v>
      </c>
      <c r="N1737" s="133">
        <v>13623434795064.219</v>
      </c>
      <c r="O1737" s="132">
        <v>0.54599887676709336</v>
      </c>
      <c r="P1737" s="132">
        <v>0.62221122411702789</v>
      </c>
      <c r="Q1737" s="133">
        <v>3360.4920560099208</v>
      </c>
      <c r="R1737" s="426">
        <v>0.88459607034867305</v>
      </c>
    </row>
    <row r="1738" spans="1:18">
      <c r="A1738" s="134">
        <f t="shared" si="27"/>
        <v>1733</v>
      </c>
      <c r="B1738" s="131">
        <v>11580063.332781626</v>
      </c>
      <c r="C1738" s="131">
        <v>3920054.1445383364</v>
      </c>
      <c r="D1738" s="131">
        <v>745252.29063178413</v>
      </c>
      <c r="E1738" s="131">
        <v>4519022.9755603652</v>
      </c>
      <c r="F1738" s="133">
        <v>275776492092.26361</v>
      </c>
      <c r="G1738" s="133">
        <v>59707689858.350479</v>
      </c>
      <c r="H1738" s="133">
        <v>339821178971.65021</v>
      </c>
      <c r="I1738" s="133">
        <v>8297728879897.4814</v>
      </c>
      <c r="J1738" s="133">
        <v>353504553626.29517</v>
      </c>
      <c r="K1738" s="133">
        <v>85176335065.278473</v>
      </c>
      <c r="L1738" s="133">
        <v>1537623339770.4963</v>
      </c>
      <c r="M1738" s="133">
        <v>10613854287331.203</v>
      </c>
      <c r="N1738" s="133">
        <v>11338690785285.99</v>
      </c>
      <c r="O1738" s="132">
        <v>0.52934629181964499</v>
      </c>
      <c r="P1738" s="132">
        <v>0.59581394964826262</v>
      </c>
      <c r="Q1738" s="133">
        <v>2796.9143525619115</v>
      </c>
      <c r="R1738" s="426">
        <v>1.1384328783944346</v>
      </c>
    </row>
    <row r="1739" spans="1:18">
      <c r="A1739" s="134">
        <f t="shared" si="27"/>
        <v>1734</v>
      </c>
      <c r="B1739" s="131">
        <v>11657340.438939603</v>
      </c>
      <c r="C1739" s="131">
        <v>19667680.678327091</v>
      </c>
      <c r="D1739" s="131">
        <v>1273877.667478391</v>
      </c>
      <c r="E1739" s="131">
        <v>3990572.9135230687</v>
      </c>
      <c r="F1739" s="133">
        <v>249111632451.0441</v>
      </c>
      <c r="G1739" s="133">
        <v>77199478297.12262</v>
      </c>
      <c r="H1739" s="133">
        <v>0</v>
      </c>
      <c r="I1739" s="133">
        <v>28161367338372.043</v>
      </c>
      <c r="J1739" s="133">
        <v>261203390528.51346</v>
      </c>
      <c r="K1739" s="133">
        <v>115529472688.02739</v>
      </c>
      <c r="L1739" s="133">
        <v>3196414373409.479</v>
      </c>
      <c r="M1739" s="133">
        <v>31734514574998.063</v>
      </c>
      <c r="N1739" s="133">
        <v>33589870684129.109</v>
      </c>
      <c r="O1739" s="132">
        <v>0.70682009416979807</v>
      </c>
      <c r="P1739" s="132">
        <v>0.77592106142562545</v>
      </c>
      <c r="Q1739" s="133">
        <v>8285.6119102439843</v>
      </c>
      <c r="R1739" s="426">
        <v>1.2162629434761603</v>
      </c>
    </row>
    <row r="1740" spans="1:18">
      <c r="A1740" s="134">
        <f t="shared" si="27"/>
        <v>1735</v>
      </c>
      <c r="B1740" s="131">
        <v>16413272.445815399</v>
      </c>
      <c r="C1740" s="131">
        <v>7154037.5614337716</v>
      </c>
      <c r="D1740" s="131">
        <v>943913.72552152444</v>
      </c>
      <c r="E1740" s="131">
        <v>6211799.355187865</v>
      </c>
      <c r="F1740" s="133">
        <v>367356259991.49738</v>
      </c>
      <c r="G1740" s="133">
        <v>108350813054.38577</v>
      </c>
      <c r="H1740" s="133">
        <v>258632189693.35797</v>
      </c>
      <c r="I1740" s="133">
        <v>12781323348542.986</v>
      </c>
      <c r="J1740" s="133">
        <v>471663776001.01721</v>
      </c>
      <c r="K1740" s="133">
        <v>82250323233.541458</v>
      </c>
      <c r="L1740" s="133">
        <v>1935106478465.9197</v>
      </c>
      <c r="M1740" s="133">
        <v>15528976115936.822</v>
      </c>
      <c r="N1740" s="133">
        <v>16545714817837.811</v>
      </c>
      <c r="O1740" s="132">
        <v>0.57381171709328271</v>
      </c>
      <c r="P1740" s="132">
        <v>0.61716323255420147</v>
      </c>
      <c r="Q1740" s="133">
        <v>4081.3307394765197</v>
      </c>
      <c r="R1740" s="426">
        <v>0.97821166564436179</v>
      </c>
    </row>
    <row r="1741" spans="1:18">
      <c r="A1741" s="134">
        <f t="shared" si="27"/>
        <v>1736</v>
      </c>
      <c r="B1741" s="131">
        <v>13321189.134876251</v>
      </c>
      <c r="C1741" s="131">
        <v>8447644.7702079769</v>
      </c>
      <c r="D1741" s="131">
        <v>658057.09136711818</v>
      </c>
      <c r="E1741" s="131">
        <v>5504295.0227593835</v>
      </c>
      <c r="F1741" s="133">
        <v>266109716613.11969</v>
      </c>
      <c r="G1741" s="133">
        <v>21858280302.463402</v>
      </c>
      <c r="H1741" s="133">
        <v>0</v>
      </c>
      <c r="I1741" s="133">
        <v>14603556170692.977</v>
      </c>
      <c r="J1741" s="133">
        <v>482004507179.50525</v>
      </c>
      <c r="K1741" s="133">
        <v>63760378147.209236</v>
      </c>
      <c r="L1741" s="133">
        <v>1840154801830.7542</v>
      </c>
      <c r="M1741" s="133">
        <v>16989475857850.445</v>
      </c>
      <c r="N1741" s="133">
        <v>18135122850530.145</v>
      </c>
      <c r="O1741" s="132">
        <v>0.60629979865770345</v>
      </c>
      <c r="P1741" s="132">
        <v>0.65783294932591174</v>
      </c>
      <c r="Q1741" s="133">
        <v>4473.3899483300802</v>
      </c>
      <c r="R1741" s="426">
        <v>1.3275866906041287</v>
      </c>
    </row>
    <row r="1742" spans="1:18">
      <c r="A1742" s="134">
        <f t="shared" si="27"/>
        <v>1737</v>
      </c>
      <c r="B1742" s="131">
        <v>9955058.959506562</v>
      </c>
      <c r="C1742" s="131">
        <v>3838373.2470253697</v>
      </c>
      <c r="D1742" s="131">
        <v>856223.00981183187</v>
      </c>
      <c r="E1742" s="131">
        <v>4148098.6852291189</v>
      </c>
      <c r="F1742" s="133">
        <v>170372643205.18161</v>
      </c>
      <c r="G1742" s="133">
        <v>42630472428.866409</v>
      </c>
      <c r="H1742" s="133">
        <v>413176809449.06458</v>
      </c>
      <c r="I1742" s="133">
        <v>8590836079018.6768</v>
      </c>
      <c r="J1742" s="133">
        <v>263731180540.30612</v>
      </c>
      <c r="K1742" s="133">
        <v>58090684243.834808</v>
      </c>
      <c r="L1742" s="133">
        <v>2506399707167.6396</v>
      </c>
      <c r="M1742" s="133">
        <v>11832234460419.523</v>
      </c>
      <c r="N1742" s="133">
        <v>12719102840716.467</v>
      </c>
      <c r="O1742" s="132">
        <v>0.59377405099119329</v>
      </c>
      <c r="P1742" s="132">
        <v>0.65273267757081777</v>
      </c>
      <c r="Q1742" s="133">
        <v>3137.4205329838351</v>
      </c>
      <c r="R1742" s="426">
        <v>1.166306605001256</v>
      </c>
    </row>
    <row r="1743" spans="1:18">
      <c r="A1743" s="134">
        <f t="shared" si="27"/>
        <v>1738</v>
      </c>
      <c r="B1743" s="131">
        <v>12822868.80891934</v>
      </c>
      <c r="C1743" s="131">
        <v>6245929.5941665098</v>
      </c>
      <c r="D1743" s="131">
        <v>842410.64332086546</v>
      </c>
      <c r="E1743" s="131">
        <v>4620581.9461858654</v>
      </c>
      <c r="F1743" s="133">
        <v>267163165938.45587</v>
      </c>
      <c r="G1743" s="133">
        <v>79349176087.323792</v>
      </c>
      <c r="H1743" s="133">
        <v>716419017198.24158</v>
      </c>
      <c r="I1743" s="133">
        <v>11707854935994.564</v>
      </c>
      <c r="J1743" s="133">
        <v>234326365370.07129</v>
      </c>
      <c r="K1743" s="133">
        <v>89677722451.546951</v>
      </c>
      <c r="L1743" s="133">
        <v>1623805106276.863</v>
      </c>
      <c r="M1743" s="133">
        <v>14372083147291.289</v>
      </c>
      <c r="N1743" s="133">
        <v>15293342717723.293</v>
      </c>
      <c r="O1743" s="132">
        <v>0.57093520167817347</v>
      </c>
      <c r="P1743" s="132">
        <v>0.63987276801915538</v>
      </c>
      <c r="Q1743" s="133">
        <v>3772.4081691473343</v>
      </c>
      <c r="R1743" s="426">
        <v>1.1333520421838181</v>
      </c>
    </row>
    <row r="1744" spans="1:18">
      <c r="A1744" s="134">
        <f t="shared" si="27"/>
        <v>1739</v>
      </c>
      <c r="B1744" s="131">
        <v>13336243.825623106</v>
      </c>
      <c r="C1744" s="131">
        <v>7450373.2741178684</v>
      </c>
      <c r="D1744" s="131">
        <v>643597.56339981942</v>
      </c>
      <c r="E1744" s="131">
        <v>4215405.3242445393</v>
      </c>
      <c r="F1744" s="133">
        <v>293709010628.28253</v>
      </c>
      <c r="G1744" s="133">
        <v>72543319562.897614</v>
      </c>
      <c r="H1744" s="133">
        <v>43882140026.231194</v>
      </c>
      <c r="I1744" s="133">
        <v>13990690712081.012</v>
      </c>
      <c r="J1744" s="133">
        <v>323252681574.3009</v>
      </c>
      <c r="K1744" s="133">
        <v>96055317507.139847</v>
      </c>
      <c r="L1744" s="133">
        <v>1716870840066.7371</v>
      </c>
      <c r="M1744" s="133">
        <v>16170751691255.42</v>
      </c>
      <c r="N1744" s="133">
        <v>17215822260479.584</v>
      </c>
      <c r="O1744" s="132">
        <v>0.60660092793161247</v>
      </c>
      <c r="P1744" s="132">
        <v>0.65452673374008108</v>
      </c>
      <c r="Q1744" s="133">
        <v>4246.6261125997989</v>
      </c>
      <c r="R1744" s="426">
        <v>1.3043496292594703</v>
      </c>
    </row>
    <row r="1745" spans="1:18">
      <c r="A1745" s="134">
        <f t="shared" si="27"/>
        <v>1740</v>
      </c>
      <c r="B1745" s="131">
        <v>7683784.119215806</v>
      </c>
      <c r="C1745" s="131">
        <v>5058179.4681161446</v>
      </c>
      <c r="D1745" s="131">
        <v>861240.77602052037</v>
      </c>
      <c r="E1745" s="131">
        <v>5626333.3549393788</v>
      </c>
      <c r="F1745" s="133">
        <v>199713814385.98022</v>
      </c>
      <c r="G1745" s="133">
        <v>32455544142.275711</v>
      </c>
      <c r="H1745" s="133">
        <v>407693370046.07172</v>
      </c>
      <c r="I1745" s="133">
        <v>11041757512348.096</v>
      </c>
      <c r="J1745" s="133">
        <v>193819520032.92743</v>
      </c>
      <c r="K1745" s="133">
        <v>80014540788.532135</v>
      </c>
      <c r="L1745" s="133">
        <v>1919050972643.9519</v>
      </c>
      <c r="M1745" s="133">
        <v>13642335915859.578</v>
      </c>
      <c r="N1745" s="133">
        <v>14603952548162.219</v>
      </c>
      <c r="O1745" s="132">
        <v>0.57572989988778922</v>
      </c>
      <c r="P1745" s="132">
        <v>0.63344048123367425</v>
      </c>
      <c r="Q1745" s="133">
        <v>3602.3563266310357</v>
      </c>
      <c r="R1745" s="426">
        <v>1.073574365464518</v>
      </c>
    </row>
    <row r="1746" spans="1:18">
      <c r="A1746" s="134">
        <f t="shared" si="27"/>
        <v>1741</v>
      </c>
      <c r="B1746" s="131">
        <v>10952746.772949005</v>
      </c>
      <c r="C1746" s="131">
        <v>10479374.518989006</v>
      </c>
      <c r="D1746" s="131">
        <v>1380778.8699422188</v>
      </c>
      <c r="E1746" s="131">
        <v>4687391.4651069082</v>
      </c>
      <c r="F1746" s="133">
        <v>195641892330.75558</v>
      </c>
      <c r="G1746" s="133">
        <v>39555855600.06826</v>
      </c>
      <c r="H1746" s="133">
        <v>617562325641.72095</v>
      </c>
      <c r="I1746" s="133">
        <v>17970408931174.688</v>
      </c>
      <c r="J1746" s="133">
        <v>312378315064.14679</v>
      </c>
      <c r="K1746" s="133">
        <v>163776605668.58762</v>
      </c>
      <c r="L1746" s="133">
        <v>3338502822486.5273</v>
      </c>
      <c r="M1746" s="133">
        <v>22402629000035.672</v>
      </c>
      <c r="N1746" s="133">
        <v>23903854272495.922</v>
      </c>
      <c r="O1746" s="132">
        <v>0.66371584268398642</v>
      </c>
      <c r="P1746" s="132">
        <v>0.73793335407734562</v>
      </c>
      <c r="Q1746" s="133">
        <v>5896.3626720512884</v>
      </c>
      <c r="R1746" s="426">
        <v>1.1298569287775286</v>
      </c>
    </row>
    <row r="1747" spans="1:18">
      <c r="A1747" s="134">
        <f t="shared" si="27"/>
        <v>1742</v>
      </c>
      <c r="B1747" s="131">
        <v>8482236.8749484532</v>
      </c>
      <c r="C1747" s="131">
        <v>16036848.243871087</v>
      </c>
      <c r="D1747" s="131">
        <v>1251891.0291434713</v>
      </c>
      <c r="E1747" s="131">
        <v>4485995.6250476036</v>
      </c>
      <c r="F1747" s="133">
        <v>229955497680.45197</v>
      </c>
      <c r="G1747" s="133">
        <v>52479564132.380821</v>
      </c>
      <c r="H1747" s="133">
        <v>771684367752.12891</v>
      </c>
      <c r="I1747" s="133">
        <v>21961338688827.656</v>
      </c>
      <c r="J1747" s="133">
        <v>259830227716.9548</v>
      </c>
      <c r="K1747" s="133">
        <v>68819326006.93515</v>
      </c>
      <c r="L1747" s="133">
        <v>2472563243178.1406</v>
      </c>
      <c r="M1747" s="133">
        <v>25534235853481.813</v>
      </c>
      <c r="N1747" s="133">
        <v>27195326381324.602</v>
      </c>
      <c r="O1747" s="132">
        <v>0.71493817907054535</v>
      </c>
      <c r="P1747" s="132">
        <v>0.77867629309065312</v>
      </c>
      <c r="Q1747" s="133">
        <v>6708.2699509927479</v>
      </c>
      <c r="R1747" s="426">
        <v>0.98931426165900438</v>
      </c>
    </row>
    <row r="1748" spans="1:18">
      <c r="A1748" s="134">
        <f t="shared" si="27"/>
        <v>1743</v>
      </c>
      <c r="B1748" s="131">
        <v>12364339.986367349</v>
      </c>
      <c r="C1748" s="131">
        <v>4881325.259147807</v>
      </c>
      <c r="D1748" s="131">
        <v>1036981.6555569504</v>
      </c>
      <c r="E1748" s="131">
        <v>3645826.2524435702</v>
      </c>
      <c r="F1748" s="133">
        <v>254907732668.58606</v>
      </c>
      <c r="G1748" s="133">
        <v>41904794297.912262</v>
      </c>
      <c r="H1748" s="133">
        <v>317574755097.82251</v>
      </c>
      <c r="I1748" s="133">
        <v>9818580728708.5762</v>
      </c>
      <c r="J1748" s="133">
        <v>246555674946.26389</v>
      </c>
      <c r="K1748" s="133">
        <v>130156941800.45964</v>
      </c>
      <c r="L1748" s="133">
        <v>2315822888070.5566</v>
      </c>
      <c r="M1748" s="133">
        <v>12828690988623.678</v>
      </c>
      <c r="N1748" s="133">
        <v>13788268475369.432</v>
      </c>
      <c r="O1748" s="132">
        <v>0.55839264820590306</v>
      </c>
      <c r="P1748" s="132">
        <v>0.63232826698378197</v>
      </c>
      <c r="Q1748" s="133">
        <v>3401.1515726120947</v>
      </c>
      <c r="R1748" s="426">
        <v>1.20247348759671</v>
      </c>
    </row>
    <row r="1749" spans="1:18">
      <c r="A1749" s="134">
        <f t="shared" si="27"/>
        <v>1744</v>
      </c>
      <c r="B1749" s="131">
        <v>11097207.876910841</v>
      </c>
      <c r="C1749" s="131">
        <v>4589023.0566695556</v>
      </c>
      <c r="D1749" s="131">
        <v>1299130.8821058846</v>
      </c>
      <c r="E1749" s="131">
        <v>2694209.1658146069</v>
      </c>
      <c r="F1749" s="133">
        <v>247950667884.31393</v>
      </c>
      <c r="G1749" s="133">
        <v>49009058325.092667</v>
      </c>
      <c r="H1749" s="133">
        <v>147446713731.99237</v>
      </c>
      <c r="I1749" s="133">
        <v>10005989091911.396</v>
      </c>
      <c r="J1749" s="133">
        <v>117047013124.10448</v>
      </c>
      <c r="K1749" s="133">
        <v>159601521134.81805</v>
      </c>
      <c r="L1749" s="133">
        <v>2728908567884.2192</v>
      </c>
      <c r="M1749" s="133">
        <v>13158992907786.529</v>
      </c>
      <c r="N1749" s="133">
        <v>14014371690432.828</v>
      </c>
      <c r="O1749" s="132">
        <v>0.58310537160475573</v>
      </c>
      <c r="P1749" s="132">
        <v>0.66296588183806227</v>
      </c>
      <c r="Q1749" s="133">
        <v>3456.9244426326659</v>
      </c>
      <c r="R1749" s="426">
        <v>1.1410590708152983</v>
      </c>
    </row>
    <row r="1750" spans="1:18">
      <c r="A1750" s="134">
        <f t="shared" si="27"/>
        <v>1745</v>
      </c>
      <c r="B1750" s="131">
        <v>12065679.029335689</v>
      </c>
      <c r="C1750" s="131">
        <v>5786022.5140635166</v>
      </c>
      <c r="D1750" s="131">
        <v>1944106.3694919613</v>
      </c>
      <c r="E1750" s="131">
        <v>6193121.667204543</v>
      </c>
      <c r="F1750" s="133">
        <v>302097022011.17065</v>
      </c>
      <c r="G1750" s="133">
        <v>91493233307.623398</v>
      </c>
      <c r="H1750" s="133">
        <v>854101599645.15576</v>
      </c>
      <c r="I1750" s="133">
        <v>10848008868221.844</v>
      </c>
      <c r="J1750" s="133">
        <v>289348227996.38635</v>
      </c>
      <c r="K1750" s="133">
        <v>91136931247.050446</v>
      </c>
      <c r="L1750" s="133">
        <v>6178938476490.8691</v>
      </c>
      <c r="M1750" s="133">
        <v>18261534103601.305</v>
      </c>
      <c r="N1750" s="133">
        <v>19501279794728.07</v>
      </c>
      <c r="O1750" s="132">
        <v>0.58145197375155677</v>
      </c>
      <c r="P1750" s="132">
        <v>0.67536215409767975</v>
      </c>
      <c r="Q1750" s="133">
        <v>4810.3798210972054</v>
      </c>
      <c r="R1750" s="426">
        <v>1.472688501906277</v>
      </c>
    </row>
    <row r="1751" spans="1:18">
      <c r="A1751" s="134">
        <f t="shared" si="27"/>
        <v>1746</v>
      </c>
      <c r="B1751" s="131">
        <v>9996512.6899993327</v>
      </c>
      <c r="C1751" s="131">
        <v>15099109.836355923</v>
      </c>
      <c r="D1751" s="131">
        <v>1101577.3867507474</v>
      </c>
      <c r="E1751" s="131">
        <v>4552161.1129511604</v>
      </c>
      <c r="F1751" s="133">
        <v>190399494368.93323</v>
      </c>
      <c r="G1751" s="133">
        <v>46842000283.582382</v>
      </c>
      <c r="H1751" s="133">
        <v>760817644052.09033</v>
      </c>
      <c r="I1751" s="133">
        <v>18574887797203.195</v>
      </c>
      <c r="J1751" s="133">
        <v>140416293725.19781</v>
      </c>
      <c r="K1751" s="133">
        <v>92010102990.927628</v>
      </c>
      <c r="L1751" s="133">
        <v>2900014359931.5864</v>
      </c>
      <c r="M1751" s="133">
        <v>22468146197902.996</v>
      </c>
      <c r="N1751" s="133">
        <v>23862777044771.43</v>
      </c>
      <c r="O1751" s="132">
        <v>0.68485643163625021</v>
      </c>
      <c r="P1751" s="132">
        <v>0.73980734148444016</v>
      </c>
      <c r="Q1751" s="133">
        <v>5886.2301541123406</v>
      </c>
      <c r="R1751" s="426">
        <v>1.1325483630625943</v>
      </c>
    </row>
    <row r="1752" spans="1:18">
      <c r="A1752" s="134">
        <f t="shared" si="27"/>
        <v>1747</v>
      </c>
      <c r="B1752" s="131">
        <v>7825485.9689520858</v>
      </c>
      <c r="C1752" s="131">
        <v>3717905.2848254303</v>
      </c>
      <c r="D1752" s="131">
        <v>1171071.8922966118</v>
      </c>
      <c r="E1752" s="131">
        <v>5812875.5932935681</v>
      </c>
      <c r="F1752" s="133">
        <v>177551050797.86182</v>
      </c>
      <c r="G1752" s="133">
        <v>45389543188.060432</v>
      </c>
      <c r="H1752" s="133">
        <v>421022643734.0498</v>
      </c>
      <c r="I1752" s="133">
        <v>8365972009900.377</v>
      </c>
      <c r="J1752" s="133">
        <v>391073897962.19592</v>
      </c>
      <c r="K1752" s="133">
        <v>113607281180.95392</v>
      </c>
      <c r="L1752" s="133">
        <v>2125490830737.4089</v>
      </c>
      <c r="M1752" s="133">
        <v>11417166663514.984</v>
      </c>
      <c r="N1752" s="133">
        <v>12244367924852.846</v>
      </c>
      <c r="O1752" s="132">
        <v>0.53050287186260681</v>
      </c>
      <c r="P1752" s="132">
        <v>0.61140797967931015</v>
      </c>
      <c r="Q1752" s="133">
        <v>3020.3176923662668</v>
      </c>
      <c r="R1752" s="426">
        <v>1.012423139573136</v>
      </c>
    </row>
    <row r="1753" spans="1:18">
      <c r="A1753" s="134">
        <f t="shared" si="27"/>
        <v>1748</v>
      </c>
      <c r="B1753" s="131">
        <v>11810041.300981436</v>
      </c>
      <c r="C1753" s="131">
        <v>5523098.7226451393</v>
      </c>
      <c r="D1753" s="131">
        <v>924254.3462900772</v>
      </c>
      <c r="E1753" s="131">
        <v>6750820.1154979337</v>
      </c>
      <c r="F1753" s="133">
        <v>242157270803.33472</v>
      </c>
      <c r="G1753" s="133">
        <v>44250294385.177063</v>
      </c>
      <c r="H1753" s="133">
        <v>409066279195.82104</v>
      </c>
      <c r="I1753" s="133">
        <v>12579374446742.82</v>
      </c>
      <c r="J1753" s="133">
        <v>233067232519.72205</v>
      </c>
      <c r="K1753" s="133">
        <v>77902378764.165527</v>
      </c>
      <c r="L1753" s="133">
        <v>1866959472286.1511</v>
      </c>
      <c r="M1753" s="133">
        <v>15166369809508.68</v>
      </c>
      <c r="N1753" s="133">
        <v>16260242400330.789</v>
      </c>
      <c r="O1753" s="132">
        <v>0.55615793398899416</v>
      </c>
      <c r="P1753" s="132">
        <v>0.61981247721188171</v>
      </c>
      <c r="Q1753" s="133">
        <v>4010.9132709252071</v>
      </c>
      <c r="R1753" s="426">
        <v>1.0940305713641685</v>
      </c>
    </row>
    <row r="1754" spans="1:18">
      <c r="A1754" s="134">
        <f t="shared" si="27"/>
        <v>1749</v>
      </c>
      <c r="B1754" s="131">
        <v>11729234.963178942</v>
      </c>
      <c r="C1754" s="131">
        <v>5362541.8152840715</v>
      </c>
      <c r="D1754" s="131">
        <v>1174022.1120451556</v>
      </c>
      <c r="E1754" s="131">
        <v>4181398.9004267217</v>
      </c>
      <c r="F1754" s="133">
        <v>212280443919.76074</v>
      </c>
      <c r="G1754" s="133">
        <v>39812181146.11451</v>
      </c>
      <c r="H1754" s="133">
        <v>677825046445.50647</v>
      </c>
      <c r="I1754" s="133">
        <v>10192251434476.672</v>
      </c>
      <c r="J1754" s="133">
        <v>337899397061.36066</v>
      </c>
      <c r="K1754" s="133">
        <v>122302895987.61499</v>
      </c>
      <c r="L1754" s="133">
        <v>3201667020709.9087</v>
      </c>
      <c r="M1754" s="133">
        <v>14531945794681.063</v>
      </c>
      <c r="N1754" s="133">
        <v>15547482685310.256</v>
      </c>
      <c r="O1754" s="132">
        <v>0.59258687536149945</v>
      </c>
      <c r="P1754" s="132">
        <v>0.65940421850910824</v>
      </c>
      <c r="Q1754" s="133">
        <v>3835.0968636680454</v>
      </c>
      <c r="R1754" s="426">
        <v>1.1882703154376595</v>
      </c>
    </row>
    <row r="1755" spans="1:18">
      <c r="A1755" s="134">
        <f t="shared" si="27"/>
        <v>1750</v>
      </c>
      <c r="B1755" s="131">
        <v>8348370.117031388</v>
      </c>
      <c r="C1755" s="131">
        <v>4152014.3637553626</v>
      </c>
      <c r="D1755" s="131">
        <v>803164.77125840099</v>
      </c>
      <c r="E1755" s="131">
        <v>6567314.9889993593</v>
      </c>
      <c r="F1755" s="133">
        <v>201869917256.25897</v>
      </c>
      <c r="G1755" s="133">
        <v>44513031723.348091</v>
      </c>
      <c r="H1755" s="133">
        <v>510259454010.95447</v>
      </c>
      <c r="I1755" s="133">
        <v>7977228002293.0889</v>
      </c>
      <c r="J1755" s="133">
        <v>447409063732.70361</v>
      </c>
      <c r="K1755" s="133">
        <v>86210863580.563049</v>
      </c>
      <c r="L1755" s="133">
        <v>1469397738420.3894</v>
      </c>
      <c r="M1755" s="133">
        <v>10490505122037.697</v>
      </c>
      <c r="N1755" s="133">
        <v>11358641396401.473</v>
      </c>
      <c r="O1755" s="132">
        <v>0.53636786753857069</v>
      </c>
      <c r="P1755" s="132">
        <v>0.59849392292658521</v>
      </c>
      <c r="Q1755" s="133">
        <v>2801.8355689199489</v>
      </c>
      <c r="R1755" s="426">
        <v>0.98629011806063394</v>
      </c>
    </row>
    <row r="1756" spans="1:18">
      <c r="A1756" s="134">
        <f t="shared" si="27"/>
        <v>1751</v>
      </c>
      <c r="B1756" s="131">
        <v>8698784.4971317239</v>
      </c>
      <c r="C1756" s="131">
        <v>4760307.7715226281</v>
      </c>
      <c r="D1756" s="131">
        <v>880796.45702366717</v>
      </c>
      <c r="E1756" s="131">
        <v>5425354.5038984716</v>
      </c>
      <c r="F1756" s="133">
        <v>158872103873.45905</v>
      </c>
      <c r="G1756" s="133">
        <v>44980908983.210274</v>
      </c>
      <c r="H1756" s="133">
        <v>524078902697.60895</v>
      </c>
      <c r="I1756" s="133">
        <v>8724838126546.1475</v>
      </c>
      <c r="J1756" s="133">
        <v>255431777083.15637</v>
      </c>
      <c r="K1756" s="133">
        <v>108476901990.90759</v>
      </c>
      <c r="L1756" s="133">
        <v>1349000097557.1377</v>
      </c>
      <c r="M1756" s="133">
        <v>10961825805874.957</v>
      </c>
      <c r="N1756" s="133">
        <v>11759820351606.633</v>
      </c>
      <c r="O1756" s="132">
        <v>0.54718242543923401</v>
      </c>
      <c r="P1756" s="132">
        <v>0.61444428164905185</v>
      </c>
      <c r="Q1756" s="133">
        <v>2900.7943639878226</v>
      </c>
      <c r="R1756" s="426">
        <v>0.88212753518148956</v>
      </c>
    </row>
    <row r="1757" spans="1:18">
      <c r="A1757" s="134">
        <f t="shared" si="27"/>
        <v>1752</v>
      </c>
      <c r="B1757" s="131">
        <v>8970700.6150047779</v>
      </c>
      <c r="C1757" s="131">
        <v>9562628.0149675068</v>
      </c>
      <c r="D1757" s="131">
        <v>901911.23897085083</v>
      </c>
      <c r="E1757" s="131">
        <v>4747258.8707273491</v>
      </c>
      <c r="F1757" s="133">
        <v>233645482114.96289</v>
      </c>
      <c r="G1757" s="133">
        <v>62882087140.629974</v>
      </c>
      <c r="H1757" s="133">
        <v>507813489628.8623</v>
      </c>
      <c r="I1757" s="133">
        <v>16915220261424.494</v>
      </c>
      <c r="J1757" s="133">
        <v>338795447645.79297</v>
      </c>
      <c r="K1757" s="133">
        <v>83535163860.85022</v>
      </c>
      <c r="L1757" s="133">
        <v>1991662202858.8569</v>
      </c>
      <c r="M1757" s="133">
        <v>19837026565418.855</v>
      </c>
      <c r="N1757" s="133">
        <v>21145182442555.141</v>
      </c>
      <c r="O1757" s="132">
        <v>0.66154469706719332</v>
      </c>
      <c r="P1757" s="132">
        <v>0.73548003277506513</v>
      </c>
      <c r="Q1757" s="133">
        <v>5215.8812142464576</v>
      </c>
      <c r="R1757" s="426">
        <v>1.1638236781225804</v>
      </c>
    </row>
    <row r="1758" spans="1:18">
      <c r="A1758" s="134">
        <f t="shared" si="27"/>
        <v>1753</v>
      </c>
      <c r="B1758" s="131">
        <v>11768815.287359331</v>
      </c>
      <c r="C1758" s="131">
        <v>5267390.698200061</v>
      </c>
      <c r="D1758" s="131">
        <v>1302312.269339327</v>
      </c>
      <c r="E1758" s="131">
        <v>2904377.8521683416</v>
      </c>
      <c r="F1758" s="133">
        <v>252174220593.91437</v>
      </c>
      <c r="G1758" s="133">
        <v>70749286062.062408</v>
      </c>
      <c r="H1758" s="133">
        <v>604987171816.87048</v>
      </c>
      <c r="I1758" s="133">
        <v>8966937073589.2559</v>
      </c>
      <c r="J1758" s="133">
        <v>150691749564.8884</v>
      </c>
      <c r="K1758" s="133">
        <v>125804457721.18379</v>
      </c>
      <c r="L1758" s="133">
        <v>3991861531174.2822</v>
      </c>
      <c r="M1758" s="133">
        <v>13840281983866.48</v>
      </c>
      <c r="N1758" s="133">
        <v>14720106108124.824</v>
      </c>
      <c r="O1758" s="132">
        <v>0.61326966546867379</v>
      </c>
      <c r="P1758" s="132">
        <v>0.67261426926866918</v>
      </c>
      <c r="Q1758" s="133">
        <v>3631.0079201097246</v>
      </c>
      <c r="R1758" s="426">
        <v>1.3064337732048041</v>
      </c>
    </row>
    <row r="1759" spans="1:18">
      <c r="A1759" s="134">
        <f t="shared" si="27"/>
        <v>1754</v>
      </c>
      <c r="B1759" s="131">
        <v>6183365.1339446055</v>
      </c>
      <c r="C1759" s="131">
        <v>3160504.1787645952</v>
      </c>
      <c r="D1759" s="131">
        <v>667103.77952699352</v>
      </c>
      <c r="E1759" s="131">
        <v>3859731.2469729669</v>
      </c>
      <c r="F1759" s="133">
        <v>234911657541.44318</v>
      </c>
      <c r="G1759" s="133">
        <v>65851290791.981003</v>
      </c>
      <c r="H1759" s="133">
        <v>521512824206.93433</v>
      </c>
      <c r="I1759" s="133">
        <v>8482246506742.1787</v>
      </c>
      <c r="J1759" s="133">
        <v>257438766415.44202</v>
      </c>
      <c r="K1759" s="133">
        <v>89561405680.570007</v>
      </c>
      <c r="L1759" s="133">
        <v>1411025770813.1277</v>
      </c>
      <c r="M1759" s="133">
        <v>10761785273858.252</v>
      </c>
      <c r="N1759" s="133">
        <v>11572837898423.041</v>
      </c>
      <c r="O1759" s="132">
        <v>0.61307867370557467</v>
      </c>
      <c r="P1759" s="132">
        <v>0.6750235569876365</v>
      </c>
      <c r="Q1759" s="133">
        <v>2854.6714105631577</v>
      </c>
      <c r="R1759" s="426">
        <v>1.081851221254394</v>
      </c>
    </row>
    <row r="1760" spans="1:18">
      <c r="A1760" s="134">
        <f t="shared" si="27"/>
        <v>1755</v>
      </c>
      <c r="B1760" s="131">
        <v>11299235.869034283</v>
      </c>
      <c r="C1760" s="131">
        <v>5404337.7160330825</v>
      </c>
      <c r="D1760" s="131">
        <v>949898.61955025606</v>
      </c>
      <c r="E1760" s="131">
        <v>4352103.4152372573</v>
      </c>
      <c r="F1760" s="133">
        <v>266513484838.25037</v>
      </c>
      <c r="G1760" s="133">
        <v>70864848261.828659</v>
      </c>
      <c r="H1760" s="133">
        <v>715091809814.75769</v>
      </c>
      <c r="I1760" s="133">
        <v>10540860527780.889</v>
      </c>
      <c r="J1760" s="133">
        <v>290832208386.02551</v>
      </c>
      <c r="K1760" s="133">
        <v>85836610626.761597</v>
      </c>
      <c r="L1760" s="133">
        <v>2554797845906.5225</v>
      </c>
      <c r="M1760" s="133">
        <v>14187419002514.957</v>
      </c>
      <c r="N1760" s="133">
        <v>15115886415984.836</v>
      </c>
      <c r="O1760" s="132">
        <v>0.58123813991839712</v>
      </c>
      <c r="P1760" s="132">
        <v>0.65974250754535391</v>
      </c>
      <c r="Q1760" s="133">
        <v>3728.6350310766738</v>
      </c>
      <c r="R1760" s="426">
        <v>1.2480480792743029</v>
      </c>
    </row>
    <row r="1761" spans="1:18">
      <c r="A1761" s="134">
        <f t="shared" si="27"/>
        <v>1756</v>
      </c>
      <c r="B1761" s="131">
        <v>10582000.503719736</v>
      </c>
      <c r="C1761" s="131">
        <v>6301284.3112788936</v>
      </c>
      <c r="D1761" s="131">
        <v>1090554.4310405694</v>
      </c>
      <c r="E1761" s="131">
        <v>4168393.1098970254</v>
      </c>
      <c r="F1761" s="133">
        <v>170150274657.90747</v>
      </c>
      <c r="G1761" s="133">
        <v>44974661889.056175</v>
      </c>
      <c r="H1761" s="133">
        <v>651729586710.00378</v>
      </c>
      <c r="I1761" s="133">
        <v>11918524485985.785</v>
      </c>
      <c r="J1761" s="133">
        <v>225382835685.66083</v>
      </c>
      <c r="K1761" s="133">
        <v>80558663219.162537</v>
      </c>
      <c r="L1761" s="133">
        <v>2159198818240.2959</v>
      </c>
      <c r="M1761" s="133">
        <v>15035394389840.906</v>
      </c>
      <c r="N1761" s="133">
        <v>15975727897721.088</v>
      </c>
      <c r="O1761" s="132">
        <v>0.5886191036548748</v>
      </c>
      <c r="P1761" s="132">
        <v>0.65420828583741875</v>
      </c>
      <c r="Q1761" s="133">
        <v>3940.7320911990842</v>
      </c>
      <c r="R1761" s="426">
        <v>0.95876514066519203</v>
      </c>
    </row>
    <row r="1762" spans="1:18">
      <c r="A1762" s="134">
        <f t="shared" si="27"/>
        <v>1757</v>
      </c>
      <c r="B1762" s="131">
        <v>9831078.4844058044</v>
      </c>
      <c r="C1762" s="131">
        <v>15926030.224838283</v>
      </c>
      <c r="D1762" s="131">
        <v>1510046.7152575492</v>
      </c>
      <c r="E1762" s="131">
        <v>3969526.7279774561</v>
      </c>
      <c r="F1762" s="133">
        <v>241254615994.36197</v>
      </c>
      <c r="G1762" s="133">
        <v>56016390424.550339</v>
      </c>
      <c r="H1762" s="133">
        <v>160423793596.49945</v>
      </c>
      <c r="I1762" s="133">
        <v>19997809735177.043</v>
      </c>
      <c r="J1762" s="133">
        <v>198118782538.72391</v>
      </c>
      <c r="K1762" s="133">
        <v>231421608843.89355</v>
      </c>
      <c r="L1762" s="133">
        <v>3374710593911.3784</v>
      </c>
      <c r="M1762" s="133">
        <v>23962484514067.539</v>
      </c>
      <c r="N1762" s="133">
        <v>25351933424444.5</v>
      </c>
      <c r="O1762" s="132">
        <v>0.67284725771141762</v>
      </c>
      <c r="P1762" s="132">
        <v>0.73440654086651536</v>
      </c>
      <c r="Q1762" s="133">
        <v>6253.5602921668724</v>
      </c>
      <c r="R1762" s="426">
        <v>1.1500355797980684</v>
      </c>
    </row>
    <row r="1763" spans="1:18">
      <c r="A1763" s="134">
        <f t="shared" si="27"/>
        <v>1758</v>
      </c>
      <c r="B1763" s="131">
        <v>9811114.8389988691</v>
      </c>
      <c r="C1763" s="131">
        <v>17360093.644107148</v>
      </c>
      <c r="D1763" s="131">
        <v>1225398.7726039127</v>
      </c>
      <c r="E1763" s="131">
        <v>3005188.1566193346</v>
      </c>
      <c r="F1763" s="133">
        <v>188758397895.54633</v>
      </c>
      <c r="G1763" s="133">
        <v>42781720329.516342</v>
      </c>
      <c r="H1763" s="133">
        <v>745087995247.62891</v>
      </c>
      <c r="I1763" s="133">
        <v>19756179639228.602</v>
      </c>
      <c r="J1763" s="133">
        <v>100315236164.57172</v>
      </c>
      <c r="K1763" s="133">
        <v>104681764897.11809</v>
      </c>
      <c r="L1763" s="133">
        <v>2522590978943.9673</v>
      </c>
      <c r="M1763" s="133">
        <v>23228855614481.887</v>
      </c>
      <c r="N1763" s="133">
        <v>24662073842533.875</v>
      </c>
      <c r="O1763" s="132">
        <v>0.69921158239415737</v>
      </c>
      <c r="P1763" s="132">
        <v>0.76938994133408911</v>
      </c>
      <c r="Q1763" s="133">
        <v>6083.392659727152</v>
      </c>
      <c r="R1763" s="426">
        <v>1.060642343205517</v>
      </c>
    </row>
    <row r="1764" spans="1:18">
      <c r="A1764" s="134">
        <f t="shared" si="27"/>
        <v>1759</v>
      </c>
      <c r="B1764" s="131">
        <v>11277636.446044683</v>
      </c>
      <c r="C1764" s="131">
        <v>5708294.4461620329</v>
      </c>
      <c r="D1764" s="131">
        <v>1087963.7861855221</v>
      </c>
      <c r="E1764" s="131">
        <v>5798369.2759151692</v>
      </c>
      <c r="F1764" s="133">
        <v>190620584749.1076</v>
      </c>
      <c r="G1764" s="133">
        <v>70282557925.767822</v>
      </c>
      <c r="H1764" s="133">
        <v>451100508471.88452</v>
      </c>
      <c r="I1764" s="133">
        <v>8470769368052.5654</v>
      </c>
      <c r="J1764" s="133">
        <v>334025481668.35724</v>
      </c>
      <c r="K1764" s="133">
        <v>100930502366.59673</v>
      </c>
      <c r="L1764" s="133">
        <v>1972016152425.9563</v>
      </c>
      <c r="M1764" s="133">
        <v>11328842012985.361</v>
      </c>
      <c r="N1764" s="133">
        <v>12083879971525.771</v>
      </c>
      <c r="O1764" s="132">
        <v>0.5223917083041183</v>
      </c>
      <c r="P1764" s="132">
        <v>0.60108144797163632</v>
      </c>
      <c r="Q1764" s="133">
        <v>2980.7301360448378</v>
      </c>
      <c r="R1764" s="426">
        <v>1.0476466710413137</v>
      </c>
    </row>
    <row r="1765" spans="1:18">
      <c r="A1765" s="134">
        <f t="shared" si="27"/>
        <v>1760</v>
      </c>
      <c r="B1765" s="131">
        <v>6754374.2899141666</v>
      </c>
      <c r="C1765" s="131">
        <v>4432328.1695240457</v>
      </c>
      <c r="D1765" s="131">
        <v>767676.5763421068</v>
      </c>
      <c r="E1765" s="131">
        <v>3395151.4876282085</v>
      </c>
      <c r="F1765" s="133">
        <v>236710267557.86316</v>
      </c>
      <c r="G1765" s="133">
        <v>39127238284.409653</v>
      </c>
      <c r="H1765" s="133">
        <v>582678836859.09937</v>
      </c>
      <c r="I1765" s="133">
        <v>8053093944171.1328</v>
      </c>
      <c r="J1765" s="133">
        <v>203680686780.38623</v>
      </c>
      <c r="K1765" s="133">
        <v>68362231569.818718</v>
      </c>
      <c r="L1765" s="133">
        <v>1852482829541.8279</v>
      </c>
      <c r="M1765" s="133">
        <v>10760298528922.266</v>
      </c>
      <c r="N1765" s="133">
        <v>11527904646797.09</v>
      </c>
      <c r="O1765" s="132">
        <v>0.61586828138737704</v>
      </c>
      <c r="P1765" s="132">
        <v>0.68652606334966271</v>
      </c>
      <c r="Q1765" s="133">
        <v>2843.5877273796473</v>
      </c>
      <c r="R1765" s="426">
        <v>1.2738975832229247</v>
      </c>
    </row>
    <row r="1766" spans="1:18">
      <c r="A1766" s="134">
        <f t="shared" si="27"/>
        <v>1761</v>
      </c>
      <c r="B1766" s="131">
        <v>9056792.8473614566</v>
      </c>
      <c r="C1766" s="131">
        <v>5144736.1119612744</v>
      </c>
      <c r="D1766" s="131">
        <v>804768.70802345895</v>
      </c>
      <c r="E1766" s="131">
        <v>4005107.6123810844</v>
      </c>
      <c r="F1766" s="133">
        <v>112495830887.82513</v>
      </c>
      <c r="G1766" s="133">
        <v>30245650788.373459</v>
      </c>
      <c r="H1766" s="133">
        <v>424613380240.12476</v>
      </c>
      <c r="I1766" s="133">
        <v>7900669096514.0547</v>
      </c>
      <c r="J1766" s="133">
        <v>241112609986.02716</v>
      </c>
      <c r="K1766" s="133">
        <v>65237411481.457481</v>
      </c>
      <c r="L1766" s="133">
        <v>1516911341086.3274</v>
      </c>
      <c r="M1766" s="133">
        <v>10148543839307.992</v>
      </c>
      <c r="N1766" s="133">
        <v>10859668021183.221</v>
      </c>
      <c r="O1766" s="132">
        <v>0.55898057107086951</v>
      </c>
      <c r="P1766" s="132">
        <v>0.62354870662004136</v>
      </c>
      <c r="Q1766" s="133">
        <v>2678.753828609576</v>
      </c>
      <c r="R1766" s="426">
        <v>0.89930866622147443</v>
      </c>
    </row>
    <row r="1767" spans="1:18">
      <c r="A1767" s="134">
        <f t="shared" si="27"/>
        <v>1762</v>
      </c>
      <c r="B1767" s="131">
        <v>9691972.0066527463</v>
      </c>
      <c r="C1767" s="131">
        <v>14611677.481949346</v>
      </c>
      <c r="D1767" s="131">
        <v>824510.17636038305</v>
      </c>
      <c r="E1767" s="131">
        <v>6023272.857394442</v>
      </c>
      <c r="F1767" s="133">
        <v>206609532417.2431</v>
      </c>
      <c r="G1767" s="133">
        <v>52857866801.546402</v>
      </c>
      <c r="H1767" s="133">
        <v>116705030673.59987</v>
      </c>
      <c r="I1767" s="133">
        <v>21363445029149.703</v>
      </c>
      <c r="J1767" s="133">
        <v>239984655547.01236</v>
      </c>
      <c r="K1767" s="133">
        <v>65436563703.603165</v>
      </c>
      <c r="L1767" s="133">
        <v>1858585686572.9285</v>
      </c>
      <c r="M1767" s="133">
        <v>23644156965646.848</v>
      </c>
      <c r="N1767" s="133">
        <v>25118327370960.461</v>
      </c>
      <c r="O1767" s="132">
        <v>0.68189399640250081</v>
      </c>
      <c r="P1767" s="132">
        <v>0.73942867232972198</v>
      </c>
      <c r="Q1767" s="133">
        <v>6195.9366973262113</v>
      </c>
      <c r="R1767" s="426">
        <v>1.0721569740337766</v>
      </c>
    </row>
    <row r="1768" spans="1:18">
      <c r="A1768" s="134">
        <f t="shared" si="27"/>
        <v>1763</v>
      </c>
      <c r="B1768" s="131">
        <v>7875310.3287110021</v>
      </c>
      <c r="C1768" s="131">
        <v>12264471.230489798</v>
      </c>
      <c r="D1768" s="131">
        <v>608816.15481230663</v>
      </c>
      <c r="E1768" s="131">
        <v>4201828.6887888992</v>
      </c>
      <c r="F1768" s="133">
        <v>166294891592.03809</v>
      </c>
      <c r="G1768" s="133">
        <v>35233450265.125526</v>
      </c>
      <c r="H1768" s="133">
        <v>680682227398.6687</v>
      </c>
      <c r="I1768" s="133">
        <v>18711636424949.918</v>
      </c>
      <c r="J1768" s="133">
        <v>102719622356.80255</v>
      </c>
      <c r="K1768" s="133">
        <v>37294783801.626175</v>
      </c>
      <c r="L1768" s="133">
        <v>1215637568215.6128</v>
      </c>
      <c r="M1768" s="133">
        <v>20747970626722.625</v>
      </c>
      <c r="N1768" s="133">
        <v>22065652756057.289</v>
      </c>
      <c r="O1768" s="132">
        <v>0.69701541710391124</v>
      </c>
      <c r="P1768" s="132">
        <v>0.75983892558462873</v>
      </c>
      <c r="Q1768" s="133">
        <v>5442.9335856086063</v>
      </c>
      <c r="R1768" s="426">
        <v>0.966635794938279</v>
      </c>
    </row>
    <row r="1769" spans="1:18">
      <c r="A1769" s="134">
        <f t="shared" si="27"/>
        <v>1764</v>
      </c>
      <c r="B1769" s="131">
        <v>10522964.681223646</v>
      </c>
      <c r="C1769" s="131">
        <v>3504552.1397581296</v>
      </c>
      <c r="D1769" s="131">
        <v>504939.15070849413</v>
      </c>
      <c r="E1769" s="131">
        <v>3688626.1209293958</v>
      </c>
      <c r="F1769" s="133">
        <v>242822897430.84229</v>
      </c>
      <c r="G1769" s="133">
        <v>61476280560.187836</v>
      </c>
      <c r="H1769" s="133">
        <v>426719434852.04987</v>
      </c>
      <c r="I1769" s="133">
        <v>7464591971774.8965</v>
      </c>
      <c r="J1769" s="133">
        <v>137651260806.21371</v>
      </c>
      <c r="K1769" s="133">
        <v>62251241509.228043</v>
      </c>
      <c r="L1769" s="133">
        <v>858864309504.25305</v>
      </c>
      <c r="M1769" s="133">
        <v>8950078218446.6426</v>
      </c>
      <c r="N1769" s="133">
        <v>9666195827273.8359</v>
      </c>
      <c r="O1769" s="132">
        <v>0.52703915548835278</v>
      </c>
      <c r="P1769" s="132">
        <v>0.58861194862438648</v>
      </c>
      <c r="Q1769" s="133">
        <v>2384.3600955288198</v>
      </c>
      <c r="R1769" s="426">
        <v>0.96315007675571107</v>
      </c>
    </row>
    <row r="1770" spans="1:18">
      <c r="A1770" s="134">
        <f t="shared" si="27"/>
        <v>1765</v>
      </c>
      <c r="B1770" s="131">
        <v>10425349.929359838</v>
      </c>
      <c r="C1770" s="131">
        <v>6210119.7780611897</v>
      </c>
      <c r="D1770" s="131">
        <v>1434093.3293107336</v>
      </c>
      <c r="E1770" s="131">
        <v>4006060.7152933842</v>
      </c>
      <c r="F1770" s="133">
        <v>255493481095.50024</v>
      </c>
      <c r="G1770" s="133">
        <v>61897812985.096199</v>
      </c>
      <c r="H1770" s="133">
        <v>679936587875.84705</v>
      </c>
      <c r="I1770" s="133">
        <v>12288208871445.305</v>
      </c>
      <c r="J1770" s="133">
        <v>225033067242.53796</v>
      </c>
      <c r="K1770" s="133">
        <v>143402658043.50934</v>
      </c>
      <c r="L1770" s="133">
        <v>3234127031483.2661</v>
      </c>
      <c r="M1770" s="133">
        <v>16570708216090.465</v>
      </c>
      <c r="N1770" s="133">
        <v>17713995824701.723</v>
      </c>
      <c r="O1770" s="132">
        <v>0.62161485102639114</v>
      </c>
      <c r="P1770" s="132">
        <v>0.69932283408682649</v>
      </c>
      <c r="Q1770" s="133">
        <v>4369.5105635672726</v>
      </c>
      <c r="R1770" s="426">
        <v>1.1260717334323826</v>
      </c>
    </row>
    <row r="1771" spans="1:18">
      <c r="A1771" s="134">
        <f t="shared" si="27"/>
        <v>1766</v>
      </c>
      <c r="B1771" s="131">
        <v>9528254.7555734459</v>
      </c>
      <c r="C1771" s="131">
        <v>6138115.1138247959</v>
      </c>
      <c r="D1771" s="131">
        <v>876626.53149286285</v>
      </c>
      <c r="E1771" s="131">
        <v>5865063.5684203077</v>
      </c>
      <c r="F1771" s="133">
        <v>160811017709.28467</v>
      </c>
      <c r="G1771" s="133">
        <v>54394750593.820938</v>
      </c>
      <c r="H1771" s="133">
        <v>403830431322.07208</v>
      </c>
      <c r="I1771" s="133">
        <v>9875048090362.8477</v>
      </c>
      <c r="J1771" s="133">
        <v>227483963235.74924</v>
      </c>
      <c r="K1771" s="133">
        <v>87310879968.186935</v>
      </c>
      <c r="L1771" s="133">
        <v>1953503744447.1738</v>
      </c>
      <c r="M1771" s="133">
        <v>12547177109336.031</v>
      </c>
      <c r="N1771" s="133">
        <v>13321131213574.191</v>
      </c>
      <c r="O1771" s="132">
        <v>0.55155282909368275</v>
      </c>
      <c r="P1771" s="132">
        <v>0.60858709086217855</v>
      </c>
      <c r="Q1771" s="133">
        <v>3285.9228449862335</v>
      </c>
      <c r="R1771" s="426">
        <v>1.1606047851897396</v>
      </c>
    </row>
    <row r="1772" spans="1:18">
      <c r="A1772" s="134">
        <f t="shared" si="27"/>
        <v>1767</v>
      </c>
      <c r="B1772" s="131">
        <v>11458994.376125153</v>
      </c>
      <c r="C1772" s="131">
        <v>5449782.6613766514</v>
      </c>
      <c r="D1772" s="131">
        <v>1140467.7442708658</v>
      </c>
      <c r="E1772" s="131">
        <v>6320032.3335456438</v>
      </c>
      <c r="F1772" s="133">
        <v>176275838269.4957</v>
      </c>
      <c r="G1772" s="133">
        <v>58533851254.340195</v>
      </c>
      <c r="H1772" s="133">
        <v>437027771559.25293</v>
      </c>
      <c r="I1772" s="133">
        <v>10498080425449.246</v>
      </c>
      <c r="J1772" s="133">
        <v>394995390966.75476</v>
      </c>
      <c r="K1772" s="133">
        <v>109132362921.18227</v>
      </c>
      <c r="L1772" s="133">
        <v>2146783822746.4915</v>
      </c>
      <c r="M1772" s="133">
        <v>13586019773642.928</v>
      </c>
      <c r="N1772" s="133">
        <v>14484864426812.139</v>
      </c>
      <c r="O1772" s="132">
        <v>0.55065068288487706</v>
      </c>
      <c r="P1772" s="132">
        <v>0.61546947827202547</v>
      </c>
      <c r="Q1772" s="133">
        <v>3572.9808650251944</v>
      </c>
      <c r="R1772" s="426">
        <v>0.96093040466682533</v>
      </c>
    </row>
    <row r="1773" spans="1:18">
      <c r="A1773" s="134">
        <f t="shared" si="27"/>
        <v>1768</v>
      </c>
      <c r="B1773" s="131">
        <v>12663346.805583296</v>
      </c>
      <c r="C1773" s="131">
        <v>21147750.244002674</v>
      </c>
      <c r="D1773" s="131">
        <v>1345922.6513875984</v>
      </c>
      <c r="E1773" s="131">
        <v>4119530.8023875086</v>
      </c>
      <c r="F1773" s="133">
        <v>215583775698.36523</v>
      </c>
      <c r="G1773" s="133">
        <v>58136973889.764946</v>
      </c>
      <c r="H1773" s="133">
        <v>527394913076.19373</v>
      </c>
      <c r="I1773" s="133">
        <v>25818890926412.75</v>
      </c>
      <c r="J1773" s="133">
        <v>286562602758.4361</v>
      </c>
      <c r="K1773" s="133">
        <v>88928442991.97673</v>
      </c>
      <c r="L1773" s="133">
        <v>3253589512667.978</v>
      </c>
      <c r="M1773" s="133">
        <v>29975366397907.336</v>
      </c>
      <c r="N1773" s="133">
        <v>31837378248417.34</v>
      </c>
      <c r="O1773" s="132">
        <v>0.71340264935249065</v>
      </c>
      <c r="P1773" s="132">
        <v>0.78793018128741776</v>
      </c>
      <c r="Q1773" s="133">
        <v>7853.3246789386631</v>
      </c>
      <c r="R1773" s="426">
        <v>1.2065534751510487</v>
      </c>
    </row>
    <row r="1774" spans="1:18">
      <c r="A1774" s="134">
        <f t="shared" si="27"/>
        <v>1769</v>
      </c>
      <c r="B1774" s="131">
        <v>11638905.262809778</v>
      </c>
      <c r="C1774" s="131">
        <v>22383845.817447439</v>
      </c>
      <c r="D1774" s="131">
        <v>923448.01056433679</v>
      </c>
      <c r="E1774" s="131">
        <v>3626705.5830354132</v>
      </c>
      <c r="F1774" s="133">
        <v>310156297915.75134</v>
      </c>
      <c r="G1774" s="133">
        <v>95981530569.491455</v>
      </c>
      <c r="H1774" s="133">
        <v>763740488059.6239</v>
      </c>
      <c r="I1774" s="133">
        <v>27501709745748.996</v>
      </c>
      <c r="J1774" s="133">
        <v>213219903074.83218</v>
      </c>
      <c r="K1774" s="133">
        <v>101888708480.63741</v>
      </c>
      <c r="L1774" s="133">
        <v>2204157420856.3794</v>
      </c>
      <c r="M1774" s="133">
        <v>30784716266220.469</v>
      </c>
      <c r="N1774" s="133">
        <v>32675611716561.406</v>
      </c>
      <c r="O1774" s="132">
        <v>0.7212231854329143</v>
      </c>
      <c r="P1774" s="132">
        <v>0.78519684366450426</v>
      </c>
      <c r="Q1774" s="133">
        <v>8060.0916913076981</v>
      </c>
      <c r="R1774" s="426">
        <v>1.230283944824188</v>
      </c>
    </row>
    <row r="1775" spans="1:18">
      <c r="A1775" s="134">
        <f t="shared" si="27"/>
        <v>1770</v>
      </c>
      <c r="B1775" s="131">
        <v>9405460.3986348733</v>
      </c>
      <c r="C1775" s="131">
        <v>5130360.9088665573</v>
      </c>
      <c r="D1775" s="131">
        <v>898235.53664007038</v>
      </c>
      <c r="E1775" s="131">
        <v>5092485.7393428255</v>
      </c>
      <c r="F1775" s="133">
        <v>214068340999.07892</v>
      </c>
      <c r="G1775" s="133">
        <v>66866854795.134415</v>
      </c>
      <c r="H1775" s="133">
        <v>340750017823.6474</v>
      </c>
      <c r="I1775" s="133">
        <v>9567686587802.9395</v>
      </c>
      <c r="J1775" s="133">
        <v>368543201697.24115</v>
      </c>
      <c r="K1775" s="133">
        <v>122944478833.39159</v>
      </c>
      <c r="L1775" s="133">
        <v>2075179141220.7612</v>
      </c>
      <c r="M1775" s="133">
        <v>12475103427377.979</v>
      </c>
      <c r="N1775" s="133">
        <v>13296173529169.719</v>
      </c>
      <c r="O1775" s="132">
        <v>0.56648994657502361</v>
      </c>
      <c r="P1775" s="132">
        <v>0.63686657998771701</v>
      </c>
      <c r="Q1775" s="133">
        <v>3279.7665340823182</v>
      </c>
      <c r="R1775" s="426">
        <v>1.2331242292786628</v>
      </c>
    </row>
    <row r="1776" spans="1:18">
      <c r="A1776" s="134">
        <f t="shared" si="27"/>
        <v>1771</v>
      </c>
      <c r="B1776" s="131">
        <v>9473132.8804109599</v>
      </c>
      <c r="C1776" s="131">
        <v>13416652.883216383</v>
      </c>
      <c r="D1776" s="131">
        <v>341948.00280398119</v>
      </c>
      <c r="E1776" s="131">
        <v>4940569.9432931747</v>
      </c>
      <c r="F1776" s="133">
        <v>248610373986.48416</v>
      </c>
      <c r="G1776" s="133">
        <v>49170181713.557755</v>
      </c>
      <c r="H1776" s="133">
        <v>704749823431.46338</v>
      </c>
      <c r="I1776" s="133">
        <v>20916106304900.723</v>
      </c>
      <c r="J1776" s="133">
        <v>247235069257.44797</v>
      </c>
      <c r="K1776" s="133">
        <v>29290455052.701931</v>
      </c>
      <c r="L1776" s="133">
        <v>593933386839.59619</v>
      </c>
      <c r="M1776" s="133">
        <v>22491315039481.938</v>
      </c>
      <c r="N1776" s="133">
        <v>23876306766566.961</v>
      </c>
      <c r="O1776" s="132">
        <v>0.69302549703891791</v>
      </c>
      <c r="P1776" s="132">
        <v>0.75454517899489171</v>
      </c>
      <c r="Q1776" s="133">
        <v>5889.5675299869172</v>
      </c>
      <c r="R1776" s="426">
        <v>1.0364670053065674</v>
      </c>
    </row>
    <row r="1777" spans="1:18">
      <c r="A1777" s="134">
        <f t="shared" si="27"/>
        <v>1772</v>
      </c>
      <c r="B1777" s="131">
        <v>10553082.671604708</v>
      </c>
      <c r="C1777" s="131">
        <v>8022683.9214429632</v>
      </c>
      <c r="D1777" s="131">
        <v>1094376.6741114594</v>
      </c>
      <c r="E1777" s="131">
        <v>5860733.4744824674</v>
      </c>
      <c r="F1777" s="133">
        <v>189004607765.12189</v>
      </c>
      <c r="G1777" s="133">
        <v>51497345387.539719</v>
      </c>
      <c r="H1777" s="133">
        <v>395122500684.63586</v>
      </c>
      <c r="I1777" s="133">
        <v>12156887268313.094</v>
      </c>
      <c r="J1777" s="133">
        <v>313825376638.87207</v>
      </c>
      <c r="K1777" s="133">
        <v>88783277696.689651</v>
      </c>
      <c r="L1777" s="133">
        <v>2418602253797.3389</v>
      </c>
      <c r="M1777" s="133">
        <v>15373220677130.629</v>
      </c>
      <c r="N1777" s="133">
        <v>16423793754916.939</v>
      </c>
      <c r="O1777" s="132">
        <v>0.59221389291040649</v>
      </c>
      <c r="P1777" s="132">
        <v>0.65781641013683811</v>
      </c>
      <c r="Q1777" s="133">
        <v>4051.2564762991956</v>
      </c>
      <c r="R1777" s="426">
        <v>1.0222397532700556</v>
      </c>
    </row>
    <row r="1778" spans="1:18">
      <c r="A1778" s="134">
        <f t="shared" si="27"/>
        <v>1773</v>
      </c>
      <c r="B1778" s="131">
        <v>9584032.0947670229</v>
      </c>
      <c r="C1778" s="131">
        <v>6376035.5507798875</v>
      </c>
      <c r="D1778" s="131">
        <v>986086.72053165664</v>
      </c>
      <c r="E1778" s="131">
        <v>4043930.1623286689</v>
      </c>
      <c r="F1778" s="133">
        <v>227428903030.70035</v>
      </c>
      <c r="G1778" s="133">
        <v>49488594123.558548</v>
      </c>
      <c r="H1778" s="133">
        <v>488533862840.55939</v>
      </c>
      <c r="I1778" s="133">
        <v>11984336226083.523</v>
      </c>
      <c r="J1778" s="133">
        <v>111360188309.83946</v>
      </c>
      <c r="K1778" s="133">
        <v>90230387428.280243</v>
      </c>
      <c r="L1778" s="133">
        <v>2474362486827.4077</v>
      </c>
      <c r="M1778" s="133">
        <v>15148823151489.609</v>
      </c>
      <c r="N1778" s="133">
        <v>16278970427533.209</v>
      </c>
      <c r="O1778" s="132">
        <v>0.62162472729616558</v>
      </c>
      <c r="P1778" s="132">
        <v>0.69254511580358413</v>
      </c>
      <c r="Q1778" s="133">
        <v>4015.5329125636922</v>
      </c>
      <c r="R1778" s="426">
        <v>1.1469794253695094</v>
      </c>
    </row>
    <row r="1779" spans="1:18">
      <c r="A1779" s="134">
        <f t="shared" si="27"/>
        <v>1774</v>
      </c>
      <c r="B1779" s="131">
        <v>7597410.3622005219</v>
      </c>
      <c r="C1779" s="131">
        <v>4498791.6876352662</v>
      </c>
      <c r="D1779" s="131">
        <v>916507.60919536953</v>
      </c>
      <c r="E1779" s="131">
        <v>4112599.2069814159</v>
      </c>
      <c r="F1779" s="133">
        <v>201644134946.40509</v>
      </c>
      <c r="G1779" s="133">
        <v>41979235795.54525</v>
      </c>
      <c r="H1779" s="133">
        <v>622666864921.92822</v>
      </c>
      <c r="I1779" s="133">
        <v>11261042814903.193</v>
      </c>
      <c r="J1779" s="133">
        <v>243823484985.48703</v>
      </c>
      <c r="K1779" s="133">
        <v>96788637565.755386</v>
      </c>
      <c r="L1779" s="133">
        <v>2321901573166.9458</v>
      </c>
      <c r="M1779" s="133">
        <v>14546223375543.309</v>
      </c>
      <c r="N1779" s="133">
        <v>15623977954349.59</v>
      </c>
      <c r="O1779" s="132">
        <v>0.63310508595262582</v>
      </c>
      <c r="P1779" s="132">
        <v>0.69415127165328583</v>
      </c>
      <c r="Q1779" s="133">
        <v>3853.9659482855427</v>
      </c>
      <c r="R1779" s="426">
        <v>1.1758206288667352</v>
      </c>
    </row>
    <row r="1780" spans="1:18">
      <c r="A1780" s="134">
        <f t="shared" si="27"/>
        <v>1775</v>
      </c>
      <c r="B1780" s="131">
        <v>13468654.706984708</v>
      </c>
      <c r="C1780" s="131">
        <v>8023524.2033544928</v>
      </c>
      <c r="D1780" s="131">
        <v>1126999.3588182656</v>
      </c>
      <c r="E1780" s="131">
        <v>4964600.3052428328</v>
      </c>
      <c r="F1780" s="133">
        <v>255621322507.3923</v>
      </c>
      <c r="G1780" s="133">
        <v>65979536443.139587</v>
      </c>
      <c r="H1780" s="133">
        <v>584967003700.06409</v>
      </c>
      <c r="I1780" s="133">
        <v>14895359493158.656</v>
      </c>
      <c r="J1780" s="133">
        <v>335260420588.37677</v>
      </c>
      <c r="K1780" s="133">
        <v>107928147395.36317</v>
      </c>
      <c r="L1780" s="133">
        <v>2774504563302.3159</v>
      </c>
      <c r="M1780" s="133">
        <v>18698019628144.777</v>
      </c>
      <c r="N1780" s="133">
        <v>19889094793490.535</v>
      </c>
      <c r="O1780" s="132">
        <v>0.60336885896217762</v>
      </c>
      <c r="P1780" s="132">
        <v>0.67311329069752412</v>
      </c>
      <c r="Q1780" s="133">
        <v>4906.0421296227269</v>
      </c>
      <c r="R1780" s="426">
        <v>1.2528875381336937</v>
      </c>
    </row>
    <row r="1781" spans="1:18">
      <c r="A1781" s="134">
        <f t="shared" si="27"/>
        <v>1776</v>
      </c>
      <c r="B1781" s="131">
        <v>8281343.4409737466</v>
      </c>
      <c r="C1781" s="131">
        <v>5666693.4373944104</v>
      </c>
      <c r="D1781" s="131">
        <v>1355023.405208353</v>
      </c>
      <c r="E1781" s="131">
        <v>3735174.9018978467</v>
      </c>
      <c r="F1781" s="133">
        <v>248598885777.56403</v>
      </c>
      <c r="G1781" s="133">
        <v>48505711728.142593</v>
      </c>
      <c r="H1781" s="133">
        <v>638916324877.60352</v>
      </c>
      <c r="I1781" s="133">
        <v>10290740965720.275</v>
      </c>
      <c r="J1781" s="133">
        <v>278926959839.19189</v>
      </c>
      <c r="K1781" s="133">
        <v>166121937891.57968</v>
      </c>
      <c r="L1781" s="133">
        <v>3323141447818.6719</v>
      </c>
      <c r="M1781" s="133">
        <v>14697847636147.322</v>
      </c>
      <c r="N1781" s="133">
        <v>15602968057295.271</v>
      </c>
      <c r="O1781" s="132">
        <v>0.63629658630895858</v>
      </c>
      <c r="P1781" s="132">
        <v>0.69030786242653597</v>
      </c>
      <c r="Q1781" s="133">
        <v>3848.7834379120059</v>
      </c>
      <c r="R1781" s="426">
        <v>1.0291945343584439</v>
      </c>
    </row>
    <row r="1782" spans="1:18">
      <c r="A1782" s="134">
        <f t="shared" si="27"/>
        <v>1777</v>
      </c>
      <c r="B1782" s="131">
        <v>8894478.874893941</v>
      </c>
      <c r="C1782" s="131">
        <v>7363799.5446094079</v>
      </c>
      <c r="D1782" s="131">
        <v>914953.07291139849</v>
      </c>
      <c r="E1782" s="131">
        <v>4799487.669189767</v>
      </c>
      <c r="F1782" s="133">
        <v>230379928750.21698</v>
      </c>
      <c r="G1782" s="133">
        <v>61354866990.61087</v>
      </c>
      <c r="H1782" s="133">
        <v>622612501184.28113</v>
      </c>
      <c r="I1782" s="133">
        <v>12426286987764.863</v>
      </c>
      <c r="J1782" s="133">
        <v>277894333525.46521</v>
      </c>
      <c r="K1782" s="133">
        <v>64554386820.596931</v>
      </c>
      <c r="L1782" s="133">
        <v>2446284577543.8247</v>
      </c>
      <c r="M1782" s="133">
        <v>15837632786839.031</v>
      </c>
      <c r="N1782" s="133">
        <v>16926798751430.137</v>
      </c>
      <c r="O1782" s="132">
        <v>0.63242026337920576</v>
      </c>
      <c r="P1782" s="132">
        <v>0.70550314051140406</v>
      </c>
      <c r="Q1782" s="133">
        <v>4175.3326964553862</v>
      </c>
      <c r="R1782" s="426">
        <v>1.3718939182561609</v>
      </c>
    </row>
    <row r="1783" spans="1:18">
      <c r="A1783" s="134">
        <f t="shared" si="27"/>
        <v>1778</v>
      </c>
      <c r="B1783" s="131">
        <v>8498912.3291084599</v>
      </c>
      <c r="C1783" s="131">
        <v>14769510.213671548</v>
      </c>
      <c r="D1783" s="131">
        <v>916977.33636749466</v>
      </c>
      <c r="E1783" s="131">
        <v>4871548.2764359452</v>
      </c>
      <c r="F1783" s="133">
        <v>224109661517.81903</v>
      </c>
      <c r="G1783" s="133">
        <v>71633037936.218384</v>
      </c>
      <c r="H1783" s="133">
        <v>715806281637.72485</v>
      </c>
      <c r="I1783" s="133">
        <v>20005432877703.168</v>
      </c>
      <c r="J1783" s="133">
        <v>322926971365.84979</v>
      </c>
      <c r="K1783" s="133">
        <v>72998388864.583252</v>
      </c>
      <c r="L1783" s="133">
        <v>1948260252628.0083</v>
      </c>
      <c r="M1783" s="133">
        <v>23065424772199.336</v>
      </c>
      <c r="N1783" s="133">
        <v>24575500176544.594</v>
      </c>
      <c r="O1783" s="132">
        <v>0.69048406703587784</v>
      </c>
      <c r="P1783" s="132">
        <v>0.75900484882086916</v>
      </c>
      <c r="Q1783" s="133">
        <v>6062.0375373814986</v>
      </c>
      <c r="R1783" s="426">
        <v>1.0788304514425935</v>
      </c>
    </row>
    <row r="1784" spans="1:18">
      <c r="A1784" s="134">
        <f t="shared" si="27"/>
        <v>1779</v>
      </c>
      <c r="B1784" s="131">
        <v>10483978.345515143</v>
      </c>
      <c r="C1784" s="131">
        <v>5177543.9814073928</v>
      </c>
      <c r="D1784" s="131">
        <v>993854.6156636884</v>
      </c>
      <c r="E1784" s="131">
        <v>3587623.0880183354</v>
      </c>
      <c r="F1784" s="133">
        <v>154930393011.31989</v>
      </c>
      <c r="G1784" s="133">
        <v>45393641991.417358</v>
      </c>
      <c r="H1784" s="133">
        <v>398359050478.37286</v>
      </c>
      <c r="I1784" s="133">
        <v>9493489760780.084</v>
      </c>
      <c r="J1784" s="133">
        <v>148272654844.15836</v>
      </c>
      <c r="K1784" s="133">
        <v>84305923795.029587</v>
      </c>
      <c r="L1784" s="133">
        <v>2125817777832.6396</v>
      </c>
      <c r="M1784" s="133">
        <v>12250245167730.285</v>
      </c>
      <c r="N1784" s="133">
        <v>13077133159166.74</v>
      </c>
      <c r="O1784" s="132">
        <v>0.57652896248246555</v>
      </c>
      <c r="P1784" s="132">
        <v>0.64047889130524949</v>
      </c>
      <c r="Q1784" s="133">
        <v>3225.7358557392058</v>
      </c>
      <c r="R1784" s="426">
        <v>0.9819540092166551</v>
      </c>
    </row>
    <row r="1785" spans="1:18">
      <c r="A1785" s="134">
        <f t="shared" si="27"/>
        <v>1780</v>
      </c>
      <c r="B1785" s="131">
        <v>12155829.935392609</v>
      </c>
      <c r="C1785" s="131">
        <v>18150335.500247978</v>
      </c>
      <c r="D1785" s="131">
        <v>1102035.2148622917</v>
      </c>
      <c r="E1785" s="131">
        <v>3170219.4583198093</v>
      </c>
      <c r="F1785" s="133">
        <v>261872877820.66562</v>
      </c>
      <c r="G1785" s="133">
        <v>61489019571.019066</v>
      </c>
      <c r="H1785" s="133">
        <v>504107817217.48572</v>
      </c>
      <c r="I1785" s="133">
        <v>24985999019086.074</v>
      </c>
      <c r="J1785" s="133">
        <v>156055750886.2135</v>
      </c>
      <c r="K1785" s="133">
        <v>83349411841.788391</v>
      </c>
      <c r="L1785" s="133">
        <v>2490873891205.7827</v>
      </c>
      <c r="M1785" s="133">
        <v>28220385890237.344</v>
      </c>
      <c r="N1785" s="133">
        <v>29894699507652.289</v>
      </c>
      <c r="O1785" s="132">
        <v>0.70846092509284431</v>
      </c>
      <c r="P1785" s="132">
        <v>0.77934626322994582</v>
      </c>
      <c r="Q1785" s="133">
        <v>7374.1242002102344</v>
      </c>
      <c r="R1785" s="426">
        <v>1.3078051460483893</v>
      </c>
    </row>
    <row r="1786" spans="1:18">
      <c r="A1786" s="134">
        <f t="shared" si="27"/>
        <v>1781</v>
      </c>
      <c r="B1786" s="131">
        <v>8401342.1778155249</v>
      </c>
      <c r="C1786" s="131">
        <v>5408692.7639886262</v>
      </c>
      <c r="D1786" s="131">
        <v>1198990.4625610819</v>
      </c>
      <c r="E1786" s="131">
        <v>5107555.6749871299</v>
      </c>
      <c r="F1786" s="133">
        <v>176893219728.96063</v>
      </c>
      <c r="G1786" s="133">
        <v>40304579729.934448</v>
      </c>
      <c r="H1786" s="133">
        <v>817160980442.68433</v>
      </c>
      <c r="I1786" s="133">
        <v>9319449314150.9961</v>
      </c>
      <c r="J1786" s="133">
        <v>302009777439.06085</v>
      </c>
      <c r="K1786" s="133">
        <v>84244915362.801559</v>
      </c>
      <c r="L1786" s="133">
        <v>2792420384548.2744</v>
      </c>
      <c r="M1786" s="133">
        <v>13315285371943.816</v>
      </c>
      <c r="N1786" s="133">
        <v>14304630259209.932</v>
      </c>
      <c r="O1786" s="132">
        <v>0.58409029870224849</v>
      </c>
      <c r="P1786" s="132">
        <v>0.65978583591547324</v>
      </c>
      <c r="Q1786" s="133">
        <v>3528.5225109052617</v>
      </c>
      <c r="R1786" s="426">
        <v>1.1112138547137709</v>
      </c>
    </row>
    <row r="1787" spans="1:18">
      <c r="A1787" s="134">
        <f t="shared" si="27"/>
        <v>1782</v>
      </c>
      <c r="B1787" s="131">
        <v>11890560.575407438</v>
      </c>
      <c r="C1787" s="131">
        <v>7146328.1572983628</v>
      </c>
      <c r="D1787" s="131">
        <v>950538.81855570967</v>
      </c>
      <c r="E1787" s="131">
        <v>5721846.8350575203</v>
      </c>
      <c r="F1787" s="133">
        <v>291751404896.24548</v>
      </c>
      <c r="G1787" s="133">
        <v>51553500660.151108</v>
      </c>
      <c r="H1787" s="133">
        <v>309210619384.23206</v>
      </c>
      <c r="I1787" s="133">
        <v>13508171745147.26</v>
      </c>
      <c r="J1787" s="133">
        <v>325542007259.20825</v>
      </c>
      <c r="K1787" s="133">
        <v>114625786774.3634</v>
      </c>
      <c r="L1787" s="133">
        <v>1999246666387.5288</v>
      </c>
      <c r="M1787" s="133">
        <v>16256796824952.594</v>
      </c>
      <c r="N1787" s="133">
        <v>17412457712413.963</v>
      </c>
      <c r="O1787" s="132">
        <v>0.58404704921792117</v>
      </c>
      <c r="P1787" s="132">
        <v>0.64803061607998169</v>
      </c>
      <c r="Q1787" s="133">
        <v>4295.1301707977218</v>
      </c>
      <c r="R1787" s="426">
        <v>1.1892872960385938</v>
      </c>
    </row>
    <row r="1788" spans="1:18">
      <c r="A1788" s="134">
        <f t="shared" si="27"/>
        <v>1783</v>
      </c>
      <c r="B1788" s="131">
        <v>8613229.9084810503</v>
      </c>
      <c r="C1788" s="131">
        <v>12911460.124445889</v>
      </c>
      <c r="D1788" s="131">
        <v>888278.5746752955</v>
      </c>
      <c r="E1788" s="131">
        <v>4975698.2704880871</v>
      </c>
      <c r="F1788" s="133">
        <v>233713285028.11261</v>
      </c>
      <c r="G1788" s="133">
        <v>58815738917.235031</v>
      </c>
      <c r="H1788" s="133">
        <v>640817953118.10303</v>
      </c>
      <c r="I1788" s="133">
        <v>19446766594462.738</v>
      </c>
      <c r="J1788" s="133">
        <v>239338993519.14398</v>
      </c>
      <c r="K1788" s="133">
        <v>54205633981.885605</v>
      </c>
      <c r="L1788" s="133">
        <v>1774469759780.4551</v>
      </c>
      <c r="M1788" s="133">
        <v>22155598934862.328</v>
      </c>
      <c r="N1788" s="133">
        <v>23612724433572.73</v>
      </c>
      <c r="O1788" s="132">
        <v>0.68984930588879789</v>
      </c>
      <c r="P1788" s="132">
        <v>0.75632685516277642</v>
      </c>
      <c r="Q1788" s="133">
        <v>5824.5496876104417</v>
      </c>
      <c r="R1788" s="426">
        <v>1.0836988488330415</v>
      </c>
    </row>
    <row r="1789" spans="1:18">
      <c r="A1789" s="134">
        <f t="shared" si="27"/>
        <v>1784</v>
      </c>
      <c r="B1789" s="131">
        <v>6242909.7577891583</v>
      </c>
      <c r="C1789" s="131">
        <v>4605625.5562727368</v>
      </c>
      <c r="D1789" s="131">
        <v>1222004.8818394253</v>
      </c>
      <c r="E1789" s="131">
        <v>3456886.0202261787</v>
      </c>
      <c r="F1789" s="133">
        <v>193942816619</v>
      </c>
      <c r="G1789" s="133">
        <v>45553682320.776382</v>
      </c>
      <c r="H1789" s="133">
        <v>639157345919.48584</v>
      </c>
      <c r="I1789" s="133">
        <v>8204671269054.4512</v>
      </c>
      <c r="J1789" s="133">
        <v>212221291336.8013</v>
      </c>
      <c r="K1789" s="133">
        <v>78755557254.441483</v>
      </c>
      <c r="L1789" s="133">
        <v>2687210209003.4561</v>
      </c>
      <c r="M1789" s="133">
        <v>11822015672568.637</v>
      </c>
      <c r="N1789" s="133">
        <v>12651368490369.52</v>
      </c>
      <c r="O1789" s="132">
        <v>0.62935611072634468</v>
      </c>
      <c r="P1789" s="132">
        <v>0.72154197094558059</v>
      </c>
      <c r="Q1789" s="133">
        <v>3120.7125037911987</v>
      </c>
      <c r="R1789" s="426">
        <v>1.0572829284683565</v>
      </c>
    </row>
    <row r="1790" spans="1:18">
      <c r="A1790" s="134">
        <f t="shared" si="27"/>
        <v>1785</v>
      </c>
      <c r="B1790" s="131">
        <v>11925825.144312836</v>
      </c>
      <c r="C1790" s="131">
        <v>4858371.4334727004</v>
      </c>
      <c r="D1790" s="131">
        <v>775302.05496730201</v>
      </c>
      <c r="E1790" s="131">
        <v>3225121.7575029097</v>
      </c>
      <c r="F1790" s="133">
        <v>273595352187.4144</v>
      </c>
      <c r="G1790" s="133">
        <v>55975685617.024117</v>
      </c>
      <c r="H1790" s="133">
        <v>701610825897.74561</v>
      </c>
      <c r="I1790" s="133">
        <v>10241701060784.797</v>
      </c>
      <c r="J1790" s="133">
        <v>183162632533.93616</v>
      </c>
      <c r="K1790" s="133">
        <v>72369721547.990509</v>
      </c>
      <c r="L1790" s="133">
        <v>1859596984776.6685</v>
      </c>
      <c r="M1790" s="133">
        <v>13058441225541.137</v>
      </c>
      <c r="N1790" s="133">
        <v>13984203314519.041</v>
      </c>
      <c r="O1790" s="132">
        <v>0.60541995379125157</v>
      </c>
      <c r="P1790" s="132">
        <v>0.66853223103523762</v>
      </c>
      <c r="Q1790" s="133">
        <v>3449.4828106855061</v>
      </c>
      <c r="R1790" s="426">
        <v>1.1566077590761639</v>
      </c>
    </row>
    <row r="1791" spans="1:18">
      <c r="A1791" s="134">
        <f t="shared" si="27"/>
        <v>1786</v>
      </c>
      <c r="B1791" s="131">
        <v>7240370.1526145535</v>
      </c>
      <c r="C1791" s="131">
        <v>4300968.0826289821</v>
      </c>
      <c r="D1791" s="131">
        <v>1010458.5583212508</v>
      </c>
      <c r="E1791" s="131">
        <v>3151111.4052098216</v>
      </c>
      <c r="F1791" s="133">
        <v>209856206965.16626</v>
      </c>
      <c r="G1791" s="133">
        <v>43949741142.339005</v>
      </c>
      <c r="H1791" s="133">
        <v>569168657607.61877</v>
      </c>
      <c r="I1791" s="133">
        <v>9154219266978.1211</v>
      </c>
      <c r="J1791" s="133">
        <v>151033439251.759</v>
      </c>
      <c r="K1791" s="133">
        <v>77230448521.019409</v>
      </c>
      <c r="L1791" s="133">
        <v>1975778505715.1936</v>
      </c>
      <c r="M1791" s="133">
        <v>11927430318073.713</v>
      </c>
      <c r="N1791" s="133">
        <v>12858681996566.119</v>
      </c>
      <c r="O1791" s="132">
        <v>0.62050539390073978</v>
      </c>
      <c r="P1791" s="132">
        <v>0.68955434497813151</v>
      </c>
      <c r="Q1791" s="133">
        <v>3171.8505171598717</v>
      </c>
      <c r="R1791" s="426">
        <v>0.93077847560670213</v>
      </c>
    </row>
    <row r="1792" spans="1:18">
      <c r="A1792" s="134">
        <f t="shared" si="27"/>
        <v>1787</v>
      </c>
      <c r="B1792" s="131">
        <v>9721607.5854182094</v>
      </c>
      <c r="C1792" s="131">
        <v>7134094.1976810005</v>
      </c>
      <c r="D1792" s="131">
        <v>1557860.3309820921</v>
      </c>
      <c r="E1792" s="131">
        <v>2836506.2943874006</v>
      </c>
      <c r="F1792" s="133">
        <v>233095194154.54535</v>
      </c>
      <c r="G1792" s="133">
        <v>51552708715.744873</v>
      </c>
      <c r="H1792" s="133">
        <v>95818414442.84259</v>
      </c>
      <c r="I1792" s="133">
        <v>15258842921182.34</v>
      </c>
      <c r="J1792" s="133">
        <v>147989508013.15689</v>
      </c>
      <c r="K1792" s="133">
        <v>180134856576.97495</v>
      </c>
      <c r="L1792" s="133">
        <v>3967660423775.8452</v>
      </c>
      <c r="M1792" s="133">
        <v>19650446123991.156</v>
      </c>
      <c r="N1792" s="133">
        <v>20917382916417.027</v>
      </c>
      <c r="O1792" s="132">
        <v>0.66408532860814806</v>
      </c>
      <c r="P1792" s="132">
        <v>0.73494462549218731</v>
      </c>
      <c r="Q1792" s="133">
        <v>5159.6899152484029</v>
      </c>
      <c r="R1792" s="426">
        <v>1.2375445266504443</v>
      </c>
    </row>
    <row r="1793" spans="1:18">
      <c r="A1793" s="134">
        <f t="shared" si="27"/>
        <v>1788</v>
      </c>
      <c r="B1793" s="131">
        <v>9346868.447980538</v>
      </c>
      <c r="C1793" s="131">
        <v>3318918.7837448921</v>
      </c>
      <c r="D1793" s="131">
        <v>1289754.4135022489</v>
      </c>
      <c r="E1793" s="131">
        <v>4121994.644534674</v>
      </c>
      <c r="F1793" s="133">
        <v>232974394129.71863</v>
      </c>
      <c r="G1793" s="133">
        <v>60392384756.629501</v>
      </c>
      <c r="H1793" s="133">
        <v>660927369920.21338</v>
      </c>
      <c r="I1793" s="133">
        <v>7694839943624.5781</v>
      </c>
      <c r="J1793" s="133">
        <v>334486299341.68207</v>
      </c>
      <c r="K1793" s="133">
        <v>79141490411.767593</v>
      </c>
      <c r="L1793" s="133">
        <v>3137635767037.0488</v>
      </c>
      <c r="M1793" s="133">
        <v>11907030870335.289</v>
      </c>
      <c r="N1793" s="133">
        <v>12757383048775.203</v>
      </c>
      <c r="O1793" s="132">
        <v>0.57948843643983727</v>
      </c>
      <c r="P1793" s="132">
        <v>0.65733543956903928</v>
      </c>
      <c r="Q1793" s="133">
        <v>3146.8631102060194</v>
      </c>
      <c r="R1793" s="426">
        <v>1.1748434638356915</v>
      </c>
    </row>
    <row r="1794" spans="1:18">
      <c r="A1794" s="134">
        <f t="shared" si="27"/>
        <v>1789</v>
      </c>
      <c r="B1794" s="131">
        <v>11238740.130312989</v>
      </c>
      <c r="C1794" s="131">
        <v>5980448.0187906278</v>
      </c>
      <c r="D1794" s="131">
        <v>549717.68054482725</v>
      </c>
      <c r="E1794" s="131">
        <v>5944385.6333441902</v>
      </c>
      <c r="F1794" s="133">
        <v>180837199753.24918</v>
      </c>
      <c r="G1794" s="133">
        <v>26464812944.898972</v>
      </c>
      <c r="H1794" s="133">
        <v>836903032084.52332</v>
      </c>
      <c r="I1794" s="133">
        <v>10468681340084.846</v>
      </c>
      <c r="J1794" s="133">
        <v>361069921768.03687</v>
      </c>
      <c r="K1794" s="133">
        <v>54797488948.220261</v>
      </c>
      <c r="L1794" s="133">
        <v>1274005409774.7834</v>
      </c>
      <c r="M1794" s="133">
        <v>12995457192660.41</v>
      </c>
      <c r="N1794" s="133">
        <v>14018881828732.727</v>
      </c>
      <c r="O1794" s="132">
        <v>0.57262685732824425</v>
      </c>
      <c r="P1794" s="132">
        <v>0.63467591823529679</v>
      </c>
      <c r="Q1794" s="133">
        <v>3458.0369582468493</v>
      </c>
      <c r="R1794" s="426">
        <v>1.1047418420200821</v>
      </c>
    </row>
    <row r="1795" spans="1:18">
      <c r="A1795" s="134">
        <f t="shared" si="27"/>
        <v>1790</v>
      </c>
      <c r="B1795" s="131">
        <v>9637206.56331213</v>
      </c>
      <c r="C1795" s="131">
        <v>5287201.6689728703</v>
      </c>
      <c r="D1795" s="131">
        <v>817228.36555031524</v>
      </c>
      <c r="E1795" s="131">
        <v>4620998.2823884506</v>
      </c>
      <c r="F1795" s="133">
        <v>205235698764.55029</v>
      </c>
      <c r="G1795" s="133">
        <v>58592590233.82605</v>
      </c>
      <c r="H1795" s="133">
        <v>396731299189.74866</v>
      </c>
      <c r="I1795" s="133">
        <v>9495000251323.8438</v>
      </c>
      <c r="J1795" s="133">
        <v>343468868761.86969</v>
      </c>
      <c r="K1795" s="133">
        <v>54656222483.559433</v>
      </c>
      <c r="L1795" s="133">
        <v>2042569319042.9932</v>
      </c>
      <c r="M1795" s="133">
        <v>12332425960802.012</v>
      </c>
      <c r="N1795" s="133">
        <v>13197210386409.35</v>
      </c>
      <c r="O1795" s="132">
        <v>0.60097395777166696</v>
      </c>
      <c r="P1795" s="132">
        <v>0.66405356056358211</v>
      </c>
      <c r="Q1795" s="133">
        <v>3255.3553000516404</v>
      </c>
      <c r="R1795" s="426">
        <v>1.1185451463096068</v>
      </c>
    </row>
    <row r="1796" spans="1:18">
      <c r="A1796" s="134">
        <f t="shared" si="27"/>
        <v>1791</v>
      </c>
      <c r="B1796" s="131">
        <v>10916438.545559919</v>
      </c>
      <c r="C1796" s="131">
        <v>4488320.3225138113</v>
      </c>
      <c r="D1796" s="131">
        <v>1121900.6422529551</v>
      </c>
      <c r="E1796" s="131">
        <v>5151128.6077409443</v>
      </c>
      <c r="F1796" s="133">
        <v>235438742110.00357</v>
      </c>
      <c r="G1796" s="133">
        <v>43033100309.612961</v>
      </c>
      <c r="H1796" s="133">
        <v>744825475054.52502</v>
      </c>
      <c r="I1796" s="133">
        <v>9445253556655.8242</v>
      </c>
      <c r="J1796" s="133">
        <v>469419867473.89313</v>
      </c>
      <c r="K1796" s="133">
        <v>124336640241.01413</v>
      </c>
      <c r="L1796" s="133">
        <v>2183264241560.0874</v>
      </c>
      <c r="M1796" s="133">
        <v>12967099780985.344</v>
      </c>
      <c r="N1796" s="133">
        <v>14050862120222.961</v>
      </c>
      <c r="O1796" s="132">
        <v>0.56719746306857122</v>
      </c>
      <c r="P1796" s="132">
        <v>0.64056552526288824</v>
      </c>
      <c r="Q1796" s="133">
        <v>3465.9255353288013</v>
      </c>
      <c r="R1796" s="426">
        <v>1.0282184456621668</v>
      </c>
    </row>
    <row r="1797" spans="1:18">
      <c r="A1797" s="134">
        <f t="shared" si="27"/>
        <v>1792</v>
      </c>
      <c r="B1797" s="131">
        <v>10234014.50364653</v>
      </c>
      <c r="C1797" s="131">
        <v>5159721.7396940691</v>
      </c>
      <c r="D1797" s="131">
        <v>1424698.4984751542</v>
      </c>
      <c r="E1797" s="131">
        <v>7613948.4495647252</v>
      </c>
      <c r="F1797" s="133">
        <v>229230095475.77435</v>
      </c>
      <c r="G1797" s="133">
        <v>51604798149.155388</v>
      </c>
      <c r="H1797" s="133">
        <v>654829608717.89966</v>
      </c>
      <c r="I1797" s="133">
        <v>9840986457945.8066</v>
      </c>
      <c r="J1797" s="133">
        <v>650945910567.3573</v>
      </c>
      <c r="K1797" s="133">
        <v>129542126346.40475</v>
      </c>
      <c r="L1797" s="133">
        <v>2620856035714.582</v>
      </c>
      <c r="M1797" s="133">
        <v>13897160139292.051</v>
      </c>
      <c r="N1797" s="133">
        <v>14875772704606.248</v>
      </c>
      <c r="O1797" s="132">
        <v>0.53853254637271308</v>
      </c>
      <c r="P1797" s="132">
        <v>0.61259148196775071</v>
      </c>
      <c r="Q1797" s="133">
        <v>3669.4061925521087</v>
      </c>
      <c r="R1797" s="426">
        <v>0.97249996563875496</v>
      </c>
    </row>
    <row r="1798" spans="1:18">
      <c r="A1798" s="134">
        <f t="shared" si="27"/>
        <v>1793</v>
      </c>
      <c r="B1798" s="131">
        <v>15140005.095908606</v>
      </c>
      <c r="C1798" s="131">
        <v>5945224.902321565</v>
      </c>
      <c r="D1798" s="131">
        <v>818376.12725064531</v>
      </c>
      <c r="E1798" s="131">
        <v>6361441.5231215265</v>
      </c>
      <c r="F1798" s="133">
        <v>273526530565.40045</v>
      </c>
      <c r="G1798" s="133">
        <v>92598150494.206635</v>
      </c>
      <c r="H1798" s="133">
        <v>576214840161.98438</v>
      </c>
      <c r="I1798" s="133">
        <v>11194853184983.445</v>
      </c>
      <c r="J1798" s="133">
        <v>455518311742.70508</v>
      </c>
      <c r="K1798" s="133">
        <v>88946533242.975601</v>
      </c>
      <c r="L1798" s="133">
        <v>1730863453604.28</v>
      </c>
      <c r="M1798" s="133">
        <v>14046396323735.391</v>
      </c>
      <c r="N1798" s="133">
        <v>15012747514567.018</v>
      </c>
      <c r="O1798" s="132">
        <v>0.5405571663679144</v>
      </c>
      <c r="P1798" s="132">
        <v>0.59350773618823027</v>
      </c>
      <c r="Q1798" s="133">
        <v>3703.1937628433689</v>
      </c>
      <c r="R1798" s="426">
        <v>1.0414019735887037</v>
      </c>
    </row>
    <row r="1799" spans="1:18">
      <c r="A1799" s="134">
        <f t="shared" si="27"/>
        <v>1794</v>
      </c>
      <c r="B1799" s="131">
        <v>7040555.1843072046</v>
      </c>
      <c r="C1799" s="131">
        <v>5729725.1665100381</v>
      </c>
      <c r="D1799" s="131">
        <v>1655879.8534664959</v>
      </c>
      <c r="E1799" s="131">
        <v>5996737.5404171906</v>
      </c>
      <c r="F1799" s="133">
        <v>199864228098.17325</v>
      </c>
      <c r="G1799" s="133">
        <v>56193190243.402199</v>
      </c>
      <c r="H1799" s="133">
        <v>531246195403.60406</v>
      </c>
      <c r="I1799" s="133">
        <v>8395463776285.0264</v>
      </c>
      <c r="J1799" s="133">
        <v>407414913566.91284</v>
      </c>
      <c r="K1799" s="133">
        <v>191114069796.15479</v>
      </c>
      <c r="L1799" s="133">
        <v>3730557238916.3789</v>
      </c>
      <c r="M1799" s="133">
        <v>13255796193968.076</v>
      </c>
      <c r="N1799" s="133">
        <v>14123273860087.332</v>
      </c>
      <c r="O1799" s="132">
        <v>0.5596099482213156</v>
      </c>
      <c r="P1799" s="132">
        <v>0.65450059666934424</v>
      </c>
      <c r="Q1799" s="133">
        <v>3483.7873359860218</v>
      </c>
      <c r="R1799" s="426">
        <v>1.2516023592949173</v>
      </c>
    </row>
    <row r="1800" spans="1:18">
      <c r="A1800" s="134">
        <f t="shared" ref="A1800:A1863" si="28">A1799+1</f>
        <v>1795</v>
      </c>
      <c r="B1800" s="131">
        <v>10144842.992760593</v>
      </c>
      <c r="C1800" s="131">
        <v>4755025.6116091758</v>
      </c>
      <c r="D1800" s="131">
        <v>1324769.2842259947</v>
      </c>
      <c r="E1800" s="131">
        <v>5576922.3543749936</v>
      </c>
      <c r="F1800" s="133">
        <v>243719083110.95276</v>
      </c>
      <c r="G1800" s="133">
        <v>58832272406.50383</v>
      </c>
      <c r="H1800" s="133">
        <v>691724117249.58716</v>
      </c>
      <c r="I1800" s="133">
        <v>9393990313962.2891</v>
      </c>
      <c r="J1800" s="133">
        <v>427919027764.68805</v>
      </c>
      <c r="K1800" s="133">
        <v>159053056248.09027</v>
      </c>
      <c r="L1800" s="133">
        <v>3001751961062.9771</v>
      </c>
      <c r="M1800" s="133">
        <v>13674438476287.631</v>
      </c>
      <c r="N1800" s="133">
        <v>14671516246602.141</v>
      </c>
      <c r="O1800" s="132">
        <v>0.57300020592047518</v>
      </c>
      <c r="P1800" s="132">
        <v>0.66595706753891981</v>
      </c>
      <c r="Q1800" s="133">
        <v>3619.022261125343</v>
      </c>
      <c r="R1800" s="426">
        <v>1.1072677568398406</v>
      </c>
    </row>
    <row r="1801" spans="1:18">
      <c r="A1801" s="134">
        <f t="shared" si="28"/>
        <v>1796</v>
      </c>
      <c r="B1801" s="131">
        <v>11039247.505694401</v>
      </c>
      <c r="C1801" s="131">
        <v>12355161.382439313</v>
      </c>
      <c r="D1801" s="131">
        <v>1163045.5449656935</v>
      </c>
      <c r="E1801" s="131">
        <v>3908613.0818305891</v>
      </c>
      <c r="F1801" s="133">
        <v>223679542271.47015</v>
      </c>
      <c r="G1801" s="133">
        <v>66692541141.673599</v>
      </c>
      <c r="H1801" s="133">
        <v>564444477020.11084</v>
      </c>
      <c r="I1801" s="133">
        <v>17473459755921.227</v>
      </c>
      <c r="J1801" s="133">
        <v>215734436635.1637</v>
      </c>
      <c r="K1801" s="133">
        <v>107981507211.03119</v>
      </c>
      <c r="L1801" s="133">
        <v>3081913613041.9097</v>
      </c>
      <c r="M1801" s="133">
        <v>21443533789829.441</v>
      </c>
      <c r="N1801" s="133">
        <v>22778264883660.582</v>
      </c>
      <c r="O1801" s="132">
        <v>0.65317862469176846</v>
      </c>
      <c r="P1801" s="132">
        <v>0.71102415187483825</v>
      </c>
      <c r="Q1801" s="133">
        <v>5618.7135874841097</v>
      </c>
      <c r="R1801" s="426">
        <v>1.1880250596425188</v>
      </c>
    </row>
    <row r="1802" spans="1:18">
      <c r="A1802" s="134">
        <f t="shared" si="28"/>
        <v>1797</v>
      </c>
      <c r="B1802" s="131">
        <v>11523344.803861149</v>
      </c>
      <c r="C1802" s="131">
        <v>5072073.3411681689</v>
      </c>
      <c r="D1802" s="131">
        <v>1015423.7072558417</v>
      </c>
      <c r="E1802" s="131">
        <v>5221899.9892908307</v>
      </c>
      <c r="F1802" s="133">
        <v>197497169443.06519</v>
      </c>
      <c r="G1802" s="133">
        <v>54240491833.201584</v>
      </c>
      <c r="H1802" s="133">
        <v>380184879395.25159</v>
      </c>
      <c r="I1802" s="133">
        <v>9888993501584.0449</v>
      </c>
      <c r="J1802" s="133">
        <v>480484676896.45392</v>
      </c>
      <c r="K1802" s="133">
        <v>97049525734.731323</v>
      </c>
      <c r="L1802" s="133">
        <v>1903405950649.4121</v>
      </c>
      <c r="M1802" s="133">
        <v>12750118534259.893</v>
      </c>
      <c r="N1802" s="133">
        <v>13679515022262.906</v>
      </c>
      <c r="O1802" s="132">
        <v>0.56333564623767396</v>
      </c>
      <c r="P1802" s="132">
        <v>0.62500886127710797</v>
      </c>
      <c r="Q1802" s="133">
        <v>3374.3253631630259</v>
      </c>
      <c r="R1802" s="426">
        <v>0.97642485695915804</v>
      </c>
    </row>
    <row r="1803" spans="1:18">
      <c r="A1803" s="134">
        <f t="shared" si="28"/>
        <v>1798</v>
      </c>
      <c r="B1803" s="131">
        <v>8868255.9553467091</v>
      </c>
      <c r="C1803" s="131">
        <v>4190391.0893152771</v>
      </c>
      <c r="D1803" s="131">
        <v>982673.53084997379</v>
      </c>
      <c r="E1803" s="131">
        <v>4871308.0642506825</v>
      </c>
      <c r="F1803" s="133">
        <v>233176075149.82919</v>
      </c>
      <c r="G1803" s="133">
        <v>43729473175.075966</v>
      </c>
      <c r="H1803" s="133">
        <v>774800647492.71228</v>
      </c>
      <c r="I1803" s="133">
        <v>9631932344625.0898</v>
      </c>
      <c r="J1803" s="133">
        <v>294775193271.63403</v>
      </c>
      <c r="K1803" s="133">
        <v>103942652594.58737</v>
      </c>
      <c r="L1803" s="133">
        <v>2100410239162.6184</v>
      </c>
      <c r="M1803" s="133">
        <v>12905861077146.645</v>
      </c>
      <c r="N1803" s="133">
        <v>13919525917355.564</v>
      </c>
      <c r="O1803" s="132">
        <v>0.57216311128794384</v>
      </c>
      <c r="P1803" s="132">
        <v>0.64555109393110288</v>
      </c>
      <c r="Q1803" s="133">
        <v>3433.5288399989058</v>
      </c>
      <c r="R1803" s="426">
        <v>1.1317182454388521</v>
      </c>
    </row>
    <row r="1804" spans="1:18">
      <c r="A1804" s="134">
        <f t="shared" si="28"/>
        <v>1799</v>
      </c>
      <c r="B1804" s="131">
        <v>10676556.029676218</v>
      </c>
      <c r="C1804" s="131">
        <v>8174827.7163662948</v>
      </c>
      <c r="D1804" s="131">
        <v>935161.03376896493</v>
      </c>
      <c r="E1804" s="131">
        <v>5551882.7352055293</v>
      </c>
      <c r="F1804" s="133">
        <v>147102784318.35999</v>
      </c>
      <c r="G1804" s="133">
        <v>38049587280.15567</v>
      </c>
      <c r="H1804" s="133">
        <v>0</v>
      </c>
      <c r="I1804" s="133">
        <v>10223046191262.225</v>
      </c>
      <c r="J1804" s="133">
        <v>284529223732.56592</v>
      </c>
      <c r="K1804" s="133">
        <v>96950557606.968079</v>
      </c>
      <c r="L1804" s="133">
        <v>1646044475174.8762</v>
      </c>
      <c r="M1804" s="133">
        <v>12250570447776.637</v>
      </c>
      <c r="N1804" s="133">
        <v>12990570437301.094</v>
      </c>
      <c r="O1804" s="132">
        <v>0.5412452612824532</v>
      </c>
      <c r="P1804" s="132">
        <v>0.59035052526284182</v>
      </c>
      <c r="Q1804" s="133">
        <v>3204.3834329800429</v>
      </c>
      <c r="R1804" s="426">
        <v>0.86267542534406794</v>
      </c>
    </row>
    <row r="1805" spans="1:18">
      <c r="A1805" s="134">
        <f t="shared" si="28"/>
        <v>1800</v>
      </c>
      <c r="B1805" s="131">
        <v>7066925.0900960062</v>
      </c>
      <c r="C1805" s="131">
        <v>12819481.847426856</v>
      </c>
      <c r="D1805" s="131">
        <v>1155690.6043602405</v>
      </c>
      <c r="E1805" s="131">
        <v>4399711.1257314757</v>
      </c>
      <c r="F1805" s="133">
        <v>243008014242.06482</v>
      </c>
      <c r="G1805" s="133">
        <v>56736977406.772041</v>
      </c>
      <c r="H1805" s="133">
        <v>556586994757.8241</v>
      </c>
      <c r="I1805" s="133">
        <v>21455736780605.43</v>
      </c>
      <c r="J1805" s="133">
        <v>344370454814.9621</v>
      </c>
      <c r="K1805" s="133">
        <v>130036687009.13344</v>
      </c>
      <c r="L1805" s="133">
        <v>2003001346395.0627</v>
      </c>
      <c r="M1805" s="133">
        <v>24489732263582.41</v>
      </c>
      <c r="N1805" s="133">
        <v>26120372581831.113</v>
      </c>
      <c r="O1805" s="132">
        <v>0.70796424368609578</v>
      </c>
      <c r="P1805" s="132">
        <v>0.77654930977736714</v>
      </c>
      <c r="Q1805" s="133">
        <v>6443.1111450002745</v>
      </c>
      <c r="R1805" s="426">
        <v>0.99878869983864926</v>
      </c>
    </row>
    <row r="1806" spans="1:18">
      <c r="A1806" s="134">
        <f t="shared" si="28"/>
        <v>1801</v>
      </c>
      <c r="B1806" s="131">
        <v>9261089.3823188655</v>
      </c>
      <c r="C1806" s="131">
        <v>9863402.4325140137</v>
      </c>
      <c r="D1806" s="131">
        <v>996636.27058832825</v>
      </c>
      <c r="E1806" s="131">
        <v>6488479.5531076118</v>
      </c>
      <c r="F1806" s="133">
        <v>198465892851.00412</v>
      </c>
      <c r="G1806" s="133">
        <v>33666590563.311195</v>
      </c>
      <c r="H1806" s="133">
        <v>782225052109.27966</v>
      </c>
      <c r="I1806" s="133">
        <v>16019396948608.895</v>
      </c>
      <c r="J1806" s="133">
        <v>418084149291.9801</v>
      </c>
      <c r="K1806" s="133">
        <v>75749309285.516251</v>
      </c>
      <c r="L1806" s="133">
        <v>1660985826889.2637</v>
      </c>
      <c r="M1806" s="133">
        <v>18956441286184.934</v>
      </c>
      <c r="N1806" s="133">
        <v>20172246795577.496</v>
      </c>
      <c r="O1806" s="132">
        <v>0.63513600041425999</v>
      </c>
      <c r="P1806" s="132">
        <v>0.70285730701971061</v>
      </c>
      <c r="Q1806" s="133">
        <v>4975.8872214054009</v>
      </c>
      <c r="R1806" s="426">
        <v>0.9527648927403517</v>
      </c>
    </row>
    <row r="1807" spans="1:18">
      <c r="A1807" s="134">
        <f t="shared" si="28"/>
        <v>1802</v>
      </c>
      <c r="B1807" s="131">
        <v>8706199.0375586506</v>
      </c>
      <c r="C1807" s="131">
        <v>4349505.8499796949</v>
      </c>
      <c r="D1807" s="131">
        <v>591239.46427771472</v>
      </c>
      <c r="E1807" s="131">
        <v>5369767.5529523119</v>
      </c>
      <c r="F1807" s="133">
        <v>251941609495.63715</v>
      </c>
      <c r="G1807" s="133">
        <v>63747905271.343903</v>
      </c>
      <c r="H1807" s="133">
        <v>492176218975.39374</v>
      </c>
      <c r="I1807" s="133">
        <v>9510757812420.2148</v>
      </c>
      <c r="J1807" s="133">
        <v>368126412261.02209</v>
      </c>
      <c r="K1807" s="133">
        <v>44664978123.037842</v>
      </c>
      <c r="L1807" s="133">
        <v>929579409245.80188</v>
      </c>
      <c r="M1807" s="133">
        <v>11345304831025.471</v>
      </c>
      <c r="N1807" s="133">
        <v>12162658983820.359</v>
      </c>
      <c r="O1807" s="132">
        <v>0.55800346255119615</v>
      </c>
      <c r="P1807" s="132">
        <v>0.62759515369616425</v>
      </c>
      <c r="Q1807" s="133">
        <v>3000.1625515097089</v>
      </c>
      <c r="R1807" s="426">
        <v>0.87195377596835921</v>
      </c>
    </row>
    <row r="1808" spans="1:18">
      <c r="A1808" s="134">
        <f t="shared" si="28"/>
        <v>1803</v>
      </c>
      <c r="B1808" s="131">
        <v>6584707.0311564393</v>
      </c>
      <c r="C1808" s="131">
        <v>8691184.4612074625</v>
      </c>
      <c r="D1808" s="131">
        <v>630975.27832109306</v>
      </c>
      <c r="E1808" s="131">
        <v>3046273.2140209964</v>
      </c>
      <c r="F1808" s="133">
        <v>233668968542.4967</v>
      </c>
      <c r="G1808" s="133">
        <v>45510835332.708389</v>
      </c>
      <c r="H1808" s="133">
        <v>676875238600.51404</v>
      </c>
      <c r="I1808" s="133">
        <v>14361137341179.633</v>
      </c>
      <c r="J1808" s="133">
        <v>135351361399.38992</v>
      </c>
      <c r="K1808" s="133">
        <v>66457624463.336082</v>
      </c>
      <c r="L1808" s="133">
        <v>1364667552138.2114</v>
      </c>
      <c r="M1808" s="133">
        <v>16604489117781.084</v>
      </c>
      <c r="N1808" s="133">
        <v>17753447724109.91</v>
      </c>
      <c r="O1808" s="132">
        <v>0.6929315495691416</v>
      </c>
      <c r="P1808" s="132">
        <v>0.75492121191956174</v>
      </c>
      <c r="Q1808" s="133">
        <v>4379.2421618426024</v>
      </c>
      <c r="R1808" s="426">
        <v>1.1106913489010291</v>
      </c>
    </row>
    <row r="1809" spans="1:18">
      <c r="A1809" s="134">
        <f t="shared" si="28"/>
        <v>1804</v>
      </c>
      <c r="B1809" s="131">
        <v>9523944.7624523547</v>
      </c>
      <c r="C1809" s="131">
        <v>5789673.4219398294</v>
      </c>
      <c r="D1809" s="131">
        <v>768949.39274018852</v>
      </c>
      <c r="E1809" s="131">
        <v>4151790.9187402185</v>
      </c>
      <c r="F1809" s="133">
        <v>262591408260.36588</v>
      </c>
      <c r="G1809" s="133">
        <v>55866202611.624214</v>
      </c>
      <c r="H1809" s="133">
        <v>591707582882.59106</v>
      </c>
      <c r="I1809" s="133">
        <v>10858060372229.596</v>
      </c>
      <c r="J1809" s="133">
        <v>250589325529.79828</v>
      </c>
      <c r="K1809" s="133">
        <v>94871861674.49472</v>
      </c>
      <c r="L1809" s="133">
        <v>2157688520465.9473</v>
      </c>
      <c r="M1809" s="133">
        <v>13952917662782.428</v>
      </c>
      <c r="N1809" s="133">
        <v>14917335410450.736</v>
      </c>
      <c r="O1809" s="132">
        <v>0.61409820027394468</v>
      </c>
      <c r="P1809" s="132">
        <v>0.67642571946178931</v>
      </c>
      <c r="Q1809" s="133">
        <v>3679.6584633573598</v>
      </c>
      <c r="R1809" s="426">
        <v>1.2996968082298297</v>
      </c>
    </row>
    <row r="1810" spans="1:18">
      <c r="A1810" s="134">
        <f t="shared" si="28"/>
        <v>1805</v>
      </c>
      <c r="B1810" s="131">
        <v>13131690.95823719</v>
      </c>
      <c r="C1810" s="131">
        <v>12240702.704700336</v>
      </c>
      <c r="D1810" s="131">
        <v>963612.59131459403</v>
      </c>
      <c r="E1810" s="131">
        <v>5004608.1422189008</v>
      </c>
      <c r="F1810" s="133">
        <v>225566560785.91776</v>
      </c>
      <c r="G1810" s="133">
        <v>61967394222.796272</v>
      </c>
      <c r="H1810" s="133">
        <v>923892795399.85107</v>
      </c>
      <c r="I1810" s="133">
        <v>17413102603341.09</v>
      </c>
      <c r="J1810" s="133">
        <v>299527959156.10822</v>
      </c>
      <c r="K1810" s="133">
        <v>104887885092.53419</v>
      </c>
      <c r="L1810" s="133">
        <v>1897460405345.8489</v>
      </c>
      <c r="M1810" s="133">
        <v>20638871648335.434</v>
      </c>
      <c r="N1810" s="133">
        <v>21880780522021.336</v>
      </c>
      <c r="O1810" s="132">
        <v>0.64021220343258289</v>
      </c>
      <c r="P1810" s="132">
        <v>0.70578048731105703</v>
      </c>
      <c r="Q1810" s="133">
        <v>5397.3311598473938</v>
      </c>
      <c r="R1810" s="426">
        <v>0.9389432508363782</v>
      </c>
    </row>
    <row r="1811" spans="1:18">
      <c r="A1811" s="134">
        <f t="shared" si="28"/>
        <v>1806</v>
      </c>
      <c r="B1811" s="131">
        <v>6376629.6023424882</v>
      </c>
      <c r="C1811" s="131">
        <v>3128641.4143151306</v>
      </c>
      <c r="D1811" s="131">
        <v>1115840.0151537168</v>
      </c>
      <c r="E1811" s="131">
        <v>4095578.4498972367</v>
      </c>
      <c r="F1811" s="133">
        <v>258342065733.02429</v>
      </c>
      <c r="G1811" s="133">
        <v>49530597545.149643</v>
      </c>
      <c r="H1811" s="133">
        <v>564085936505.18909</v>
      </c>
      <c r="I1811" s="133">
        <v>7499518119740.9951</v>
      </c>
      <c r="J1811" s="133">
        <v>259116973133.11908</v>
      </c>
      <c r="K1811" s="133">
        <v>81409101615.65509</v>
      </c>
      <c r="L1811" s="133">
        <v>2632087289683.0181</v>
      </c>
      <c r="M1811" s="133">
        <v>11036217420677.977</v>
      </c>
      <c r="N1811" s="133">
        <v>11899561629184.783</v>
      </c>
      <c r="O1811" s="132">
        <v>0.58391454780286522</v>
      </c>
      <c r="P1811" s="132">
        <v>0.65377826839351538</v>
      </c>
      <c r="Q1811" s="133">
        <v>2935.2643387234293</v>
      </c>
      <c r="R1811" s="426">
        <v>1.2080724223137727</v>
      </c>
    </row>
    <row r="1812" spans="1:18">
      <c r="A1812" s="134">
        <f t="shared" si="28"/>
        <v>1807</v>
      </c>
      <c r="B1812" s="131">
        <v>5999128.2853875887</v>
      </c>
      <c r="C1812" s="131">
        <v>5707675.6346702874</v>
      </c>
      <c r="D1812" s="131">
        <v>673857.89870080422</v>
      </c>
      <c r="E1812" s="131">
        <v>5800113.09602773</v>
      </c>
      <c r="F1812" s="133">
        <v>219117449363.52505</v>
      </c>
      <c r="G1812" s="133">
        <v>59954245907.61277</v>
      </c>
      <c r="H1812" s="133">
        <v>471830679870.13562</v>
      </c>
      <c r="I1812" s="133">
        <v>8960943653012.0371</v>
      </c>
      <c r="J1812" s="133">
        <v>426284923974.17493</v>
      </c>
      <c r="K1812" s="133">
        <v>67339824529.301025</v>
      </c>
      <c r="L1812" s="133">
        <v>1782816703493.0381</v>
      </c>
      <c r="M1812" s="133">
        <v>11709215784878.688</v>
      </c>
      <c r="N1812" s="133">
        <v>12501508487575.217</v>
      </c>
      <c r="O1812" s="132">
        <v>0.61856596590307189</v>
      </c>
      <c r="P1812" s="132">
        <v>0.68838980329426158</v>
      </c>
      <c r="Q1812" s="133">
        <v>3083.7465435558011</v>
      </c>
      <c r="R1812" s="426">
        <v>1.1891061278199002</v>
      </c>
    </row>
    <row r="1813" spans="1:18">
      <c r="A1813" s="134">
        <f t="shared" si="28"/>
        <v>1808</v>
      </c>
      <c r="B1813" s="131">
        <v>13440161.654864034</v>
      </c>
      <c r="C1813" s="131">
        <v>10969357.603012046</v>
      </c>
      <c r="D1813" s="131">
        <v>723804.69700309867</v>
      </c>
      <c r="E1813" s="131">
        <v>8025767.3682469493</v>
      </c>
      <c r="F1813" s="133">
        <v>257968928216.77106</v>
      </c>
      <c r="G1813" s="133">
        <v>57810003391.752151</v>
      </c>
      <c r="H1813" s="133">
        <v>837428156256.34265</v>
      </c>
      <c r="I1813" s="133">
        <v>17215938314421.916</v>
      </c>
      <c r="J1813" s="133">
        <v>755341181026.0647</v>
      </c>
      <c r="K1813" s="133">
        <v>60064373140.212624</v>
      </c>
      <c r="L1813" s="133">
        <v>1807815366415.51</v>
      </c>
      <c r="M1813" s="133">
        <v>20676587391260.047</v>
      </c>
      <c r="N1813" s="133">
        <v>22009000134417.277</v>
      </c>
      <c r="O1813" s="132">
        <v>0.61862761120627319</v>
      </c>
      <c r="P1813" s="132">
        <v>0.67595990219681623</v>
      </c>
      <c r="Q1813" s="133">
        <v>5428.9590859440741</v>
      </c>
      <c r="R1813" s="426">
        <v>1.0824186709460166</v>
      </c>
    </row>
    <row r="1814" spans="1:18">
      <c r="A1814" s="134">
        <f t="shared" si="28"/>
        <v>1809</v>
      </c>
      <c r="B1814" s="131">
        <v>8232178.2259366196</v>
      </c>
      <c r="C1814" s="131">
        <v>6206498.0556615693</v>
      </c>
      <c r="D1814" s="131">
        <v>1253441.6854689803</v>
      </c>
      <c r="E1814" s="131">
        <v>4233409.6797838183</v>
      </c>
      <c r="F1814" s="133">
        <v>232833708114.61523</v>
      </c>
      <c r="G1814" s="133">
        <v>56322250420.828598</v>
      </c>
      <c r="H1814" s="133">
        <v>695076114165.86621</v>
      </c>
      <c r="I1814" s="133">
        <v>8716183018273.9063</v>
      </c>
      <c r="J1814" s="133">
        <v>249913253754.33963</v>
      </c>
      <c r="K1814" s="133">
        <v>84401505723.39743</v>
      </c>
      <c r="L1814" s="133">
        <v>3079101977745.8384</v>
      </c>
      <c r="M1814" s="133">
        <v>12824675869663.348</v>
      </c>
      <c r="N1814" s="133">
        <v>13687500291628.133</v>
      </c>
      <c r="O1814" s="132">
        <v>0.5810884681480839</v>
      </c>
      <c r="P1814" s="132">
        <v>0.66370293529631275</v>
      </c>
      <c r="Q1814" s="133">
        <v>3376.2950892027957</v>
      </c>
      <c r="R1814" s="426">
        <v>1.1570581310721497</v>
      </c>
    </row>
    <row r="1815" spans="1:18">
      <c r="A1815" s="134">
        <f t="shared" si="28"/>
        <v>1810</v>
      </c>
      <c r="B1815" s="131">
        <v>11580414.657684926</v>
      </c>
      <c r="C1815" s="131">
        <v>8791476.3787902612</v>
      </c>
      <c r="D1815" s="131">
        <v>1063618.273055309</v>
      </c>
      <c r="E1815" s="131">
        <v>5296616.2022931594</v>
      </c>
      <c r="F1815" s="133">
        <v>217018831101.8916</v>
      </c>
      <c r="G1815" s="133">
        <v>61077408593.490479</v>
      </c>
      <c r="H1815" s="133">
        <v>548622396640.21796</v>
      </c>
      <c r="I1815" s="133">
        <v>16055513450881.24</v>
      </c>
      <c r="J1815" s="133">
        <v>367670015134.73389</v>
      </c>
      <c r="K1815" s="133">
        <v>77018235197.610092</v>
      </c>
      <c r="L1815" s="133">
        <v>2295957076894.8013</v>
      </c>
      <c r="M1815" s="133">
        <v>19344781174748.605</v>
      </c>
      <c r="N1815" s="133">
        <v>20577095110837.363</v>
      </c>
      <c r="O1815" s="132">
        <v>0.6410550307126256</v>
      </c>
      <c r="P1815" s="132">
        <v>0.72035309368609401</v>
      </c>
      <c r="Q1815" s="133">
        <v>5075.7511373550478</v>
      </c>
      <c r="R1815" s="426">
        <v>1.103249715008858</v>
      </c>
    </row>
    <row r="1816" spans="1:18">
      <c r="A1816" s="134">
        <f t="shared" si="28"/>
        <v>1811</v>
      </c>
      <c r="B1816" s="131">
        <v>9431619.6501268204</v>
      </c>
      <c r="C1816" s="131">
        <v>5474738.7189075612</v>
      </c>
      <c r="D1816" s="131">
        <v>1561291.7725766944</v>
      </c>
      <c r="E1816" s="131">
        <v>4530598.0930852573</v>
      </c>
      <c r="F1816" s="133">
        <v>233330880465.22531</v>
      </c>
      <c r="G1816" s="133">
        <v>49954235266.059372</v>
      </c>
      <c r="H1816" s="133">
        <v>582125725186.27051</v>
      </c>
      <c r="I1816" s="133">
        <v>10776628937882.65</v>
      </c>
      <c r="J1816" s="133">
        <v>232570740551.8367</v>
      </c>
      <c r="K1816" s="133">
        <v>156143291106.13162</v>
      </c>
      <c r="L1816" s="133">
        <v>3836055724909.0088</v>
      </c>
      <c r="M1816" s="133">
        <v>15583524419635.898</v>
      </c>
      <c r="N1816" s="133">
        <v>16582355420256.027</v>
      </c>
      <c r="O1816" s="132">
        <v>0.57699154299778366</v>
      </c>
      <c r="P1816" s="132">
        <v>0.66854258535321398</v>
      </c>
      <c r="Q1816" s="133">
        <v>4090.3688752481567</v>
      </c>
      <c r="R1816" s="426">
        <v>1.4124271154271826</v>
      </c>
    </row>
    <row r="1817" spans="1:18">
      <c r="A1817" s="134">
        <f t="shared" si="28"/>
        <v>1812</v>
      </c>
      <c r="B1817" s="131">
        <v>13377244.467781803</v>
      </c>
      <c r="C1817" s="131">
        <v>23554214.571459766</v>
      </c>
      <c r="D1817" s="131">
        <v>563143.77108583134</v>
      </c>
      <c r="E1817" s="131">
        <v>5056406.9412870016</v>
      </c>
      <c r="F1817" s="133">
        <v>211924813175.73224</v>
      </c>
      <c r="G1817" s="133">
        <v>47817892449.921448</v>
      </c>
      <c r="H1817" s="133">
        <v>232531665131.83911</v>
      </c>
      <c r="I1817" s="133">
        <v>26715986030986.973</v>
      </c>
      <c r="J1817" s="133">
        <v>386206701087.25458</v>
      </c>
      <c r="K1817" s="133">
        <v>54936688165.187004</v>
      </c>
      <c r="L1817" s="133">
        <v>1106216564203.2844</v>
      </c>
      <c r="M1817" s="133">
        <v>28495877649574.539</v>
      </c>
      <c r="N1817" s="133">
        <v>30226317769324.418</v>
      </c>
      <c r="O1817" s="132">
        <v>0.70911439701001744</v>
      </c>
      <c r="P1817" s="132">
        <v>0.76269527647743518</v>
      </c>
      <c r="Q1817" s="133">
        <v>7455.9244620928512</v>
      </c>
      <c r="R1817" s="426">
        <v>0.95175171843524686</v>
      </c>
    </row>
    <row r="1818" spans="1:18">
      <c r="A1818" s="134">
        <f t="shared" si="28"/>
        <v>1813</v>
      </c>
      <c r="B1818" s="131">
        <v>10069789.35275284</v>
      </c>
      <c r="C1818" s="131">
        <v>6672413.6895828051</v>
      </c>
      <c r="D1818" s="131">
        <v>1175574.6080820702</v>
      </c>
      <c r="E1818" s="131">
        <v>3114230.2701416193</v>
      </c>
      <c r="F1818" s="133">
        <v>287060463486.62732</v>
      </c>
      <c r="G1818" s="133">
        <v>41443691841.985016</v>
      </c>
      <c r="H1818" s="133">
        <v>939968547147.36816</v>
      </c>
      <c r="I1818" s="133">
        <v>13011585502815.166</v>
      </c>
      <c r="J1818" s="133">
        <v>129980450144.88777</v>
      </c>
      <c r="K1818" s="133">
        <v>96394180628.485901</v>
      </c>
      <c r="L1818" s="133">
        <v>3298246572587.7661</v>
      </c>
      <c r="M1818" s="133">
        <v>17476175253323.676</v>
      </c>
      <c r="N1818" s="133">
        <v>18759640019498.387</v>
      </c>
      <c r="O1818" s="132">
        <v>0.6618321701828761</v>
      </c>
      <c r="P1818" s="132">
        <v>0.73129911645535028</v>
      </c>
      <c r="Q1818" s="133">
        <v>4627.4395706705445</v>
      </c>
      <c r="R1818" s="426">
        <v>1.2433712075346219</v>
      </c>
    </row>
    <row r="1819" spans="1:18">
      <c r="A1819" s="134">
        <f t="shared" si="28"/>
        <v>1814</v>
      </c>
      <c r="B1819" s="131">
        <v>7304340.9266044814</v>
      </c>
      <c r="C1819" s="131">
        <v>13281079.927988499</v>
      </c>
      <c r="D1819" s="131">
        <v>838159.16868158919</v>
      </c>
      <c r="E1819" s="131">
        <v>4061569.5721184057</v>
      </c>
      <c r="F1819" s="133">
        <v>251746690251.28897</v>
      </c>
      <c r="G1819" s="133">
        <v>52647083611.303459</v>
      </c>
      <c r="H1819" s="133">
        <v>657286746317.05835</v>
      </c>
      <c r="I1819" s="133">
        <v>23076270265678.594</v>
      </c>
      <c r="J1819" s="133">
        <v>388074512471.16095</v>
      </c>
      <c r="K1819" s="133">
        <v>56607215877.566429</v>
      </c>
      <c r="L1819" s="133">
        <v>2197171975526.0371</v>
      </c>
      <c r="M1819" s="133">
        <v>26375410715870.414</v>
      </c>
      <c r="N1819" s="133">
        <v>27981339845759.668</v>
      </c>
      <c r="O1819" s="132">
        <v>0.73859738921650764</v>
      </c>
      <c r="P1819" s="132">
        <v>0.79987879047932353</v>
      </c>
      <c r="Q1819" s="133">
        <v>6902.1558573654829</v>
      </c>
      <c r="R1819" s="426">
        <v>1.1185201738224391</v>
      </c>
    </row>
    <row r="1820" spans="1:18">
      <c r="A1820" s="134">
        <f t="shared" si="28"/>
        <v>1815</v>
      </c>
      <c r="B1820" s="131">
        <v>11638996.325533804</v>
      </c>
      <c r="C1820" s="131">
        <v>8372027.7218012568</v>
      </c>
      <c r="D1820" s="131">
        <v>1037550.3751171624</v>
      </c>
      <c r="E1820" s="131">
        <v>3758966.9286405155</v>
      </c>
      <c r="F1820" s="133">
        <v>239820463143.92184</v>
      </c>
      <c r="G1820" s="133">
        <v>55912802424.872002</v>
      </c>
      <c r="H1820" s="133">
        <v>835312319220.44409</v>
      </c>
      <c r="I1820" s="133">
        <v>14575664764993.908</v>
      </c>
      <c r="J1820" s="133">
        <v>263839122659.48944</v>
      </c>
      <c r="K1820" s="133">
        <v>59642000139.97451</v>
      </c>
      <c r="L1820" s="133">
        <v>2519579730804.4189</v>
      </c>
      <c r="M1820" s="133">
        <v>18254037937818.234</v>
      </c>
      <c r="N1820" s="133">
        <v>19488291513275.512</v>
      </c>
      <c r="O1820" s="132">
        <v>0.62542349766651528</v>
      </c>
      <c r="P1820" s="132">
        <v>0.70291101593921279</v>
      </c>
      <c r="Q1820" s="133">
        <v>4807.1760022879898</v>
      </c>
      <c r="R1820" s="426">
        <v>1.2761940314863087</v>
      </c>
    </row>
    <row r="1821" spans="1:18">
      <c r="A1821" s="134">
        <f t="shared" si="28"/>
        <v>1816</v>
      </c>
      <c r="B1821" s="131">
        <v>8713111.4882051479</v>
      </c>
      <c r="C1821" s="131">
        <v>12791983.889380483</v>
      </c>
      <c r="D1821" s="131">
        <v>1543432.5005637223</v>
      </c>
      <c r="E1821" s="131">
        <v>3082130.3939323677</v>
      </c>
      <c r="F1821" s="133">
        <v>243740848533.50891</v>
      </c>
      <c r="G1821" s="133">
        <v>66606340883.884628</v>
      </c>
      <c r="H1821" s="133">
        <v>664205920609.40942</v>
      </c>
      <c r="I1821" s="133">
        <v>18287327511417.547</v>
      </c>
      <c r="J1821" s="133">
        <v>197775158916.73138</v>
      </c>
      <c r="K1821" s="133">
        <v>107124982762.51456</v>
      </c>
      <c r="L1821" s="133">
        <v>3236386252139.0322</v>
      </c>
      <c r="M1821" s="133">
        <v>22492819825845.234</v>
      </c>
      <c r="N1821" s="133">
        <v>23804903776534.891</v>
      </c>
      <c r="O1821" s="132">
        <v>0.69455073643970178</v>
      </c>
      <c r="P1821" s="132">
        <v>0.77217985954320834</v>
      </c>
      <c r="Q1821" s="133">
        <v>5871.9545576060409</v>
      </c>
      <c r="R1821" s="426">
        <v>1.1067348903901306</v>
      </c>
    </row>
    <row r="1822" spans="1:18">
      <c r="A1822" s="134">
        <f t="shared" si="28"/>
        <v>1817</v>
      </c>
      <c r="B1822" s="131">
        <v>19140488.921862517</v>
      </c>
      <c r="C1822" s="131">
        <v>7214802.9071935304</v>
      </c>
      <c r="D1822" s="131">
        <v>673074.78532216884</v>
      </c>
      <c r="E1822" s="131">
        <v>4366322.1538245929</v>
      </c>
      <c r="F1822" s="133">
        <v>276604460039.19843</v>
      </c>
      <c r="G1822" s="133">
        <v>59035266619.352814</v>
      </c>
      <c r="H1822" s="133">
        <v>165334639907.91376</v>
      </c>
      <c r="I1822" s="133">
        <v>13778459314494.947</v>
      </c>
      <c r="J1822" s="133">
        <v>317240758385.74738</v>
      </c>
      <c r="K1822" s="133">
        <v>69868954678.750916</v>
      </c>
      <c r="L1822" s="133">
        <v>1824539877190.9309</v>
      </c>
      <c r="M1822" s="133">
        <v>16155443544658.291</v>
      </c>
      <c r="N1822" s="133">
        <v>17415037685692.68</v>
      </c>
      <c r="O1822" s="132">
        <v>0.56715997625666403</v>
      </c>
      <c r="P1822" s="132">
        <v>0.62305378412282075</v>
      </c>
      <c r="Q1822" s="133">
        <v>4295.7665726918303</v>
      </c>
      <c r="R1822" s="426">
        <v>1.3846458798176742</v>
      </c>
    </row>
    <row r="1823" spans="1:18">
      <c r="A1823" s="134">
        <f t="shared" si="28"/>
        <v>1818</v>
      </c>
      <c r="B1823" s="131">
        <v>10160701.083297873</v>
      </c>
      <c r="C1823" s="131">
        <v>10515534.104178179</v>
      </c>
      <c r="D1823" s="131">
        <v>1057870.4729178837</v>
      </c>
      <c r="E1823" s="131">
        <v>4503547.952625433</v>
      </c>
      <c r="F1823" s="133">
        <v>234334540888.98492</v>
      </c>
      <c r="G1823" s="133">
        <v>57125856301.062683</v>
      </c>
      <c r="H1823" s="133">
        <v>649204026831.73865</v>
      </c>
      <c r="I1823" s="133">
        <v>16912542149262.352</v>
      </c>
      <c r="J1823" s="133">
        <v>260645938094.01221</v>
      </c>
      <c r="K1823" s="133">
        <v>94051576377.223022</v>
      </c>
      <c r="L1823" s="133">
        <v>1972974683632.125</v>
      </c>
      <c r="M1823" s="133">
        <v>19889418374197.449</v>
      </c>
      <c r="N1823" s="133">
        <v>21089318973802.055</v>
      </c>
      <c r="O1823" s="132">
        <v>0.64176423978843844</v>
      </c>
      <c r="P1823" s="132">
        <v>0.70765936145756336</v>
      </c>
      <c r="Q1823" s="133">
        <v>5202.1013748895057</v>
      </c>
      <c r="R1823" s="426">
        <v>1.0024783474890153</v>
      </c>
    </row>
    <row r="1824" spans="1:18">
      <c r="A1824" s="134">
        <f t="shared" si="28"/>
        <v>1819</v>
      </c>
      <c r="B1824" s="131">
        <v>11263232.199367598</v>
      </c>
      <c r="C1824" s="131">
        <v>5932934.6400451083</v>
      </c>
      <c r="D1824" s="131">
        <v>789301.73705141165</v>
      </c>
      <c r="E1824" s="131">
        <v>3822617.7691093632</v>
      </c>
      <c r="F1824" s="133">
        <v>211124855562.13974</v>
      </c>
      <c r="G1824" s="133">
        <v>38846497099.288116</v>
      </c>
      <c r="H1824" s="133">
        <v>532420079495.31567</v>
      </c>
      <c r="I1824" s="133">
        <v>9874446488942</v>
      </c>
      <c r="J1824" s="133">
        <v>168310063263.18112</v>
      </c>
      <c r="K1824" s="133">
        <v>74259666819.261093</v>
      </c>
      <c r="L1824" s="133">
        <v>1486768423452.8643</v>
      </c>
      <c r="M1824" s="133">
        <v>12136204721972.625</v>
      </c>
      <c r="N1824" s="133">
        <v>13031698475599.186</v>
      </c>
      <c r="O1824" s="132">
        <v>0.56868887984830685</v>
      </c>
      <c r="P1824" s="132">
        <v>0.63309418351172253</v>
      </c>
      <c r="Q1824" s="133">
        <v>3214.5284843609238</v>
      </c>
      <c r="R1824" s="426">
        <v>0.98395756024448244</v>
      </c>
    </row>
    <row r="1825" spans="1:18">
      <c r="A1825" s="134">
        <f t="shared" si="28"/>
        <v>1820</v>
      </c>
      <c r="B1825" s="131">
        <v>9861380.3103848919</v>
      </c>
      <c r="C1825" s="131">
        <v>6678600.1035821671</v>
      </c>
      <c r="D1825" s="131">
        <v>574479.87057572347</v>
      </c>
      <c r="E1825" s="131">
        <v>3477348.5053152866</v>
      </c>
      <c r="F1825" s="133">
        <v>145757475167.66785</v>
      </c>
      <c r="G1825" s="133">
        <v>51982775252.032074</v>
      </c>
      <c r="H1825" s="133">
        <v>637342288203.92322</v>
      </c>
      <c r="I1825" s="133">
        <v>10952118361329.832</v>
      </c>
      <c r="J1825" s="133">
        <v>295905148167.5625</v>
      </c>
      <c r="K1825" s="133">
        <v>52491968348.422836</v>
      </c>
      <c r="L1825" s="133">
        <v>1259553722767.1731</v>
      </c>
      <c r="M1825" s="133">
        <v>13197411488816.914</v>
      </c>
      <c r="N1825" s="133">
        <v>14170901022658.176</v>
      </c>
      <c r="O1825" s="132">
        <v>0.63978233251360972</v>
      </c>
      <c r="P1825" s="132">
        <v>0.70317401407020219</v>
      </c>
      <c r="Q1825" s="133">
        <v>3495.5355260626975</v>
      </c>
      <c r="R1825" s="426">
        <v>0.94218772500853398</v>
      </c>
    </row>
    <row r="1826" spans="1:18">
      <c r="A1826" s="134">
        <f t="shared" si="28"/>
        <v>1821</v>
      </c>
      <c r="B1826" s="131">
        <v>12547834.947259935</v>
      </c>
      <c r="C1826" s="131">
        <v>6167700.2739763614</v>
      </c>
      <c r="D1826" s="131">
        <v>1171793.4497568097</v>
      </c>
      <c r="E1826" s="131">
        <v>4635160.6621402167</v>
      </c>
      <c r="F1826" s="133">
        <v>188135195482.0477</v>
      </c>
      <c r="G1826" s="133">
        <v>66978405592.074402</v>
      </c>
      <c r="H1826" s="133">
        <v>317612939968.63104</v>
      </c>
      <c r="I1826" s="133">
        <v>10953806936665.732</v>
      </c>
      <c r="J1826" s="133">
        <v>280459868702.03058</v>
      </c>
      <c r="K1826" s="133">
        <v>122375985119.60574</v>
      </c>
      <c r="L1826" s="133">
        <v>2242553301079.2715</v>
      </c>
      <c r="M1826" s="133">
        <v>13916809031535.271</v>
      </c>
      <c r="N1826" s="133">
        <v>14846513495503.818</v>
      </c>
      <c r="O1826" s="132">
        <v>0.56406098728789755</v>
      </c>
      <c r="P1826" s="132">
        <v>0.63541229911277541</v>
      </c>
      <c r="Q1826" s="133">
        <v>3662.1888247419383</v>
      </c>
      <c r="R1826" s="426">
        <v>1.037567014774859</v>
      </c>
    </row>
    <row r="1827" spans="1:18">
      <c r="A1827" s="134">
        <f t="shared" si="28"/>
        <v>1822</v>
      </c>
      <c r="B1827" s="131">
        <v>10529737.402764013</v>
      </c>
      <c r="C1827" s="131">
        <v>7418022.388526435</v>
      </c>
      <c r="D1827" s="131">
        <v>901259.29420606175</v>
      </c>
      <c r="E1827" s="131">
        <v>4601162.2959024375</v>
      </c>
      <c r="F1827" s="133">
        <v>182283354723.64948</v>
      </c>
      <c r="G1827" s="133">
        <v>35987735562.605728</v>
      </c>
      <c r="H1827" s="133">
        <v>190978545819.72723</v>
      </c>
      <c r="I1827" s="133">
        <v>11836237007525.32</v>
      </c>
      <c r="J1827" s="133">
        <v>226516144519.87839</v>
      </c>
      <c r="K1827" s="133">
        <v>123415280264.74236</v>
      </c>
      <c r="L1827" s="133">
        <v>2418248588213.1943</v>
      </c>
      <c r="M1827" s="133">
        <v>14795395566342.863</v>
      </c>
      <c r="N1827" s="133">
        <v>15719916550558.018</v>
      </c>
      <c r="O1827" s="132">
        <v>0.60353099217224593</v>
      </c>
      <c r="P1827" s="132">
        <v>0.65438103352279586</v>
      </c>
      <c r="Q1827" s="133">
        <v>3877.6311175525452</v>
      </c>
      <c r="R1827" s="426">
        <v>1.166676484168603</v>
      </c>
    </row>
    <row r="1828" spans="1:18">
      <c r="A1828" s="134">
        <f t="shared" si="28"/>
        <v>1823</v>
      </c>
      <c r="B1828" s="131">
        <v>12661358.187212382</v>
      </c>
      <c r="C1828" s="131">
        <v>5472217.3773152111</v>
      </c>
      <c r="D1828" s="131">
        <v>1002426.3487614803</v>
      </c>
      <c r="E1828" s="131">
        <v>6769295.6793706845</v>
      </c>
      <c r="F1828" s="133">
        <v>205458233795.31903</v>
      </c>
      <c r="G1828" s="133">
        <v>42721074315.72879</v>
      </c>
      <c r="H1828" s="133">
        <v>682999580839.43787</v>
      </c>
      <c r="I1828" s="133">
        <v>10432218016776.113</v>
      </c>
      <c r="J1828" s="133">
        <v>515780671808.34998</v>
      </c>
      <c r="K1828" s="133">
        <v>78961335209.889191</v>
      </c>
      <c r="L1828" s="133">
        <v>2376864909078.0991</v>
      </c>
      <c r="M1828" s="133">
        <v>14086824513711.889</v>
      </c>
      <c r="N1828" s="133">
        <v>15131320691110.838</v>
      </c>
      <c r="O1828" s="132">
        <v>0.55877895701371638</v>
      </c>
      <c r="P1828" s="132">
        <v>0.6369790937846449</v>
      </c>
      <c r="Q1828" s="133">
        <v>3732.4422030367136</v>
      </c>
      <c r="R1828" s="426">
        <v>1.1825486830352143</v>
      </c>
    </row>
    <row r="1829" spans="1:18">
      <c r="A1829" s="134">
        <f t="shared" si="28"/>
        <v>1824</v>
      </c>
      <c r="B1829" s="131">
        <v>8897411.612607725</v>
      </c>
      <c r="C1829" s="131">
        <v>4325807.7536861133</v>
      </c>
      <c r="D1829" s="131">
        <v>1234856.1187299266</v>
      </c>
      <c r="E1829" s="131">
        <v>3713199.3799995095</v>
      </c>
      <c r="F1829" s="133">
        <v>197615499431.96823</v>
      </c>
      <c r="G1829" s="133">
        <v>42803672181.065369</v>
      </c>
      <c r="H1829" s="133">
        <v>532282361466.85297</v>
      </c>
      <c r="I1829" s="133">
        <v>8430746916373.4268</v>
      </c>
      <c r="J1829" s="133">
        <v>259158382167.83282</v>
      </c>
      <c r="K1829" s="133">
        <v>96359664105.953415</v>
      </c>
      <c r="L1829" s="133">
        <v>3075674434504.6128</v>
      </c>
      <c r="M1829" s="133">
        <v>12394221758618.678</v>
      </c>
      <c r="N1829" s="133">
        <v>13205268559360.418</v>
      </c>
      <c r="O1829" s="132">
        <v>0.5927730232074826</v>
      </c>
      <c r="P1829" s="132">
        <v>0.65779086263009223</v>
      </c>
      <c r="Q1829" s="133">
        <v>3257.3430092156927</v>
      </c>
      <c r="R1829" s="426">
        <v>1.237495876520726</v>
      </c>
    </row>
    <row r="1830" spans="1:18">
      <c r="A1830" s="134">
        <f t="shared" si="28"/>
        <v>1825</v>
      </c>
      <c r="B1830" s="131">
        <v>11169485.482861746</v>
      </c>
      <c r="C1830" s="131">
        <v>7939877.5365652684</v>
      </c>
      <c r="D1830" s="131">
        <v>1203782.6864558023</v>
      </c>
      <c r="E1830" s="131">
        <v>4008039.2421798231</v>
      </c>
      <c r="F1830" s="133">
        <v>199010174495.57123</v>
      </c>
      <c r="G1830" s="133">
        <v>58532834274.761047</v>
      </c>
      <c r="H1830" s="133">
        <v>231752573877.93683</v>
      </c>
      <c r="I1830" s="133">
        <v>13504757936358.609</v>
      </c>
      <c r="J1830" s="133">
        <v>281743713844.93005</v>
      </c>
      <c r="K1830" s="133">
        <v>168970258931.68295</v>
      </c>
      <c r="L1830" s="133">
        <v>2613446522351.7539</v>
      </c>
      <c r="M1830" s="133">
        <v>16800671005364.914</v>
      </c>
      <c r="N1830" s="133">
        <v>17872143898002.781</v>
      </c>
      <c r="O1830" s="132">
        <v>0.61542140023863789</v>
      </c>
      <c r="P1830" s="132">
        <v>0.67586497335983597</v>
      </c>
      <c r="Q1830" s="133">
        <v>4408.5209417865763</v>
      </c>
      <c r="R1830" s="426">
        <v>1.1172589110557285</v>
      </c>
    </row>
    <row r="1831" spans="1:18">
      <c r="A1831" s="134">
        <f t="shared" si="28"/>
        <v>1826</v>
      </c>
      <c r="B1831" s="131">
        <v>10115217.678429365</v>
      </c>
      <c r="C1831" s="131">
        <v>3930357.1027701856</v>
      </c>
      <c r="D1831" s="131">
        <v>1097265.3574307002</v>
      </c>
      <c r="E1831" s="131">
        <v>3126087.4138869899</v>
      </c>
      <c r="F1831" s="133">
        <v>261142954244.69586</v>
      </c>
      <c r="G1831" s="133">
        <v>58013425833.031418</v>
      </c>
      <c r="H1831" s="133">
        <v>640706893840.35132</v>
      </c>
      <c r="I1831" s="133">
        <v>7605185740397.8066</v>
      </c>
      <c r="J1831" s="133">
        <v>177862693910.16364</v>
      </c>
      <c r="K1831" s="133">
        <v>90364566312.666534</v>
      </c>
      <c r="L1831" s="133">
        <v>2268163383355.313</v>
      </c>
      <c r="M1831" s="133">
        <v>10782283277816.303</v>
      </c>
      <c r="N1831" s="133">
        <v>11553172749116.523</v>
      </c>
      <c r="O1831" s="132">
        <v>0.56460845471316501</v>
      </c>
      <c r="P1831" s="132">
        <v>0.65150650270596377</v>
      </c>
      <c r="Q1831" s="133">
        <v>2849.8206090568633</v>
      </c>
      <c r="R1831" s="426">
        <v>1.0818278112456192</v>
      </c>
    </row>
    <row r="1832" spans="1:18">
      <c r="A1832" s="134">
        <f t="shared" si="28"/>
        <v>1827</v>
      </c>
      <c r="B1832" s="131">
        <v>10534568.06220769</v>
      </c>
      <c r="C1832" s="131">
        <v>5917015.234229086</v>
      </c>
      <c r="D1832" s="131">
        <v>792483.97392452555</v>
      </c>
      <c r="E1832" s="131">
        <v>3992938.4787783055</v>
      </c>
      <c r="F1832" s="133">
        <v>246008367414.90753</v>
      </c>
      <c r="G1832" s="133">
        <v>69811268781.902725</v>
      </c>
      <c r="H1832" s="133">
        <v>738574338296.71008</v>
      </c>
      <c r="I1832" s="133">
        <v>11777998628344.236</v>
      </c>
      <c r="J1832" s="133">
        <v>193557978077.58395</v>
      </c>
      <c r="K1832" s="133">
        <v>56842119919.125877</v>
      </c>
      <c r="L1832" s="133">
        <v>2142344142878.751</v>
      </c>
      <c r="M1832" s="133">
        <v>14909317207516.406</v>
      </c>
      <c r="N1832" s="133">
        <v>15965429575144.527</v>
      </c>
      <c r="O1832" s="132">
        <v>0.61635934304420747</v>
      </c>
      <c r="P1832" s="132">
        <v>0.68990761957566404</v>
      </c>
      <c r="Q1832" s="133">
        <v>3938.1918044263757</v>
      </c>
      <c r="R1832" s="426">
        <v>1.2728086372430931</v>
      </c>
    </row>
    <row r="1833" spans="1:18">
      <c r="A1833" s="134">
        <f t="shared" si="28"/>
        <v>1828</v>
      </c>
      <c r="B1833" s="131">
        <v>11973363.152951628</v>
      </c>
      <c r="C1833" s="131">
        <v>6613600.1926729633</v>
      </c>
      <c r="D1833" s="131">
        <v>1192964.512258816</v>
      </c>
      <c r="E1833" s="131">
        <v>5403791.0275554843</v>
      </c>
      <c r="F1833" s="133">
        <v>197592985751.50012</v>
      </c>
      <c r="G1833" s="133">
        <v>55503611261.444389</v>
      </c>
      <c r="H1833" s="133">
        <v>849714489743.46729</v>
      </c>
      <c r="I1833" s="133">
        <v>13108256441122.203</v>
      </c>
      <c r="J1833" s="133">
        <v>438687658531.55005</v>
      </c>
      <c r="K1833" s="133">
        <v>95290970965.516266</v>
      </c>
      <c r="L1833" s="133">
        <v>2860370104142.4717</v>
      </c>
      <c r="M1833" s="133">
        <v>17352319664505.207</v>
      </c>
      <c r="N1833" s="133">
        <v>18543362227834.984</v>
      </c>
      <c r="O1833" s="132">
        <v>0.62719931996251399</v>
      </c>
      <c r="P1833" s="132">
        <v>0.6893684150906122</v>
      </c>
      <c r="Q1833" s="133">
        <v>4574.0903374037953</v>
      </c>
      <c r="R1833" s="426">
        <v>1.0986023073798012</v>
      </c>
    </row>
    <row r="1834" spans="1:18">
      <c r="A1834" s="134">
        <f t="shared" si="28"/>
        <v>1829</v>
      </c>
      <c r="B1834" s="131">
        <v>10048585.211552709</v>
      </c>
      <c r="C1834" s="131">
        <v>6429739.9638531012</v>
      </c>
      <c r="D1834" s="131">
        <v>546263.17356228502</v>
      </c>
      <c r="E1834" s="131">
        <v>3611746.1881633084</v>
      </c>
      <c r="F1834" s="133">
        <v>257088795713.15881</v>
      </c>
      <c r="G1834" s="133">
        <v>67442198210.613312</v>
      </c>
      <c r="H1834" s="133">
        <v>780551383250.25085</v>
      </c>
      <c r="I1834" s="133">
        <v>11412890241226.301</v>
      </c>
      <c r="J1834" s="133">
        <v>237495288806.229</v>
      </c>
      <c r="K1834" s="133">
        <v>49674296828.709274</v>
      </c>
      <c r="L1834" s="133">
        <v>1475395563642.7559</v>
      </c>
      <c r="M1834" s="133">
        <v>13956006773754.244</v>
      </c>
      <c r="N1834" s="133">
        <v>15008952148032.971</v>
      </c>
      <c r="O1834" s="132">
        <v>0.63242351664710517</v>
      </c>
      <c r="P1834" s="132">
        <v>0.69437008482269891</v>
      </c>
      <c r="Q1834" s="133">
        <v>3702.2575599489319</v>
      </c>
      <c r="R1834" s="426">
        <v>1.3164197204798695</v>
      </c>
    </row>
    <row r="1835" spans="1:18">
      <c r="A1835" s="134">
        <f t="shared" si="28"/>
        <v>1830</v>
      </c>
      <c r="B1835" s="131">
        <v>13316381.588027099</v>
      </c>
      <c r="C1835" s="131">
        <v>5246164.8136655344</v>
      </c>
      <c r="D1835" s="131">
        <v>970024.41339241085</v>
      </c>
      <c r="E1835" s="131">
        <v>5070806.6779759638</v>
      </c>
      <c r="F1835" s="133">
        <v>242372589827.54007</v>
      </c>
      <c r="G1835" s="133">
        <v>48488251375.524414</v>
      </c>
      <c r="H1835" s="133">
        <v>820740712142.01477</v>
      </c>
      <c r="I1835" s="133">
        <v>8983633433464.4375</v>
      </c>
      <c r="J1835" s="133">
        <v>421364729859.87274</v>
      </c>
      <c r="K1835" s="133">
        <v>93037910168.845764</v>
      </c>
      <c r="L1835" s="133">
        <v>2201522510844.1104</v>
      </c>
      <c r="M1835" s="133">
        <v>12520299296479.281</v>
      </c>
      <c r="N1835" s="133">
        <v>13456885544801.936</v>
      </c>
      <c r="O1835" s="132">
        <v>0.55954064937457915</v>
      </c>
      <c r="P1835" s="132">
        <v>0.62632386528462825</v>
      </c>
      <c r="Q1835" s="133">
        <v>3319.4093598426089</v>
      </c>
      <c r="R1835" s="426">
        <v>1.0916724730419263</v>
      </c>
    </row>
    <row r="1836" spans="1:18">
      <c r="A1836" s="134">
        <f t="shared" si="28"/>
        <v>1831</v>
      </c>
      <c r="B1836" s="131">
        <v>15823684.122491481</v>
      </c>
      <c r="C1836" s="131">
        <v>5175780.0923985988</v>
      </c>
      <c r="D1836" s="131">
        <v>727412.73258169868</v>
      </c>
      <c r="E1836" s="131">
        <v>6552387.4613186633</v>
      </c>
      <c r="F1836" s="133">
        <v>197483032932.51086</v>
      </c>
      <c r="G1836" s="133">
        <v>61737937184.896309</v>
      </c>
      <c r="H1836" s="133">
        <v>290766289541.36023</v>
      </c>
      <c r="I1836" s="133">
        <v>9235694745192.9941</v>
      </c>
      <c r="J1836" s="133">
        <v>273766120822.6095</v>
      </c>
      <c r="K1836" s="133">
        <v>81392449018.480179</v>
      </c>
      <c r="L1836" s="133">
        <v>1564814121409.5464</v>
      </c>
      <c r="M1836" s="133">
        <v>11446433725984.99</v>
      </c>
      <c r="N1836" s="133">
        <v>12242915960050.078</v>
      </c>
      <c r="O1836" s="132">
        <v>0.48029498571517992</v>
      </c>
      <c r="P1836" s="132">
        <v>0.53268640961051417</v>
      </c>
      <c r="Q1836" s="133">
        <v>3019.9595362728364</v>
      </c>
      <c r="R1836" s="426">
        <v>1.0252453595857078</v>
      </c>
    </row>
    <row r="1837" spans="1:18">
      <c r="A1837" s="134">
        <f t="shared" si="28"/>
        <v>1832</v>
      </c>
      <c r="B1837" s="131">
        <v>9393640.5149579868</v>
      </c>
      <c r="C1837" s="131">
        <v>7386570.9014772447</v>
      </c>
      <c r="D1837" s="131">
        <v>735273.87075856631</v>
      </c>
      <c r="E1837" s="131">
        <v>6668192.0664076861</v>
      </c>
      <c r="F1837" s="133">
        <v>183300412217.3078</v>
      </c>
      <c r="G1837" s="133">
        <v>39784273160.903946</v>
      </c>
      <c r="H1837" s="133">
        <v>216074398514.09637</v>
      </c>
      <c r="I1837" s="133">
        <v>12913471206534.453</v>
      </c>
      <c r="J1837" s="133">
        <v>475508117125.38586</v>
      </c>
      <c r="K1837" s="133">
        <v>83322656213.140915</v>
      </c>
      <c r="L1837" s="133">
        <v>1657199804343.5112</v>
      </c>
      <c r="M1837" s="133">
        <v>15345576182730.588</v>
      </c>
      <c r="N1837" s="133">
        <v>16366897262105.283</v>
      </c>
      <c r="O1837" s="132">
        <v>0.61311641292920394</v>
      </c>
      <c r="P1837" s="132">
        <v>0.67311528565363565</v>
      </c>
      <c r="Q1837" s="133">
        <v>4037.2218209435823</v>
      </c>
      <c r="R1837" s="426">
        <v>0.93223902819200377</v>
      </c>
    </row>
    <row r="1838" spans="1:18">
      <c r="A1838" s="134">
        <f t="shared" si="28"/>
        <v>1833</v>
      </c>
      <c r="B1838" s="131">
        <v>8194671.7619146006</v>
      </c>
      <c r="C1838" s="131">
        <v>15968640.454646198</v>
      </c>
      <c r="D1838" s="131">
        <v>574349.94791337685</v>
      </c>
      <c r="E1838" s="131">
        <v>4268497.1055763317</v>
      </c>
      <c r="F1838" s="133">
        <v>193617777274.09717</v>
      </c>
      <c r="G1838" s="133">
        <v>44078701528.936401</v>
      </c>
      <c r="H1838" s="133">
        <v>659106076971.96143</v>
      </c>
      <c r="I1838" s="133">
        <v>20352982962097.348</v>
      </c>
      <c r="J1838" s="133">
        <v>248511930045.7749</v>
      </c>
      <c r="K1838" s="133">
        <v>66728036933.021431</v>
      </c>
      <c r="L1838" s="133">
        <v>1105278590796.1646</v>
      </c>
      <c r="M1838" s="133">
        <v>22432607596844.266</v>
      </c>
      <c r="N1838" s="133">
        <v>23847571961173.941</v>
      </c>
      <c r="O1838" s="132">
        <v>0.71312920211447639</v>
      </c>
      <c r="P1838" s="132">
        <v>0.78148947628029364</v>
      </c>
      <c r="Q1838" s="133">
        <v>5882.4795168164628</v>
      </c>
      <c r="R1838" s="426">
        <v>1.03082581167276</v>
      </c>
    </row>
    <row r="1839" spans="1:18">
      <c r="A1839" s="134">
        <f t="shared" si="28"/>
        <v>1834</v>
      </c>
      <c r="B1839" s="131">
        <v>6636757.9647186389</v>
      </c>
      <c r="C1839" s="131">
        <v>3564319.1315435739</v>
      </c>
      <c r="D1839" s="131">
        <v>850208.79377571237</v>
      </c>
      <c r="E1839" s="131">
        <v>4000103.8209561184</v>
      </c>
      <c r="F1839" s="133">
        <v>255547335682.15872</v>
      </c>
      <c r="G1839" s="133">
        <v>45405676614.499153</v>
      </c>
      <c r="H1839" s="133">
        <v>457086821426.75037</v>
      </c>
      <c r="I1839" s="133">
        <v>8497340575264.4717</v>
      </c>
      <c r="J1839" s="133">
        <v>180040121109.17474</v>
      </c>
      <c r="K1839" s="133">
        <v>71895820475.566345</v>
      </c>
      <c r="L1839" s="133">
        <v>1800188548102.6494</v>
      </c>
      <c r="M1839" s="133">
        <v>11006551886378.613</v>
      </c>
      <c r="N1839" s="133">
        <v>11741351885730.787</v>
      </c>
      <c r="O1839" s="132">
        <v>0.57815395127433866</v>
      </c>
      <c r="P1839" s="132">
        <v>0.63486787679608925</v>
      </c>
      <c r="Q1839" s="133">
        <v>2896.2387483302386</v>
      </c>
      <c r="R1839" s="426">
        <v>1.0042743189441907</v>
      </c>
    </row>
    <row r="1840" spans="1:18">
      <c r="A1840" s="134">
        <f t="shared" si="28"/>
        <v>1835</v>
      </c>
      <c r="B1840" s="131">
        <v>11136156.901981656</v>
      </c>
      <c r="C1840" s="131">
        <v>21037031.900482617</v>
      </c>
      <c r="D1840" s="131">
        <v>1071178.7005647686</v>
      </c>
      <c r="E1840" s="131">
        <v>3701305.6237801937</v>
      </c>
      <c r="F1840" s="133">
        <v>246465262604.86526</v>
      </c>
      <c r="G1840" s="133">
        <v>60922811640.507263</v>
      </c>
      <c r="H1840" s="133">
        <v>487931038596.07855</v>
      </c>
      <c r="I1840" s="133">
        <v>28884530154650.098</v>
      </c>
      <c r="J1840" s="133">
        <v>147217699992.55411</v>
      </c>
      <c r="K1840" s="133">
        <v>86579598562.52356</v>
      </c>
      <c r="L1840" s="133">
        <v>2142975074225.3887</v>
      </c>
      <c r="M1840" s="133">
        <v>31749233566026.641</v>
      </c>
      <c r="N1840" s="133">
        <v>33716242604783.934</v>
      </c>
      <c r="O1840" s="132">
        <v>0.72385786721886525</v>
      </c>
      <c r="P1840" s="132">
        <v>0.78499881814766048</v>
      </c>
      <c r="Q1840" s="133">
        <v>8316.784066300921</v>
      </c>
      <c r="R1840" s="426">
        <v>0.88107640660792574</v>
      </c>
    </row>
    <row r="1841" spans="1:18">
      <c r="A1841" s="134">
        <f t="shared" si="28"/>
        <v>1836</v>
      </c>
      <c r="B1841" s="131">
        <v>12944293.337865641</v>
      </c>
      <c r="C1841" s="131">
        <v>11251581.305406803</v>
      </c>
      <c r="D1841" s="131">
        <v>1457702.2445284268</v>
      </c>
      <c r="E1841" s="131">
        <v>3550848.1374534853</v>
      </c>
      <c r="F1841" s="133">
        <v>215621132516.36072</v>
      </c>
      <c r="G1841" s="133">
        <v>56343634342.202591</v>
      </c>
      <c r="H1841" s="133">
        <v>529224443949.56415</v>
      </c>
      <c r="I1841" s="133">
        <v>12195914438896.855</v>
      </c>
      <c r="J1841" s="133">
        <v>206614113229.67929</v>
      </c>
      <c r="K1841" s="133">
        <v>149133527892.35342</v>
      </c>
      <c r="L1841" s="133">
        <v>3686300848405.877</v>
      </c>
      <c r="M1841" s="133">
        <v>16767187372374.33</v>
      </c>
      <c r="N1841" s="133">
        <v>17805529284276.621</v>
      </c>
      <c r="O1841" s="132">
        <v>0.61688365620240626</v>
      </c>
      <c r="P1841" s="132">
        <v>0.68072583951263788</v>
      </c>
      <c r="Q1841" s="133">
        <v>4392.0891179764731</v>
      </c>
      <c r="R1841" s="426">
        <v>1.1768093636278076</v>
      </c>
    </row>
    <row r="1842" spans="1:18">
      <c r="A1842" s="134">
        <f t="shared" si="28"/>
        <v>1837</v>
      </c>
      <c r="B1842" s="131">
        <v>5983659.3781826198</v>
      </c>
      <c r="C1842" s="131">
        <v>2742987.0112132435</v>
      </c>
      <c r="D1842" s="131">
        <v>982328.08673929307</v>
      </c>
      <c r="E1842" s="131">
        <v>2930462.4123261375</v>
      </c>
      <c r="F1842" s="133">
        <v>205056167294.70465</v>
      </c>
      <c r="G1842" s="133">
        <v>36802766613.754387</v>
      </c>
      <c r="H1842" s="133">
        <v>589307956561.30261</v>
      </c>
      <c r="I1842" s="133">
        <v>6200271668872.0186</v>
      </c>
      <c r="J1842" s="133">
        <v>202851230188.80429</v>
      </c>
      <c r="K1842" s="133">
        <v>130729916473.75885</v>
      </c>
      <c r="L1842" s="133">
        <v>1576012011577.0061</v>
      </c>
      <c r="M1842" s="133">
        <v>8699172783672.8906</v>
      </c>
      <c r="N1842" s="133">
        <v>9304965591646.6895</v>
      </c>
      <c r="O1842" s="132">
        <v>0.57273434966579428</v>
      </c>
      <c r="P1842" s="132">
        <v>0.66891315494333703</v>
      </c>
      <c r="Q1842" s="133">
        <v>2295.2554493455082</v>
      </c>
      <c r="R1842" s="426">
        <v>0.91970403254391186</v>
      </c>
    </row>
    <row r="1843" spans="1:18">
      <c r="A1843" s="134">
        <f t="shared" si="28"/>
        <v>1838</v>
      </c>
      <c r="B1843" s="131">
        <v>10446857.456346059</v>
      </c>
      <c r="C1843" s="131">
        <v>3304396.9977916046</v>
      </c>
      <c r="D1843" s="131">
        <v>962033.83577701356</v>
      </c>
      <c r="E1843" s="131">
        <v>5975001.5071126055</v>
      </c>
      <c r="F1843" s="133">
        <v>254504762517.91754</v>
      </c>
      <c r="G1843" s="133">
        <v>71365813419.328232</v>
      </c>
      <c r="H1843" s="133">
        <v>623843683264.86951</v>
      </c>
      <c r="I1843" s="133">
        <v>7489124382844.8955</v>
      </c>
      <c r="J1843" s="133">
        <v>274908244181.30603</v>
      </c>
      <c r="K1843" s="133">
        <v>116531891757.51395</v>
      </c>
      <c r="L1843" s="133">
        <v>2021931452129.1365</v>
      </c>
      <c r="M1843" s="133">
        <v>10526339654177.721</v>
      </c>
      <c r="N1843" s="133">
        <v>11345887955255.408</v>
      </c>
      <c r="O1843" s="132">
        <v>0.5160495369321012</v>
      </c>
      <c r="P1843" s="132">
        <v>0.58773399540655535</v>
      </c>
      <c r="Q1843" s="133">
        <v>2798.6896781587093</v>
      </c>
      <c r="R1843" s="426">
        <v>0.92741609050049978</v>
      </c>
    </row>
    <row r="1844" spans="1:18">
      <c r="A1844" s="134">
        <f t="shared" si="28"/>
        <v>1839</v>
      </c>
      <c r="B1844" s="131">
        <v>9640803.6998696793</v>
      </c>
      <c r="C1844" s="131">
        <v>4839256.6143509829</v>
      </c>
      <c r="D1844" s="131">
        <v>800653.47855504695</v>
      </c>
      <c r="E1844" s="131">
        <v>4297985.4563885899</v>
      </c>
      <c r="F1844" s="133">
        <v>303172951440.40363</v>
      </c>
      <c r="G1844" s="133">
        <v>63156769205.744354</v>
      </c>
      <c r="H1844" s="133">
        <v>507739388490.29663</v>
      </c>
      <c r="I1844" s="133">
        <v>11210376616655.971</v>
      </c>
      <c r="J1844" s="133">
        <v>319873009460.29065</v>
      </c>
      <c r="K1844" s="133">
        <v>82353111127.073456</v>
      </c>
      <c r="L1844" s="133">
        <v>1931585080395.5815</v>
      </c>
      <c r="M1844" s="133">
        <v>14051927206129.215</v>
      </c>
      <c r="N1844" s="133">
        <v>15059847161267.037</v>
      </c>
      <c r="O1844" s="132">
        <v>0.61398289197347156</v>
      </c>
      <c r="P1844" s="132">
        <v>0.67892161552728081</v>
      </c>
      <c r="Q1844" s="133">
        <v>3714.8118306036104</v>
      </c>
      <c r="R1844" s="426">
        <v>1.2168226876545889</v>
      </c>
    </row>
    <row r="1845" spans="1:18">
      <c r="A1845" s="134">
        <f t="shared" si="28"/>
        <v>1840</v>
      </c>
      <c r="B1845" s="131">
        <v>9977898.1684213448</v>
      </c>
      <c r="C1845" s="131">
        <v>4535055.3106988491</v>
      </c>
      <c r="D1845" s="131">
        <v>986270.58216908493</v>
      </c>
      <c r="E1845" s="131">
        <v>3847858.7892536726</v>
      </c>
      <c r="F1845" s="133">
        <v>177279867916.44354</v>
      </c>
      <c r="G1845" s="133">
        <v>30866163296.744213</v>
      </c>
      <c r="H1845" s="133">
        <v>289802325042.64935</v>
      </c>
      <c r="I1845" s="133">
        <v>9072762781935.2813</v>
      </c>
      <c r="J1845" s="133">
        <v>223395421703.40915</v>
      </c>
      <c r="K1845" s="133">
        <v>97394123699.805267</v>
      </c>
      <c r="L1845" s="133">
        <v>2164818682020.7888</v>
      </c>
      <c r="M1845" s="133">
        <v>11848173334401.932</v>
      </c>
      <c r="N1845" s="133">
        <v>12649009064998.193</v>
      </c>
      <c r="O1845" s="132">
        <v>0.59358639712045802</v>
      </c>
      <c r="P1845" s="132">
        <v>0.64334035013615143</v>
      </c>
      <c r="Q1845" s="133">
        <v>3120.1305044396136</v>
      </c>
      <c r="R1845" s="426">
        <v>0.98081293850515894</v>
      </c>
    </row>
    <row r="1846" spans="1:18">
      <c r="A1846" s="134">
        <f t="shared" si="28"/>
        <v>1841</v>
      </c>
      <c r="B1846" s="131">
        <v>8475525.0309119634</v>
      </c>
      <c r="C1846" s="131">
        <v>3787829.3337932578</v>
      </c>
      <c r="D1846" s="131">
        <v>1058864.1889924377</v>
      </c>
      <c r="E1846" s="131">
        <v>5283918.6167180911</v>
      </c>
      <c r="F1846" s="133">
        <v>202457989258.97458</v>
      </c>
      <c r="G1846" s="133">
        <v>51197269009.901733</v>
      </c>
      <c r="H1846" s="133">
        <v>456397617327.10266</v>
      </c>
      <c r="I1846" s="133">
        <v>6228243019494.8418</v>
      </c>
      <c r="J1846" s="133">
        <v>167825574100.16333</v>
      </c>
      <c r="K1846" s="133">
        <v>73714239497.456421</v>
      </c>
      <c r="L1846" s="133">
        <v>2626121011852.8799</v>
      </c>
      <c r="M1846" s="133">
        <v>9552301462272.4434</v>
      </c>
      <c r="N1846" s="133">
        <v>10240531299341.318</v>
      </c>
      <c r="O1846" s="132">
        <v>0.51229122437174779</v>
      </c>
      <c r="P1846" s="132">
        <v>0.58237097398812587</v>
      </c>
      <c r="Q1846" s="133">
        <v>2526.0314009228709</v>
      </c>
      <c r="R1846" s="426">
        <v>1.2002532562426</v>
      </c>
    </row>
    <row r="1847" spans="1:18">
      <c r="A1847" s="134">
        <f t="shared" si="28"/>
        <v>1842</v>
      </c>
      <c r="B1847" s="131">
        <v>8794606.3579841796</v>
      </c>
      <c r="C1847" s="131">
        <v>4483895.0012021279</v>
      </c>
      <c r="D1847" s="131">
        <v>932644.23363809451</v>
      </c>
      <c r="E1847" s="131">
        <v>6298604.9751139935</v>
      </c>
      <c r="F1847" s="133">
        <v>222566315610.52176</v>
      </c>
      <c r="G1847" s="133">
        <v>64377644100.766678</v>
      </c>
      <c r="H1847" s="133">
        <v>640044382025.72583</v>
      </c>
      <c r="I1847" s="133">
        <v>8720654932565.6504</v>
      </c>
      <c r="J1847" s="133">
        <v>416205701200.76599</v>
      </c>
      <c r="K1847" s="133">
        <v>66941506382.61998</v>
      </c>
      <c r="L1847" s="133">
        <v>1676525278731.9829</v>
      </c>
      <c r="M1847" s="133">
        <v>11520371800906.744</v>
      </c>
      <c r="N1847" s="133">
        <v>12436250792726.473</v>
      </c>
      <c r="O1847" s="132">
        <v>0.55714488961110797</v>
      </c>
      <c r="P1847" s="132">
        <v>0.62885095482467446</v>
      </c>
      <c r="Q1847" s="133">
        <v>3067.6494308649417</v>
      </c>
      <c r="R1847" s="426">
        <v>0.78561214916135125</v>
      </c>
    </row>
    <row r="1848" spans="1:18">
      <c r="A1848" s="134">
        <f t="shared" si="28"/>
        <v>1843</v>
      </c>
      <c r="B1848" s="131">
        <v>8345827.7383625675</v>
      </c>
      <c r="C1848" s="131">
        <v>5338967.9454347184</v>
      </c>
      <c r="D1848" s="131">
        <v>1243981.0250442475</v>
      </c>
      <c r="E1848" s="131">
        <v>4867035.6391415754</v>
      </c>
      <c r="F1848" s="133">
        <v>201809339015.12402</v>
      </c>
      <c r="G1848" s="133">
        <v>45634309391.984535</v>
      </c>
      <c r="H1848" s="133">
        <v>973579029664.90417</v>
      </c>
      <c r="I1848" s="133">
        <v>9999632993728.4883</v>
      </c>
      <c r="J1848" s="133">
        <v>267786825232.90897</v>
      </c>
      <c r="K1848" s="133">
        <v>49275509484.775558</v>
      </c>
      <c r="L1848" s="133">
        <v>2802493441054.1396</v>
      </c>
      <c r="M1848" s="133">
        <v>14092767799165.215</v>
      </c>
      <c r="N1848" s="133">
        <v>15161844352812.469</v>
      </c>
      <c r="O1848" s="132">
        <v>0.61020775978921871</v>
      </c>
      <c r="P1848" s="132">
        <v>0.68550314835434034</v>
      </c>
      <c r="Q1848" s="133">
        <v>3739.9714733133865</v>
      </c>
      <c r="R1848" s="426">
        <v>1.1867854373698068</v>
      </c>
    </row>
    <row r="1849" spans="1:18">
      <c r="A1849" s="134">
        <f t="shared" si="28"/>
        <v>1844</v>
      </c>
      <c r="B1849" s="131">
        <v>10016545.675832853</v>
      </c>
      <c r="C1849" s="131">
        <v>4654363.7307639513</v>
      </c>
      <c r="D1849" s="131">
        <v>439986.94093422225</v>
      </c>
      <c r="E1849" s="131">
        <v>3634297.2143267551</v>
      </c>
      <c r="F1849" s="133">
        <v>235662380237.18176</v>
      </c>
      <c r="G1849" s="133">
        <v>60924030176.631126</v>
      </c>
      <c r="H1849" s="133">
        <v>631884619195.32751</v>
      </c>
      <c r="I1849" s="133">
        <v>8685985967852.0947</v>
      </c>
      <c r="J1849" s="133">
        <v>199170431933.25253</v>
      </c>
      <c r="K1849" s="133">
        <v>65543856669.001411</v>
      </c>
      <c r="L1849" s="133">
        <v>844697065031.94177</v>
      </c>
      <c r="M1849" s="133">
        <v>10427281940681.617</v>
      </c>
      <c r="N1849" s="133">
        <v>11245349733749.469</v>
      </c>
      <c r="O1849" s="132">
        <v>0.5612294126722952</v>
      </c>
      <c r="P1849" s="132">
        <v>0.62664566818973699</v>
      </c>
      <c r="Q1849" s="133">
        <v>2773.8899195237959</v>
      </c>
      <c r="R1849" s="426">
        <v>1.122775039589281</v>
      </c>
    </row>
    <row r="1850" spans="1:18">
      <c r="A1850" s="134">
        <f t="shared" si="28"/>
        <v>1845</v>
      </c>
      <c r="B1850" s="131">
        <v>10129831.11618075</v>
      </c>
      <c r="C1850" s="131">
        <v>13451769.357859503</v>
      </c>
      <c r="D1850" s="131">
        <v>1371772.4079606892</v>
      </c>
      <c r="E1850" s="131">
        <v>4875345.3365234388</v>
      </c>
      <c r="F1850" s="133">
        <v>197924100827.00742</v>
      </c>
      <c r="G1850" s="133">
        <v>39158262084.579056</v>
      </c>
      <c r="H1850" s="133">
        <v>589910427966.1228</v>
      </c>
      <c r="I1850" s="133">
        <v>16106298179288.186</v>
      </c>
      <c r="J1850" s="133">
        <v>234307939555.78119</v>
      </c>
      <c r="K1850" s="133">
        <v>78033745760.97905</v>
      </c>
      <c r="L1850" s="133">
        <v>3026551966953.4238</v>
      </c>
      <c r="M1850" s="133">
        <v>20035102259524.492</v>
      </c>
      <c r="N1850" s="133">
        <v>21276176802699.246</v>
      </c>
      <c r="O1850" s="132">
        <v>0.65299560213274743</v>
      </c>
      <c r="P1850" s="132">
        <v>0.72841934986377943</v>
      </c>
      <c r="Q1850" s="133">
        <v>5248.1935872469776</v>
      </c>
      <c r="R1850" s="426">
        <v>1.0453554128888281</v>
      </c>
    </row>
    <row r="1851" spans="1:18">
      <c r="A1851" s="134">
        <f t="shared" si="28"/>
        <v>1846</v>
      </c>
      <c r="B1851" s="131">
        <v>10449633.114538174</v>
      </c>
      <c r="C1851" s="131">
        <v>8427736.3897453789</v>
      </c>
      <c r="D1851" s="131">
        <v>725511.79151478596</v>
      </c>
      <c r="E1851" s="131">
        <v>6256889.0705528818</v>
      </c>
      <c r="F1851" s="133">
        <v>205896220420.78278</v>
      </c>
      <c r="G1851" s="133">
        <v>48502098462.263634</v>
      </c>
      <c r="H1851" s="133">
        <v>291489426872.87604</v>
      </c>
      <c r="I1851" s="133">
        <v>13544236184813.092</v>
      </c>
      <c r="J1851" s="133">
        <v>311187330585.95111</v>
      </c>
      <c r="K1851" s="133">
        <v>75180051364.885498</v>
      </c>
      <c r="L1851" s="133">
        <v>1600006088684.8386</v>
      </c>
      <c r="M1851" s="133">
        <v>15822099082321.643</v>
      </c>
      <c r="N1851" s="133">
        <v>16910117635229.285</v>
      </c>
      <c r="O1851" s="132">
        <v>0.60234427276507474</v>
      </c>
      <c r="P1851" s="132">
        <v>0.65239002232600796</v>
      </c>
      <c r="Q1851" s="133">
        <v>4171.2179662627741</v>
      </c>
      <c r="R1851" s="426">
        <v>1.1033469872322432</v>
      </c>
    </row>
    <row r="1852" spans="1:18">
      <c r="A1852" s="134">
        <f t="shared" si="28"/>
        <v>1847</v>
      </c>
      <c r="B1852" s="131">
        <v>8138148.73693866</v>
      </c>
      <c r="C1852" s="131">
        <v>7139233.500555519</v>
      </c>
      <c r="D1852" s="131">
        <v>940713.1655593944</v>
      </c>
      <c r="E1852" s="131">
        <v>5237521.5557189304</v>
      </c>
      <c r="F1852" s="133">
        <v>169810087876.29691</v>
      </c>
      <c r="G1852" s="133">
        <v>32992243890.721642</v>
      </c>
      <c r="H1852" s="133">
        <v>528749439629.11829</v>
      </c>
      <c r="I1852" s="133">
        <v>10070567048165.957</v>
      </c>
      <c r="J1852" s="133">
        <v>306859035049.75427</v>
      </c>
      <c r="K1852" s="133">
        <v>89104148663.720032</v>
      </c>
      <c r="L1852" s="133">
        <v>2559492871771.3862</v>
      </c>
      <c r="M1852" s="133">
        <v>13554772543279.938</v>
      </c>
      <c r="N1852" s="133">
        <v>14440723508891.373</v>
      </c>
      <c r="O1852" s="132">
        <v>0.58549013557132434</v>
      </c>
      <c r="P1852" s="132">
        <v>0.66747049474559328</v>
      </c>
      <c r="Q1852" s="133">
        <v>3562.0926267615623</v>
      </c>
      <c r="R1852" s="426">
        <v>1.2609851305370434</v>
      </c>
    </row>
    <row r="1853" spans="1:18">
      <c r="A1853" s="134">
        <f t="shared" si="28"/>
        <v>1848</v>
      </c>
      <c r="B1853" s="131">
        <v>17021604.938331872</v>
      </c>
      <c r="C1853" s="131">
        <v>9468228.7909984142</v>
      </c>
      <c r="D1853" s="131">
        <v>771766.95853324444</v>
      </c>
      <c r="E1853" s="131">
        <v>2074126.6321062245</v>
      </c>
      <c r="F1853" s="133">
        <v>177083826239.35791</v>
      </c>
      <c r="G1853" s="133">
        <v>41518645399.897324</v>
      </c>
      <c r="H1853" s="133">
        <v>219338297609.40976</v>
      </c>
      <c r="I1853" s="133">
        <v>12109448930847.975</v>
      </c>
      <c r="J1853" s="133">
        <v>121707312412.74155</v>
      </c>
      <c r="K1853" s="133">
        <v>93426285489.308014</v>
      </c>
      <c r="L1853" s="133">
        <v>1849390921047.3694</v>
      </c>
      <c r="M1853" s="133">
        <v>14393311747406.805</v>
      </c>
      <c r="N1853" s="133">
        <v>15342762638691.537</v>
      </c>
      <c r="O1853" s="132">
        <v>0.57902113452427817</v>
      </c>
      <c r="P1853" s="132">
        <v>0.61951118875635902</v>
      </c>
      <c r="Q1853" s="133">
        <v>3784.5985788582971</v>
      </c>
      <c r="R1853" s="426">
        <v>1.1515861320308252</v>
      </c>
    </row>
    <row r="1854" spans="1:18">
      <c r="A1854" s="134">
        <f t="shared" si="28"/>
        <v>1849</v>
      </c>
      <c r="B1854" s="131">
        <v>7413795.2110125553</v>
      </c>
      <c r="C1854" s="131">
        <v>14052016.234809922</v>
      </c>
      <c r="D1854" s="131">
        <v>1553519.8628934894</v>
      </c>
      <c r="E1854" s="131">
        <v>6015011.5346720889</v>
      </c>
      <c r="F1854" s="133">
        <v>196164252561.92468</v>
      </c>
      <c r="G1854" s="133">
        <v>46803346340.867821</v>
      </c>
      <c r="H1854" s="133">
        <v>764621481398.20691</v>
      </c>
      <c r="I1854" s="133">
        <v>18694677449965.148</v>
      </c>
      <c r="J1854" s="133">
        <v>399997755713.51495</v>
      </c>
      <c r="K1854" s="133">
        <v>123544808267.10516</v>
      </c>
      <c r="L1854" s="133">
        <v>2719365811365.2944</v>
      </c>
      <c r="M1854" s="133">
        <v>22702207306709.27</v>
      </c>
      <c r="N1854" s="133">
        <v>24092230365699.996</v>
      </c>
      <c r="O1854" s="132">
        <v>0.67088788672154287</v>
      </c>
      <c r="P1854" s="132">
        <v>0.74054426877422441</v>
      </c>
      <c r="Q1854" s="133">
        <v>5942.8293945979267</v>
      </c>
      <c r="R1854" s="426">
        <v>0.89942687842009672</v>
      </c>
    </row>
    <row r="1855" spans="1:18">
      <c r="A1855" s="134">
        <f t="shared" si="28"/>
        <v>1850</v>
      </c>
      <c r="B1855" s="131">
        <v>6766387.2944876449</v>
      </c>
      <c r="C1855" s="131">
        <v>9640614.2049976531</v>
      </c>
      <c r="D1855" s="131">
        <v>567604.00003119977</v>
      </c>
      <c r="E1855" s="131">
        <v>6133243.6908629406</v>
      </c>
      <c r="F1855" s="133">
        <v>149335340689.0014</v>
      </c>
      <c r="G1855" s="133">
        <v>49070108838.487091</v>
      </c>
      <c r="H1855" s="133">
        <v>620969077533.50891</v>
      </c>
      <c r="I1855" s="133">
        <v>14177951527643.293</v>
      </c>
      <c r="J1855" s="133">
        <v>349062369008.92084</v>
      </c>
      <c r="K1855" s="133">
        <v>71193563222.695496</v>
      </c>
      <c r="L1855" s="133">
        <v>987795856938.08655</v>
      </c>
      <c r="M1855" s="133">
        <v>16206972394346.504</v>
      </c>
      <c r="N1855" s="133">
        <v>17220966637038.545</v>
      </c>
      <c r="O1855" s="132">
        <v>0.64139405725299525</v>
      </c>
      <c r="P1855" s="132">
        <v>0.70276135043142007</v>
      </c>
      <c r="Q1855" s="133">
        <v>4247.895075737184</v>
      </c>
      <c r="R1855" s="426">
        <v>0.9191198189825085</v>
      </c>
    </row>
    <row r="1856" spans="1:18">
      <c r="A1856" s="134">
        <f t="shared" si="28"/>
        <v>1851</v>
      </c>
      <c r="B1856" s="131">
        <v>14063897.961396884</v>
      </c>
      <c r="C1856" s="131">
        <v>6645986.019355501</v>
      </c>
      <c r="D1856" s="131">
        <v>656662.96605756786</v>
      </c>
      <c r="E1856" s="131">
        <v>4292951.5148739228</v>
      </c>
      <c r="F1856" s="133">
        <v>221254723422.7554</v>
      </c>
      <c r="G1856" s="133">
        <v>47119843767.008995</v>
      </c>
      <c r="H1856" s="133">
        <v>948997106288.12085</v>
      </c>
      <c r="I1856" s="133">
        <v>11092255864248.957</v>
      </c>
      <c r="J1856" s="133">
        <v>250083890522.19507</v>
      </c>
      <c r="K1856" s="133">
        <v>87170776077.987106</v>
      </c>
      <c r="L1856" s="133">
        <v>1663883944903.8682</v>
      </c>
      <c r="M1856" s="133">
        <v>14042391582041.129</v>
      </c>
      <c r="N1856" s="133">
        <v>14901458911890.229</v>
      </c>
      <c r="O1856" s="132">
        <v>0.57977999725814366</v>
      </c>
      <c r="P1856" s="132">
        <v>0.65486440165188231</v>
      </c>
      <c r="Q1856" s="133">
        <v>3675.7422081623654</v>
      </c>
      <c r="R1856" s="426">
        <v>1.2479437721455819</v>
      </c>
    </row>
    <row r="1857" spans="1:18">
      <c r="A1857" s="134">
        <f t="shared" si="28"/>
        <v>1852</v>
      </c>
      <c r="B1857" s="131">
        <v>8826435.2063006405</v>
      </c>
      <c r="C1857" s="131">
        <v>17572140.770863205</v>
      </c>
      <c r="D1857" s="131">
        <v>496083.31932926259</v>
      </c>
      <c r="E1857" s="131">
        <v>3917703.4756355276</v>
      </c>
      <c r="F1857" s="133">
        <v>282219798556.96729</v>
      </c>
      <c r="G1857" s="133">
        <v>62163778038.920959</v>
      </c>
      <c r="H1857" s="133">
        <v>338398613887.86371</v>
      </c>
      <c r="I1857" s="133">
        <v>24131455419421.34</v>
      </c>
      <c r="J1857" s="133">
        <v>261833488877.32245</v>
      </c>
      <c r="K1857" s="133">
        <v>65331814795.915955</v>
      </c>
      <c r="L1857" s="133">
        <v>1038276398369.4634</v>
      </c>
      <c r="M1857" s="133">
        <v>25835295735351.906</v>
      </c>
      <c r="N1857" s="133">
        <v>27458943077798.496</v>
      </c>
      <c r="O1857" s="132">
        <v>0.73018536598200612</v>
      </c>
      <c r="P1857" s="132">
        <v>0.78995939316253749</v>
      </c>
      <c r="Q1857" s="133">
        <v>6773.2962698072261</v>
      </c>
      <c r="R1857" s="426">
        <v>1.0983319589687168</v>
      </c>
    </row>
    <row r="1858" spans="1:18">
      <c r="A1858" s="134">
        <f t="shared" si="28"/>
        <v>1853</v>
      </c>
      <c r="B1858" s="131">
        <v>6720828.9793141335</v>
      </c>
      <c r="C1858" s="131">
        <v>13424076.73493737</v>
      </c>
      <c r="D1858" s="131">
        <v>1104732.3527548963</v>
      </c>
      <c r="E1858" s="131">
        <v>6285670.6217994643</v>
      </c>
      <c r="F1858" s="133">
        <v>211290922729.98801</v>
      </c>
      <c r="G1858" s="133">
        <v>54681471662.317848</v>
      </c>
      <c r="H1858" s="133">
        <v>609885124343.07275</v>
      </c>
      <c r="I1858" s="133">
        <v>17751687575490.098</v>
      </c>
      <c r="J1858" s="133">
        <v>633691827529.34326</v>
      </c>
      <c r="K1858" s="133">
        <v>100383750674.00819</v>
      </c>
      <c r="L1858" s="133">
        <v>2320482937616.1353</v>
      </c>
      <c r="M1858" s="133">
        <v>21416131215652.66</v>
      </c>
      <c r="N1858" s="133">
        <v>22884725423092.52</v>
      </c>
      <c r="O1858" s="132">
        <v>0.67831210281967991</v>
      </c>
      <c r="P1858" s="132">
        <v>0.74828036783796015</v>
      </c>
      <c r="Q1858" s="133">
        <v>5644.9742040188748</v>
      </c>
      <c r="R1858" s="426">
        <v>1.0936717346699956</v>
      </c>
    </row>
    <row r="1859" spans="1:18">
      <c r="A1859" s="134">
        <f t="shared" si="28"/>
        <v>1854</v>
      </c>
      <c r="B1859" s="131">
        <v>9483890.8882784713</v>
      </c>
      <c r="C1859" s="131">
        <v>5235797.4482093221</v>
      </c>
      <c r="D1859" s="131">
        <v>560090.03022827557</v>
      </c>
      <c r="E1859" s="131">
        <v>5409071.9149639159</v>
      </c>
      <c r="F1859" s="133">
        <v>206759698151.81888</v>
      </c>
      <c r="G1859" s="133">
        <v>70593149588.795593</v>
      </c>
      <c r="H1859" s="133">
        <v>501120796807.5025</v>
      </c>
      <c r="I1859" s="133">
        <v>10250262618910.48</v>
      </c>
      <c r="J1859" s="133">
        <v>202216732207.59335</v>
      </c>
      <c r="K1859" s="133">
        <v>52422509990.882095</v>
      </c>
      <c r="L1859" s="133">
        <v>1129889480999.0984</v>
      </c>
      <c r="M1859" s="133">
        <v>12135912138915.557</v>
      </c>
      <c r="N1859" s="133">
        <v>12918973550991.986</v>
      </c>
      <c r="O1859" s="132">
        <v>0.56139312971978061</v>
      </c>
      <c r="P1859" s="132">
        <v>0.6190741373569415</v>
      </c>
      <c r="Q1859" s="133">
        <v>3186.7226322131196</v>
      </c>
      <c r="R1859" s="426">
        <v>1.0302290841101338</v>
      </c>
    </row>
    <row r="1860" spans="1:18">
      <c r="A1860" s="134">
        <f t="shared" si="28"/>
        <v>1855</v>
      </c>
      <c r="B1860" s="131">
        <v>9470733.7502568513</v>
      </c>
      <c r="C1860" s="131">
        <v>9219965.8470882736</v>
      </c>
      <c r="D1860" s="131">
        <v>605071.71801856929</v>
      </c>
      <c r="E1860" s="131">
        <v>4882852.8782564607</v>
      </c>
      <c r="F1860" s="133">
        <v>210021527476.33087</v>
      </c>
      <c r="G1860" s="133">
        <v>38126783290.60701</v>
      </c>
      <c r="H1860" s="133">
        <v>518778586787.09473</v>
      </c>
      <c r="I1860" s="133">
        <v>15380707168372.498</v>
      </c>
      <c r="J1860" s="133">
        <v>336738437924.22321</v>
      </c>
      <c r="K1860" s="133">
        <v>79979258113.789154</v>
      </c>
      <c r="L1860" s="133">
        <v>1324687593470.4534</v>
      </c>
      <c r="M1860" s="133">
        <v>17640891044668.059</v>
      </c>
      <c r="N1860" s="133">
        <v>18787304912580.621</v>
      </c>
      <c r="O1860" s="132">
        <v>0.64092065551099087</v>
      </c>
      <c r="P1860" s="132">
        <v>0.7011454737013223</v>
      </c>
      <c r="Q1860" s="133">
        <v>4634.2636686188016</v>
      </c>
      <c r="R1860" s="426">
        <v>1.085818294719586</v>
      </c>
    </row>
    <row r="1861" spans="1:18">
      <c r="A1861" s="134">
        <f t="shared" si="28"/>
        <v>1856</v>
      </c>
      <c r="B1861" s="131">
        <v>7353917.5147934789</v>
      </c>
      <c r="C1861" s="131">
        <v>4270909.203883972</v>
      </c>
      <c r="D1861" s="131">
        <v>649456.76890957169</v>
      </c>
      <c r="E1861" s="131">
        <v>4273120.555190146</v>
      </c>
      <c r="F1861" s="133">
        <v>269126937089.08319</v>
      </c>
      <c r="G1861" s="133">
        <v>42441418022.79689</v>
      </c>
      <c r="H1861" s="133">
        <v>549853534569.05811</v>
      </c>
      <c r="I1861" s="133">
        <v>9819276272823.9043</v>
      </c>
      <c r="J1861" s="133">
        <v>244027027621.65399</v>
      </c>
      <c r="K1861" s="133">
        <v>66243883248.116478</v>
      </c>
      <c r="L1861" s="133">
        <v>1428662457652.0933</v>
      </c>
      <c r="M1861" s="133">
        <v>12108063175914.828</v>
      </c>
      <c r="N1861" s="133">
        <v>13070969369228.803</v>
      </c>
      <c r="O1861" s="132">
        <v>0.59494987599759985</v>
      </c>
      <c r="P1861" s="132">
        <v>0.65840426777763172</v>
      </c>
      <c r="Q1861" s="133">
        <v>3224.2154339488907</v>
      </c>
      <c r="R1861" s="426">
        <v>1.2013469848955856</v>
      </c>
    </row>
    <row r="1862" spans="1:18">
      <c r="A1862" s="134">
        <f t="shared" si="28"/>
        <v>1857</v>
      </c>
      <c r="B1862" s="131">
        <v>7854849.3262459021</v>
      </c>
      <c r="C1862" s="131">
        <v>5011848.341904928</v>
      </c>
      <c r="D1862" s="131">
        <v>870131.91286311788</v>
      </c>
      <c r="E1862" s="131">
        <v>7265014.7377013257</v>
      </c>
      <c r="F1862" s="133">
        <v>251876388471.77603</v>
      </c>
      <c r="G1862" s="133">
        <v>59124308564.360626</v>
      </c>
      <c r="H1862" s="133">
        <v>620450411645.2207</v>
      </c>
      <c r="I1862" s="133">
        <v>10491354848928.635</v>
      </c>
      <c r="J1862" s="133">
        <v>622730525838.46118</v>
      </c>
      <c r="K1862" s="133">
        <v>69739795195.313934</v>
      </c>
      <c r="L1862" s="133">
        <v>1927446020021.5349</v>
      </c>
      <c r="M1862" s="133">
        <v>13731721601629.166</v>
      </c>
      <c r="N1862" s="133">
        <v>14632889128268.967</v>
      </c>
      <c r="O1862" s="132">
        <v>0.59584024897355259</v>
      </c>
      <c r="P1862" s="132">
        <v>0.66009877742805767</v>
      </c>
      <c r="Q1862" s="133">
        <v>3609.4941115611659</v>
      </c>
      <c r="R1862" s="426">
        <v>1.0684893967568467</v>
      </c>
    </row>
    <row r="1863" spans="1:18">
      <c r="A1863" s="134">
        <f t="shared" si="28"/>
        <v>1858</v>
      </c>
      <c r="B1863" s="131">
        <v>10741482.322140954</v>
      </c>
      <c r="C1863" s="131">
        <v>19935343.842586689</v>
      </c>
      <c r="D1863" s="131">
        <v>947352.63664307818</v>
      </c>
      <c r="E1863" s="131">
        <v>4878022.1754020164</v>
      </c>
      <c r="F1863" s="133">
        <v>280043709202.83392</v>
      </c>
      <c r="G1863" s="133">
        <v>54687176794.519455</v>
      </c>
      <c r="H1863" s="133">
        <v>618994767535.00928</v>
      </c>
      <c r="I1863" s="133">
        <v>28717860806047.422</v>
      </c>
      <c r="J1863" s="133">
        <v>295054927400.25745</v>
      </c>
      <c r="K1863" s="133">
        <v>86748610480.951797</v>
      </c>
      <c r="L1863" s="133">
        <v>2429418775450.3442</v>
      </c>
      <c r="M1863" s="133">
        <v>32148077886913.984</v>
      </c>
      <c r="N1863" s="133">
        <v>34193826180224.719</v>
      </c>
      <c r="O1863" s="132">
        <v>0.72236084958615443</v>
      </c>
      <c r="P1863" s="132">
        <v>0.79188305593394959</v>
      </c>
      <c r="Q1863" s="133">
        <v>8434.5895856499064</v>
      </c>
      <c r="R1863" s="426">
        <v>1.1503138184841935</v>
      </c>
    </row>
    <row r="1864" spans="1:18">
      <c r="A1864" s="134">
        <f t="shared" ref="A1864:A1927" si="29">A1863+1</f>
        <v>1859</v>
      </c>
      <c r="B1864" s="131">
        <v>15874515.254008632</v>
      </c>
      <c r="C1864" s="131">
        <v>10284782.904600592</v>
      </c>
      <c r="D1864" s="131">
        <v>1114572.2229907885</v>
      </c>
      <c r="E1864" s="131">
        <v>4491511.0134842806</v>
      </c>
      <c r="F1864" s="133">
        <v>298643686393.9649</v>
      </c>
      <c r="G1864" s="133">
        <v>67118198403.347092</v>
      </c>
      <c r="H1864" s="133">
        <v>313220285002.44232</v>
      </c>
      <c r="I1864" s="133">
        <v>16974781436334.32</v>
      </c>
      <c r="J1864" s="133">
        <v>303948980028.62158</v>
      </c>
      <c r="K1864" s="133">
        <v>131564429187.40878</v>
      </c>
      <c r="L1864" s="133">
        <v>2707541577417.0234</v>
      </c>
      <c r="M1864" s="133">
        <v>20431056707969.816</v>
      </c>
      <c r="N1864" s="133">
        <v>21734424343112.793</v>
      </c>
      <c r="O1864" s="132">
        <v>0.62135733388033898</v>
      </c>
      <c r="P1864" s="132">
        <v>0.68440179860960082</v>
      </c>
      <c r="Q1864" s="133">
        <v>5361.2294876943251</v>
      </c>
      <c r="R1864" s="426">
        <v>1.0851145204670904</v>
      </c>
    </row>
    <row r="1865" spans="1:18">
      <c r="A1865" s="134">
        <f t="shared" si="29"/>
        <v>1860</v>
      </c>
      <c r="B1865" s="131">
        <v>12032493.555080757</v>
      </c>
      <c r="C1865" s="131">
        <v>10419692.124865552</v>
      </c>
      <c r="D1865" s="131">
        <v>747605.12149801105</v>
      </c>
      <c r="E1865" s="131">
        <v>3848039.8412507973</v>
      </c>
      <c r="F1865" s="133">
        <v>222538592359.91</v>
      </c>
      <c r="G1865" s="133">
        <v>59657044441.408936</v>
      </c>
      <c r="H1865" s="133">
        <v>781230754575.5592</v>
      </c>
      <c r="I1865" s="133">
        <v>18699209011211.848</v>
      </c>
      <c r="J1865" s="133">
        <v>259103488443.74243</v>
      </c>
      <c r="K1865" s="133">
        <v>61879235048.149277</v>
      </c>
      <c r="L1865" s="133">
        <v>1704606053513.8193</v>
      </c>
      <c r="M1865" s="133">
        <v>21506028542793.117</v>
      </c>
      <c r="N1865" s="133">
        <v>22917945352351.723</v>
      </c>
      <c r="O1865" s="132">
        <v>0.68026241289969946</v>
      </c>
      <c r="P1865" s="132">
        <v>0.75438465774222563</v>
      </c>
      <c r="Q1865" s="133">
        <v>5653.1685624942584</v>
      </c>
      <c r="R1865" s="426">
        <v>1.1128867476020576</v>
      </c>
    </row>
    <row r="1866" spans="1:18">
      <c r="A1866" s="134">
        <f t="shared" si="29"/>
        <v>1861</v>
      </c>
      <c r="B1866" s="131">
        <v>8876802.2135162931</v>
      </c>
      <c r="C1866" s="131">
        <v>4294801.6653498178</v>
      </c>
      <c r="D1866" s="131">
        <v>1004158.4356809035</v>
      </c>
      <c r="E1866" s="131">
        <v>3817235.7293930138</v>
      </c>
      <c r="F1866" s="133">
        <v>222707469221.49567</v>
      </c>
      <c r="G1866" s="133">
        <v>53158806378.799149</v>
      </c>
      <c r="H1866" s="133">
        <v>423244011053.06592</v>
      </c>
      <c r="I1866" s="133">
        <v>8640185329084.2891</v>
      </c>
      <c r="J1866" s="133">
        <v>201276691156.0423</v>
      </c>
      <c r="K1866" s="133">
        <v>123444972076.01457</v>
      </c>
      <c r="L1866" s="133">
        <v>2279702944669.3384</v>
      </c>
      <c r="M1866" s="133">
        <v>11667853948038.75</v>
      </c>
      <c r="N1866" s="133">
        <v>12472299572678.154</v>
      </c>
      <c r="O1866" s="132">
        <v>0.57930680198832973</v>
      </c>
      <c r="P1866" s="132">
        <v>0.64474474909336921</v>
      </c>
      <c r="Q1866" s="133">
        <v>3076.5415818150354</v>
      </c>
      <c r="R1866" s="426">
        <v>1.1343025601273329</v>
      </c>
    </row>
    <row r="1867" spans="1:18">
      <c r="A1867" s="134">
        <f t="shared" si="29"/>
        <v>1862</v>
      </c>
      <c r="B1867" s="131">
        <v>13474032.722144824</v>
      </c>
      <c r="C1867" s="131">
        <v>5602246.4626582935</v>
      </c>
      <c r="D1867" s="131">
        <v>1448629.7425048896</v>
      </c>
      <c r="E1867" s="131">
        <v>5860962.277727711</v>
      </c>
      <c r="F1867" s="133">
        <v>248781867704.58362</v>
      </c>
      <c r="G1867" s="133">
        <v>44448970243.142448</v>
      </c>
      <c r="H1867" s="133">
        <v>990481157491.11584</v>
      </c>
      <c r="I1867" s="133">
        <v>9974131114174.7441</v>
      </c>
      <c r="J1867" s="133">
        <v>563040407141.66602</v>
      </c>
      <c r="K1867" s="133">
        <v>128135734437.37436</v>
      </c>
      <c r="L1867" s="133">
        <v>3558768254538.5332</v>
      </c>
      <c r="M1867" s="133">
        <v>15214556667783.434</v>
      </c>
      <c r="N1867" s="133">
        <v>16290033358422.867</v>
      </c>
      <c r="O1867" s="132">
        <v>0.559508869622386</v>
      </c>
      <c r="P1867" s="132">
        <v>0.64522222834759613</v>
      </c>
      <c r="Q1867" s="133">
        <v>4018.2618052350435</v>
      </c>
      <c r="R1867" s="426">
        <v>1.2582118410789829</v>
      </c>
    </row>
    <row r="1868" spans="1:18">
      <c r="A1868" s="134">
        <f t="shared" si="29"/>
        <v>1863</v>
      </c>
      <c r="B1868" s="131">
        <v>8196073.2867249073</v>
      </c>
      <c r="C1868" s="131">
        <v>4361787.588202592</v>
      </c>
      <c r="D1868" s="131">
        <v>836731.55101204454</v>
      </c>
      <c r="E1868" s="131">
        <v>5062476.6600284576</v>
      </c>
      <c r="F1868" s="133">
        <v>154520023920.6951</v>
      </c>
      <c r="G1868" s="133">
        <v>45607001183.925896</v>
      </c>
      <c r="H1868" s="133">
        <v>586011097155.61865</v>
      </c>
      <c r="I1868" s="133">
        <v>9013518825705.3867</v>
      </c>
      <c r="J1868" s="133">
        <v>253154564556.42749</v>
      </c>
      <c r="K1868" s="133">
        <v>63250104962.040146</v>
      </c>
      <c r="L1868" s="133">
        <v>1789415116159.7185</v>
      </c>
      <c r="M1868" s="133">
        <v>11705349708539.193</v>
      </c>
      <c r="N1868" s="133">
        <v>12623235281866.816</v>
      </c>
      <c r="O1868" s="132">
        <v>0.59685980745392575</v>
      </c>
      <c r="P1868" s="132">
        <v>0.66348258799330673</v>
      </c>
      <c r="Q1868" s="133">
        <v>3113.7728864989681</v>
      </c>
      <c r="R1868" s="426">
        <v>1.0353661186474341</v>
      </c>
    </row>
    <row r="1869" spans="1:18">
      <c r="A1869" s="134">
        <f t="shared" si="29"/>
        <v>1864</v>
      </c>
      <c r="B1869" s="131">
        <v>9572354.889398681</v>
      </c>
      <c r="C1869" s="131">
        <v>6684597.6784543619</v>
      </c>
      <c r="D1869" s="131">
        <v>1160457.5081020351</v>
      </c>
      <c r="E1869" s="131">
        <v>7755840.5402839612</v>
      </c>
      <c r="F1869" s="133">
        <v>172532148978.61777</v>
      </c>
      <c r="G1869" s="133">
        <v>52086353255.707695</v>
      </c>
      <c r="H1869" s="133">
        <v>386266604234.44525</v>
      </c>
      <c r="I1869" s="133">
        <v>9583270092300.4727</v>
      </c>
      <c r="J1869" s="133">
        <v>610743134198.60889</v>
      </c>
      <c r="K1869" s="133">
        <v>102584371561.66231</v>
      </c>
      <c r="L1869" s="133">
        <v>3092161123851.5542</v>
      </c>
      <c r="M1869" s="133">
        <v>13775025326146.744</v>
      </c>
      <c r="N1869" s="133">
        <v>14678864765528.59</v>
      </c>
      <c r="O1869" s="132">
        <v>0.55401401316619392</v>
      </c>
      <c r="P1869" s="132">
        <v>0.63206080513400487</v>
      </c>
      <c r="Q1869" s="133">
        <v>3620.8349199626518</v>
      </c>
      <c r="R1869" s="426">
        <v>1.26653464919757</v>
      </c>
    </row>
    <row r="1870" spans="1:18">
      <c r="A1870" s="134">
        <f t="shared" si="29"/>
        <v>1865</v>
      </c>
      <c r="B1870" s="131">
        <v>8699705.2749484163</v>
      </c>
      <c r="C1870" s="131">
        <v>4324233.1076256158</v>
      </c>
      <c r="D1870" s="131">
        <v>685457.29784138594</v>
      </c>
      <c r="E1870" s="131">
        <v>3764562.7403192529</v>
      </c>
      <c r="F1870" s="133">
        <v>191290314564.74133</v>
      </c>
      <c r="G1870" s="133">
        <v>57097152613.770226</v>
      </c>
      <c r="H1870" s="133">
        <v>395192277392.4917</v>
      </c>
      <c r="I1870" s="133">
        <v>7647807052795.9375</v>
      </c>
      <c r="J1870" s="133">
        <v>246883014389.72089</v>
      </c>
      <c r="K1870" s="133">
        <v>72324592648.8479</v>
      </c>
      <c r="L1870" s="133">
        <v>1471180378318.6301</v>
      </c>
      <c r="M1870" s="133">
        <v>9833387315545.6289</v>
      </c>
      <c r="N1870" s="133">
        <v>10519186704000.109</v>
      </c>
      <c r="O1870" s="132">
        <v>0.56661262497982179</v>
      </c>
      <c r="P1870" s="132">
        <v>0.64255002066127354</v>
      </c>
      <c r="Q1870" s="133">
        <v>2594.7673172175901</v>
      </c>
      <c r="R1870" s="426">
        <v>1.1236297823315402</v>
      </c>
    </row>
    <row r="1871" spans="1:18">
      <c r="A1871" s="134">
        <f t="shared" si="29"/>
        <v>1866</v>
      </c>
      <c r="B1871" s="131">
        <v>7534349.414208414</v>
      </c>
      <c r="C1871" s="131">
        <v>15984644.486352338</v>
      </c>
      <c r="D1871" s="131">
        <v>1033793.9763701675</v>
      </c>
      <c r="E1871" s="131">
        <v>6181949.8299549483</v>
      </c>
      <c r="F1871" s="133">
        <v>239150802956.03308</v>
      </c>
      <c r="G1871" s="133">
        <v>44156089393.187279</v>
      </c>
      <c r="H1871" s="133">
        <v>237634466938.55273</v>
      </c>
      <c r="I1871" s="133">
        <v>23849481758092.547</v>
      </c>
      <c r="J1871" s="133">
        <v>426659290481.64087</v>
      </c>
      <c r="K1871" s="133">
        <v>110982602198.32574</v>
      </c>
      <c r="L1871" s="133">
        <v>2024929692958.8018</v>
      </c>
      <c r="M1871" s="133">
        <v>26649687810669.867</v>
      </c>
      <c r="N1871" s="133">
        <v>28185877466563.48</v>
      </c>
      <c r="O1871" s="132">
        <v>0.70995861465959709</v>
      </c>
      <c r="P1871" s="132">
        <v>0.77661049522737735</v>
      </c>
      <c r="Q1871" s="133">
        <v>6952.6091432075682</v>
      </c>
      <c r="R1871" s="426">
        <v>1.0459393294365076</v>
      </c>
    </row>
    <row r="1872" spans="1:18">
      <c r="A1872" s="134">
        <f t="shared" si="29"/>
        <v>1867</v>
      </c>
      <c r="B1872" s="131">
        <v>8710474.5455589797</v>
      </c>
      <c r="C1872" s="131">
        <v>7124510.62370425</v>
      </c>
      <c r="D1872" s="131">
        <v>1062128.9552047946</v>
      </c>
      <c r="E1872" s="131">
        <v>4715532.9868918676</v>
      </c>
      <c r="F1872" s="133">
        <v>278465206043.23163</v>
      </c>
      <c r="G1872" s="133">
        <v>59043703199.101532</v>
      </c>
      <c r="H1872" s="133">
        <v>638182942525.04041</v>
      </c>
      <c r="I1872" s="133">
        <v>12928860984029.799</v>
      </c>
      <c r="J1872" s="133">
        <v>394860919729.45001</v>
      </c>
      <c r="K1872" s="133">
        <v>77274096334.649963</v>
      </c>
      <c r="L1872" s="133">
        <v>2681502698073.6191</v>
      </c>
      <c r="M1872" s="133">
        <v>16720681640692.559</v>
      </c>
      <c r="N1872" s="133">
        <v>17924494065286.535</v>
      </c>
      <c r="O1872" s="132">
        <v>0.6487462525402512</v>
      </c>
      <c r="P1872" s="132">
        <v>0.71570406656227747</v>
      </c>
      <c r="Q1872" s="133">
        <v>4421.4341552260821</v>
      </c>
      <c r="R1872" s="426">
        <v>1.1092051271092702</v>
      </c>
    </row>
    <row r="1873" spans="1:18">
      <c r="A1873" s="134">
        <f t="shared" si="29"/>
        <v>1868</v>
      </c>
      <c r="B1873" s="131">
        <v>8401482.670420507</v>
      </c>
      <c r="C1873" s="131">
        <v>5092905.0606072126</v>
      </c>
      <c r="D1873" s="131">
        <v>772081.20166357222</v>
      </c>
      <c r="E1873" s="131">
        <v>4211812.0137386806</v>
      </c>
      <c r="F1873" s="133">
        <v>194762158695.94946</v>
      </c>
      <c r="G1873" s="133">
        <v>53937485539.773392</v>
      </c>
      <c r="H1873" s="133">
        <v>583807909335.37292</v>
      </c>
      <c r="I1873" s="133">
        <v>9721317877038.7559</v>
      </c>
      <c r="J1873" s="133">
        <v>201243849483.58868</v>
      </c>
      <c r="K1873" s="133">
        <v>71201914826.617172</v>
      </c>
      <c r="L1873" s="133">
        <v>1372543437307.7668</v>
      </c>
      <c r="M1873" s="133">
        <v>11950114987992.102</v>
      </c>
      <c r="N1873" s="133">
        <v>12797500045923.996</v>
      </c>
      <c r="O1873" s="132">
        <v>0.58394132111960317</v>
      </c>
      <c r="P1873" s="132">
        <v>0.65456332001743256</v>
      </c>
      <c r="Q1873" s="133">
        <v>3156.7587681114937</v>
      </c>
      <c r="R1873" s="426">
        <v>0.95896134892338836</v>
      </c>
    </row>
    <row r="1874" spans="1:18">
      <c r="A1874" s="134">
        <f t="shared" si="29"/>
        <v>1869</v>
      </c>
      <c r="B1874" s="131">
        <v>6018500.5769720348</v>
      </c>
      <c r="C1874" s="131">
        <v>2688397.3931467151</v>
      </c>
      <c r="D1874" s="131">
        <v>1151116.1065669497</v>
      </c>
      <c r="E1874" s="131">
        <v>6933972.2442846186</v>
      </c>
      <c r="F1874" s="133">
        <v>208449257529.32675</v>
      </c>
      <c r="G1874" s="133">
        <v>40019797747.340736</v>
      </c>
      <c r="H1874" s="133">
        <v>595179699086.19775</v>
      </c>
      <c r="I1874" s="133">
        <v>7188416499742.7422</v>
      </c>
      <c r="J1874" s="133">
        <v>487085233177.53748</v>
      </c>
      <c r="K1874" s="133">
        <v>72235446518.958191</v>
      </c>
      <c r="L1874" s="133">
        <v>2510672601224.3232</v>
      </c>
      <c r="M1874" s="133">
        <v>10853589479749.758</v>
      </c>
      <c r="N1874" s="133">
        <v>11631325816528.498</v>
      </c>
      <c r="O1874" s="132">
        <v>0.53863025450662305</v>
      </c>
      <c r="P1874" s="132">
        <v>0.61707389346884012</v>
      </c>
      <c r="Q1874" s="133">
        <v>2869.0986227253325</v>
      </c>
      <c r="R1874" s="426">
        <v>1.1231460605826811</v>
      </c>
    </row>
    <row r="1875" spans="1:18">
      <c r="A1875" s="134">
        <f t="shared" si="29"/>
        <v>1870</v>
      </c>
      <c r="B1875" s="131">
        <v>6499061.5564880306</v>
      </c>
      <c r="C1875" s="131">
        <v>4013542.0202649594</v>
      </c>
      <c r="D1875" s="131">
        <v>802794.10218499321</v>
      </c>
      <c r="E1875" s="131">
        <v>4477358.9740467267</v>
      </c>
      <c r="F1875" s="133">
        <v>212768868739.24945</v>
      </c>
      <c r="G1875" s="133">
        <v>59819287339.063126</v>
      </c>
      <c r="H1875" s="133">
        <v>392270071718.284</v>
      </c>
      <c r="I1875" s="133">
        <v>8129057297376.8926</v>
      </c>
      <c r="J1875" s="133">
        <v>174551899304.97937</v>
      </c>
      <c r="K1875" s="133">
        <v>83736870628.331375</v>
      </c>
      <c r="L1875" s="133">
        <v>1607585834474.9436</v>
      </c>
      <c r="M1875" s="133">
        <v>10387201973503.432</v>
      </c>
      <c r="N1875" s="133">
        <v>11112945792700.363</v>
      </c>
      <c r="O1875" s="132">
        <v>0.56854996098192578</v>
      </c>
      <c r="P1875" s="132">
        <v>0.62150708024786117</v>
      </c>
      <c r="Q1875" s="133">
        <v>2741.2298452640266</v>
      </c>
      <c r="R1875" s="426">
        <v>0.96177961741444029</v>
      </c>
    </row>
    <row r="1876" spans="1:18">
      <c r="A1876" s="134">
        <f t="shared" si="29"/>
        <v>1871</v>
      </c>
      <c r="B1876" s="131">
        <v>9538907.3319299202</v>
      </c>
      <c r="C1876" s="131">
        <v>5170597.7061253227</v>
      </c>
      <c r="D1876" s="131">
        <v>577968.59476420865</v>
      </c>
      <c r="E1876" s="131">
        <v>4712331.9301196402</v>
      </c>
      <c r="F1876" s="133">
        <v>245258802712.10245</v>
      </c>
      <c r="G1876" s="133">
        <v>46145882268.399651</v>
      </c>
      <c r="H1876" s="133">
        <v>1188359535985.7886</v>
      </c>
      <c r="I1876" s="133">
        <v>11407708046098.906</v>
      </c>
      <c r="J1876" s="133">
        <v>341868665648.48206</v>
      </c>
      <c r="K1876" s="133">
        <v>55865224161.436714</v>
      </c>
      <c r="L1876" s="133">
        <v>1374076306769.5413</v>
      </c>
      <c r="M1876" s="133">
        <v>14367877778664.156</v>
      </c>
      <c r="N1876" s="133">
        <v>15520276451358.094</v>
      </c>
      <c r="O1876" s="132">
        <v>0.62577842959472652</v>
      </c>
      <c r="P1876" s="132">
        <v>0.69946225129955375</v>
      </c>
      <c r="Q1876" s="133">
        <v>3828.3859031470383</v>
      </c>
      <c r="R1876" s="426">
        <v>1.1419363064403796</v>
      </c>
    </row>
    <row r="1877" spans="1:18">
      <c r="A1877" s="134">
        <f t="shared" si="29"/>
        <v>1872</v>
      </c>
      <c r="B1877" s="131">
        <v>10862384.265470674</v>
      </c>
      <c r="C1877" s="131">
        <v>6859245.93526504</v>
      </c>
      <c r="D1877" s="131">
        <v>679669.31786814786</v>
      </c>
      <c r="E1877" s="131">
        <v>7018875.010111019</v>
      </c>
      <c r="F1877" s="133">
        <v>270246905751.25833</v>
      </c>
      <c r="G1877" s="133">
        <v>58813276866.753082</v>
      </c>
      <c r="H1877" s="133">
        <v>1068565869477.3571</v>
      </c>
      <c r="I1877" s="133">
        <v>10671937238020.098</v>
      </c>
      <c r="J1877" s="133">
        <v>504505457528.56653</v>
      </c>
      <c r="K1877" s="133">
        <v>68201897404.659996</v>
      </c>
      <c r="L1877" s="133">
        <v>1662776212159.4585</v>
      </c>
      <c r="M1877" s="133">
        <v>13975986674590.141</v>
      </c>
      <c r="N1877" s="133">
        <v>14978105579959.393</v>
      </c>
      <c r="O1877" s="132">
        <v>0.58141083863727228</v>
      </c>
      <c r="P1877" s="132">
        <v>0.65409935101651817</v>
      </c>
      <c r="Q1877" s="133">
        <v>3694.6486383718284</v>
      </c>
      <c r="R1877" s="426">
        <v>1.1069904672540138</v>
      </c>
    </row>
    <row r="1878" spans="1:18">
      <c r="A1878" s="134">
        <f t="shared" si="29"/>
        <v>1873</v>
      </c>
      <c r="B1878" s="131">
        <v>6423878.3491993845</v>
      </c>
      <c r="C1878" s="131">
        <v>13546950.084958669</v>
      </c>
      <c r="D1878" s="131">
        <v>1335495.0343164622</v>
      </c>
      <c r="E1878" s="131">
        <v>4864187.2405305784</v>
      </c>
      <c r="F1878" s="133">
        <v>209068155883.85327</v>
      </c>
      <c r="G1878" s="133">
        <v>34347329393.399563</v>
      </c>
      <c r="H1878" s="133">
        <v>752696405896.23877</v>
      </c>
      <c r="I1878" s="133">
        <v>16963945956563.676</v>
      </c>
      <c r="J1878" s="133">
        <v>382895611231.40814</v>
      </c>
      <c r="K1878" s="133">
        <v>133394185216.27217</v>
      </c>
      <c r="L1878" s="133">
        <v>3180493970713.5332</v>
      </c>
      <c r="M1878" s="133">
        <v>21413426129621.125</v>
      </c>
      <c r="N1878" s="133">
        <v>22873930912039.066</v>
      </c>
      <c r="O1878" s="132">
        <v>0.68849136390926824</v>
      </c>
      <c r="P1878" s="132">
        <v>0.77110724443856793</v>
      </c>
      <c r="Q1878" s="133">
        <v>5642.3115224566027</v>
      </c>
      <c r="R1878" s="426">
        <v>1.0928676631969447</v>
      </c>
    </row>
    <row r="1879" spans="1:18">
      <c r="A1879" s="134">
        <f t="shared" si="29"/>
        <v>1874</v>
      </c>
      <c r="B1879" s="131">
        <v>8748567.757746907</v>
      </c>
      <c r="C1879" s="131">
        <v>7213466.3410526896</v>
      </c>
      <c r="D1879" s="131">
        <v>1595386.8360485113</v>
      </c>
      <c r="E1879" s="131">
        <v>5468221.6865282813</v>
      </c>
      <c r="F1879" s="133">
        <v>190266351834.10333</v>
      </c>
      <c r="G1879" s="133">
        <v>51980374456.145981</v>
      </c>
      <c r="H1879" s="133">
        <v>765907993765.72034</v>
      </c>
      <c r="I1879" s="133">
        <v>10448217242171.994</v>
      </c>
      <c r="J1879" s="133">
        <v>334062611193.79688</v>
      </c>
      <c r="K1879" s="133">
        <v>169716000790.20786</v>
      </c>
      <c r="L1879" s="133">
        <v>4088102424448.085</v>
      </c>
      <c r="M1879" s="133">
        <v>15806006272369.805</v>
      </c>
      <c r="N1879" s="133">
        <v>16844951401188.357</v>
      </c>
      <c r="O1879" s="132">
        <v>0.60604694619352084</v>
      </c>
      <c r="P1879" s="132">
        <v>0.68507990516732797</v>
      </c>
      <c r="Q1879" s="133">
        <v>4155.1434142053176</v>
      </c>
      <c r="R1879" s="426">
        <v>1.1172464384486338</v>
      </c>
    </row>
    <row r="1880" spans="1:18">
      <c r="A1880" s="134">
        <f t="shared" si="29"/>
        <v>1875</v>
      </c>
      <c r="B1880" s="131">
        <v>7519205.4183640024</v>
      </c>
      <c r="C1880" s="131">
        <v>3812397.0828886079</v>
      </c>
      <c r="D1880" s="131">
        <v>380887.19926950271</v>
      </c>
      <c r="E1880" s="131">
        <v>6078965.3927862197</v>
      </c>
      <c r="F1880" s="133">
        <v>248782843102.23373</v>
      </c>
      <c r="G1880" s="133">
        <v>61638717611.51503</v>
      </c>
      <c r="H1880" s="133">
        <v>418396198854.52118</v>
      </c>
      <c r="I1880" s="133">
        <v>8715011388443.8408</v>
      </c>
      <c r="J1880" s="133">
        <v>583849162473.16406</v>
      </c>
      <c r="K1880" s="133">
        <v>61204104146.26387</v>
      </c>
      <c r="L1880" s="133">
        <v>903690222565.84253</v>
      </c>
      <c r="M1880" s="133">
        <v>10682151076483.631</v>
      </c>
      <c r="N1880" s="133">
        <v>11439700853932.6</v>
      </c>
      <c r="O1880" s="132">
        <v>0.56290056731142513</v>
      </c>
      <c r="P1880" s="132">
        <v>0.63513167523076219</v>
      </c>
      <c r="Q1880" s="133">
        <v>2821.8305017100643</v>
      </c>
      <c r="R1880" s="426">
        <v>1.1185360774250348</v>
      </c>
    </row>
    <row r="1881" spans="1:18">
      <c r="A1881" s="134">
        <f t="shared" si="29"/>
        <v>1876</v>
      </c>
      <c r="B1881" s="131">
        <v>13003186.643673435</v>
      </c>
      <c r="C1881" s="131">
        <v>4605604.7610939676</v>
      </c>
      <c r="D1881" s="131">
        <v>832929.49627425103</v>
      </c>
      <c r="E1881" s="131">
        <v>5403159.7626168877</v>
      </c>
      <c r="F1881" s="133">
        <v>240642651844.78949</v>
      </c>
      <c r="G1881" s="133">
        <v>51402767916.100815</v>
      </c>
      <c r="H1881" s="133">
        <v>748162427290.63232</v>
      </c>
      <c r="I1881" s="133">
        <v>9712989855781.957</v>
      </c>
      <c r="J1881" s="133">
        <v>431293306569.39563</v>
      </c>
      <c r="K1881" s="133">
        <v>66385425075.465767</v>
      </c>
      <c r="L1881" s="133">
        <v>2616876970336.564</v>
      </c>
      <c r="M1881" s="133">
        <v>13575707985054.016</v>
      </c>
      <c r="N1881" s="133">
        <v>14497687198403.508</v>
      </c>
      <c r="O1881" s="132">
        <v>0.56641146693559685</v>
      </c>
      <c r="P1881" s="132">
        <v>0.62820749681376331</v>
      </c>
      <c r="Q1881" s="133">
        <v>3576.1438575242987</v>
      </c>
      <c r="R1881" s="426">
        <v>1.2789907662448616</v>
      </c>
    </row>
    <row r="1882" spans="1:18">
      <c r="A1882" s="134">
        <f t="shared" si="29"/>
        <v>1877</v>
      </c>
      <c r="B1882" s="131">
        <v>8735190.8101894464</v>
      </c>
      <c r="C1882" s="131">
        <v>16869531.175540235</v>
      </c>
      <c r="D1882" s="131">
        <v>1268094.7910947052</v>
      </c>
      <c r="E1882" s="131">
        <v>6049744.8570457948</v>
      </c>
      <c r="F1882" s="133">
        <v>223828560150.5228</v>
      </c>
      <c r="G1882" s="133">
        <v>48097786839.866585</v>
      </c>
      <c r="H1882" s="133">
        <v>247648234778.67938</v>
      </c>
      <c r="I1882" s="133">
        <v>23278944124310.27</v>
      </c>
      <c r="J1882" s="133">
        <v>542504231421.87189</v>
      </c>
      <c r="K1882" s="133">
        <v>133041304171.19334</v>
      </c>
      <c r="L1882" s="133">
        <v>2576677827386.1138</v>
      </c>
      <c r="M1882" s="133">
        <v>26778815722068.125</v>
      </c>
      <c r="N1882" s="133">
        <v>28418800050238.246</v>
      </c>
      <c r="O1882" s="132">
        <v>0.70934757986024466</v>
      </c>
      <c r="P1882" s="132">
        <v>0.77161482677064697</v>
      </c>
      <c r="Q1882" s="133">
        <v>7010.0641465807221</v>
      </c>
      <c r="R1882" s="426">
        <v>0.99400749883261796</v>
      </c>
    </row>
    <row r="1883" spans="1:18">
      <c r="A1883" s="134">
        <f t="shared" si="29"/>
        <v>1878</v>
      </c>
      <c r="B1883" s="131">
        <v>12395768.10839626</v>
      </c>
      <c r="C1883" s="131">
        <v>4449946.4049036894</v>
      </c>
      <c r="D1883" s="131">
        <v>697887.41678693227</v>
      </c>
      <c r="E1883" s="131">
        <v>4585078.2415929306</v>
      </c>
      <c r="F1883" s="133">
        <v>259565310910.59528</v>
      </c>
      <c r="G1883" s="133">
        <v>35195462767.722664</v>
      </c>
      <c r="H1883" s="133">
        <v>637334048436.89429</v>
      </c>
      <c r="I1883" s="133">
        <v>8485047803261.5967</v>
      </c>
      <c r="J1883" s="133">
        <v>277105861222.79254</v>
      </c>
      <c r="K1883" s="133">
        <v>63249058642.372688</v>
      </c>
      <c r="L1883" s="133">
        <v>1577042971447.9814</v>
      </c>
      <c r="M1883" s="133">
        <v>11039779743011.637</v>
      </c>
      <c r="N1883" s="133">
        <v>11968663800026.506</v>
      </c>
      <c r="O1883" s="132">
        <v>0.55117971508898034</v>
      </c>
      <c r="P1883" s="132">
        <v>0.6074661911832866</v>
      </c>
      <c r="Q1883" s="133">
        <v>2952.3097681367799</v>
      </c>
      <c r="R1883" s="426">
        <v>1.0746786783347979</v>
      </c>
    </row>
    <row r="1884" spans="1:18">
      <c r="A1884" s="134">
        <f t="shared" si="29"/>
        <v>1879</v>
      </c>
      <c r="B1884" s="131">
        <v>10402573.921988584</v>
      </c>
      <c r="C1884" s="131">
        <v>12182826.359173767</v>
      </c>
      <c r="D1884" s="131">
        <v>585597.10296181089</v>
      </c>
      <c r="E1884" s="131">
        <v>5786271.0019980101</v>
      </c>
      <c r="F1884" s="133">
        <v>186712349745.64722</v>
      </c>
      <c r="G1884" s="133">
        <v>42217323800.859009</v>
      </c>
      <c r="H1884" s="133">
        <v>857745558323.69946</v>
      </c>
      <c r="I1884" s="133">
        <v>15937460975457.002</v>
      </c>
      <c r="J1884" s="133">
        <v>514573373245.14368</v>
      </c>
      <c r="K1884" s="133">
        <v>60183027190.157112</v>
      </c>
      <c r="L1884" s="133">
        <v>1166659840082.0515</v>
      </c>
      <c r="M1884" s="133">
        <v>18536622774298.055</v>
      </c>
      <c r="N1884" s="133">
        <v>19820600512603.371</v>
      </c>
      <c r="O1884" s="132">
        <v>0.63623033180154553</v>
      </c>
      <c r="P1884" s="132">
        <v>0.70551319172423632</v>
      </c>
      <c r="Q1884" s="133">
        <v>4889.1466483974764</v>
      </c>
      <c r="R1884" s="426">
        <v>1.1888392711692288</v>
      </c>
    </row>
    <row r="1885" spans="1:18">
      <c r="A1885" s="134">
        <f t="shared" si="29"/>
        <v>1880</v>
      </c>
      <c r="B1885" s="131">
        <v>11467985.454228412</v>
      </c>
      <c r="C1885" s="131">
        <v>11064206.345178833</v>
      </c>
      <c r="D1885" s="131">
        <v>905200.319377498</v>
      </c>
      <c r="E1885" s="131">
        <v>6048213.7330162469</v>
      </c>
      <c r="F1885" s="133">
        <v>194878935730.25342</v>
      </c>
      <c r="G1885" s="133">
        <v>40366181840.968689</v>
      </c>
      <c r="H1885" s="133">
        <v>522619044681.9928</v>
      </c>
      <c r="I1885" s="133">
        <v>15555928878468.32</v>
      </c>
      <c r="J1885" s="133">
        <v>337209006980.07928</v>
      </c>
      <c r="K1885" s="133">
        <v>96477724464.348007</v>
      </c>
      <c r="L1885" s="133">
        <v>1888591525280.9805</v>
      </c>
      <c r="M1885" s="133">
        <v>18400826179875.719</v>
      </c>
      <c r="N1885" s="133">
        <v>19619954912504.668</v>
      </c>
      <c r="O1885" s="132">
        <v>0.6266770757518354</v>
      </c>
      <c r="P1885" s="132">
        <v>0.68673272607361047</v>
      </c>
      <c r="Q1885" s="133">
        <v>4839.6534071299129</v>
      </c>
      <c r="R1885" s="426">
        <v>0.9670844545797711</v>
      </c>
    </row>
    <row r="1886" spans="1:18">
      <c r="A1886" s="134">
        <f t="shared" si="29"/>
        <v>1881</v>
      </c>
      <c r="B1886" s="131">
        <v>12670653.16589546</v>
      </c>
      <c r="C1886" s="131">
        <v>16633991.679601049</v>
      </c>
      <c r="D1886" s="131">
        <v>1183764.3456793826</v>
      </c>
      <c r="E1886" s="131">
        <v>3827843.1166418702</v>
      </c>
      <c r="F1886" s="133">
        <v>215880221167.63385</v>
      </c>
      <c r="G1886" s="133">
        <v>58356507411.290802</v>
      </c>
      <c r="H1886" s="133">
        <v>0</v>
      </c>
      <c r="I1886" s="133">
        <v>24201386008149.117</v>
      </c>
      <c r="J1886" s="133">
        <v>268651548851.7038</v>
      </c>
      <c r="K1886" s="133">
        <v>126262982889.38139</v>
      </c>
      <c r="L1886" s="133">
        <v>2988734610970.6816</v>
      </c>
      <c r="M1886" s="133">
        <v>27585035150860.883</v>
      </c>
      <c r="N1886" s="133">
        <v>29215175639074.227</v>
      </c>
      <c r="O1886" s="132">
        <v>0.68646448253516223</v>
      </c>
      <c r="P1886" s="132">
        <v>0.76169308345618592</v>
      </c>
      <c r="Q1886" s="133">
        <v>7206.5060777193457</v>
      </c>
      <c r="R1886" s="426">
        <v>1.2791433522796598</v>
      </c>
    </row>
    <row r="1887" spans="1:18">
      <c r="A1887" s="134">
        <f t="shared" si="29"/>
        <v>1882</v>
      </c>
      <c r="B1887" s="131">
        <v>9392168.2491473146</v>
      </c>
      <c r="C1887" s="131">
        <v>5718775.088481728</v>
      </c>
      <c r="D1887" s="131">
        <v>679834.03509163146</v>
      </c>
      <c r="E1887" s="131">
        <v>4686121.1717609633</v>
      </c>
      <c r="F1887" s="133">
        <v>227768770611.88019</v>
      </c>
      <c r="G1887" s="133">
        <v>67244754229.900482</v>
      </c>
      <c r="H1887" s="133">
        <v>55677603621.869308</v>
      </c>
      <c r="I1887" s="133">
        <v>11614378261835.15</v>
      </c>
      <c r="J1887" s="133">
        <v>197097537532.20474</v>
      </c>
      <c r="K1887" s="133">
        <v>57684272314.821075</v>
      </c>
      <c r="L1887" s="133">
        <v>1373344907108.2517</v>
      </c>
      <c r="M1887" s="133">
        <v>13298182582412.297</v>
      </c>
      <c r="N1887" s="133">
        <v>14172515362277.938</v>
      </c>
      <c r="O1887" s="132">
        <v>0.61534946453175055</v>
      </c>
      <c r="P1887" s="132">
        <v>0.6556333351716076</v>
      </c>
      <c r="Q1887" s="133">
        <v>3495.9337351450267</v>
      </c>
      <c r="R1887" s="426">
        <v>0.88889594492549306</v>
      </c>
    </row>
    <row r="1888" spans="1:18">
      <c r="A1888" s="134">
        <f t="shared" si="29"/>
        <v>1883</v>
      </c>
      <c r="B1888" s="131">
        <v>7359741.518147002</v>
      </c>
      <c r="C1888" s="131">
        <v>13659629.563793436</v>
      </c>
      <c r="D1888" s="131">
        <v>1161527.1321023614</v>
      </c>
      <c r="E1888" s="131">
        <v>5579771.2819362171</v>
      </c>
      <c r="F1888" s="133">
        <v>189449064381.50198</v>
      </c>
      <c r="G1888" s="133">
        <v>52457196933.883438</v>
      </c>
      <c r="H1888" s="133">
        <v>664832793083.78174</v>
      </c>
      <c r="I1888" s="133">
        <v>17788583347326.273</v>
      </c>
      <c r="J1888" s="133">
        <v>300671609622.91779</v>
      </c>
      <c r="K1888" s="133">
        <v>99533692957.914627</v>
      </c>
      <c r="L1888" s="133">
        <v>2202483377403.6938</v>
      </c>
      <c r="M1888" s="133">
        <v>21056104820394.582</v>
      </c>
      <c r="N1888" s="133">
        <v>22422637856393.367</v>
      </c>
      <c r="O1888" s="132">
        <v>0.65953973195612203</v>
      </c>
      <c r="P1888" s="132">
        <v>0.72574013859740172</v>
      </c>
      <c r="Q1888" s="133">
        <v>5530.9910844581564</v>
      </c>
      <c r="R1888" s="426">
        <v>1.0069839275538788</v>
      </c>
    </row>
    <row r="1889" spans="1:18">
      <c r="A1889" s="134">
        <f t="shared" si="29"/>
        <v>1884</v>
      </c>
      <c r="B1889" s="131">
        <v>13133442.435957164</v>
      </c>
      <c r="C1889" s="131">
        <v>9591174.7102343887</v>
      </c>
      <c r="D1889" s="131">
        <v>1489462.018543337</v>
      </c>
      <c r="E1889" s="131">
        <v>6311446.5230694897</v>
      </c>
      <c r="F1889" s="133">
        <v>248099269083.77515</v>
      </c>
      <c r="G1889" s="133">
        <v>48284320866.881165</v>
      </c>
      <c r="H1889" s="133">
        <v>131953775394.72644</v>
      </c>
      <c r="I1889" s="133">
        <v>17100156887487.502</v>
      </c>
      <c r="J1889" s="133">
        <v>368769918050.95605</v>
      </c>
      <c r="K1889" s="133">
        <v>131036282702.27319</v>
      </c>
      <c r="L1889" s="133">
        <v>3187166986615.9136</v>
      </c>
      <c r="M1889" s="133">
        <v>20919083850251.371</v>
      </c>
      <c r="N1889" s="133">
        <v>22254356641652.637</v>
      </c>
      <c r="O1889" s="132">
        <v>0.6125056312098961</v>
      </c>
      <c r="P1889" s="132">
        <v>0.67906801315312415</v>
      </c>
      <c r="Q1889" s="133">
        <v>5489.4811646898461</v>
      </c>
      <c r="R1889" s="426">
        <v>1.0996284095610782</v>
      </c>
    </row>
    <row r="1890" spans="1:18">
      <c r="A1890" s="134">
        <f t="shared" si="29"/>
        <v>1885</v>
      </c>
      <c r="B1890" s="131">
        <v>6898681.3307315214</v>
      </c>
      <c r="C1890" s="131">
        <v>14706894.523034308</v>
      </c>
      <c r="D1890" s="131">
        <v>644020.71800462762</v>
      </c>
      <c r="E1890" s="131">
        <v>4296089.0926695522</v>
      </c>
      <c r="F1890" s="133">
        <v>209405167751.67535</v>
      </c>
      <c r="G1890" s="133">
        <v>38116762882.608475</v>
      </c>
      <c r="H1890" s="133">
        <v>444160914084.31409</v>
      </c>
      <c r="I1890" s="133">
        <v>20122803967452.164</v>
      </c>
      <c r="J1890" s="133">
        <v>277566425837.1853</v>
      </c>
      <c r="K1890" s="133">
        <v>49006396038.738083</v>
      </c>
      <c r="L1890" s="133">
        <v>1025159764801.6981</v>
      </c>
      <c r="M1890" s="133">
        <v>21918697468214.098</v>
      </c>
      <c r="N1890" s="133">
        <v>23402976263085.059</v>
      </c>
      <c r="O1890" s="132">
        <v>0.7281320151066939</v>
      </c>
      <c r="P1890" s="132">
        <v>0.7875957238828537</v>
      </c>
      <c r="Q1890" s="133">
        <v>5772.8111157091907</v>
      </c>
      <c r="R1890" s="426">
        <v>0.82402861250080439</v>
      </c>
    </row>
    <row r="1891" spans="1:18">
      <c r="A1891" s="134">
        <f t="shared" si="29"/>
        <v>1886</v>
      </c>
      <c r="B1891" s="131">
        <v>15839151.799163358</v>
      </c>
      <c r="C1891" s="131">
        <v>8233670.3168408209</v>
      </c>
      <c r="D1891" s="131">
        <v>863026.1656042519</v>
      </c>
      <c r="E1891" s="131">
        <v>5250178.2915257178</v>
      </c>
      <c r="F1891" s="133">
        <v>271807282598.84338</v>
      </c>
      <c r="G1891" s="133">
        <v>62555207835.400978</v>
      </c>
      <c r="H1891" s="133">
        <v>597320513964.97791</v>
      </c>
      <c r="I1891" s="133">
        <v>15997871132922.613</v>
      </c>
      <c r="J1891" s="133">
        <v>244097773104.98898</v>
      </c>
      <c r="K1891" s="133">
        <v>122409641495.43298</v>
      </c>
      <c r="L1891" s="133">
        <v>1761989990195.8708</v>
      </c>
      <c r="M1891" s="133">
        <v>18723689051683.883</v>
      </c>
      <c r="N1891" s="133">
        <v>19940937950560.559</v>
      </c>
      <c r="O1891" s="132">
        <v>0.59520755388777635</v>
      </c>
      <c r="P1891" s="132">
        <v>0.65554988792059277</v>
      </c>
      <c r="Q1891" s="133">
        <v>4918.8302788753226</v>
      </c>
      <c r="R1891" s="426">
        <v>1.0014828751306011</v>
      </c>
    </row>
    <row r="1892" spans="1:18">
      <c r="A1892" s="134">
        <f t="shared" si="29"/>
        <v>1887</v>
      </c>
      <c r="B1892" s="131">
        <v>9346160.2832737379</v>
      </c>
      <c r="C1892" s="131">
        <v>4507011.6903268946</v>
      </c>
      <c r="D1892" s="131">
        <v>834328.13091328624</v>
      </c>
      <c r="E1892" s="131">
        <v>6467542.0208022166</v>
      </c>
      <c r="F1892" s="133">
        <v>246920490353.091</v>
      </c>
      <c r="G1892" s="133">
        <v>50350883374.11171</v>
      </c>
      <c r="H1892" s="133">
        <v>844612356721.68311</v>
      </c>
      <c r="I1892" s="133">
        <v>9046496544214.627</v>
      </c>
      <c r="J1892" s="133">
        <v>230002151486.58118</v>
      </c>
      <c r="K1892" s="133">
        <v>79702716673.591614</v>
      </c>
      <c r="L1892" s="133">
        <v>2076321548502.752</v>
      </c>
      <c r="M1892" s="133">
        <v>12277135317599.236</v>
      </c>
      <c r="N1892" s="133">
        <v>13167796385441.07</v>
      </c>
      <c r="O1892" s="132">
        <v>0.54922124940289518</v>
      </c>
      <c r="P1892" s="132">
        <v>0.60883610439809865</v>
      </c>
      <c r="Q1892" s="133">
        <v>3248.0997497387939</v>
      </c>
      <c r="R1892" s="426">
        <v>1.1896045683445648</v>
      </c>
    </row>
    <row r="1893" spans="1:18">
      <c r="A1893" s="134">
        <f t="shared" si="29"/>
        <v>1888</v>
      </c>
      <c r="B1893" s="131">
        <v>8633632.4691215325</v>
      </c>
      <c r="C1893" s="131">
        <v>5839296.0297548352</v>
      </c>
      <c r="D1893" s="131">
        <v>1126867.3761872612</v>
      </c>
      <c r="E1893" s="131">
        <v>5561891.1451168898</v>
      </c>
      <c r="F1893" s="133">
        <v>166857001362.979</v>
      </c>
      <c r="G1893" s="133">
        <v>41840263836.573029</v>
      </c>
      <c r="H1893" s="133">
        <v>672051008281.38879</v>
      </c>
      <c r="I1893" s="133">
        <v>9541077902840.5918</v>
      </c>
      <c r="J1893" s="133">
        <v>379755591903.79327</v>
      </c>
      <c r="K1893" s="133">
        <v>67919753465.951797</v>
      </c>
      <c r="L1893" s="133">
        <v>2831147013177.8916</v>
      </c>
      <c r="M1893" s="133">
        <v>13491951269669.617</v>
      </c>
      <c r="N1893" s="133">
        <v>14446414190782.238</v>
      </c>
      <c r="O1893" s="132">
        <v>0.56443881191212608</v>
      </c>
      <c r="P1893" s="132">
        <v>0.63919342585457872</v>
      </c>
      <c r="Q1893" s="133">
        <v>3563.4963470109124</v>
      </c>
      <c r="R1893" s="426">
        <v>1.1903743196415488</v>
      </c>
    </row>
    <row r="1894" spans="1:18">
      <c r="A1894" s="134">
        <f t="shared" si="29"/>
        <v>1889</v>
      </c>
      <c r="B1894" s="131">
        <v>11454971.528134804</v>
      </c>
      <c r="C1894" s="131">
        <v>4003822.4363123402</v>
      </c>
      <c r="D1894" s="131">
        <v>778786.35260582599</v>
      </c>
      <c r="E1894" s="131">
        <v>4696198.7937083244</v>
      </c>
      <c r="F1894" s="133">
        <v>224361873729.50922</v>
      </c>
      <c r="G1894" s="133">
        <v>54650031776.164047</v>
      </c>
      <c r="H1894" s="133">
        <v>438057446817.48224</v>
      </c>
      <c r="I1894" s="133">
        <v>7911618443485.7949</v>
      </c>
      <c r="J1894" s="133">
        <v>377367037131.23022</v>
      </c>
      <c r="K1894" s="133">
        <v>64089103622.224678</v>
      </c>
      <c r="L1894" s="133">
        <v>2019535949740.8303</v>
      </c>
      <c r="M1894" s="133">
        <v>10810667980797.563</v>
      </c>
      <c r="N1894" s="133">
        <v>11619830212109.242</v>
      </c>
      <c r="O1894" s="132">
        <v>0.55405996743540764</v>
      </c>
      <c r="P1894" s="132">
        <v>0.62890483040922174</v>
      </c>
      <c r="Q1894" s="133">
        <v>2866.2630024936461</v>
      </c>
      <c r="R1894" s="426">
        <v>1.1873765889168981</v>
      </c>
    </row>
    <row r="1895" spans="1:18">
      <c r="A1895" s="134">
        <f t="shared" si="29"/>
        <v>1890</v>
      </c>
      <c r="B1895" s="131">
        <v>9700731.6052353196</v>
      </c>
      <c r="C1895" s="131">
        <v>3871089.8201316139</v>
      </c>
      <c r="D1895" s="131">
        <v>1046499.2412867121</v>
      </c>
      <c r="E1895" s="131">
        <v>3123618.8690956547</v>
      </c>
      <c r="F1895" s="133">
        <v>217457288249.60318</v>
      </c>
      <c r="G1895" s="133">
        <v>53677080175.634331</v>
      </c>
      <c r="H1895" s="133">
        <v>440713358490.99768</v>
      </c>
      <c r="I1895" s="133">
        <v>8907441535755.5469</v>
      </c>
      <c r="J1895" s="133">
        <v>153405648203.32379</v>
      </c>
      <c r="K1895" s="133">
        <v>121161601312.38696</v>
      </c>
      <c r="L1895" s="133">
        <v>2273006572497.3267</v>
      </c>
      <c r="M1895" s="133">
        <v>11895728716259.582</v>
      </c>
      <c r="N1895" s="133">
        <v>12761055993856.689</v>
      </c>
      <c r="O1895" s="132">
        <v>0.59475099810656373</v>
      </c>
      <c r="P1895" s="132">
        <v>0.66242863730539248</v>
      </c>
      <c r="Q1895" s="133">
        <v>3147.769115406189</v>
      </c>
      <c r="R1895" s="426">
        <v>1.0795095655831055</v>
      </c>
    </row>
    <row r="1896" spans="1:18">
      <c r="A1896" s="134">
        <f t="shared" si="29"/>
        <v>1891</v>
      </c>
      <c r="B1896" s="131">
        <v>10167483.931050774</v>
      </c>
      <c r="C1896" s="131">
        <v>9047984.5701303259</v>
      </c>
      <c r="D1896" s="131">
        <v>621108.14716624364</v>
      </c>
      <c r="E1896" s="131">
        <v>3255141.774856342</v>
      </c>
      <c r="F1896" s="133">
        <v>211048553320.64709</v>
      </c>
      <c r="G1896" s="133">
        <v>56502064507.358414</v>
      </c>
      <c r="H1896" s="133">
        <v>527733749930.17267</v>
      </c>
      <c r="I1896" s="133">
        <v>13070342912879.723</v>
      </c>
      <c r="J1896" s="133">
        <v>196382922918.15204</v>
      </c>
      <c r="K1896" s="133">
        <v>77093144033.864426</v>
      </c>
      <c r="L1896" s="133">
        <v>1213046776006.179</v>
      </c>
      <c r="M1896" s="133">
        <v>15084599505768.092</v>
      </c>
      <c r="N1896" s="133">
        <v>16039864144874.998</v>
      </c>
      <c r="O1896" s="132">
        <v>0.62506877714192199</v>
      </c>
      <c r="P1896" s="132">
        <v>0.69230160287995046</v>
      </c>
      <c r="Q1896" s="133">
        <v>3956.5525764368522</v>
      </c>
      <c r="R1896" s="426">
        <v>1.0484702489279654</v>
      </c>
    </row>
    <row r="1897" spans="1:18">
      <c r="A1897" s="134">
        <f t="shared" si="29"/>
        <v>1892</v>
      </c>
      <c r="B1897" s="131">
        <v>11675692.284072215</v>
      </c>
      <c r="C1897" s="131">
        <v>14079949.922320683</v>
      </c>
      <c r="D1897" s="131">
        <v>895024.16825429222</v>
      </c>
      <c r="E1897" s="131">
        <v>4660109.1518902611</v>
      </c>
      <c r="F1897" s="133">
        <v>217417897435.97751</v>
      </c>
      <c r="G1897" s="133">
        <v>51722460671.685516</v>
      </c>
      <c r="H1897" s="133">
        <v>306402151083.52466</v>
      </c>
      <c r="I1897" s="133">
        <v>20602526846234.262</v>
      </c>
      <c r="J1897" s="133">
        <v>281502960871.03204</v>
      </c>
      <c r="K1897" s="133">
        <v>107564126578.46632</v>
      </c>
      <c r="L1897" s="133">
        <v>1647110870239.1731</v>
      </c>
      <c r="M1897" s="133">
        <v>22945106955006.453</v>
      </c>
      <c r="N1897" s="133">
        <v>24367545731557.32</v>
      </c>
      <c r="O1897" s="132">
        <v>0.6758098703491302</v>
      </c>
      <c r="P1897" s="132">
        <v>0.74082511079612867</v>
      </c>
      <c r="Q1897" s="133">
        <v>6010.7414236697878</v>
      </c>
      <c r="R1897" s="426">
        <v>0.94739484881205349</v>
      </c>
    </row>
    <row r="1898" spans="1:18">
      <c r="A1898" s="134">
        <f t="shared" si="29"/>
        <v>1893</v>
      </c>
      <c r="B1898" s="131">
        <v>6467526.3736513527</v>
      </c>
      <c r="C1898" s="131">
        <v>6491263.9809751241</v>
      </c>
      <c r="D1898" s="131">
        <v>870121.03569636622</v>
      </c>
      <c r="E1898" s="131">
        <v>6129209.8460512534</v>
      </c>
      <c r="F1898" s="133">
        <v>159008519417.58224</v>
      </c>
      <c r="G1898" s="133">
        <v>41268888742.891479</v>
      </c>
      <c r="H1898" s="133">
        <v>425321858345.95038</v>
      </c>
      <c r="I1898" s="133">
        <v>10564036254539.609</v>
      </c>
      <c r="J1898" s="133">
        <v>365924234393.44043</v>
      </c>
      <c r="K1898" s="133">
        <v>98787910871.671631</v>
      </c>
      <c r="L1898" s="133">
        <v>1879564250537.0955</v>
      </c>
      <c r="M1898" s="133">
        <v>13333634508687.768</v>
      </c>
      <c r="N1898" s="133">
        <v>14201047842459.553</v>
      </c>
      <c r="O1898" s="132">
        <v>0.58946535003487777</v>
      </c>
      <c r="P1898" s="132">
        <v>0.66643019795752068</v>
      </c>
      <c r="Q1898" s="133">
        <v>3502.9718407645664</v>
      </c>
      <c r="R1898" s="426">
        <v>1.0411862174361095</v>
      </c>
    </row>
    <row r="1899" spans="1:18">
      <c r="A1899" s="134">
        <f t="shared" si="29"/>
        <v>1894</v>
      </c>
      <c r="B1899" s="131">
        <v>11355678.22873975</v>
      </c>
      <c r="C1899" s="131">
        <v>7328426.6269715568</v>
      </c>
      <c r="D1899" s="131">
        <v>1343182.3716748159</v>
      </c>
      <c r="E1899" s="131">
        <v>3604311.7056145635</v>
      </c>
      <c r="F1899" s="133">
        <v>187611543183.71906</v>
      </c>
      <c r="G1899" s="133">
        <v>47288886207.744354</v>
      </c>
      <c r="H1899" s="133">
        <v>646641674250.34839</v>
      </c>
      <c r="I1899" s="133">
        <v>12118782059285.465</v>
      </c>
      <c r="J1899" s="133">
        <v>220598218713.84183</v>
      </c>
      <c r="K1899" s="133">
        <v>142236102952.34097</v>
      </c>
      <c r="L1899" s="133">
        <v>3568366791486.4478</v>
      </c>
      <c r="M1899" s="133">
        <v>16696624846688.443</v>
      </c>
      <c r="N1899" s="133">
        <v>17831226857172.836</v>
      </c>
      <c r="O1899" s="132">
        <v>0.63616668930490083</v>
      </c>
      <c r="P1899" s="132">
        <v>0.69486454348500715</v>
      </c>
      <c r="Q1899" s="133">
        <v>4398.4279371417952</v>
      </c>
      <c r="R1899" s="426">
        <v>1.1069086730905697</v>
      </c>
    </row>
    <row r="1900" spans="1:18">
      <c r="A1900" s="134">
        <f t="shared" si="29"/>
        <v>1895</v>
      </c>
      <c r="B1900" s="131">
        <v>14128376.992380122</v>
      </c>
      <c r="C1900" s="131">
        <v>10336865.932769852</v>
      </c>
      <c r="D1900" s="131">
        <v>1445758.5836725654</v>
      </c>
      <c r="E1900" s="131">
        <v>4378611.0541714896</v>
      </c>
      <c r="F1900" s="133">
        <v>232432961398.0022</v>
      </c>
      <c r="G1900" s="133">
        <v>56173369721.77887</v>
      </c>
      <c r="H1900" s="133">
        <v>604245414593.3407</v>
      </c>
      <c r="I1900" s="133">
        <v>16487561371228.41</v>
      </c>
      <c r="J1900" s="133">
        <v>253844003412.39203</v>
      </c>
      <c r="K1900" s="133">
        <v>123872413374.15807</v>
      </c>
      <c r="L1900" s="133">
        <v>2940218945963.9834</v>
      </c>
      <c r="M1900" s="133">
        <v>20409742148572.285</v>
      </c>
      <c r="N1900" s="133">
        <v>21580774971943.848</v>
      </c>
      <c r="O1900" s="132">
        <v>0.62222034322491471</v>
      </c>
      <c r="P1900" s="132">
        <v>0.69267001940834905</v>
      </c>
      <c r="Q1900" s="133">
        <v>5323.3288041302039</v>
      </c>
      <c r="R1900" s="426">
        <v>1.1386924278576411</v>
      </c>
    </row>
    <row r="1901" spans="1:18">
      <c r="A1901" s="134">
        <f t="shared" si="29"/>
        <v>1896</v>
      </c>
      <c r="B1901" s="131">
        <v>7805594.239378701</v>
      </c>
      <c r="C1901" s="131">
        <v>4890811.2041656086</v>
      </c>
      <c r="D1901" s="131">
        <v>1058303.4154827707</v>
      </c>
      <c r="E1901" s="131">
        <v>4655802.0973578366</v>
      </c>
      <c r="F1901" s="133">
        <v>165540186254.77017</v>
      </c>
      <c r="G1901" s="133">
        <v>32739697229.405632</v>
      </c>
      <c r="H1901" s="133">
        <v>461937267456.28845</v>
      </c>
      <c r="I1901" s="133">
        <v>9627582679661.6934</v>
      </c>
      <c r="J1901" s="133">
        <v>265941084099.99341</v>
      </c>
      <c r="K1901" s="133">
        <v>115203833581.56595</v>
      </c>
      <c r="L1901" s="133">
        <v>2168628699222.2751</v>
      </c>
      <c r="M1901" s="133">
        <v>12639293564021.818</v>
      </c>
      <c r="N1901" s="133">
        <v>13602958881322.027</v>
      </c>
      <c r="O1901" s="132">
        <v>0.56741496323719942</v>
      </c>
      <c r="P1901" s="132">
        <v>0.64108666422424032</v>
      </c>
      <c r="Q1901" s="133">
        <v>3355.4412632762769</v>
      </c>
      <c r="R1901" s="426">
        <v>1.1463618606507862</v>
      </c>
    </row>
    <row r="1902" spans="1:18">
      <c r="A1902" s="134">
        <f t="shared" si="29"/>
        <v>1897</v>
      </c>
      <c r="B1902" s="131">
        <v>9016819.3669333123</v>
      </c>
      <c r="C1902" s="131">
        <v>3004847.1881359918</v>
      </c>
      <c r="D1902" s="131">
        <v>732335.13958489965</v>
      </c>
      <c r="E1902" s="131">
        <v>4419260.1886653425</v>
      </c>
      <c r="F1902" s="133">
        <v>219977859552.59534</v>
      </c>
      <c r="G1902" s="133">
        <v>59270966809.66658</v>
      </c>
      <c r="H1902" s="133">
        <v>604220870064.85962</v>
      </c>
      <c r="I1902" s="133">
        <v>6703356109666.7021</v>
      </c>
      <c r="J1902" s="133">
        <v>232201092429.0448</v>
      </c>
      <c r="K1902" s="133">
        <v>69305786860.410446</v>
      </c>
      <c r="L1902" s="133">
        <v>1721056402731.7002</v>
      </c>
      <c r="M1902" s="133">
        <v>9330140261752.7168</v>
      </c>
      <c r="N1902" s="133">
        <v>10004076551373.939</v>
      </c>
      <c r="O1902" s="132">
        <v>0.53955266320121786</v>
      </c>
      <c r="P1902" s="132">
        <v>0.60155573148513775</v>
      </c>
      <c r="Q1902" s="133">
        <v>2467.7051187404882</v>
      </c>
      <c r="R1902" s="426">
        <v>1.0907333053913599</v>
      </c>
    </row>
    <row r="1903" spans="1:18">
      <c r="A1903" s="134">
        <f t="shared" si="29"/>
        <v>1898</v>
      </c>
      <c r="B1903" s="131">
        <v>7629068.3254970042</v>
      </c>
      <c r="C1903" s="131">
        <v>10143794.783112947</v>
      </c>
      <c r="D1903" s="131">
        <v>1173556.545717624</v>
      </c>
      <c r="E1903" s="131">
        <v>5303904.7089148443</v>
      </c>
      <c r="F1903" s="133">
        <v>182489766458.59924</v>
      </c>
      <c r="G1903" s="133">
        <v>38487164428.148621</v>
      </c>
      <c r="H1903" s="133">
        <v>402114703394.96802</v>
      </c>
      <c r="I1903" s="133">
        <v>15115797146459.146</v>
      </c>
      <c r="J1903" s="133">
        <v>249817091134.45389</v>
      </c>
      <c r="K1903" s="133">
        <v>119792583184.77182</v>
      </c>
      <c r="L1903" s="133">
        <v>2652096763165.7817</v>
      </c>
      <c r="M1903" s="133">
        <v>18539618287339.121</v>
      </c>
      <c r="N1903" s="133">
        <v>19641063368954.828</v>
      </c>
      <c r="O1903" s="132">
        <v>0.6508913296349339</v>
      </c>
      <c r="P1903" s="132">
        <v>0.72286395450819851</v>
      </c>
      <c r="Q1903" s="133">
        <v>4844.8602291452462</v>
      </c>
      <c r="R1903" s="426">
        <v>1.1787616383840176</v>
      </c>
    </row>
    <row r="1904" spans="1:18">
      <c r="A1904" s="134">
        <f t="shared" si="29"/>
        <v>1899</v>
      </c>
      <c r="B1904" s="131">
        <v>14687280.799612805</v>
      </c>
      <c r="C1904" s="131">
        <v>6731167.5745527409</v>
      </c>
      <c r="D1904" s="131">
        <v>1046428.0568257126</v>
      </c>
      <c r="E1904" s="131">
        <v>4675238.7424198464</v>
      </c>
      <c r="F1904" s="133">
        <v>201527375179.48285</v>
      </c>
      <c r="G1904" s="133">
        <v>28083537730.033165</v>
      </c>
      <c r="H1904" s="133">
        <v>331838061911.6377</v>
      </c>
      <c r="I1904" s="133">
        <v>9647538955725.0664</v>
      </c>
      <c r="J1904" s="133">
        <v>252859204837.74518</v>
      </c>
      <c r="K1904" s="133">
        <v>88706396922.020081</v>
      </c>
      <c r="L1904" s="133">
        <v>2671679932403.5732</v>
      </c>
      <c r="M1904" s="133">
        <v>12992622551800.043</v>
      </c>
      <c r="N1904" s="133">
        <v>13871228663162.992</v>
      </c>
      <c r="O1904" s="132">
        <v>0.55761974056365882</v>
      </c>
      <c r="P1904" s="132">
        <v>0.61095548633104801</v>
      </c>
      <c r="Q1904" s="133">
        <v>3421.6153584516505</v>
      </c>
      <c r="R1904" s="426">
        <v>1.0324775870437719</v>
      </c>
    </row>
    <row r="1905" spans="1:18">
      <c r="A1905" s="134">
        <f t="shared" si="29"/>
        <v>1900</v>
      </c>
      <c r="B1905" s="131">
        <v>13728776.919823349</v>
      </c>
      <c r="C1905" s="131">
        <v>15406211.414920872</v>
      </c>
      <c r="D1905" s="131">
        <v>1124429.2760936406</v>
      </c>
      <c r="E1905" s="131">
        <v>4818290.3120048055</v>
      </c>
      <c r="F1905" s="133">
        <v>236991967791.15912</v>
      </c>
      <c r="G1905" s="133">
        <v>64248596770.996918</v>
      </c>
      <c r="H1905" s="133">
        <v>285805201722.33813</v>
      </c>
      <c r="I1905" s="133">
        <v>22524169089691.453</v>
      </c>
      <c r="J1905" s="133">
        <v>319339787038.60748</v>
      </c>
      <c r="K1905" s="133">
        <v>125409693137.164</v>
      </c>
      <c r="L1905" s="133">
        <v>2902407983586.0381</v>
      </c>
      <c r="M1905" s="133">
        <v>26157131755175.605</v>
      </c>
      <c r="N1905" s="133">
        <v>27689029183771.098</v>
      </c>
      <c r="O1905" s="132">
        <v>0.68053707020954923</v>
      </c>
      <c r="P1905" s="132">
        <v>0.74794982736897053</v>
      </c>
      <c r="Q1905" s="133">
        <v>6830.0515993515291</v>
      </c>
      <c r="R1905" s="426">
        <v>1.1528323933444269</v>
      </c>
    </row>
    <row r="1906" spans="1:18">
      <c r="A1906" s="134">
        <f t="shared" si="29"/>
        <v>1901</v>
      </c>
      <c r="B1906" s="131">
        <v>9039377.9061126448</v>
      </c>
      <c r="C1906" s="131">
        <v>3977222.3273879434</v>
      </c>
      <c r="D1906" s="131">
        <v>847224.734755988</v>
      </c>
      <c r="E1906" s="131">
        <v>2886666.4913784876</v>
      </c>
      <c r="F1906" s="133">
        <v>349669219602.06061</v>
      </c>
      <c r="G1906" s="133">
        <v>77646454443.646408</v>
      </c>
      <c r="H1906" s="133">
        <v>817614869902.40369</v>
      </c>
      <c r="I1906" s="133">
        <v>10095293967874.584</v>
      </c>
      <c r="J1906" s="133">
        <v>165286229426.36005</v>
      </c>
      <c r="K1906" s="133">
        <v>75456791974.655594</v>
      </c>
      <c r="L1906" s="133">
        <v>2192376333462.8018</v>
      </c>
      <c r="M1906" s="133">
        <v>13346028192640.805</v>
      </c>
      <c r="N1906" s="133">
        <v>14369179667226.295</v>
      </c>
      <c r="O1906" s="132">
        <v>0.64374838049852012</v>
      </c>
      <c r="P1906" s="132">
        <v>0.71569955155925391</v>
      </c>
      <c r="Q1906" s="133">
        <v>3544.4449105146264</v>
      </c>
      <c r="R1906" s="426">
        <v>1.2850392149960317</v>
      </c>
    </row>
    <row r="1907" spans="1:18">
      <c r="A1907" s="134">
        <f t="shared" si="29"/>
        <v>1902</v>
      </c>
      <c r="B1907" s="131">
        <v>8579878.5541032869</v>
      </c>
      <c r="C1907" s="131">
        <v>14096798.209801655</v>
      </c>
      <c r="D1907" s="131">
        <v>975861.11700284237</v>
      </c>
      <c r="E1907" s="131">
        <v>3291518.839266601</v>
      </c>
      <c r="F1907" s="133">
        <v>173736100184.81543</v>
      </c>
      <c r="G1907" s="133">
        <v>35418063519.889542</v>
      </c>
      <c r="H1907" s="133">
        <v>452536878345.72205</v>
      </c>
      <c r="I1907" s="133">
        <v>21974246262796.398</v>
      </c>
      <c r="J1907" s="133">
        <v>235637769509.30017</v>
      </c>
      <c r="K1907" s="133">
        <v>110134447297.89651</v>
      </c>
      <c r="L1907" s="133">
        <v>1897403081867.7827</v>
      </c>
      <c r="M1907" s="133">
        <v>24669958439817.102</v>
      </c>
      <c r="N1907" s="133">
        <v>26303171151423.848</v>
      </c>
      <c r="O1907" s="132">
        <v>0.72868422060512494</v>
      </c>
      <c r="P1907" s="132">
        <v>0.79830009906883015</v>
      </c>
      <c r="Q1907" s="133">
        <v>6488.2020600453498</v>
      </c>
      <c r="R1907" s="426">
        <v>1.0478709776984354</v>
      </c>
    </row>
    <row r="1908" spans="1:18">
      <c r="A1908" s="134">
        <f t="shared" si="29"/>
        <v>1903</v>
      </c>
      <c r="B1908" s="131">
        <v>8443833.9324110318</v>
      </c>
      <c r="C1908" s="131">
        <v>13566808.171162579</v>
      </c>
      <c r="D1908" s="131">
        <v>845347.11720479839</v>
      </c>
      <c r="E1908" s="131">
        <v>4760479.8295726143</v>
      </c>
      <c r="F1908" s="133">
        <v>234927713599.68149</v>
      </c>
      <c r="G1908" s="133">
        <v>48243697881.756516</v>
      </c>
      <c r="H1908" s="133">
        <v>743597245127.5896</v>
      </c>
      <c r="I1908" s="133">
        <v>21925786224408.488</v>
      </c>
      <c r="J1908" s="133">
        <v>373178372737.57208</v>
      </c>
      <c r="K1908" s="133">
        <v>63648840918.518234</v>
      </c>
      <c r="L1908" s="133">
        <v>1922366608034.54</v>
      </c>
      <c r="M1908" s="133">
        <v>25028577291226.707</v>
      </c>
      <c r="N1908" s="133">
        <v>26612291948319.477</v>
      </c>
      <c r="O1908" s="132">
        <v>0.71894228590219067</v>
      </c>
      <c r="P1908" s="132">
        <v>0.78621110945278305</v>
      </c>
      <c r="Q1908" s="133">
        <v>6564.4528732904482</v>
      </c>
      <c r="R1908" s="426">
        <v>1.0971907387505648</v>
      </c>
    </row>
    <row r="1909" spans="1:18">
      <c r="A1909" s="134">
        <f t="shared" si="29"/>
        <v>1904</v>
      </c>
      <c r="B1909" s="131">
        <v>8353776.2724844087</v>
      </c>
      <c r="C1909" s="131">
        <v>16655693.809613865</v>
      </c>
      <c r="D1909" s="131">
        <v>396579.13909734361</v>
      </c>
      <c r="E1909" s="131">
        <v>7010243.7061871663</v>
      </c>
      <c r="F1909" s="133">
        <v>192807781663.31241</v>
      </c>
      <c r="G1909" s="133">
        <v>40208172912.623367</v>
      </c>
      <c r="H1909" s="133">
        <v>519961441837.42102</v>
      </c>
      <c r="I1909" s="133">
        <v>23710996834724.457</v>
      </c>
      <c r="J1909" s="133">
        <v>418014111003.93768</v>
      </c>
      <c r="K1909" s="133">
        <v>49806110629.260635</v>
      </c>
      <c r="L1909" s="133">
        <v>843172494230.37341</v>
      </c>
      <c r="M1909" s="133">
        <v>25541950992425.453</v>
      </c>
      <c r="N1909" s="133">
        <v>27172585849433.5</v>
      </c>
      <c r="O1909" s="132">
        <v>0.69234700251774228</v>
      </c>
      <c r="P1909" s="132">
        <v>0.74735315347104592</v>
      </c>
      <c r="Q1909" s="133">
        <v>6702.6605450008637</v>
      </c>
      <c r="R1909" s="426">
        <v>0.99064902014780187</v>
      </c>
    </row>
    <row r="1910" spans="1:18">
      <c r="A1910" s="134">
        <f t="shared" si="29"/>
        <v>1905</v>
      </c>
      <c r="B1910" s="131">
        <v>9114341.1119625401</v>
      </c>
      <c r="C1910" s="131">
        <v>15257040.59568073</v>
      </c>
      <c r="D1910" s="131">
        <v>1437744.9564200577</v>
      </c>
      <c r="E1910" s="131">
        <v>6205179.850242286</v>
      </c>
      <c r="F1910" s="133">
        <v>278980511453.47803</v>
      </c>
      <c r="G1910" s="133">
        <v>72326910273.099243</v>
      </c>
      <c r="H1910" s="133">
        <v>276669608389.66248</v>
      </c>
      <c r="I1910" s="133">
        <v>22911170808049.93</v>
      </c>
      <c r="J1910" s="133">
        <v>341991853922.34839</v>
      </c>
      <c r="K1910" s="133">
        <v>119258449719.16348</v>
      </c>
      <c r="L1910" s="133">
        <v>3896809224466.0723</v>
      </c>
      <c r="M1910" s="133">
        <v>27545899944547.18</v>
      </c>
      <c r="N1910" s="133">
        <v>29122437502738.074</v>
      </c>
      <c r="O1910" s="132">
        <v>0.68813292653032276</v>
      </c>
      <c r="P1910" s="132">
        <v>0.74776176443561204</v>
      </c>
      <c r="Q1910" s="133">
        <v>7183.6303657469352</v>
      </c>
      <c r="R1910" s="426">
        <v>1.3236353523856543</v>
      </c>
    </row>
    <row r="1911" spans="1:18">
      <c r="A1911" s="134">
        <f t="shared" si="29"/>
        <v>1906</v>
      </c>
      <c r="B1911" s="131">
        <v>13417100.161993701</v>
      </c>
      <c r="C1911" s="131">
        <v>5534557.2612779038</v>
      </c>
      <c r="D1911" s="131">
        <v>1013893.5973986497</v>
      </c>
      <c r="E1911" s="131">
        <v>6845222.473282367</v>
      </c>
      <c r="F1911" s="133">
        <v>255190638294.04333</v>
      </c>
      <c r="G1911" s="133">
        <v>74810004422.278839</v>
      </c>
      <c r="H1911" s="133">
        <v>924210833173.1676</v>
      </c>
      <c r="I1911" s="133">
        <v>9865784003747.9102</v>
      </c>
      <c r="J1911" s="133">
        <v>477446048518.3136</v>
      </c>
      <c r="K1911" s="133">
        <v>77324144420.015228</v>
      </c>
      <c r="L1911" s="133">
        <v>1890705110079.8901</v>
      </c>
      <c r="M1911" s="133">
        <v>13235470139939.299</v>
      </c>
      <c r="N1911" s="133">
        <v>14228470021369.387</v>
      </c>
      <c r="O1911" s="132">
        <v>0.54650755525481476</v>
      </c>
      <c r="P1911" s="132">
        <v>0.61892258707982095</v>
      </c>
      <c r="Q1911" s="133">
        <v>3509.7360684186942</v>
      </c>
      <c r="R1911" s="426">
        <v>0.87677079807111935</v>
      </c>
    </row>
    <row r="1912" spans="1:18">
      <c r="A1912" s="134">
        <f t="shared" si="29"/>
        <v>1907</v>
      </c>
      <c r="B1912" s="131">
        <v>9945292.6935842745</v>
      </c>
      <c r="C1912" s="131">
        <v>10385953.340799443</v>
      </c>
      <c r="D1912" s="131">
        <v>832469.72772688372</v>
      </c>
      <c r="E1912" s="131">
        <v>4595491.7672122773</v>
      </c>
      <c r="F1912" s="133">
        <v>181231817515.97003</v>
      </c>
      <c r="G1912" s="133">
        <v>41177245462.183182</v>
      </c>
      <c r="H1912" s="133">
        <v>510626120124.9585</v>
      </c>
      <c r="I1912" s="133">
        <v>17025106640594.59</v>
      </c>
      <c r="J1912" s="133">
        <v>358475494203.5603</v>
      </c>
      <c r="K1912" s="133">
        <v>82496166472.242661</v>
      </c>
      <c r="L1912" s="133">
        <v>1824223853719.8167</v>
      </c>
      <c r="M1912" s="133">
        <v>19800928275115.168</v>
      </c>
      <c r="N1912" s="133">
        <v>21078809002090.5</v>
      </c>
      <c r="O1912" s="132">
        <v>0.67785189178432348</v>
      </c>
      <c r="P1912" s="132">
        <v>0.73735067841313018</v>
      </c>
      <c r="Q1912" s="133">
        <v>5199.5088806340655</v>
      </c>
      <c r="R1912" s="426">
        <v>1.032975310205779</v>
      </c>
    </row>
    <row r="1913" spans="1:18">
      <c r="A1913" s="134">
        <f t="shared" si="29"/>
        <v>1908</v>
      </c>
      <c r="B1913" s="131">
        <v>10327118.48357846</v>
      </c>
      <c r="C1913" s="131">
        <v>5222559.5285450025</v>
      </c>
      <c r="D1913" s="131">
        <v>616182.0487270779</v>
      </c>
      <c r="E1913" s="131">
        <v>4269021.8721519299</v>
      </c>
      <c r="F1913" s="133">
        <v>158386047056.89893</v>
      </c>
      <c r="G1913" s="133">
        <v>56221424219.284798</v>
      </c>
      <c r="H1913" s="133">
        <v>162082765234.84439</v>
      </c>
      <c r="I1913" s="133">
        <v>9964197173181.0391</v>
      </c>
      <c r="J1913" s="133">
        <v>231207899010.08716</v>
      </c>
      <c r="K1913" s="133">
        <v>66276269320.110512</v>
      </c>
      <c r="L1913" s="133">
        <v>1218034409606.4897</v>
      </c>
      <c r="M1913" s="133">
        <v>11641798516352.572</v>
      </c>
      <c r="N1913" s="133">
        <v>12549104329888.576</v>
      </c>
      <c r="O1913" s="132">
        <v>0.57645770466385782</v>
      </c>
      <c r="P1913" s="132">
        <v>0.62741603416234781</v>
      </c>
      <c r="Q1913" s="133">
        <v>3095.4870078659537</v>
      </c>
      <c r="R1913" s="426">
        <v>1.0188452395344942</v>
      </c>
    </row>
    <row r="1914" spans="1:18">
      <c r="A1914" s="134">
        <f t="shared" si="29"/>
        <v>1909</v>
      </c>
      <c r="B1914" s="131">
        <v>11127112.861338703</v>
      </c>
      <c r="C1914" s="131">
        <v>8835326.0722342506</v>
      </c>
      <c r="D1914" s="131">
        <v>920512.39868710749</v>
      </c>
      <c r="E1914" s="131">
        <v>3484547.7589497939</v>
      </c>
      <c r="F1914" s="133">
        <v>201619712903.2334</v>
      </c>
      <c r="G1914" s="133">
        <v>47880626776.032593</v>
      </c>
      <c r="H1914" s="133">
        <v>309567047074.90747</v>
      </c>
      <c r="I1914" s="133">
        <v>16132496155910.416</v>
      </c>
      <c r="J1914" s="133">
        <v>210205052179.89853</v>
      </c>
      <c r="K1914" s="133">
        <v>76323189827.48317</v>
      </c>
      <c r="L1914" s="133">
        <v>2075438541257.1157</v>
      </c>
      <c r="M1914" s="133">
        <v>18804029986249.82</v>
      </c>
      <c r="N1914" s="133">
        <v>20077263012296.871</v>
      </c>
      <c r="O1914" s="132">
        <v>0.67374713361888527</v>
      </c>
      <c r="P1914" s="132">
        <v>0.72758162044280472</v>
      </c>
      <c r="Q1914" s="133">
        <v>4952.4575758009059</v>
      </c>
      <c r="R1914" s="426">
        <v>1.0752314307924127</v>
      </c>
    </row>
    <row r="1915" spans="1:18">
      <c r="A1915" s="134">
        <f t="shared" si="29"/>
        <v>1910</v>
      </c>
      <c r="B1915" s="131">
        <v>12743756.97140697</v>
      </c>
      <c r="C1915" s="131">
        <v>4803120.1790525001</v>
      </c>
      <c r="D1915" s="131">
        <v>808151.66175027902</v>
      </c>
      <c r="E1915" s="131">
        <v>4323324.0524813151</v>
      </c>
      <c r="F1915" s="133">
        <v>239923042501.58389</v>
      </c>
      <c r="G1915" s="133">
        <v>55403754771.186813</v>
      </c>
      <c r="H1915" s="133">
        <v>790247173016.35925</v>
      </c>
      <c r="I1915" s="133">
        <v>9697351470884.2344</v>
      </c>
      <c r="J1915" s="133">
        <v>221925097386.65234</v>
      </c>
      <c r="K1915" s="133">
        <v>75772306613.609482</v>
      </c>
      <c r="L1915" s="133">
        <v>1974852100410.3303</v>
      </c>
      <c r="M1915" s="133">
        <v>12760148148311.186</v>
      </c>
      <c r="N1915" s="133">
        <v>13679086309136.43</v>
      </c>
      <c r="O1915" s="132">
        <v>0.56257448771597995</v>
      </c>
      <c r="P1915" s="132">
        <v>0.63661779423335441</v>
      </c>
      <c r="Q1915" s="133">
        <v>3374.2196125151527</v>
      </c>
      <c r="R1915" s="426">
        <v>1.1298057853049088</v>
      </c>
    </row>
    <row r="1916" spans="1:18">
      <c r="A1916" s="134">
        <f t="shared" si="29"/>
        <v>1911</v>
      </c>
      <c r="B1916" s="131">
        <v>7993007.9745235657</v>
      </c>
      <c r="C1916" s="131">
        <v>15458896.06410316</v>
      </c>
      <c r="D1916" s="131">
        <v>350234.75435787707</v>
      </c>
      <c r="E1916" s="131">
        <v>4080096.4992404282</v>
      </c>
      <c r="F1916" s="133">
        <v>285501343977.76587</v>
      </c>
      <c r="G1916" s="133">
        <v>54179768173.851151</v>
      </c>
      <c r="H1916" s="133">
        <v>553189675546.03174</v>
      </c>
      <c r="I1916" s="133">
        <v>25445881545572.281</v>
      </c>
      <c r="J1916" s="133">
        <v>274781478384.71268</v>
      </c>
      <c r="K1916" s="133">
        <v>42762709571.596115</v>
      </c>
      <c r="L1916" s="133">
        <v>885786190646.65137</v>
      </c>
      <c r="M1916" s="133">
        <v>27202401599721.273</v>
      </c>
      <c r="N1916" s="133">
        <v>28817050732033.641</v>
      </c>
      <c r="O1916" s="132">
        <v>0.74414592836694582</v>
      </c>
      <c r="P1916" s="132">
        <v>0.80263618514119994</v>
      </c>
      <c r="Q1916" s="133">
        <v>7108.3006245766255</v>
      </c>
      <c r="R1916" s="426">
        <v>1.1758750190557519</v>
      </c>
    </row>
    <row r="1917" spans="1:18">
      <c r="A1917" s="134">
        <f t="shared" si="29"/>
        <v>1912</v>
      </c>
      <c r="B1917" s="131">
        <v>9534196.4629869182</v>
      </c>
      <c r="C1917" s="131">
        <v>7491112.274448975</v>
      </c>
      <c r="D1917" s="131">
        <v>863495.97344771866</v>
      </c>
      <c r="E1917" s="131">
        <v>2915798.6096391482</v>
      </c>
      <c r="F1917" s="133">
        <v>197962919355.34949</v>
      </c>
      <c r="G1917" s="133">
        <v>64184844916.967957</v>
      </c>
      <c r="H1917" s="133">
        <v>501086382845.28943</v>
      </c>
      <c r="I1917" s="133">
        <v>10446966977981.25</v>
      </c>
      <c r="J1917" s="133">
        <v>148754900350.76147</v>
      </c>
      <c r="K1917" s="133">
        <v>67835809874.603432</v>
      </c>
      <c r="L1917" s="133">
        <v>2173323676358.1409</v>
      </c>
      <c r="M1917" s="133">
        <v>13337967747410.045</v>
      </c>
      <c r="N1917" s="133">
        <v>14198019610904.209</v>
      </c>
      <c r="O1917" s="132">
        <v>0.63291896496727817</v>
      </c>
      <c r="P1917" s="132">
        <v>0.69606722811221999</v>
      </c>
      <c r="Q1917" s="133">
        <v>3502.2248670212653</v>
      </c>
      <c r="R1917" s="426">
        <v>1.062956971932622</v>
      </c>
    </row>
    <row r="1918" spans="1:18">
      <c r="A1918" s="134">
        <f t="shared" si="29"/>
        <v>1913</v>
      </c>
      <c r="B1918" s="131">
        <v>8560335.7457694802</v>
      </c>
      <c r="C1918" s="131">
        <v>6536363.657632703</v>
      </c>
      <c r="D1918" s="131">
        <v>784510.86301629501</v>
      </c>
      <c r="E1918" s="131">
        <v>6267262.5443415754</v>
      </c>
      <c r="F1918" s="133">
        <v>196981186091.30957</v>
      </c>
      <c r="G1918" s="133">
        <v>39722024662.085213</v>
      </c>
      <c r="H1918" s="133">
        <v>616661605437.73083</v>
      </c>
      <c r="I1918" s="133">
        <v>11395244822951.941</v>
      </c>
      <c r="J1918" s="133">
        <v>419776891013.33374</v>
      </c>
      <c r="K1918" s="133">
        <v>97896458257.873367</v>
      </c>
      <c r="L1918" s="133">
        <v>2120273379780.0808</v>
      </c>
      <c r="M1918" s="133">
        <v>14649853157440.959</v>
      </c>
      <c r="N1918" s="133">
        <v>15681778109562.299</v>
      </c>
      <c r="O1918" s="132">
        <v>0.5912235640725555</v>
      </c>
      <c r="P1918" s="132">
        <v>0.66671791453613283</v>
      </c>
      <c r="Q1918" s="133">
        <v>3868.2235100055004</v>
      </c>
      <c r="R1918" s="426">
        <v>1.2031438551042399</v>
      </c>
    </row>
    <row r="1919" spans="1:18">
      <c r="A1919" s="134">
        <f t="shared" si="29"/>
        <v>1914</v>
      </c>
      <c r="B1919" s="131">
        <v>9982969.5264487788</v>
      </c>
      <c r="C1919" s="131">
        <v>12356285.508216206</v>
      </c>
      <c r="D1919" s="131">
        <v>1157973.3194253186</v>
      </c>
      <c r="E1919" s="131">
        <v>2622599.9384077974</v>
      </c>
      <c r="F1919" s="133">
        <v>229644041879.28351</v>
      </c>
      <c r="G1919" s="133">
        <v>48761428996.927917</v>
      </c>
      <c r="H1919" s="133">
        <v>657886272236.86035</v>
      </c>
      <c r="I1919" s="133">
        <v>18383073940449.09</v>
      </c>
      <c r="J1919" s="133">
        <v>154391627710.00757</v>
      </c>
      <c r="K1919" s="133">
        <v>90038218891.848358</v>
      </c>
      <c r="L1919" s="133">
        <v>2430003870724.8511</v>
      </c>
      <c r="M1919" s="133">
        <v>21715393930012.656</v>
      </c>
      <c r="N1919" s="133">
        <v>23084467158111.047</v>
      </c>
      <c r="O1919" s="132">
        <v>0.68932543845945971</v>
      </c>
      <c r="P1919" s="132">
        <v>0.75636858272586949</v>
      </c>
      <c r="Q1919" s="133">
        <v>5694.2444889272438</v>
      </c>
      <c r="R1919" s="426">
        <v>1.1050377301844436</v>
      </c>
    </row>
    <row r="1920" spans="1:18">
      <c r="A1920" s="134">
        <f t="shared" si="29"/>
        <v>1915</v>
      </c>
      <c r="B1920" s="131">
        <v>8310484.676146239</v>
      </c>
      <c r="C1920" s="131">
        <v>6895534.4408540977</v>
      </c>
      <c r="D1920" s="131">
        <v>811597.47491777875</v>
      </c>
      <c r="E1920" s="131">
        <v>6075343.0976288021</v>
      </c>
      <c r="F1920" s="133">
        <v>268689555187.81421</v>
      </c>
      <c r="G1920" s="133">
        <v>48355279329.823761</v>
      </c>
      <c r="H1920" s="133">
        <v>840987556024.6521</v>
      </c>
      <c r="I1920" s="133">
        <v>13342098324706.48</v>
      </c>
      <c r="J1920" s="133">
        <v>379284959739.36157</v>
      </c>
      <c r="K1920" s="133">
        <v>64080641211.132385</v>
      </c>
      <c r="L1920" s="133">
        <v>2081661412750.3933</v>
      </c>
      <c r="M1920" s="133">
        <v>16708112894432.02</v>
      </c>
      <c r="N1920" s="133">
        <v>17856805935632.047</v>
      </c>
      <c r="O1920" s="132">
        <v>0.62858326053014768</v>
      </c>
      <c r="P1920" s="132">
        <v>0.70396826932764078</v>
      </c>
      <c r="Q1920" s="133">
        <v>4404.7375272896024</v>
      </c>
      <c r="R1920" s="426">
        <v>1.2627591146653681</v>
      </c>
    </row>
    <row r="1921" spans="1:18">
      <c r="A1921" s="134">
        <f t="shared" si="29"/>
        <v>1916</v>
      </c>
      <c r="B1921" s="131">
        <v>11710130.16979043</v>
      </c>
      <c r="C1921" s="131">
        <v>6646454.6711038044</v>
      </c>
      <c r="D1921" s="131">
        <v>787864.01064471703</v>
      </c>
      <c r="E1921" s="131">
        <v>5605952.8785437699</v>
      </c>
      <c r="F1921" s="133">
        <v>226892142486.28448</v>
      </c>
      <c r="G1921" s="133">
        <v>58687179982.495407</v>
      </c>
      <c r="H1921" s="133">
        <v>656783364604.58362</v>
      </c>
      <c r="I1921" s="133">
        <v>11900159990522.588</v>
      </c>
      <c r="J1921" s="133">
        <v>574126631337.33032</v>
      </c>
      <c r="K1921" s="133">
        <v>52847030418.227379</v>
      </c>
      <c r="L1921" s="133">
        <v>2134468437113.1631</v>
      </c>
      <c r="M1921" s="133">
        <v>15318385453995.891</v>
      </c>
      <c r="N1921" s="133">
        <v>16316153470313.936</v>
      </c>
      <c r="O1921" s="132">
        <v>0.60849220721346908</v>
      </c>
      <c r="P1921" s="132">
        <v>0.67076572555657576</v>
      </c>
      <c r="Q1921" s="133">
        <v>4024.7048520754652</v>
      </c>
      <c r="R1921" s="426">
        <v>1.26319307454915</v>
      </c>
    </row>
    <row r="1922" spans="1:18">
      <c r="A1922" s="134">
        <f t="shared" si="29"/>
        <v>1917</v>
      </c>
      <c r="B1922" s="131">
        <v>11479551.002310455</v>
      </c>
      <c r="C1922" s="131">
        <v>4270623.4129145481</v>
      </c>
      <c r="D1922" s="131">
        <v>1188955.6703907542</v>
      </c>
      <c r="E1922" s="131">
        <v>5866734.8213505596</v>
      </c>
      <c r="F1922" s="133">
        <v>230485660770.0249</v>
      </c>
      <c r="G1922" s="133">
        <v>57403109865.92366</v>
      </c>
      <c r="H1922" s="133">
        <v>269175458258.32443</v>
      </c>
      <c r="I1922" s="133">
        <v>9637610939837.9902</v>
      </c>
      <c r="J1922" s="133">
        <v>488281457700.59027</v>
      </c>
      <c r="K1922" s="133">
        <v>124564741248.91487</v>
      </c>
      <c r="L1922" s="133">
        <v>2623213407580.354</v>
      </c>
      <c r="M1922" s="133">
        <v>13142846004626.172</v>
      </c>
      <c r="N1922" s="133">
        <v>14029189031474.738</v>
      </c>
      <c r="O1922" s="132">
        <v>0.5658311594346972</v>
      </c>
      <c r="P1922" s="132">
        <v>0.6384244726746694</v>
      </c>
      <c r="Q1922" s="133">
        <v>3460.5794354895752</v>
      </c>
      <c r="R1922" s="426">
        <v>1.0052312153773613</v>
      </c>
    </row>
    <row r="1923" spans="1:18">
      <c r="A1923" s="134">
        <f t="shared" si="29"/>
        <v>1918</v>
      </c>
      <c r="B1923" s="131">
        <v>7692914.9344918439</v>
      </c>
      <c r="C1923" s="131">
        <v>4399207.2854704922</v>
      </c>
      <c r="D1923" s="131">
        <v>451102.90599869692</v>
      </c>
      <c r="E1923" s="131">
        <v>3858239.6151360171</v>
      </c>
      <c r="F1923" s="133">
        <v>179948751310.51434</v>
      </c>
      <c r="G1923" s="133">
        <v>43048051461.703461</v>
      </c>
      <c r="H1923" s="133">
        <v>534955987484.46313</v>
      </c>
      <c r="I1923" s="133">
        <v>8298713595737.5283</v>
      </c>
      <c r="J1923" s="133">
        <v>255557173491.12073</v>
      </c>
      <c r="K1923" s="133">
        <v>51250948210.96106</v>
      </c>
      <c r="L1923" s="133">
        <v>924531264860.38037</v>
      </c>
      <c r="M1923" s="133">
        <v>10065008969784.455</v>
      </c>
      <c r="N1923" s="133">
        <v>10801046323519.568</v>
      </c>
      <c r="O1923" s="132">
        <v>0.61036481061992087</v>
      </c>
      <c r="P1923" s="132">
        <v>0.66828797865514855</v>
      </c>
      <c r="Q1923" s="133">
        <v>2664.293617049721</v>
      </c>
      <c r="R1923" s="426">
        <v>0.94342366479783824</v>
      </c>
    </row>
    <row r="1924" spans="1:18">
      <c r="A1924" s="134">
        <f t="shared" si="29"/>
        <v>1919</v>
      </c>
      <c r="B1924" s="131">
        <v>6128353.0714706089</v>
      </c>
      <c r="C1924" s="131">
        <v>14731432.031990226</v>
      </c>
      <c r="D1924" s="131">
        <v>880054.51923663425</v>
      </c>
      <c r="E1924" s="131">
        <v>5432746.2248658882</v>
      </c>
      <c r="F1924" s="133">
        <v>285677104323.3266</v>
      </c>
      <c r="G1924" s="133">
        <v>54011167401.167152</v>
      </c>
      <c r="H1924" s="133">
        <v>826116458162.11499</v>
      </c>
      <c r="I1924" s="133">
        <v>17417918998054.631</v>
      </c>
      <c r="J1924" s="133">
        <v>326779607039.45636</v>
      </c>
      <c r="K1924" s="133">
        <v>65666493973.478165</v>
      </c>
      <c r="L1924" s="133">
        <v>2276885298494.5894</v>
      </c>
      <c r="M1924" s="133">
        <v>20913366855724.27</v>
      </c>
      <c r="N1924" s="133">
        <v>22242951978237.059</v>
      </c>
      <c r="O1924" s="132">
        <v>0.68497860955531042</v>
      </c>
      <c r="P1924" s="132">
        <v>0.7570474042783043</v>
      </c>
      <c r="Q1924" s="133">
        <v>5486.6679768714994</v>
      </c>
      <c r="R1924" s="426">
        <v>1.3098671849244277</v>
      </c>
    </row>
    <row r="1925" spans="1:18">
      <c r="A1925" s="134">
        <f t="shared" si="29"/>
        <v>1920</v>
      </c>
      <c r="B1925" s="131">
        <v>10106209.982155573</v>
      </c>
      <c r="C1925" s="131">
        <v>4614257.1231895508</v>
      </c>
      <c r="D1925" s="131">
        <v>1314064.4928313135</v>
      </c>
      <c r="E1925" s="131">
        <v>4077752.2747209836</v>
      </c>
      <c r="F1925" s="133">
        <v>187056180305.16226</v>
      </c>
      <c r="G1925" s="133">
        <v>49223436819.464371</v>
      </c>
      <c r="H1925" s="133">
        <v>421317690013.29114</v>
      </c>
      <c r="I1925" s="133">
        <v>8478824208733.9502</v>
      </c>
      <c r="J1925" s="133">
        <v>176905176314.51917</v>
      </c>
      <c r="K1925" s="133">
        <v>102941914037.00865</v>
      </c>
      <c r="L1925" s="133">
        <v>2957834579321.6763</v>
      </c>
      <c r="M1925" s="133">
        <v>12137823568420.445</v>
      </c>
      <c r="N1925" s="133">
        <v>12945670131803.137</v>
      </c>
      <c r="O1925" s="132">
        <v>0.58038745803533909</v>
      </c>
      <c r="P1925" s="132">
        <v>0.63577684031652637</v>
      </c>
      <c r="Q1925" s="133">
        <v>3193.3078766164617</v>
      </c>
      <c r="R1925" s="426">
        <v>1.0054729996862668</v>
      </c>
    </row>
    <row r="1926" spans="1:18">
      <c r="A1926" s="134">
        <f t="shared" si="29"/>
        <v>1921</v>
      </c>
      <c r="B1926" s="131">
        <v>11540783.232045049</v>
      </c>
      <c r="C1926" s="131">
        <v>6400940.149126105</v>
      </c>
      <c r="D1926" s="131">
        <v>1027936.179309495</v>
      </c>
      <c r="E1926" s="131">
        <v>3950620.4970000507</v>
      </c>
      <c r="F1926" s="133">
        <v>259578907372.88763</v>
      </c>
      <c r="G1926" s="133">
        <v>60916048973.645203</v>
      </c>
      <c r="H1926" s="133">
        <v>427316882723.65405</v>
      </c>
      <c r="I1926" s="133">
        <v>11485871915593.375</v>
      </c>
      <c r="J1926" s="133">
        <v>222569440836.30475</v>
      </c>
      <c r="K1926" s="133">
        <v>108408273324.49245</v>
      </c>
      <c r="L1926" s="133">
        <v>2761077511463.0879</v>
      </c>
      <c r="M1926" s="133">
        <v>15005244023940.914</v>
      </c>
      <c r="N1926" s="133">
        <v>15998785982293.525</v>
      </c>
      <c r="O1926" s="132">
        <v>0.60365315582839618</v>
      </c>
      <c r="P1926" s="132">
        <v>0.66805500775483706</v>
      </c>
      <c r="Q1926" s="133">
        <v>3946.4198278967747</v>
      </c>
      <c r="R1926" s="426">
        <v>1.2876721492168162</v>
      </c>
    </row>
    <row r="1927" spans="1:18">
      <c r="A1927" s="134">
        <f t="shared" si="29"/>
        <v>1922</v>
      </c>
      <c r="B1927" s="131">
        <v>11499902.089609457</v>
      </c>
      <c r="C1927" s="131">
        <v>4658208.497846487</v>
      </c>
      <c r="D1927" s="131">
        <v>1853434.2049580258</v>
      </c>
      <c r="E1927" s="131">
        <v>4801346.117598935</v>
      </c>
      <c r="F1927" s="133">
        <v>294343171025.78772</v>
      </c>
      <c r="G1927" s="133">
        <v>59551215562.139221</v>
      </c>
      <c r="H1927" s="133">
        <v>483841004671.72705</v>
      </c>
      <c r="I1927" s="133">
        <v>9656764428519.334</v>
      </c>
      <c r="J1927" s="133">
        <v>286849447412.65204</v>
      </c>
      <c r="K1927" s="133">
        <v>84436888473.21666</v>
      </c>
      <c r="L1927" s="133">
        <v>3357538688946.8755</v>
      </c>
      <c r="M1927" s="133">
        <v>13869430458023.805</v>
      </c>
      <c r="N1927" s="133">
        <v>14758777920962.25</v>
      </c>
      <c r="O1927" s="132">
        <v>0.53120686024557495</v>
      </c>
      <c r="P1927" s="132">
        <v>0.61070527216344517</v>
      </c>
      <c r="Q1927" s="133">
        <v>3640.5470944652811</v>
      </c>
      <c r="R1927" s="426">
        <v>0.96732733087343159</v>
      </c>
    </row>
    <row r="1928" spans="1:18">
      <c r="A1928" s="134">
        <f t="shared" ref="A1928:A1991" si="30">A1927+1</f>
        <v>1923</v>
      </c>
      <c r="B1928" s="131">
        <v>10244476.609051431</v>
      </c>
      <c r="C1928" s="131">
        <v>7901007.3875572365</v>
      </c>
      <c r="D1928" s="131">
        <v>414136.204561794</v>
      </c>
      <c r="E1928" s="131">
        <v>4336151.7375310939</v>
      </c>
      <c r="F1928" s="133">
        <v>168310677269.34409</v>
      </c>
      <c r="G1928" s="133">
        <v>36771265283.659615</v>
      </c>
      <c r="H1928" s="133">
        <v>90857626226.70668</v>
      </c>
      <c r="I1928" s="133">
        <v>14317872240361.037</v>
      </c>
      <c r="J1928" s="133">
        <v>267049502779.15442</v>
      </c>
      <c r="K1928" s="133">
        <v>52397185083.583481</v>
      </c>
      <c r="L1928" s="133">
        <v>805095084168.90308</v>
      </c>
      <c r="M1928" s="133">
        <v>15533271638619.385</v>
      </c>
      <c r="N1928" s="133">
        <v>16675557621122.686</v>
      </c>
      <c r="O1928" s="132">
        <v>0.63963971707611722</v>
      </c>
      <c r="P1928" s="132">
        <v>0.68762179969342574</v>
      </c>
      <c r="Q1928" s="133">
        <v>4113.3590579977026</v>
      </c>
      <c r="R1928" s="426">
        <v>0.945997369031083</v>
      </c>
    </row>
    <row r="1929" spans="1:18">
      <c r="A1929" s="134">
        <f t="shared" si="30"/>
        <v>1924</v>
      </c>
      <c r="B1929" s="131">
        <v>13390201.899900544</v>
      </c>
      <c r="C1929" s="131">
        <v>10636150.224901784</v>
      </c>
      <c r="D1929" s="131">
        <v>917809.61481118167</v>
      </c>
      <c r="E1929" s="131">
        <v>6400270.4124191441</v>
      </c>
      <c r="F1929" s="133">
        <v>227946172064.37903</v>
      </c>
      <c r="G1929" s="133">
        <v>56429068426.775223</v>
      </c>
      <c r="H1929" s="133">
        <v>0</v>
      </c>
      <c r="I1929" s="133">
        <v>17181203446981.611</v>
      </c>
      <c r="J1929" s="133">
        <v>320358189213.74677</v>
      </c>
      <c r="K1929" s="133">
        <v>126292763492.6273</v>
      </c>
      <c r="L1929" s="133">
        <v>1958529734409.5278</v>
      </c>
      <c r="M1929" s="133">
        <v>19586384134097.512</v>
      </c>
      <c r="N1929" s="133">
        <v>20698211452234.836</v>
      </c>
      <c r="O1929" s="132">
        <v>0.60153397685595378</v>
      </c>
      <c r="P1929" s="132">
        <v>0.65519868686366955</v>
      </c>
      <c r="Q1929" s="133">
        <v>5105.6268999099248</v>
      </c>
      <c r="R1929" s="426">
        <v>1.120747719089034</v>
      </c>
    </row>
    <row r="1930" spans="1:18">
      <c r="A1930" s="134">
        <f t="shared" si="30"/>
        <v>1925</v>
      </c>
      <c r="B1930" s="131">
        <v>9320188.5743567329</v>
      </c>
      <c r="C1930" s="131">
        <v>5158640.5716220327</v>
      </c>
      <c r="D1930" s="131">
        <v>438458.99297780951</v>
      </c>
      <c r="E1930" s="131">
        <v>4314062.3376232637</v>
      </c>
      <c r="F1930" s="133">
        <v>237186121892.22574</v>
      </c>
      <c r="G1930" s="133">
        <v>54333983550.868912</v>
      </c>
      <c r="H1930" s="133">
        <v>542853863897.96686</v>
      </c>
      <c r="I1930" s="133">
        <v>10549039732115.283</v>
      </c>
      <c r="J1930" s="133">
        <v>270890183543.82858</v>
      </c>
      <c r="K1930" s="133">
        <v>31204264242.248852</v>
      </c>
      <c r="L1930" s="133">
        <v>868605609454.33069</v>
      </c>
      <c r="M1930" s="133">
        <v>12262593653253.656</v>
      </c>
      <c r="N1930" s="133">
        <v>13160000374082.91</v>
      </c>
      <c r="O1930" s="132">
        <v>0.58428507703608723</v>
      </c>
      <c r="P1930" s="132">
        <v>0.64814910581902652</v>
      </c>
      <c r="Q1930" s="133">
        <v>3246.1767079632241</v>
      </c>
      <c r="R1930" s="426">
        <v>0.96778886189427027</v>
      </c>
    </row>
    <row r="1931" spans="1:18">
      <c r="A1931" s="134">
        <f t="shared" si="30"/>
        <v>1926</v>
      </c>
      <c r="B1931" s="131">
        <v>9683722.5950107351</v>
      </c>
      <c r="C1931" s="131">
        <v>6088807.3563784417</v>
      </c>
      <c r="D1931" s="131">
        <v>816865.4835657042</v>
      </c>
      <c r="E1931" s="131">
        <v>6413751.2530849371</v>
      </c>
      <c r="F1931" s="133">
        <v>210224098450.42377</v>
      </c>
      <c r="G1931" s="133">
        <v>58540997549.638763</v>
      </c>
      <c r="H1931" s="133">
        <v>169412908801.55212</v>
      </c>
      <c r="I1931" s="133">
        <v>10056072419546.891</v>
      </c>
      <c r="J1931" s="133">
        <v>399130071523.62524</v>
      </c>
      <c r="K1931" s="133">
        <v>87595340569.689346</v>
      </c>
      <c r="L1931" s="133">
        <v>1635825132938.4773</v>
      </c>
      <c r="M1931" s="133">
        <v>12348035873380.234</v>
      </c>
      <c r="N1931" s="133">
        <v>13127669666636.939</v>
      </c>
      <c r="O1931" s="132">
        <v>0.56598149197645997</v>
      </c>
      <c r="P1931" s="132">
        <v>0.62071869764197696</v>
      </c>
      <c r="Q1931" s="133">
        <v>3238.2016937930289</v>
      </c>
      <c r="R1931" s="426">
        <v>0.94505106107111081</v>
      </c>
    </row>
    <row r="1932" spans="1:18">
      <c r="A1932" s="134">
        <f t="shared" si="30"/>
        <v>1927</v>
      </c>
      <c r="B1932" s="131">
        <v>12272457.616600376</v>
      </c>
      <c r="C1932" s="131">
        <v>6525385.5495711779</v>
      </c>
      <c r="D1932" s="131">
        <v>816485.29914094612</v>
      </c>
      <c r="E1932" s="131">
        <v>5042347.4227831885</v>
      </c>
      <c r="F1932" s="133">
        <v>180384823333.15369</v>
      </c>
      <c r="G1932" s="133">
        <v>45396007797.021957</v>
      </c>
      <c r="H1932" s="133">
        <v>0</v>
      </c>
      <c r="I1932" s="133">
        <v>10270296045954.93</v>
      </c>
      <c r="J1932" s="133">
        <v>268359550674.80466</v>
      </c>
      <c r="K1932" s="133">
        <v>64560787242.569008</v>
      </c>
      <c r="L1932" s="133">
        <v>1413813436559.2825</v>
      </c>
      <c r="M1932" s="133">
        <v>12017029820431.586</v>
      </c>
      <c r="N1932" s="133">
        <v>12737604869031.484</v>
      </c>
      <c r="O1932" s="132">
        <v>0.51097892807849876</v>
      </c>
      <c r="P1932" s="132">
        <v>0.58787474917081561</v>
      </c>
      <c r="Q1932" s="133">
        <v>3141.9844274867992</v>
      </c>
      <c r="R1932" s="426">
        <v>0.86859370850896178</v>
      </c>
    </row>
    <row r="1933" spans="1:18">
      <c r="A1933" s="134">
        <f t="shared" si="30"/>
        <v>1928</v>
      </c>
      <c r="B1933" s="131">
        <v>10625770.162884288</v>
      </c>
      <c r="C1933" s="131">
        <v>5370699.6671792008</v>
      </c>
      <c r="D1933" s="131">
        <v>2139948.9469483709</v>
      </c>
      <c r="E1933" s="131">
        <v>3567933.6772707258</v>
      </c>
      <c r="F1933" s="133">
        <v>212697793751.99365</v>
      </c>
      <c r="G1933" s="133">
        <v>82141020721.894455</v>
      </c>
      <c r="H1933" s="133">
        <v>734669229941.67651</v>
      </c>
      <c r="I1933" s="133">
        <v>9542513414561.5449</v>
      </c>
      <c r="J1933" s="133">
        <v>257775156802.96252</v>
      </c>
      <c r="K1933" s="133">
        <v>113054471562.2462</v>
      </c>
      <c r="L1933" s="133">
        <v>4497519366814.3535</v>
      </c>
      <c r="M1933" s="133">
        <v>15145531639682.783</v>
      </c>
      <c r="N1933" s="133">
        <v>16016272421618.887</v>
      </c>
      <c r="O1933" s="132">
        <v>0.60059903477667653</v>
      </c>
      <c r="P1933" s="132">
        <v>0.68573770160646996</v>
      </c>
      <c r="Q1933" s="133">
        <v>3950.7332071087535</v>
      </c>
      <c r="R1933" s="426">
        <v>1.0460549304730078</v>
      </c>
    </row>
    <row r="1934" spans="1:18">
      <c r="A1934" s="134">
        <f t="shared" si="30"/>
        <v>1929</v>
      </c>
      <c r="B1934" s="131">
        <v>11920792.946464991</v>
      </c>
      <c r="C1934" s="131">
        <v>22196520.454932131</v>
      </c>
      <c r="D1934" s="131">
        <v>916441.85874422709</v>
      </c>
      <c r="E1934" s="131">
        <v>4629810.0637103189</v>
      </c>
      <c r="F1934" s="133">
        <v>236965370606.40479</v>
      </c>
      <c r="G1934" s="133">
        <v>51101617571.171249</v>
      </c>
      <c r="H1934" s="133">
        <v>969480814624.87451</v>
      </c>
      <c r="I1934" s="133">
        <v>29715699916379.477</v>
      </c>
      <c r="J1934" s="133">
        <v>361352903850.47571</v>
      </c>
      <c r="K1934" s="133">
        <v>81781785801.721939</v>
      </c>
      <c r="L1934" s="133">
        <v>1985824350937.2854</v>
      </c>
      <c r="M1934" s="133">
        <v>33114139771593.836</v>
      </c>
      <c r="N1934" s="133">
        <v>35315289359078.203</v>
      </c>
      <c r="O1934" s="132">
        <v>0.72453937160446025</v>
      </c>
      <c r="P1934" s="132">
        <v>0.78821411353881865</v>
      </c>
      <c r="Q1934" s="133">
        <v>8711.2208581840659</v>
      </c>
      <c r="R1934" s="426">
        <v>0.97783065674602221</v>
      </c>
    </row>
    <row r="1935" spans="1:18">
      <c r="A1935" s="134">
        <f t="shared" si="30"/>
        <v>1930</v>
      </c>
      <c r="B1935" s="131">
        <v>13872381.619316664</v>
      </c>
      <c r="C1935" s="131">
        <v>7385677.4308497533</v>
      </c>
      <c r="D1935" s="131">
        <v>592585.75353451981</v>
      </c>
      <c r="E1935" s="131">
        <v>3189605.1280027307</v>
      </c>
      <c r="F1935" s="133">
        <v>260723666367.24521</v>
      </c>
      <c r="G1935" s="133">
        <v>69719159978.21727</v>
      </c>
      <c r="H1935" s="133">
        <v>471385493207.01904</v>
      </c>
      <c r="I1935" s="133">
        <v>13402063128978.961</v>
      </c>
      <c r="J1935" s="133">
        <v>192017900458.10736</v>
      </c>
      <c r="K1935" s="133">
        <v>53036442164.635864</v>
      </c>
      <c r="L1935" s="133">
        <v>1442870387177.624</v>
      </c>
      <c r="M1935" s="133">
        <v>15561373351986.348</v>
      </c>
      <c r="N1935" s="133">
        <v>16598033726827.393</v>
      </c>
      <c r="O1935" s="132">
        <v>0.62232028063997158</v>
      </c>
      <c r="P1935" s="132">
        <v>0.68181380231357214</v>
      </c>
      <c r="Q1935" s="133">
        <v>4094.2362424339894</v>
      </c>
      <c r="R1935" s="426">
        <v>1.0989165707073123</v>
      </c>
    </row>
    <row r="1936" spans="1:18">
      <c r="A1936" s="134">
        <f t="shared" si="30"/>
        <v>1931</v>
      </c>
      <c r="B1936" s="131">
        <v>9637019.2447893601</v>
      </c>
      <c r="C1936" s="131">
        <v>4395619.1675974736</v>
      </c>
      <c r="D1936" s="131">
        <v>954359.56795000681</v>
      </c>
      <c r="E1936" s="131">
        <v>3833411.3145235311</v>
      </c>
      <c r="F1936" s="133">
        <v>195373870504.55261</v>
      </c>
      <c r="G1936" s="133">
        <v>39643565120.899315</v>
      </c>
      <c r="H1936" s="133">
        <v>303924793171.92322</v>
      </c>
      <c r="I1936" s="133">
        <v>8608580334950.4971</v>
      </c>
      <c r="J1936" s="133">
        <v>194379453983.18781</v>
      </c>
      <c r="K1936" s="133">
        <v>83226145489.498672</v>
      </c>
      <c r="L1936" s="133">
        <v>2309913499832.9312</v>
      </c>
      <c r="M1936" s="133">
        <v>11500024227428.037</v>
      </c>
      <c r="N1936" s="133">
        <v>12281570460362.842</v>
      </c>
      <c r="O1936" s="132">
        <v>0.58933309785791976</v>
      </c>
      <c r="P1936" s="132">
        <v>0.64631607346517861</v>
      </c>
      <c r="Q1936" s="133">
        <v>3029.4944401487028</v>
      </c>
      <c r="R1936" s="426">
        <v>1.1266821679261887</v>
      </c>
    </row>
    <row r="1937" spans="1:18">
      <c r="A1937" s="134">
        <f t="shared" si="30"/>
        <v>1932</v>
      </c>
      <c r="B1937" s="131">
        <v>10466863.723600451</v>
      </c>
      <c r="C1937" s="131">
        <v>5268908.4463730296</v>
      </c>
      <c r="D1937" s="131">
        <v>319747.03058306436</v>
      </c>
      <c r="E1937" s="131">
        <v>5623060.0583146904</v>
      </c>
      <c r="F1937" s="133">
        <v>156956433782.06787</v>
      </c>
      <c r="G1937" s="133">
        <v>42334526269.530815</v>
      </c>
      <c r="H1937" s="133">
        <v>613837030887.99915</v>
      </c>
      <c r="I1937" s="133">
        <v>7624816381259.1895</v>
      </c>
      <c r="J1937" s="133">
        <v>368726862488.30359</v>
      </c>
      <c r="K1937" s="133">
        <v>32804730764.149178</v>
      </c>
      <c r="L1937" s="133">
        <v>660693380507.48132</v>
      </c>
      <c r="M1937" s="133">
        <v>9300878385907.123</v>
      </c>
      <c r="N1937" s="133">
        <v>10021876247277.363</v>
      </c>
      <c r="O1937" s="132">
        <v>0.50089828160054917</v>
      </c>
      <c r="P1937" s="132">
        <v>0.56945737871120439</v>
      </c>
      <c r="Q1937" s="133">
        <v>2472.0957689386687</v>
      </c>
      <c r="R1937" s="426">
        <v>1.0268974741000254</v>
      </c>
    </row>
    <row r="1938" spans="1:18">
      <c r="A1938" s="134">
        <f t="shared" si="30"/>
        <v>1933</v>
      </c>
      <c r="B1938" s="131">
        <v>9191123.7070559114</v>
      </c>
      <c r="C1938" s="131">
        <v>8915181.6241667774</v>
      </c>
      <c r="D1938" s="131">
        <v>807948.84002381074</v>
      </c>
      <c r="E1938" s="131">
        <v>4324695.3706414979</v>
      </c>
      <c r="F1938" s="133">
        <v>204897505683.70325</v>
      </c>
      <c r="G1938" s="133">
        <v>39021754300.860901</v>
      </c>
      <c r="H1938" s="133">
        <v>144608639986.75659</v>
      </c>
      <c r="I1938" s="133">
        <v>16060117912874.887</v>
      </c>
      <c r="J1938" s="133">
        <v>360257805399.05981</v>
      </c>
      <c r="K1938" s="133">
        <v>69457692766.01825</v>
      </c>
      <c r="L1938" s="133">
        <v>1571433220557.7319</v>
      </c>
      <c r="M1938" s="133">
        <v>18205875271584.453</v>
      </c>
      <c r="N1938" s="133">
        <v>19336651698053.09</v>
      </c>
      <c r="O1938" s="132">
        <v>0.66898077657525812</v>
      </c>
      <c r="P1938" s="132">
        <v>0.72952099734872988</v>
      </c>
      <c r="Q1938" s="133">
        <v>4769.7710157999727</v>
      </c>
      <c r="R1938" s="426">
        <v>1.0642154977977782</v>
      </c>
    </row>
    <row r="1939" spans="1:18">
      <c r="A1939" s="134">
        <f t="shared" si="30"/>
        <v>1934</v>
      </c>
      <c r="B1939" s="131">
        <v>9045402.4002933186</v>
      </c>
      <c r="C1939" s="131">
        <v>4905637.109594753</v>
      </c>
      <c r="D1939" s="131">
        <v>1384865.7707464998</v>
      </c>
      <c r="E1939" s="131">
        <v>4271237.7034837641</v>
      </c>
      <c r="F1939" s="133">
        <v>166415230232.63535</v>
      </c>
      <c r="G1939" s="133">
        <v>29890702798.372791</v>
      </c>
      <c r="H1939" s="133">
        <v>548885042443.56268</v>
      </c>
      <c r="I1939" s="133">
        <v>9441598504579.4199</v>
      </c>
      <c r="J1939" s="133">
        <v>190888116719.94962</v>
      </c>
      <c r="K1939" s="133">
        <v>137411115827.81389</v>
      </c>
      <c r="L1939" s="133">
        <v>2621767217719</v>
      </c>
      <c r="M1939" s="133">
        <v>12940549997289.746</v>
      </c>
      <c r="N1939" s="133">
        <v>13893951330083.158</v>
      </c>
      <c r="O1939" s="132">
        <v>0.54360211305591122</v>
      </c>
      <c r="P1939" s="132">
        <v>0.61664293535933024</v>
      </c>
      <c r="Q1939" s="133">
        <v>3427.2203576919483</v>
      </c>
      <c r="R1939" s="426">
        <v>1.0755217795102714</v>
      </c>
    </row>
    <row r="1940" spans="1:18">
      <c r="A1940" s="134">
        <f t="shared" si="30"/>
        <v>1935</v>
      </c>
      <c r="B1940" s="131">
        <v>9921830.6439186651</v>
      </c>
      <c r="C1940" s="131">
        <v>3424747.677855276</v>
      </c>
      <c r="D1940" s="131">
        <v>655421.16854879842</v>
      </c>
      <c r="E1940" s="131">
        <v>6046086.7989002541</v>
      </c>
      <c r="F1940" s="133">
        <v>186127183090.83612</v>
      </c>
      <c r="G1940" s="133">
        <v>48632388236.922424</v>
      </c>
      <c r="H1940" s="133">
        <v>886493264058.34766</v>
      </c>
      <c r="I1940" s="133">
        <v>7802759676187.6572</v>
      </c>
      <c r="J1940" s="133">
        <v>322401388207.24756</v>
      </c>
      <c r="K1940" s="133">
        <v>77319999561.333038</v>
      </c>
      <c r="L1940" s="133">
        <v>1650726957336.4805</v>
      </c>
      <c r="M1940" s="133">
        <v>10739701285351.066</v>
      </c>
      <c r="N1940" s="133">
        <v>11536634401503.609</v>
      </c>
      <c r="O1940" s="132">
        <v>0.52803825074018373</v>
      </c>
      <c r="P1940" s="132">
        <v>0.60022613215776688</v>
      </c>
      <c r="Q1940" s="133">
        <v>2845.741095585498</v>
      </c>
      <c r="R1940" s="426">
        <v>1.1519158737924369</v>
      </c>
    </row>
    <row r="1941" spans="1:18">
      <c r="A1941" s="134">
        <f t="shared" si="30"/>
        <v>1936</v>
      </c>
      <c r="B1941" s="131">
        <v>12949634.572685912</v>
      </c>
      <c r="C1941" s="131">
        <v>21714748.324950311</v>
      </c>
      <c r="D1941" s="131">
        <v>1227460.6317900477</v>
      </c>
      <c r="E1941" s="131">
        <v>7546686.2296807403</v>
      </c>
      <c r="F1941" s="133">
        <v>193203776025.98456</v>
      </c>
      <c r="G1941" s="133">
        <v>61793750052.456505</v>
      </c>
      <c r="H1941" s="133">
        <v>309359051652.25812</v>
      </c>
      <c r="I1941" s="133">
        <v>26829008527239.059</v>
      </c>
      <c r="J1941" s="133">
        <v>626463246782.875</v>
      </c>
      <c r="K1941" s="133">
        <v>98918478947.043472</v>
      </c>
      <c r="L1941" s="133">
        <v>3483635179929.7422</v>
      </c>
      <c r="M1941" s="133">
        <v>31347384484550.977</v>
      </c>
      <c r="N1941" s="133">
        <v>33151186938937.457</v>
      </c>
      <c r="O1941" s="132">
        <v>0.68772393225874329</v>
      </c>
      <c r="P1941" s="132">
        <v>0.7524631253674664</v>
      </c>
      <c r="Q1941" s="133">
        <v>8177.4018102953769</v>
      </c>
      <c r="R1941" s="426">
        <v>1.3068009198716604</v>
      </c>
    </row>
    <row r="1942" spans="1:18">
      <c r="A1942" s="134">
        <f t="shared" si="30"/>
        <v>1937</v>
      </c>
      <c r="B1942" s="131">
        <v>12792829.203214776</v>
      </c>
      <c r="C1942" s="131">
        <v>5644719.2419797638</v>
      </c>
      <c r="D1942" s="131">
        <v>1164187.1860092045</v>
      </c>
      <c r="E1942" s="131">
        <v>5114661.9119730201</v>
      </c>
      <c r="F1942" s="133">
        <v>321191931536.67554</v>
      </c>
      <c r="G1942" s="133">
        <v>62867161635.419479</v>
      </c>
      <c r="H1942" s="133">
        <v>364193946843.44366</v>
      </c>
      <c r="I1942" s="133">
        <v>11163123544072.066</v>
      </c>
      <c r="J1942" s="133">
        <v>304448660167.42773</v>
      </c>
      <c r="K1942" s="133">
        <v>116819240427.79228</v>
      </c>
      <c r="L1942" s="133">
        <v>2780715781200.6465</v>
      </c>
      <c r="M1942" s="133">
        <v>14729301172711.377</v>
      </c>
      <c r="N1942" s="133">
        <v>15732407429839.545</v>
      </c>
      <c r="O1942" s="132">
        <v>0.56862833060585771</v>
      </c>
      <c r="P1942" s="132">
        <v>0.63464757963177287</v>
      </c>
      <c r="Q1942" s="133">
        <v>3880.7122421903168</v>
      </c>
      <c r="R1942" s="426">
        <v>1.2559200270649074</v>
      </c>
    </row>
    <row r="1943" spans="1:18">
      <c r="A1943" s="134">
        <f t="shared" si="30"/>
        <v>1938</v>
      </c>
      <c r="B1943" s="131">
        <v>8937837.1046053898</v>
      </c>
      <c r="C1943" s="131">
        <v>3641657.0028640116</v>
      </c>
      <c r="D1943" s="131">
        <v>884769.96019998868</v>
      </c>
      <c r="E1943" s="131">
        <v>3712392.4228036907</v>
      </c>
      <c r="F1943" s="133">
        <v>232182384782.3844</v>
      </c>
      <c r="G1943" s="133">
        <v>71595674400.211914</v>
      </c>
      <c r="H1943" s="133">
        <v>614553753942.53796</v>
      </c>
      <c r="I1943" s="133">
        <v>7727046366267.543</v>
      </c>
      <c r="J1943" s="133">
        <v>208815393268.43475</v>
      </c>
      <c r="K1943" s="133">
        <v>90430751636.241943</v>
      </c>
      <c r="L1943" s="133">
        <v>1824072499309.5977</v>
      </c>
      <c r="M1943" s="133">
        <v>10464918764424.355</v>
      </c>
      <c r="N1943" s="133">
        <v>11226496078930.77</v>
      </c>
      <c r="O1943" s="132">
        <v>0.57490178104016076</v>
      </c>
      <c r="P1943" s="132">
        <v>0.64222794410942174</v>
      </c>
      <c r="Q1943" s="133">
        <v>2769.2392893267806</v>
      </c>
      <c r="R1943" s="426">
        <v>0.97364137451983035</v>
      </c>
    </row>
    <row r="1944" spans="1:18">
      <c r="A1944" s="134">
        <f t="shared" si="30"/>
        <v>1939</v>
      </c>
      <c r="B1944" s="131">
        <v>8783035.1102272701</v>
      </c>
      <c r="C1944" s="131">
        <v>15556482.975852594</v>
      </c>
      <c r="D1944" s="131">
        <v>1095590.119505553</v>
      </c>
      <c r="E1944" s="131">
        <v>4929503.8768816497</v>
      </c>
      <c r="F1944" s="133">
        <v>217234136585.4006</v>
      </c>
      <c r="G1944" s="133">
        <v>54761161426.30864</v>
      </c>
      <c r="H1944" s="133">
        <v>801369653288.15747</v>
      </c>
      <c r="I1944" s="133">
        <v>20946325323579.129</v>
      </c>
      <c r="J1944" s="133">
        <v>234637584073.46155</v>
      </c>
      <c r="K1944" s="133">
        <v>120938305871.16222</v>
      </c>
      <c r="L1944" s="133">
        <v>2269494831228.3618</v>
      </c>
      <c r="M1944" s="133">
        <v>24372765698040.273</v>
      </c>
      <c r="N1944" s="133">
        <v>25876370687988.477</v>
      </c>
      <c r="O1944" s="132">
        <v>0.67978223366496415</v>
      </c>
      <c r="P1944" s="132">
        <v>0.7489395861791901</v>
      </c>
      <c r="Q1944" s="133">
        <v>6382.9232086799402</v>
      </c>
      <c r="R1944" s="426">
        <v>1.1040030555105651</v>
      </c>
    </row>
    <row r="1945" spans="1:18">
      <c r="A1945" s="134">
        <f t="shared" si="30"/>
        <v>1940</v>
      </c>
      <c r="B1945" s="131">
        <v>7880118.0956032667</v>
      </c>
      <c r="C1945" s="131">
        <v>4956471.9245773768</v>
      </c>
      <c r="D1945" s="131">
        <v>830887.77598009247</v>
      </c>
      <c r="E1945" s="131">
        <v>5249479.799314661</v>
      </c>
      <c r="F1945" s="133">
        <v>202195202904.81708</v>
      </c>
      <c r="G1945" s="133">
        <v>50531112834.892708</v>
      </c>
      <c r="H1945" s="133">
        <v>719213020470.09912</v>
      </c>
      <c r="I1945" s="133">
        <v>8951868998477.9063</v>
      </c>
      <c r="J1945" s="133">
        <v>461601603605.97168</v>
      </c>
      <c r="K1945" s="133">
        <v>90112969031.672211</v>
      </c>
      <c r="L1945" s="133">
        <v>1958289956158.4648</v>
      </c>
      <c r="M1945" s="133">
        <v>12181086547744.113</v>
      </c>
      <c r="N1945" s="133">
        <v>13096744400730.74</v>
      </c>
      <c r="O1945" s="132">
        <v>0.61014301713436991</v>
      </c>
      <c r="P1945" s="132">
        <v>0.68173311629556377</v>
      </c>
      <c r="Q1945" s="133">
        <v>3230.5733598250467</v>
      </c>
      <c r="R1945" s="426">
        <v>1.0040628172011734</v>
      </c>
    </row>
    <row r="1946" spans="1:18">
      <c r="A1946" s="134">
        <f t="shared" si="30"/>
        <v>1941</v>
      </c>
      <c r="B1946" s="131">
        <v>11026514.806218939</v>
      </c>
      <c r="C1946" s="131">
        <v>3900337.7196878437</v>
      </c>
      <c r="D1946" s="131">
        <v>1700623.0384299052</v>
      </c>
      <c r="E1946" s="131">
        <v>3204122.8324747216</v>
      </c>
      <c r="F1946" s="133">
        <v>178897022863.58875</v>
      </c>
      <c r="G1946" s="133">
        <v>43884772444.720917</v>
      </c>
      <c r="H1946" s="133">
        <v>289962348610.05835</v>
      </c>
      <c r="I1946" s="133">
        <v>6500808425926.125</v>
      </c>
      <c r="J1946" s="133">
        <v>226684263204.65164</v>
      </c>
      <c r="K1946" s="133">
        <v>133527201911.15826</v>
      </c>
      <c r="L1946" s="133">
        <v>3628450817823.1748</v>
      </c>
      <c r="M1946" s="133">
        <v>10779433057475.168</v>
      </c>
      <c r="N1946" s="133">
        <v>11518719029084.17</v>
      </c>
      <c r="O1946" s="132">
        <v>0.5596026240201637</v>
      </c>
      <c r="P1946" s="132">
        <v>0.61767174933647084</v>
      </c>
      <c r="Q1946" s="133">
        <v>2841.3219114662479</v>
      </c>
      <c r="R1946" s="426">
        <v>0.93608324897644324</v>
      </c>
    </row>
    <row r="1947" spans="1:18">
      <c r="A1947" s="134">
        <f t="shared" si="30"/>
        <v>1942</v>
      </c>
      <c r="B1947" s="131">
        <v>8838399.9443640839</v>
      </c>
      <c r="C1947" s="131">
        <v>5099618.3716580253</v>
      </c>
      <c r="D1947" s="131">
        <v>791579.2170561828</v>
      </c>
      <c r="E1947" s="131">
        <v>4668049.6583290808</v>
      </c>
      <c r="F1947" s="133">
        <v>223168872436.51904</v>
      </c>
      <c r="G1947" s="133">
        <v>62890035703.122849</v>
      </c>
      <c r="H1947" s="133">
        <v>389279283066.25726</v>
      </c>
      <c r="I1947" s="133">
        <v>10173770705414.973</v>
      </c>
      <c r="J1947" s="133">
        <v>287662042472.75244</v>
      </c>
      <c r="K1947" s="133">
        <v>89196318752.51265</v>
      </c>
      <c r="L1947" s="133">
        <v>2146385609901.3442</v>
      </c>
      <c r="M1947" s="133">
        <v>13086293959607.838</v>
      </c>
      <c r="N1947" s="133">
        <v>13979713786136.809</v>
      </c>
      <c r="O1947" s="132">
        <v>0.6024748178367596</v>
      </c>
      <c r="P1947" s="132">
        <v>0.66173778281913354</v>
      </c>
      <c r="Q1947" s="133">
        <v>3448.3753789187986</v>
      </c>
      <c r="R1947" s="426">
        <v>1.0763696936150089</v>
      </c>
    </row>
    <row r="1948" spans="1:18">
      <c r="A1948" s="134">
        <f t="shared" si="30"/>
        <v>1943</v>
      </c>
      <c r="B1948" s="131">
        <v>8628896.6668825261</v>
      </c>
      <c r="C1948" s="131">
        <v>7272710.1802973468</v>
      </c>
      <c r="D1948" s="131">
        <v>911343.22846631031</v>
      </c>
      <c r="E1948" s="131">
        <v>3521544.4895014931</v>
      </c>
      <c r="F1948" s="133">
        <v>207120109512.83771</v>
      </c>
      <c r="G1948" s="133">
        <v>40201251020.041534</v>
      </c>
      <c r="H1948" s="133">
        <v>437514990022.61328</v>
      </c>
      <c r="I1948" s="133">
        <v>10733249172405.395</v>
      </c>
      <c r="J1948" s="133">
        <v>186906670463.21121</v>
      </c>
      <c r="K1948" s="133">
        <v>93761429165.062042</v>
      </c>
      <c r="L1948" s="133">
        <v>1916576423760.9646</v>
      </c>
      <c r="M1948" s="133">
        <v>13368008685817.246</v>
      </c>
      <c r="N1948" s="133">
        <v>14231936294804.814</v>
      </c>
      <c r="O1948" s="132">
        <v>0.60476102692506351</v>
      </c>
      <c r="P1948" s="132">
        <v>0.65826948618641323</v>
      </c>
      <c r="Q1948" s="133">
        <v>3510.5910939331065</v>
      </c>
      <c r="R1948" s="426">
        <v>0.96829383193652063</v>
      </c>
    </row>
    <row r="1949" spans="1:18">
      <c r="A1949" s="134">
        <f t="shared" si="30"/>
        <v>1944</v>
      </c>
      <c r="B1949" s="131">
        <v>8043390.7841818836</v>
      </c>
      <c r="C1949" s="131">
        <v>5953190.5814038748</v>
      </c>
      <c r="D1949" s="131">
        <v>1592507.6915839296</v>
      </c>
      <c r="E1949" s="131">
        <v>4413775.1269676993</v>
      </c>
      <c r="F1949" s="133">
        <v>221387125202.90723</v>
      </c>
      <c r="G1949" s="133">
        <v>48841139476.356461</v>
      </c>
      <c r="H1949" s="133">
        <v>370746115298.64716</v>
      </c>
      <c r="I1949" s="133">
        <v>11468541684010.688</v>
      </c>
      <c r="J1949" s="133">
        <v>280875556819.08716</v>
      </c>
      <c r="K1949" s="133">
        <v>150388200686.3334</v>
      </c>
      <c r="L1949" s="133">
        <v>3889985610962.02</v>
      </c>
      <c r="M1949" s="133">
        <v>16160537167776.775</v>
      </c>
      <c r="N1949" s="133">
        <v>17243932605123.666</v>
      </c>
      <c r="O1949" s="132">
        <v>0.61980476981424693</v>
      </c>
      <c r="P1949" s="132">
        <v>0.69705095447202181</v>
      </c>
      <c r="Q1949" s="133">
        <v>4253.5600900650388</v>
      </c>
      <c r="R1949" s="426">
        <v>1.2204102938645758</v>
      </c>
    </row>
    <row r="1950" spans="1:18">
      <c r="A1950" s="134">
        <f t="shared" si="30"/>
        <v>1945</v>
      </c>
      <c r="B1950" s="131">
        <v>10925852.956302352</v>
      </c>
      <c r="C1950" s="131">
        <v>5023598.1085129855</v>
      </c>
      <c r="D1950" s="131">
        <v>878859.78965965239</v>
      </c>
      <c r="E1950" s="131">
        <v>7694244.5388875268</v>
      </c>
      <c r="F1950" s="133">
        <v>273126081316.67133</v>
      </c>
      <c r="G1950" s="133">
        <v>52873736302.940552</v>
      </c>
      <c r="H1950" s="133">
        <v>426795753014.95538</v>
      </c>
      <c r="I1950" s="133">
        <v>9305594154689.252</v>
      </c>
      <c r="J1950" s="133">
        <v>643332582558.95386</v>
      </c>
      <c r="K1950" s="133">
        <v>78572043584.595383</v>
      </c>
      <c r="L1950" s="133">
        <v>1906533211658.7339</v>
      </c>
      <c r="M1950" s="133">
        <v>12360827745506.49</v>
      </c>
      <c r="N1950" s="133">
        <v>13253796904651.67</v>
      </c>
      <c r="O1950" s="132">
        <v>0.53482532870027688</v>
      </c>
      <c r="P1950" s="132">
        <v>0.6050458704055578</v>
      </c>
      <c r="Q1950" s="133">
        <v>3269.3134939939987</v>
      </c>
      <c r="R1950" s="426">
        <v>1.0176911356850333</v>
      </c>
    </row>
    <row r="1951" spans="1:18">
      <c r="A1951" s="134">
        <f t="shared" si="30"/>
        <v>1946</v>
      </c>
      <c r="B1951" s="131">
        <v>11785744.663845731</v>
      </c>
      <c r="C1951" s="131">
        <v>20543105.74671172</v>
      </c>
      <c r="D1951" s="131">
        <v>629545.02153164858</v>
      </c>
      <c r="E1951" s="131">
        <v>6520988.1774103492</v>
      </c>
      <c r="F1951" s="133">
        <v>254035115370.37555</v>
      </c>
      <c r="G1951" s="133">
        <v>49539337662.332993</v>
      </c>
      <c r="H1951" s="133">
        <v>440845996023.78967</v>
      </c>
      <c r="I1951" s="133">
        <v>28624570877438.266</v>
      </c>
      <c r="J1951" s="133">
        <v>415021694959.53705</v>
      </c>
      <c r="K1951" s="133">
        <v>74795162955.968109</v>
      </c>
      <c r="L1951" s="133">
        <v>1302337496883.3777</v>
      </c>
      <c r="M1951" s="133">
        <v>30857571228260.938</v>
      </c>
      <c r="N1951" s="133">
        <v>32807543678251.207</v>
      </c>
      <c r="O1951" s="132">
        <v>0.7037044270478805</v>
      </c>
      <c r="P1951" s="132">
        <v>0.76309113436515552</v>
      </c>
      <c r="Q1951" s="133">
        <v>8092.635342439864</v>
      </c>
      <c r="R1951" s="426">
        <v>1.0041045389106853</v>
      </c>
    </row>
    <row r="1952" spans="1:18">
      <c r="A1952" s="134">
        <f t="shared" si="30"/>
        <v>1947</v>
      </c>
      <c r="B1952" s="131">
        <v>12137813.036819013</v>
      </c>
      <c r="C1952" s="131">
        <v>3724137.1025176165</v>
      </c>
      <c r="D1952" s="131">
        <v>878950.95157781627</v>
      </c>
      <c r="E1952" s="131">
        <v>5167878.2069777623</v>
      </c>
      <c r="F1952" s="133">
        <v>180536390427.83301</v>
      </c>
      <c r="G1952" s="133">
        <v>64144052803.564987</v>
      </c>
      <c r="H1952" s="133">
        <v>127912267396.3161</v>
      </c>
      <c r="I1952" s="133">
        <v>9298494168052.4961</v>
      </c>
      <c r="J1952" s="133">
        <v>340290340818.88177</v>
      </c>
      <c r="K1952" s="133">
        <v>107484618994.39731</v>
      </c>
      <c r="L1952" s="133">
        <v>2020980215406.5601</v>
      </c>
      <c r="M1952" s="133">
        <v>11895161610668.65</v>
      </c>
      <c r="N1952" s="133">
        <v>12777023384760.1</v>
      </c>
      <c r="O1952" s="132">
        <v>0.53717010549304145</v>
      </c>
      <c r="P1952" s="132">
        <v>0.58590185555745766</v>
      </c>
      <c r="Q1952" s="133">
        <v>3151.7077910113712</v>
      </c>
      <c r="R1952" s="426">
        <v>1.1774653679436209</v>
      </c>
    </row>
    <row r="1953" spans="1:18">
      <c r="A1953" s="134">
        <f t="shared" si="30"/>
        <v>1948</v>
      </c>
      <c r="B1953" s="131">
        <v>9130321.118101785</v>
      </c>
      <c r="C1953" s="131">
        <v>16666783.497631542</v>
      </c>
      <c r="D1953" s="131">
        <v>1238120.4986648026</v>
      </c>
      <c r="E1953" s="131">
        <v>5746372.3753367364</v>
      </c>
      <c r="F1953" s="133">
        <v>238853478928.6983</v>
      </c>
      <c r="G1953" s="133">
        <v>63870409473.935867</v>
      </c>
      <c r="H1953" s="133">
        <v>751917829876.38696</v>
      </c>
      <c r="I1953" s="133">
        <v>23779050950659.273</v>
      </c>
      <c r="J1953" s="133">
        <v>267267262678.66818</v>
      </c>
      <c r="K1953" s="133">
        <v>115192156315.3472</v>
      </c>
      <c r="L1953" s="133">
        <v>2289117785963.9312</v>
      </c>
      <c r="M1953" s="133">
        <v>27202545985493.605</v>
      </c>
      <c r="N1953" s="133">
        <v>28928483660403.305</v>
      </c>
      <c r="O1953" s="132">
        <v>0.69851036591669036</v>
      </c>
      <c r="P1953" s="132">
        <v>0.7623518888311146</v>
      </c>
      <c r="Q1953" s="133">
        <v>7135.7877800698825</v>
      </c>
      <c r="R1953" s="426">
        <v>0.94397646064916441</v>
      </c>
    </row>
    <row r="1954" spans="1:18">
      <c r="A1954" s="134">
        <f t="shared" si="30"/>
        <v>1949</v>
      </c>
      <c r="B1954" s="131">
        <v>9245990.963847341</v>
      </c>
      <c r="C1954" s="131">
        <v>10173858.766514089</v>
      </c>
      <c r="D1954" s="131">
        <v>1100951.4595453735</v>
      </c>
      <c r="E1954" s="131">
        <v>4106584.6233224152</v>
      </c>
      <c r="F1954" s="133">
        <v>268062214948.10992</v>
      </c>
      <c r="G1954" s="133">
        <v>43448941213.824013</v>
      </c>
      <c r="H1954" s="133">
        <v>501942876771.48444</v>
      </c>
      <c r="I1954" s="133">
        <v>20904791695314.457</v>
      </c>
      <c r="J1954" s="133">
        <v>268252396871.09653</v>
      </c>
      <c r="K1954" s="133">
        <v>91645716284.40625</v>
      </c>
      <c r="L1954" s="133">
        <v>2231959431118.4268</v>
      </c>
      <c r="M1954" s="133">
        <v>23998592116359.871</v>
      </c>
      <c r="N1954" s="133">
        <v>25445879247024.113</v>
      </c>
      <c r="O1954" s="132">
        <v>0.69245876157427433</v>
      </c>
      <c r="P1954" s="132">
        <v>0.75828235916628361</v>
      </c>
      <c r="Q1954" s="133">
        <v>6276.7339040513352</v>
      </c>
      <c r="R1954" s="426">
        <v>1.0586568924487956</v>
      </c>
    </row>
    <row r="1955" spans="1:18">
      <c r="A1955" s="134">
        <f t="shared" si="30"/>
        <v>1950</v>
      </c>
      <c r="B1955" s="131">
        <v>9255262.7806389891</v>
      </c>
      <c r="C1955" s="131">
        <v>3872261.4081769232</v>
      </c>
      <c r="D1955" s="131">
        <v>1598787.2927207481</v>
      </c>
      <c r="E1955" s="131">
        <v>3875526.6107635978</v>
      </c>
      <c r="F1955" s="133">
        <v>205973299255.51233</v>
      </c>
      <c r="G1955" s="133">
        <v>67309031902.154549</v>
      </c>
      <c r="H1955" s="133">
        <v>813511383075.91675</v>
      </c>
      <c r="I1955" s="133">
        <v>7714352637272.7988</v>
      </c>
      <c r="J1955" s="133">
        <v>182407184000.65457</v>
      </c>
      <c r="K1955" s="133">
        <v>178654462139.82526</v>
      </c>
      <c r="L1955" s="133">
        <v>3659585786949.3169</v>
      </c>
      <c r="M1955" s="133">
        <v>12548511453438.512</v>
      </c>
      <c r="N1955" s="133">
        <v>13386033965406.447</v>
      </c>
      <c r="O1955" s="132">
        <v>0.56751869994156101</v>
      </c>
      <c r="P1955" s="132">
        <v>0.65626336777230199</v>
      </c>
      <c r="Q1955" s="133">
        <v>3301.9324038989757</v>
      </c>
      <c r="R1955" s="426">
        <v>1.1720744234992881</v>
      </c>
    </row>
    <row r="1956" spans="1:18">
      <c r="A1956" s="134">
        <f t="shared" si="30"/>
        <v>1951</v>
      </c>
      <c r="B1956" s="131">
        <v>9707552.5964118559</v>
      </c>
      <c r="C1956" s="131">
        <v>15609636.472895039</v>
      </c>
      <c r="D1956" s="131">
        <v>611871.2544872138</v>
      </c>
      <c r="E1956" s="131">
        <v>6014956.7477468327</v>
      </c>
      <c r="F1956" s="133">
        <v>221549289925.59955</v>
      </c>
      <c r="G1956" s="133">
        <v>50638297567.179443</v>
      </c>
      <c r="H1956" s="133">
        <v>757901813578.26172</v>
      </c>
      <c r="I1956" s="133">
        <v>19950023136390.57</v>
      </c>
      <c r="J1956" s="133">
        <v>282883352397.86206</v>
      </c>
      <c r="K1956" s="133">
        <v>60487006689.067451</v>
      </c>
      <c r="L1956" s="133">
        <v>1493022380261.147</v>
      </c>
      <c r="M1956" s="133">
        <v>22544317689316.91</v>
      </c>
      <c r="N1956" s="133">
        <v>23970023535925</v>
      </c>
      <c r="O1956" s="132">
        <v>0.67091328008759543</v>
      </c>
      <c r="P1956" s="132">
        <v>0.73348191545112873</v>
      </c>
      <c r="Q1956" s="133">
        <v>5912.6846413233843</v>
      </c>
      <c r="R1956" s="426">
        <v>1.1525598040335043</v>
      </c>
    </row>
    <row r="1957" spans="1:18">
      <c r="A1957" s="134">
        <f t="shared" si="30"/>
        <v>1952</v>
      </c>
      <c r="B1957" s="131">
        <v>14022020.067279916</v>
      </c>
      <c r="C1957" s="131">
        <v>16481802.785242137</v>
      </c>
      <c r="D1957" s="131">
        <v>669605.48224480078</v>
      </c>
      <c r="E1957" s="131">
        <v>4663473.4261152716</v>
      </c>
      <c r="F1957" s="133">
        <v>187165416877.9613</v>
      </c>
      <c r="G1957" s="133">
        <v>41406232439.60791</v>
      </c>
      <c r="H1957" s="133">
        <v>260713085419.71909</v>
      </c>
      <c r="I1957" s="133">
        <v>20843200261091.137</v>
      </c>
      <c r="J1957" s="133">
        <v>227845074215.39258</v>
      </c>
      <c r="K1957" s="133">
        <v>82075959377.646927</v>
      </c>
      <c r="L1957" s="133">
        <v>1633991711738.4675</v>
      </c>
      <c r="M1957" s="133">
        <v>23047826091842.367</v>
      </c>
      <c r="N1957" s="133">
        <v>24522542951940.223</v>
      </c>
      <c r="O1957" s="132">
        <v>0.66415025210937839</v>
      </c>
      <c r="P1957" s="132">
        <v>0.71623437821498159</v>
      </c>
      <c r="Q1957" s="133">
        <v>6048.9745811396697</v>
      </c>
      <c r="R1957" s="426">
        <v>1.226280537371228</v>
      </c>
    </row>
    <row r="1958" spans="1:18">
      <c r="A1958" s="134">
        <f t="shared" si="30"/>
        <v>1953</v>
      </c>
      <c r="B1958" s="131">
        <v>8814949.7388325762</v>
      </c>
      <c r="C1958" s="131">
        <v>5958121.8937524706</v>
      </c>
      <c r="D1958" s="131">
        <v>536726.04554975568</v>
      </c>
      <c r="E1958" s="131">
        <v>6780291.5614443272</v>
      </c>
      <c r="F1958" s="133">
        <v>315745094024.35681</v>
      </c>
      <c r="G1958" s="133">
        <v>82069686976.567444</v>
      </c>
      <c r="H1958" s="133">
        <v>220673707528.42065</v>
      </c>
      <c r="I1958" s="133">
        <v>12822700573417.49</v>
      </c>
      <c r="J1958" s="133">
        <v>446611083727.12476</v>
      </c>
      <c r="K1958" s="133">
        <v>61721193101.550972</v>
      </c>
      <c r="L1958" s="133">
        <v>1483021768822.7654</v>
      </c>
      <c r="M1958" s="133">
        <v>15034728326597.352</v>
      </c>
      <c r="N1958" s="133">
        <v>16039409819894.396</v>
      </c>
      <c r="O1958" s="132">
        <v>0.61273351540326093</v>
      </c>
      <c r="P1958" s="132">
        <v>0.66188023495627002</v>
      </c>
      <c r="Q1958" s="133">
        <v>3956.4405081140594</v>
      </c>
      <c r="R1958" s="426">
        <v>1.2531132847411801</v>
      </c>
    </row>
    <row r="1959" spans="1:18">
      <c r="A1959" s="134">
        <f t="shared" si="30"/>
        <v>1954</v>
      </c>
      <c r="B1959" s="131">
        <v>7224952.9515848095</v>
      </c>
      <c r="C1959" s="131">
        <v>4741343.2203062065</v>
      </c>
      <c r="D1959" s="131">
        <v>1344257.4466910476</v>
      </c>
      <c r="E1959" s="131">
        <v>4120602.2015718566</v>
      </c>
      <c r="F1959" s="133">
        <v>202986767915.91107</v>
      </c>
      <c r="G1959" s="133">
        <v>33954050254.46426</v>
      </c>
      <c r="H1959" s="133">
        <v>568474408100.1582</v>
      </c>
      <c r="I1959" s="133">
        <v>8646274969527.7422</v>
      </c>
      <c r="J1959" s="133">
        <v>208981452398.58356</v>
      </c>
      <c r="K1959" s="133">
        <v>127626896723.00586</v>
      </c>
      <c r="L1959" s="133">
        <v>2529149632270.6836</v>
      </c>
      <c r="M1959" s="133">
        <v>12080507359020.174</v>
      </c>
      <c r="N1959" s="133">
        <v>12878698972457.18</v>
      </c>
      <c r="O1959" s="132">
        <v>0.58494475268926605</v>
      </c>
      <c r="P1959" s="132">
        <v>0.68203528860072871</v>
      </c>
      <c r="Q1959" s="133">
        <v>3176.7881037141537</v>
      </c>
      <c r="R1959" s="426">
        <v>0.96675674542811163</v>
      </c>
    </row>
    <row r="1960" spans="1:18">
      <c r="A1960" s="134">
        <f t="shared" si="30"/>
        <v>1955</v>
      </c>
      <c r="B1960" s="131">
        <v>11031991.619074209</v>
      </c>
      <c r="C1960" s="131">
        <v>8578477.9289109949</v>
      </c>
      <c r="D1960" s="131">
        <v>746850.4418352471</v>
      </c>
      <c r="E1960" s="131">
        <v>5515885.0005197823</v>
      </c>
      <c r="F1960" s="133">
        <v>195758029347.55981</v>
      </c>
      <c r="G1960" s="133">
        <v>52815372634.300446</v>
      </c>
      <c r="H1960" s="133">
        <v>204162038055.31</v>
      </c>
      <c r="I1960" s="133">
        <v>13844741924431.904</v>
      </c>
      <c r="J1960" s="133">
        <v>476253835498.77197</v>
      </c>
      <c r="K1960" s="133">
        <v>80792791692.052277</v>
      </c>
      <c r="L1960" s="133">
        <v>1726076145725.3337</v>
      </c>
      <c r="M1960" s="133">
        <v>16332026735403.373</v>
      </c>
      <c r="N1960" s="133">
        <v>17393225696783.42</v>
      </c>
      <c r="O1960" s="132">
        <v>0.62647244997178386</v>
      </c>
      <c r="P1960" s="132">
        <v>0.68005041373495989</v>
      </c>
      <c r="Q1960" s="133">
        <v>4290.3862103560487</v>
      </c>
      <c r="R1960" s="426">
        <v>1.0726539908359525</v>
      </c>
    </row>
    <row r="1961" spans="1:18">
      <c r="A1961" s="134">
        <f t="shared" si="30"/>
        <v>1956</v>
      </c>
      <c r="B1961" s="131">
        <v>10391219.114965454</v>
      </c>
      <c r="C1961" s="131">
        <v>5903631.8292163415</v>
      </c>
      <c r="D1961" s="131">
        <v>607163.6873234401</v>
      </c>
      <c r="E1961" s="131">
        <v>3644930.797733855</v>
      </c>
      <c r="F1961" s="133">
        <v>187177518253.02945</v>
      </c>
      <c r="G1961" s="133">
        <v>38132998424.665421</v>
      </c>
      <c r="H1961" s="133">
        <v>211556556709.20844</v>
      </c>
      <c r="I1961" s="133">
        <v>10185840511851.309</v>
      </c>
      <c r="J1961" s="133">
        <v>277624928117.15704</v>
      </c>
      <c r="K1961" s="133">
        <v>54287944774.742195</v>
      </c>
      <c r="L1961" s="133">
        <v>1708061536675.0808</v>
      </c>
      <c r="M1961" s="133">
        <v>12437371478127.496</v>
      </c>
      <c r="N1961" s="133">
        <v>13325363864215.613</v>
      </c>
      <c r="O1961" s="132">
        <v>0.60513140159767087</v>
      </c>
      <c r="P1961" s="132">
        <v>0.65321123213509091</v>
      </c>
      <c r="Q1961" s="133">
        <v>3286.9669127320212</v>
      </c>
      <c r="R1961" s="426">
        <v>1.2454410689912019</v>
      </c>
    </row>
    <row r="1962" spans="1:18">
      <c r="A1962" s="134">
        <f t="shared" si="30"/>
        <v>1957</v>
      </c>
      <c r="B1962" s="131">
        <v>7482406.0201252662</v>
      </c>
      <c r="C1962" s="131">
        <v>5159233.1543535851</v>
      </c>
      <c r="D1962" s="131">
        <v>1010284.7780819887</v>
      </c>
      <c r="E1962" s="131">
        <v>4934505.4871913511</v>
      </c>
      <c r="F1962" s="133">
        <v>221785984702.25958</v>
      </c>
      <c r="G1962" s="133">
        <v>60079740281.073807</v>
      </c>
      <c r="H1962" s="133">
        <v>458617184404.73944</v>
      </c>
      <c r="I1962" s="133">
        <v>10510977956257.164</v>
      </c>
      <c r="J1962" s="133">
        <v>448489782973.96613</v>
      </c>
      <c r="K1962" s="133">
        <v>60439200951.938492</v>
      </c>
      <c r="L1962" s="133">
        <v>2174220093552.7402</v>
      </c>
      <c r="M1962" s="133">
        <v>13652744218140.551</v>
      </c>
      <c r="N1962" s="133">
        <v>14619679870989.938</v>
      </c>
      <c r="O1962" s="132">
        <v>0.62229001887372926</v>
      </c>
      <c r="P1962" s="132">
        <v>0.68800419525195333</v>
      </c>
      <c r="Q1962" s="133">
        <v>3606.2357846546465</v>
      </c>
      <c r="R1962" s="426">
        <v>1.0133325023668043</v>
      </c>
    </row>
    <row r="1963" spans="1:18">
      <c r="A1963" s="134">
        <f t="shared" si="30"/>
        <v>1958</v>
      </c>
      <c r="B1963" s="131">
        <v>6961172.5192624079</v>
      </c>
      <c r="C1963" s="131">
        <v>3661109.202056916</v>
      </c>
      <c r="D1963" s="131">
        <v>984091.40671722451</v>
      </c>
      <c r="E1963" s="131">
        <v>5207652.1345018055</v>
      </c>
      <c r="F1963" s="133">
        <v>228717728802.43243</v>
      </c>
      <c r="G1963" s="133">
        <v>48982750106.128471</v>
      </c>
      <c r="H1963" s="133">
        <v>437009104756.88086</v>
      </c>
      <c r="I1963" s="133">
        <v>7942467500616.6406</v>
      </c>
      <c r="J1963" s="133">
        <v>269372889114.22177</v>
      </c>
      <c r="K1963" s="133">
        <v>85389152632.950745</v>
      </c>
      <c r="L1963" s="133">
        <v>2328997124534.6201</v>
      </c>
      <c r="M1963" s="133">
        <v>11063235771655.314</v>
      </c>
      <c r="N1963" s="133">
        <v>11845610353047.803</v>
      </c>
      <c r="O1963" s="132">
        <v>0.54332876961452348</v>
      </c>
      <c r="P1963" s="132">
        <v>0.61274343919838536</v>
      </c>
      <c r="Q1963" s="133">
        <v>2921.9561798341892</v>
      </c>
      <c r="R1963" s="426">
        <v>1.0815615688307816</v>
      </c>
    </row>
    <row r="1964" spans="1:18">
      <c r="A1964" s="134">
        <f t="shared" si="30"/>
        <v>1959</v>
      </c>
      <c r="B1964" s="131">
        <v>10413787.878891835</v>
      </c>
      <c r="C1964" s="131">
        <v>5909303.1206886172</v>
      </c>
      <c r="D1964" s="131">
        <v>1607961.6868589832</v>
      </c>
      <c r="E1964" s="131">
        <v>3268522.6557620196</v>
      </c>
      <c r="F1964" s="133">
        <v>167947095283.63696</v>
      </c>
      <c r="G1964" s="133">
        <v>58559052115.883499</v>
      </c>
      <c r="H1964" s="133">
        <v>590296120659.70325</v>
      </c>
      <c r="I1964" s="133">
        <v>9124173143665.6426</v>
      </c>
      <c r="J1964" s="133">
        <v>196306626386.93512</v>
      </c>
      <c r="K1964" s="133">
        <v>104408278740.8091</v>
      </c>
      <c r="L1964" s="133">
        <v>3083477875341.9102</v>
      </c>
      <c r="M1964" s="133">
        <v>13098662044795</v>
      </c>
      <c r="N1964" s="133">
        <v>13951311692131.52</v>
      </c>
      <c r="O1964" s="132">
        <v>0.60369520432044443</v>
      </c>
      <c r="P1964" s="132">
        <v>0.67062621955549251</v>
      </c>
      <c r="Q1964" s="133">
        <v>3441.3694356515834</v>
      </c>
      <c r="R1964" s="426">
        <v>0.89027903959519883</v>
      </c>
    </row>
    <row r="1965" spans="1:18">
      <c r="A1965" s="134">
        <f t="shared" si="30"/>
        <v>1960</v>
      </c>
      <c r="B1965" s="131">
        <v>10064379.051424589</v>
      </c>
      <c r="C1965" s="131">
        <v>4163329.0719140321</v>
      </c>
      <c r="D1965" s="131">
        <v>595246.48462158046</v>
      </c>
      <c r="E1965" s="131">
        <v>6636037.2856381331</v>
      </c>
      <c r="F1965" s="133">
        <v>245708036506.38345</v>
      </c>
      <c r="G1965" s="133">
        <v>69802818546.022217</v>
      </c>
      <c r="H1965" s="133">
        <v>437881318656.54895</v>
      </c>
      <c r="I1965" s="133">
        <v>7997922300907.6738</v>
      </c>
      <c r="J1965" s="133">
        <v>669286917942.30286</v>
      </c>
      <c r="K1965" s="133">
        <v>60042167162.161781</v>
      </c>
      <c r="L1965" s="133">
        <v>1205022326330.5989</v>
      </c>
      <c r="M1965" s="133">
        <v>10370155030999.287</v>
      </c>
      <c r="N1965" s="133">
        <v>11138518009818.377</v>
      </c>
      <c r="O1965" s="132">
        <v>0.54712750229796925</v>
      </c>
      <c r="P1965" s="132">
        <v>0.60004825479066171</v>
      </c>
      <c r="Q1965" s="133">
        <v>2747.5377429251052</v>
      </c>
      <c r="R1965" s="426">
        <v>1.0073909186019523</v>
      </c>
    </row>
    <row r="1966" spans="1:18">
      <c r="A1966" s="134">
        <f t="shared" si="30"/>
        <v>1961</v>
      </c>
      <c r="B1966" s="131">
        <v>13278701.811167482</v>
      </c>
      <c r="C1966" s="131">
        <v>6988126.1254198803</v>
      </c>
      <c r="D1966" s="131">
        <v>1707472.7134305048</v>
      </c>
      <c r="E1966" s="131">
        <v>6337168.6375879925</v>
      </c>
      <c r="F1966" s="133">
        <v>287327827826.32776</v>
      </c>
      <c r="G1966" s="133">
        <v>84301852652.911102</v>
      </c>
      <c r="H1966" s="133">
        <v>947845819119.47937</v>
      </c>
      <c r="I1966" s="133">
        <v>13184635396134.252</v>
      </c>
      <c r="J1966" s="133">
        <v>387371710757.19818</v>
      </c>
      <c r="K1966" s="133">
        <v>163442550898.69431</v>
      </c>
      <c r="L1966" s="133">
        <v>3904091557782.6812</v>
      </c>
      <c r="M1966" s="133">
        <v>18587387034692.301</v>
      </c>
      <c r="N1966" s="133">
        <v>19879230229683.289</v>
      </c>
      <c r="O1966" s="132">
        <v>0.57476041497382357</v>
      </c>
      <c r="P1966" s="132">
        <v>0.64523758655471952</v>
      </c>
      <c r="Q1966" s="133">
        <v>4903.6088381063864</v>
      </c>
      <c r="R1966" s="426">
        <v>1.220378832962884</v>
      </c>
    </row>
    <row r="1967" spans="1:18">
      <c r="A1967" s="134">
        <f t="shared" si="30"/>
        <v>1962</v>
      </c>
      <c r="B1967" s="131">
        <v>14700763.05180403</v>
      </c>
      <c r="C1967" s="131">
        <v>6042890.7824063115</v>
      </c>
      <c r="D1967" s="131">
        <v>1099309.9749780854</v>
      </c>
      <c r="E1967" s="131">
        <v>2395571.5311311074</v>
      </c>
      <c r="F1967" s="133">
        <v>163102410916.67987</v>
      </c>
      <c r="G1967" s="133">
        <v>43900335438.588501</v>
      </c>
      <c r="H1967" s="133">
        <v>0</v>
      </c>
      <c r="I1967" s="133">
        <v>10944580955878.967</v>
      </c>
      <c r="J1967" s="133">
        <v>122843964371.58614</v>
      </c>
      <c r="K1967" s="133">
        <v>80697764667.735855</v>
      </c>
      <c r="L1967" s="133">
        <v>2488406679389.876</v>
      </c>
      <c r="M1967" s="133">
        <v>13636529364308.164</v>
      </c>
      <c r="N1967" s="133">
        <v>14401293157623.965</v>
      </c>
      <c r="O1967" s="132">
        <v>0.54190193716525459</v>
      </c>
      <c r="P1967" s="132">
        <v>0.6261009249498205</v>
      </c>
      <c r="Q1967" s="133">
        <v>3552.3663437651617</v>
      </c>
      <c r="R1967" s="426">
        <v>1.050524867862813</v>
      </c>
    </row>
    <row r="1968" spans="1:18">
      <c r="A1968" s="134">
        <f t="shared" si="30"/>
        <v>1963</v>
      </c>
      <c r="B1968" s="131">
        <v>12815240.207904151</v>
      </c>
      <c r="C1968" s="131">
        <v>20461556.447329</v>
      </c>
      <c r="D1968" s="131">
        <v>459701.423712057</v>
      </c>
      <c r="E1968" s="131">
        <v>3497983.6190254958</v>
      </c>
      <c r="F1968" s="133">
        <v>283892007342.20471</v>
      </c>
      <c r="G1968" s="133">
        <v>53393218080.415558</v>
      </c>
      <c r="H1968" s="133">
        <v>773703511874.599</v>
      </c>
      <c r="I1968" s="133">
        <v>27906150781887.863</v>
      </c>
      <c r="J1968" s="133">
        <v>190207749642.19516</v>
      </c>
      <c r="K1968" s="133">
        <v>54007249104.403595</v>
      </c>
      <c r="L1968" s="133">
        <v>1108133971485.8953</v>
      </c>
      <c r="M1968" s="133">
        <v>30032203263994.953</v>
      </c>
      <c r="N1968" s="133">
        <v>32113084020629.441</v>
      </c>
      <c r="O1968" s="132">
        <v>0.72914571746885359</v>
      </c>
      <c r="P1968" s="132">
        <v>0.7924715718176194</v>
      </c>
      <c r="Q1968" s="133">
        <v>7921.3330095287229</v>
      </c>
      <c r="R1968" s="426">
        <v>1.2282644725116414</v>
      </c>
    </row>
    <row r="1969" spans="1:18">
      <c r="A1969" s="134">
        <f t="shared" si="30"/>
        <v>1964</v>
      </c>
      <c r="B1969" s="131">
        <v>15405598.043177968</v>
      </c>
      <c r="C1969" s="131">
        <v>15176533.935338359</v>
      </c>
      <c r="D1969" s="131">
        <v>1232077.7072129231</v>
      </c>
      <c r="E1969" s="131">
        <v>4006592.3464925559</v>
      </c>
      <c r="F1969" s="133">
        <v>145036139968.35999</v>
      </c>
      <c r="G1969" s="133">
        <v>50571016635.898026</v>
      </c>
      <c r="H1969" s="133">
        <v>28015060737.086494</v>
      </c>
      <c r="I1969" s="133">
        <v>18245572487082.082</v>
      </c>
      <c r="J1969" s="133">
        <v>195801952920.72296</v>
      </c>
      <c r="K1969" s="133">
        <v>105369477970.57925</v>
      </c>
      <c r="L1969" s="133">
        <v>2355723806865.8018</v>
      </c>
      <c r="M1969" s="133">
        <v>20930482785576.27</v>
      </c>
      <c r="N1969" s="133">
        <v>22257202180825.59</v>
      </c>
      <c r="O1969" s="132">
        <v>0.63804905381789101</v>
      </c>
      <c r="P1969" s="132">
        <v>0.69172309214406447</v>
      </c>
      <c r="Q1969" s="133">
        <v>5490.183073711295</v>
      </c>
      <c r="R1969" s="426">
        <v>0.92399607003584305</v>
      </c>
    </row>
    <row r="1970" spans="1:18">
      <c r="A1970" s="134">
        <f t="shared" si="30"/>
        <v>1965</v>
      </c>
      <c r="B1970" s="131">
        <v>13204406.989845026</v>
      </c>
      <c r="C1970" s="131">
        <v>5654775.9653134709</v>
      </c>
      <c r="D1970" s="131">
        <v>1147868.941188606</v>
      </c>
      <c r="E1970" s="131">
        <v>5018592.7891214686</v>
      </c>
      <c r="F1970" s="133">
        <v>245556929881.95203</v>
      </c>
      <c r="G1970" s="133">
        <v>48234380069.922272</v>
      </c>
      <c r="H1970" s="133">
        <v>1092605448778.2795</v>
      </c>
      <c r="I1970" s="133">
        <v>10094828372366.01</v>
      </c>
      <c r="J1970" s="133">
        <v>353889238954.29175</v>
      </c>
      <c r="K1970" s="133">
        <v>108236391928.26651</v>
      </c>
      <c r="L1970" s="133">
        <v>2192923396057.3972</v>
      </c>
      <c r="M1970" s="133">
        <v>13842482848084.242</v>
      </c>
      <c r="N1970" s="133">
        <v>14911509434322.525</v>
      </c>
      <c r="O1970" s="132">
        <v>0.56934774216085871</v>
      </c>
      <c r="P1970" s="132">
        <v>0.64555738490669379</v>
      </c>
      <c r="Q1970" s="133">
        <v>3678.2213700844909</v>
      </c>
      <c r="R1970" s="426">
        <v>0.97247391372024916</v>
      </c>
    </row>
    <row r="1971" spans="1:18">
      <c r="A1971" s="134">
        <f t="shared" si="30"/>
        <v>1966</v>
      </c>
      <c r="B1971" s="131">
        <v>9263309.7440899163</v>
      </c>
      <c r="C1971" s="131">
        <v>13884657.511479685</v>
      </c>
      <c r="D1971" s="131">
        <v>985645.53322287835</v>
      </c>
      <c r="E1971" s="131">
        <v>3314997.4643766307</v>
      </c>
      <c r="F1971" s="133">
        <v>186392610808.12967</v>
      </c>
      <c r="G1971" s="133">
        <v>48062026200.635857</v>
      </c>
      <c r="H1971" s="133">
        <v>183822657702.26001</v>
      </c>
      <c r="I1971" s="133">
        <v>15950871037067.98</v>
      </c>
      <c r="J1971" s="133">
        <v>244824675500.33319</v>
      </c>
      <c r="K1971" s="133">
        <v>76637865154.788177</v>
      </c>
      <c r="L1971" s="133">
        <v>2437995605191.6948</v>
      </c>
      <c r="M1971" s="133">
        <v>18894151840617.059</v>
      </c>
      <c r="N1971" s="133">
        <v>19974532450533.32</v>
      </c>
      <c r="O1971" s="132">
        <v>0.6928028809803356</v>
      </c>
      <c r="P1971" s="132">
        <v>0.76090896429640942</v>
      </c>
      <c r="Q1971" s="133">
        <v>4927.1170326919882</v>
      </c>
      <c r="R1971" s="426">
        <v>1.1260533810476969</v>
      </c>
    </row>
    <row r="1972" spans="1:18">
      <c r="A1972" s="134">
        <f t="shared" si="30"/>
        <v>1967</v>
      </c>
      <c r="B1972" s="131">
        <v>10304951.540211139</v>
      </c>
      <c r="C1972" s="131">
        <v>3987339.7474240949</v>
      </c>
      <c r="D1972" s="131">
        <v>724610.54327734117</v>
      </c>
      <c r="E1972" s="131">
        <v>3807239.4292623419</v>
      </c>
      <c r="F1972" s="133">
        <v>271816951384.57709</v>
      </c>
      <c r="G1972" s="133">
        <v>66147905727.730675</v>
      </c>
      <c r="H1972" s="133">
        <v>808523925580.38684</v>
      </c>
      <c r="I1972" s="133">
        <v>8266277551207.4912</v>
      </c>
      <c r="J1972" s="133">
        <v>255403295447.70953</v>
      </c>
      <c r="K1972" s="133">
        <v>102788991545.98143</v>
      </c>
      <c r="L1972" s="133">
        <v>1629488668850.3145</v>
      </c>
      <c r="M1972" s="133">
        <v>11062482432631.883</v>
      </c>
      <c r="N1972" s="133">
        <v>11973724243921.299</v>
      </c>
      <c r="O1972" s="132">
        <v>0.55515820257802317</v>
      </c>
      <c r="P1972" s="132">
        <v>0.62706146549171038</v>
      </c>
      <c r="Q1972" s="133">
        <v>2953.5580276076216</v>
      </c>
      <c r="R1972" s="426">
        <v>1.0516393692525297</v>
      </c>
    </row>
    <row r="1973" spans="1:18">
      <c r="A1973" s="134">
        <f t="shared" si="30"/>
        <v>1968</v>
      </c>
      <c r="B1973" s="131">
        <v>12547188.106300885</v>
      </c>
      <c r="C1973" s="131">
        <v>9375783.3599567134</v>
      </c>
      <c r="D1973" s="131">
        <v>790221.79040100658</v>
      </c>
      <c r="E1973" s="131">
        <v>3953851.3101302921</v>
      </c>
      <c r="F1973" s="133">
        <v>255243145822.69067</v>
      </c>
      <c r="G1973" s="133">
        <v>50178201357.847382</v>
      </c>
      <c r="H1973" s="133">
        <v>582133512437.76611</v>
      </c>
      <c r="I1973" s="133">
        <v>14813194884514.137</v>
      </c>
      <c r="J1973" s="133">
        <v>194692692029.28647</v>
      </c>
      <c r="K1973" s="133">
        <v>60318818968.746246</v>
      </c>
      <c r="L1973" s="133">
        <v>2125462303373.5042</v>
      </c>
      <c r="M1973" s="133">
        <v>17775802211323.441</v>
      </c>
      <c r="N1973" s="133">
        <v>18945099952623.855</v>
      </c>
      <c r="O1973" s="132">
        <v>0.6389511636300389</v>
      </c>
      <c r="P1973" s="132">
        <v>0.69580620951409045</v>
      </c>
      <c r="Q1973" s="133">
        <v>4673.1869641400726</v>
      </c>
      <c r="R1973" s="426">
        <v>1.2903729264682575</v>
      </c>
    </row>
    <row r="1974" spans="1:18">
      <c r="A1974" s="134">
        <f t="shared" si="30"/>
        <v>1969</v>
      </c>
      <c r="B1974" s="131">
        <v>9446131.3127666898</v>
      </c>
      <c r="C1974" s="131">
        <v>6592149.4621601431</v>
      </c>
      <c r="D1974" s="131">
        <v>920328.91836718866</v>
      </c>
      <c r="E1974" s="131">
        <v>5136403.2233399246</v>
      </c>
      <c r="F1974" s="133">
        <v>190329391605.19403</v>
      </c>
      <c r="G1974" s="133">
        <v>49763412139.046394</v>
      </c>
      <c r="H1974" s="133">
        <v>644151058322.30847</v>
      </c>
      <c r="I1974" s="133">
        <v>11949554488106.146</v>
      </c>
      <c r="J1974" s="133">
        <v>436437342175.79834</v>
      </c>
      <c r="K1974" s="133">
        <v>94439856895.532837</v>
      </c>
      <c r="L1974" s="133">
        <v>2291541441940.3306</v>
      </c>
      <c r="M1974" s="133">
        <v>15416124187440.117</v>
      </c>
      <c r="N1974" s="133">
        <v>16421187989224.424</v>
      </c>
      <c r="O1974" s="132">
        <v>0.63647186731854344</v>
      </c>
      <c r="P1974" s="132">
        <v>0.70684585495192609</v>
      </c>
      <c r="Q1974" s="133">
        <v>4050.6137121915203</v>
      </c>
      <c r="R1974" s="426">
        <v>1.0610047543976846</v>
      </c>
    </row>
    <row r="1975" spans="1:18">
      <c r="A1975" s="134">
        <f t="shared" si="30"/>
        <v>1970</v>
      </c>
      <c r="B1975" s="131">
        <v>8637995.9807571489</v>
      </c>
      <c r="C1975" s="131">
        <v>5176519.4673740529</v>
      </c>
      <c r="D1975" s="131">
        <v>779575.9733738841</v>
      </c>
      <c r="E1975" s="131">
        <v>4157468.6953234826</v>
      </c>
      <c r="F1975" s="133">
        <v>181838075297.24329</v>
      </c>
      <c r="G1975" s="133">
        <v>60766099421.985779</v>
      </c>
      <c r="H1975" s="133">
        <v>544070821765.88556</v>
      </c>
      <c r="I1975" s="133">
        <v>9005719050956.752</v>
      </c>
      <c r="J1975" s="133">
        <v>152559161512.67657</v>
      </c>
      <c r="K1975" s="133">
        <v>49320915934.379463</v>
      </c>
      <c r="L1975" s="133">
        <v>1841742996154.5503</v>
      </c>
      <c r="M1975" s="133">
        <v>11593412946324.242</v>
      </c>
      <c r="N1975" s="133">
        <v>12378148658721.738</v>
      </c>
      <c r="O1975" s="132">
        <v>0.602068532240293</v>
      </c>
      <c r="P1975" s="132">
        <v>0.65805069901619384</v>
      </c>
      <c r="Q1975" s="133">
        <v>3053.317380049763</v>
      </c>
      <c r="R1975" s="426">
        <v>0.96630070522917433</v>
      </c>
    </row>
    <row r="1976" spans="1:18">
      <c r="A1976" s="134">
        <f t="shared" si="30"/>
        <v>1971</v>
      </c>
      <c r="B1976" s="131">
        <v>10160642.920627756</v>
      </c>
      <c r="C1976" s="131">
        <v>5462232.3962547136</v>
      </c>
      <c r="D1976" s="131">
        <v>1500733.8442771339</v>
      </c>
      <c r="E1976" s="131">
        <v>4990192.6194466129</v>
      </c>
      <c r="F1976" s="133">
        <v>255618392624.66617</v>
      </c>
      <c r="G1976" s="133">
        <v>48872694111.755814</v>
      </c>
      <c r="H1976" s="133">
        <v>653474291731.0011</v>
      </c>
      <c r="I1976" s="133">
        <v>9637446293491.7734</v>
      </c>
      <c r="J1976" s="133">
        <v>367815349278.40509</v>
      </c>
      <c r="K1976" s="133">
        <v>129338148680.8651</v>
      </c>
      <c r="L1976" s="133">
        <v>3529263821366.396</v>
      </c>
      <c r="M1976" s="133">
        <v>14317337904548.441</v>
      </c>
      <c r="N1976" s="133">
        <v>15281159621400.313</v>
      </c>
      <c r="O1976" s="132">
        <v>0.58693510127911908</v>
      </c>
      <c r="P1976" s="132">
        <v>0.67498760354071219</v>
      </c>
      <c r="Q1976" s="133">
        <v>3769.4029653182815</v>
      </c>
      <c r="R1976" s="426">
        <v>1.1188706237940691</v>
      </c>
    </row>
    <row r="1977" spans="1:18">
      <c r="A1977" s="134">
        <f t="shared" si="30"/>
        <v>1972</v>
      </c>
      <c r="B1977" s="131">
        <v>9162029.2812492959</v>
      </c>
      <c r="C1977" s="131">
        <v>8366443.4597134339</v>
      </c>
      <c r="D1977" s="131">
        <v>903910.42624833959</v>
      </c>
      <c r="E1977" s="131">
        <v>4574923.6208425239</v>
      </c>
      <c r="F1977" s="133">
        <v>164198305088.32916</v>
      </c>
      <c r="G1977" s="133">
        <v>35125009693.218391</v>
      </c>
      <c r="H1977" s="133">
        <v>479074734174.98999</v>
      </c>
      <c r="I1977" s="133">
        <v>14024440617349.35</v>
      </c>
      <c r="J1977" s="133">
        <v>290446761734.2395</v>
      </c>
      <c r="K1977" s="133">
        <v>78013279463.890472</v>
      </c>
      <c r="L1977" s="133">
        <v>1619938856317.9563</v>
      </c>
      <c r="M1977" s="133">
        <v>16491914249040.428</v>
      </c>
      <c r="N1977" s="133">
        <v>17624834827628.699</v>
      </c>
      <c r="O1977" s="132">
        <v>0.6304928170813674</v>
      </c>
      <c r="P1977" s="132">
        <v>0.70097147855494946</v>
      </c>
      <c r="Q1977" s="133">
        <v>4347.5172243780708</v>
      </c>
      <c r="R1977" s="426">
        <v>1.0293305778403903</v>
      </c>
    </row>
    <row r="1978" spans="1:18">
      <c r="A1978" s="134">
        <f t="shared" si="30"/>
        <v>1973</v>
      </c>
      <c r="B1978" s="131">
        <v>12772414.504878253</v>
      </c>
      <c r="C1978" s="131">
        <v>17869628.402224541</v>
      </c>
      <c r="D1978" s="131">
        <v>765492.7690430542</v>
      </c>
      <c r="E1978" s="131">
        <v>4961488.3358405624</v>
      </c>
      <c r="F1978" s="133">
        <v>265341658689.57135</v>
      </c>
      <c r="G1978" s="133">
        <v>75526579702.544891</v>
      </c>
      <c r="H1978" s="133">
        <v>580503975390.29065</v>
      </c>
      <c r="I1978" s="133">
        <v>26891055590687.973</v>
      </c>
      <c r="J1978" s="133">
        <v>229537248813.57318</v>
      </c>
      <c r="K1978" s="133">
        <v>68337459620.885628</v>
      </c>
      <c r="L1978" s="133">
        <v>1409418750701.0986</v>
      </c>
      <c r="M1978" s="133">
        <v>29178853025213.82</v>
      </c>
      <c r="N1978" s="133">
        <v>30987544604847.074</v>
      </c>
      <c r="O1978" s="132">
        <v>0.7077452230630159</v>
      </c>
      <c r="P1978" s="132">
        <v>0.76845136845700734</v>
      </c>
      <c r="Q1978" s="133">
        <v>7643.6962518123028</v>
      </c>
      <c r="R1978" s="426">
        <v>0.87389841711503335</v>
      </c>
    </row>
    <row r="1979" spans="1:18">
      <c r="A1979" s="134">
        <f t="shared" si="30"/>
        <v>1974</v>
      </c>
      <c r="B1979" s="131">
        <v>8984346.0469001438</v>
      </c>
      <c r="C1979" s="131">
        <v>4701265.8016729541</v>
      </c>
      <c r="D1979" s="131">
        <v>688867.61741919385</v>
      </c>
      <c r="E1979" s="131">
        <v>3930340.9361880259</v>
      </c>
      <c r="F1979" s="133">
        <v>199274824792.23639</v>
      </c>
      <c r="G1979" s="133">
        <v>32899751866.906948</v>
      </c>
      <c r="H1979" s="133">
        <v>107913359027.99188</v>
      </c>
      <c r="I1979" s="133">
        <v>9920580012513.5625</v>
      </c>
      <c r="J1979" s="133">
        <v>321410429022.89783</v>
      </c>
      <c r="K1979" s="133">
        <v>71110819089.582489</v>
      </c>
      <c r="L1979" s="133">
        <v>1778471666397.793</v>
      </c>
      <c r="M1979" s="133">
        <v>12199486286051.828</v>
      </c>
      <c r="N1979" s="133">
        <v>13062533792023.891</v>
      </c>
      <c r="O1979" s="132">
        <v>0.61849510543677044</v>
      </c>
      <c r="P1979" s="132">
        <v>0.67631453619464177</v>
      </c>
      <c r="Q1979" s="133">
        <v>3222.1346304942995</v>
      </c>
      <c r="R1979" s="426">
        <v>1.1219273777585368</v>
      </c>
    </row>
    <row r="1980" spans="1:18">
      <c r="A1980" s="134">
        <f t="shared" si="30"/>
        <v>1975</v>
      </c>
      <c r="B1980" s="131">
        <v>12816854.420393985</v>
      </c>
      <c r="C1980" s="131">
        <v>5298255.4739969447</v>
      </c>
      <c r="D1980" s="131">
        <v>1008287.3968730001</v>
      </c>
      <c r="E1980" s="131">
        <v>4226115.3373984359</v>
      </c>
      <c r="F1980" s="133">
        <v>200866404593.70349</v>
      </c>
      <c r="G1980" s="133">
        <v>53498514528.715607</v>
      </c>
      <c r="H1980" s="133">
        <v>460742035340.21051</v>
      </c>
      <c r="I1980" s="133">
        <v>10145945566420.264</v>
      </c>
      <c r="J1980" s="133">
        <v>249177216882.24976</v>
      </c>
      <c r="K1980" s="133">
        <v>132852610004.95685</v>
      </c>
      <c r="L1980" s="133">
        <v>2267057965073.2422</v>
      </c>
      <c r="M1980" s="133">
        <v>13255775393720.924</v>
      </c>
      <c r="N1980" s="133">
        <v>14210462301085.828</v>
      </c>
      <c r="O1980" s="132">
        <v>0.56982547086524893</v>
      </c>
      <c r="P1980" s="132">
        <v>0.62416918526203125</v>
      </c>
      <c r="Q1980" s="133">
        <v>3505.2941048559023</v>
      </c>
      <c r="R1980" s="426">
        <v>0.94987200800683491</v>
      </c>
    </row>
    <row r="1981" spans="1:18">
      <c r="A1981" s="134">
        <f t="shared" si="30"/>
        <v>1976</v>
      </c>
      <c r="B1981" s="131">
        <v>10142946.693524908</v>
      </c>
      <c r="C1981" s="131">
        <v>11764965.06176614</v>
      </c>
      <c r="D1981" s="131">
        <v>666944.01840556227</v>
      </c>
      <c r="E1981" s="131">
        <v>4270495.4483490298</v>
      </c>
      <c r="F1981" s="133">
        <v>235467216704.22388</v>
      </c>
      <c r="G1981" s="133">
        <v>57171158283.27095</v>
      </c>
      <c r="H1981" s="133">
        <v>348909067385.84607</v>
      </c>
      <c r="I1981" s="133">
        <v>22412254304229.711</v>
      </c>
      <c r="J1981" s="133">
        <v>218653162912.0737</v>
      </c>
      <c r="K1981" s="133">
        <v>57395900294.806053</v>
      </c>
      <c r="L1981" s="133">
        <v>1243131213002.936</v>
      </c>
      <c r="M1981" s="133">
        <v>24280343647825.375</v>
      </c>
      <c r="N1981" s="133">
        <v>25876964878212.664</v>
      </c>
      <c r="O1981" s="132">
        <v>0.70497292143505397</v>
      </c>
      <c r="P1981" s="132">
        <v>0.76820183129699826</v>
      </c>
      <c r="Q1981" s="133">
        <v>6383.0697775561575</v>
      </c>
      <c r="R1981" s="426">
        <v>1.0884164502625782</v>
      </c>
    </row>
    <row r="1982" spans="1:18">
      <c r="A1982" s="134">
        <f t="shared" si="30"/>
        <v>1977</v>
      </c>
      <c r="B1982" s="131">
        <v>8951545.772098098</v>
      </c>
      <c r="C1982" s="131">
        <v>3980527.1779153976</v>
      </c>
      <c r="D1982" s="131">
        <v>952891.48497074214</v>
      </c>
      <c r="E1982" s="131">
        <v>3264073.1082483926</v>
      </c>
      <c r="F1982" s="133">
        <v>162721848667.4693</v>
      </c>
      <c r="G1982" s="133">
        <v>39983072298.533691</v>
      </c>
      <c r="H1982" s="133">
        <v>409733006294.32166</v>
      </c>
      <c r="I1982" s="133">
        <v>6679994493410.1113</v>
      </c>
      <c r="J1982" s="133">
        <v>126876057598.01985</v>
      </c>
      <c r="K1982" s="133">
        <v>98872295645.404434</v>
      </c>
      <c r="L1982" s="133">
        <v>2010890627674.7886</v>
      </c>
      <c r="M1982" s="133">
        <v>9326366480622.6445</v>
      </c>
      <c r="N1982" s="133">
        <v>10024758112782.766</v>
      </c>
      <c r="O1982" s="132">
        <v>0.55377490728887846</v>
      </c>
      <c r="P1982" s="132">
        <v>0.61690392722419174</v>
      </c>
      <c r="Q1982" s="133">
        <v>2472.8066385749298</v>
      </c>
      <c r="R1982" s="426">
        <v>1.0718741608005853</v>
      </c>
    </row>
    <row r="1983" spans="1:18">
      <c r="A1983" s="134">
        <f t="shared" si="30"/>
        <v>1978</v>
      </c>
      <c r="B1983" s="131">
        <v>12418181.902646469</v>
      </c>
      <c r="C1983" s="131">
        <v>5265422.459169196</v>
      </c>
      <c r="D1983" s="131">
        <v>766388.50037043705</v>
      </c>
      <c r="E1983" s="131">
        <v>3418687.5603793142</v>
      </c>
      <c r="F1983" s="133">
        <v>311335015417.47717</v>
      </c>
      <c r="G1983" s="133">
        <v>63722632729.686409</v>
      </c>
      <c r="H1983" s="133">
        <v>629373431267.93713</v>
      </c>
      <c r="I1983" s="133">
        <v>10227654248471.947</v>
      </c>
      <c r="J1983" s="133">
        <v>192221591877.13568</v>
      </c>
      <c r="K1983" s="133">
        <v>90036858495.262009</v>
      </c>
      <c r="L1983" s="133">
        <v>2094922577805.113</v>
      </c>
      <c r="M1983" s="133">
        <v>13234208707917.395</v>
      </c>
      <c r="N1983" s="133">
        <v>14188018438200.574</v>
      </c>
      <c r="O1983" s="132">
        <v>0.59415382818400142</v>
      </c>
      <c r="P1983" s="132">
        <v>0.66523571724400676</v>
      </c>
      <c r="Q1983" s="133">
        <v>3499.7578781945176</v>
      </c>
      <c r="R1983" s="426">
        <v>1.231226244112799</v>
      </c>
    </row>
    <row r="1984" spans="1:18">
      <c r="A1984" s="134">
        <f t="shared" si="30"/>
        <v>1979</v>
      </c>
      <c r="B1984" s="131">
        <v>13720760.198600505</v>
      </c>
      <c r="C1984" s="131">
        <v>9220589.653829135</v>
      </c>
      <c r="D1984" s="131">
        <v>921495.44028480724</v>
      </c>
      <c r="E1984" s="131">
        <v>4847724.4474955015</v>
      </c>
      <c r="F1984" s="133">
        <v>200780717125.05106</v>
      </c>
      <c r="G1984" s="133">
        <v>49124048429.356293</v>
      </c>
      <c r="H1984" s="133">
        <v>320886161925.58539</v>
      </c>
      <c r="I1984" s="133">
        <v>12164731002435.713</v>
      </c>
      <c r="J1984" s="133">
        <v>237014756751.81076</v>
      </c>
      <c r="K1984" s="133">
        <v>81331827397.546036</v>
      </c>
      <c r="L1984" s="133">
        <v>2018500030913.4922</v>
      </c>
      <c r="M1984" s="133">
        <v>14822463779424.148</v>
      </c>
      <c r="N1984" s="133">
        <v>15772842341237.186</v>
      </c>
      <c r="O1984" s="132">
        <v>0.5807183386668735</v>
      </c>
      <c r="P1984" s="132">
        <v>0.63577536282182501</v>
      </c>
      <c r="Q1984" s="133">
        <v>3890.6863199894387</v>
      </c>
      <c r="R1984" s="426">
        <v>1.0508517558525352</v>
      </c>
    </row>
    <row r="1985" spans="1:18">
      <c r="A1985" s="134">
        <f t="shared" si="30"/>
        <v>1980</v>
      </c>
      <c r="B1985" s="131">
        <v>9378215.7001409214</v>
      </c>
      <c r="C1985" s="131">
        <v>7978309.8094237838</v>
      </c>
      <c r="D1985" s="131">
        <v>1141468.3672844614</v>
      </c>
      <c r="E1985" s="131">
        <v>4160937.7850107476</v>
      </c>
      <c r="F1985" s="133">
        <v>194552590164.87817</v>
      </c>
      <c r="G1985" s="133">
        <v>57627874019.997437</v>
      </c>
      <c r="H1985" s="133">
        <v>503386924194.50342</v>
      </c>
      <c r="I1985" s="133">
        <v>9669382802950.3418</v>
      </c>
      <c r="J1985" s="133">
        <v>305279532011.41547</v>
      </c>
      <c r="K1985" s="133">
        <v>75895110403.410858</v>
      </c>
      <c r="L1985" s="133">
        <v>2195590517884.4373</v>
      </c>
      <c r="M1985" s="133">
        <v>12749534887444.109</v>
      </c>
      <c r="N1985" s="133">
        <v>13643506943401.643</v>
      </c>
      <c r="O1985" s="132">
        <v>0.60357771605850452</v>
      </c>
      <c r="P1985" s="132">
        <v>0.68446117830996756</v>
      </c>
      <c r="Q1985" s="133">
        <v>3365.4432519490979</v>
      </c>
      <c r="R1985" s="426">
        <v>0.92845440852759986</v>
      </c>
    </row>
    <row r="1986" spans="1:18">
      <c r="A1986" s="134">
        <f t="shared" si="30"/>
        <v>1981</v>
      </c>
      <c r="B1986" s="131">
        <v>8202019.6701804884</v>
      </c>
      <c r="C1986" s="131">
        <v>9648988.5011000261</v>
      </c>
      <c r="D1986" s="131">
        <v>958960.41460563452</v>
      </c>
      <c r="E1986" s="131">
        <v>3397283.3350584935</v>
      </c>
      <c r="F1986" s="133">
        <v>223452529438.323</v>
      </c>
      <c r="G1986" s="133">
        <v>37601063446.858978</v>
      </c>
      <c r="H1986" s="133">
        <v>625087641267.12268</v>
      </c>
      <c r="I1986" s="133">
        <v>15461642577762.961</v>
      </c>
      <c r="J1986" s="133">
        <v>195332230031.78497</v>
      </c>
      <c r="K1986" s="133">
        <v>78910760644.914627</v>
      </c>
      <c r="L1986" s="133">
        <v>2328981331913.7505</v>
      </c>
      <c r="M1986" s="133">
        <v>18689954541620.535</v>
      </c>
      <c r="N1986" s="133">
        <v>19906471022339.98</v>
      </c>
      <c r="O1986" s="132">
        <v>0.68119323677860144</v>
      </c>
      <c r="P1986" s="132">
        <v>0.74921700384737944</v>
      </c>
      <c r="Q1986" s="133">
        <v>4910.3283232215044</v>
      </c>
      <c r="R1986" s="426">
        <v>1.0518848690745533</v>
      </c>
    </row>
    <row r="1987" spans="1:18">
      <c r="A1987" s="134">
        <f t="shared" si="30"/>
        <v>1982</v>
      </c>
      <c r="B1987" s="131">
        <v>10033116.109335387</v>
      </c>
      <c r="C1987" s="131">
        <v>5104547.8316685148</v>
      </c>
      <c r="D1987" s="131">
        <v>877690.77619898971</v>
      </c>
      <c r="E1987" s="131">
        <v>9729622.7808000017</v>
      </c>
      <c r="F1987" s="133">
        <v>181691086471.43069</v>
      </c>
      <c r="G1987" s="133">
        <v>51778683786.892166</v>
      </c>
      <c r="H1987" s="133">
        <v>380251357521.69196</v>
      </c>
      <c r="I1987" s="133">
        <v>10785161941760.68</v>
      </c>
      <c r="J1987" s="133">
        <v>878015758895.27637</v>
      </c>
      <c r="K1987" s="133">
        <v>51243077621.311729</v>
      </c>
      <c r="L1987" s="133">
        <v>1726609822207.5771</v>
      </c>
      <c r="M1987" s="133">
        <v>13821281958006.539</v>
      </c>
      <c r="N1987" s="133">
        <v>14781508925443.693</v>
      </c>
      <c r="O1987" s="132">
        <v>0.54313864112483501</v>
      </c>
      <c r="P1987" s="132">
        <v>0.61696924348787996</v>
      </c>
      <c r="Q1987" s="133">
        <v>3646.1541503314488</v>
      </c>
      <c r="R1987" s="426">
        <v>0.84784252783184888</v>
      </c>
    </row>
    <row r="1988" spans="1:18">
      <c r="A1988" s="134">
        <f t="shared" si="30"/>
        <v>1983</v>
      </c>
      <c r="B1988" s="131">
        <v>12615464.072447767</v>
      </c>
      <c r="C1988" s="131">
        <v>8737378.9907717425</v>
      </c>
      <c r="D1988" s="131">
        <v>1077376.9712116625</v>
      </c>
      <c r="E1988" s="131">
        <v>4909928.901092656</v>
      </c>
      <c r="F1988" s="133">
        <v>236369492270.1275</v>
      </c>
      <c r="G1988" s="133">
        <v>45950820065.002739</v>
      </c>
      <c r="H1988" s="133">
        <v>633597056649.66455</v>
      </c>
      <c r="I1988" s="133">
        <v>16557930686839.844</v>
      </c>
      <c r="J1988" s="133">
        <v>300766173574.2771</v>
      </c>
      <c r="K1988" s="133">
        <v>114497995179.10172</v>
      </c>
      <c r="L1988" s="133">
        <v>2165703054225.1606</v>
      </c>
      <c r="M1988" s="133">
        <v>19772494966468.047</v>
      </c>
      <c r="N1988" s="133">
        <v>21085110533154.391</v>
      </c>
      <c r="O1988" s="132">
        <v>0.61458356089470245</v>
      </c>
      <c r="P1988" s="132">
        <v>0.68661850182008632</v>
      </c>
      <c r="Q1988" s="133">
        <v>5201.0632790218033</v>
      </c>
      <c r="R1988" s="426">
        <v>1.1772943615777425</v>
      </c>
    </row>
    <row r="1989" spans="1:18">
      <c r="A1989" s="134">
        <f t="shared" si="30"/>
        <v>1984</v>
      </c>
      <c r="B1989" s="131">
        <v>9728250.275230309</v>
      </c>
      <c r="C1989" s="131">
        <v>9942599.6953210235</v>
      </c>
      <c r="D1989" s="131">
        <v>875340.82619725331</v>
      </c>
      <c r="E1989" s="131">
        <v>6108692.911216842</v>
      </c>
      <c r="F1989" s="133">
        <v>318411378212.44812</v>
      </c>
      <c r="G1989" s="133">
        <v>67003187294.364685</v>
      </c>
      <c r="H1989" s="133">
        <v>604321786599.81384</v>
      </c>
      <c r="I1989" s="133">
        <v>14983006180513.184</v>
      </c>
      <c r="J1989" s="133">
        <v>358972957037.21863</v>
      </c>
      <c r="K1989" s="133">
        <v>64415278987.334496</v>
      </c>
      <c r="L1989" s="133">
        <v>2226751855520.5557</v>
      </c>
      <c r="M1989" s="133">
        <v>18237468058658.105</v>
      </c>
      <c r="N1989" s="133">
        <v>19415731143763.652</v>
      </c>
      <c r="O1989" s="132">
        <v>0.63222625408165312</v>
      </c>
      <c r="P1989" s="132">
        <v>0.70432050871191887</v>
      </c>
      <c r="Q1989" s="133">
        <v>4789.2775391622226</v>
      </c>
      <c r="R1989" s="426">
        <v>1.298190821929736</v>
      </c>
    </row>
    <row r="1990" spans="1:18">
      <c r="A1990" s="134">
        <f t="shared" si="30"/>
        <v>1985</v>
      </c>
      <c r="B1990" s="131">
        <v>9667157.4183708951</v>
      </c>
      <c r="C1990" s="131">
        <v>4816828.709994399</v>
      </c>
      <c r="D1990" s="131">
        <v>800395.33713282377</v>
      </c>
      <c r="E1990" s="131">
        <v>6011511.9579637032</v>
      </c>
      <c r="F1990" s="133">
        <v>160907530571.87482</v>
      </c>
      <c r="G1990" s="133">
        <v>38340031769.00827</v>
      </c>
      <c r="H1990" s="133">
        <v>0</v>
      </c>
      <c r="I1990" s="133">
        <v>8281402656677.2168</v>
      </c>
      <c r="J1990" s="133">
        <v>286317658879.02777</v>
      </c>
      <c r="K1990" s="133">
        <v>78054535285.241272</v>
      </c>
      <c r="L1990" s="133">
        <v>1515295183825.1116</v>
      </c>
      <c r="M1990" s="133">
        <v>10161070034666.598</v>
      </c>
      <c r="N1990" s="133">
        <v>10802119896469.451</v>
      </c>
      <c r="O1990" s="132">
        <v>0.51558998471161921</v>
      </c>
      <c r="P1990" s="132">
        <v>0.57349622317753679</v>
      </c>
      <c r="Q1990" s="133">
        <v>2664.5584352416013</v>
      </c>
      <c r="R1990" s="426">
        <v>0.99988906378848807</v>
      </c>
    </row>
    <row r="1991" spans="1:18">
      <c r="A1991" s="134">
        <f t="shared" si="30"/>
        <v>1986</v>
      </c>
      <c r="B1991" s="131">
        <v>7772333.6299298117</v>
      </c>
      <c r="C1991" s="131">
        <v>16556519.878064487</v>
      </c>
      <c r="D1991" s="131">
        <v>438978.20896619966</v>
      </c>
      <c r="E1991" s="131">
        <v>2672277.2268654848</v>
      </c>
      <c r="F1991" s="133">
        <v>212102160199.40936</v>
      </c>
      <c r="G1991" s="133">
        <v>40481375805.327133</v>
      </c>
      <c r="H1991" s="133">
        <v>405422430775.20947</v>
      </c>
      <c r="I1991" s="133">
        <v>23333356424166.203</v>
      </c>
      <c r="J1991" s="133">
        <v>138940351705.73108</v>
      </c>
      <c r="K1991" s="133">
        <v>45322612363.62899</v>
      </c>
      <c r="L1991" s="133">
        <v>969289477189.67224</v>
      </c>
      <c r="M1991" s="133">
        <v>24892331296200.445</v>
      </c>
      <c r="N1991" s="133">
        <v>26391422608461.684</v>
      </c>
      <c r="O1991" s="132">
        <v>0.72759449705594936</v>
      </c>
      <c r="P1991" s="132">
        <v>0.7808698455348706</v>
      </c>
      <c r="Q1991" s="133">
        <v>6509.9710430344558</v>
      </c>
      <c r="R1991" s="426">
        <v>1.1358400522001617</v>
      </c>
    </row>
    <row r="1992" spans="1:18">
      <c r="A1992" s="134">
        <f t="shared" ref="A1992:A2055" si="31">A1991+1</f>
        <v>1987</v>
      </c>
      <c r="B1992" s="131">
        <v>9834769.6062187608</v>
      </c>
      <c r="C1992" s="131">
        <v>8515277.6442248709</v>
      </c>
      <c r="D1992" s="131">
        <v>1242991.4418179747</v>
      </c>
      <c r="E1992" s="131">
        <v>3410641.4745191708</v>
      </c>
      <c r="F1992" s="133">
        <v>170021450911.17291</v>
      </c>
      <c r="G1992" s="133">
        <v>27901935345.405792</v>
      </c>
      <c r="H1992" s="133">
        <v>514643825115.04828</v>
      </c>
      <c r="I1992" s="133">
        <v>12135263115905.252</v>
      </c>
      <c r="J1992" s="133">
        <v>188291757660.67712</v>
      </c>
      <c r="K1992" s="133">
        <v>100927262541.07564</v>
      </c>
      <c r="L1992" s="133">
        <v>2995325755375.6196</v>
      </c>
      <c r="M1992" s="133">
        <v>15934451716597.674</v>
      </c>
      <c r="N1992" s="133">
        <v>16961821349943.064</v>
      </c>
      <c r="O1992" s="132">
        <v>0.64536337340298799</v>
      </c>
      <c r="P1992" s="132">
        <v>0.70893643369751114</v>
      </c>
      <c r="Q1992" s="133">
        <v>4183.9717192755461</v>
      </c>
      <c r="R1992" s="426">
        <v>1.0100908911609401</v>
      </c>
    </row>
    <row r="1993" spans="1:18">
      <c r="A1993" s="134">
        <f t="shared" si="31"/>
        <v>1988</v>
      </c>
      <c r="B1993" s="131">
        <v>12396243.288253359</v>
      </c>
      <c r="C1993" s="131">
        <v>4927603.2799234083</v>
      </c>
      <c r="D1993" s="131">
        <v>831042.64203251689</v>
      </c>
      <c r="E1993" s="131">
        <v>3368745.536665122</v>
      </c>
      <c r="F1993" s="133">
        <v>162206952741.9722</v>
      </c>
      <c r="G1993" s="133">
        <v>36031544212.970917</v>
      </c>
      <c r="H1993" s="133">
        <v>571968096805.66125</v>
      </c>
      <c r="I1993" s="133">
        <v>8675650328169.9805</v>
      </c>
      <c r="J1993" s="133">
        <v>239311690745.59174</v>
      </c>
      <c r="K1993" s="133">
        <v>80113156388.119354</v>
      </c>
      <c r="L1993" s="133">
        <v>1995309829730.6399</v>
      </c>
      <c r="M1993" s="133">
        <v>11562353101839.994</v>
      </c>
      <c r="N1993" s="133">
        <v>12422762797168.408</v>
      </c>
      <c r="O1993" s="132">
        <v>0.57851021742677133</v>
      </c>
      <c r="P1993" s="132">
        <v>0.64865541806902505</v>
      </c>
      <c r="Q1993" s="133">
        <v>3064.3223475995087</v>
      </c>
      <c r="R1993" s="426">
        <v>1.1020911713749062</v>
      </c>
    </row>
    <row r="1994" spans="1:18">
      <c r="A1994" s="134">
        <f t="shared" si="31"/>
        <v>1989</v>
      </c>
      <c r="B1994" s="131">
        <v>11241519.522283358</v>
      </c>
      <c r="C1994" s="131">
        <v>20699187.376320522</v>
      </c>
      <c r="D1994" s="131">
        <v>878920.39369439567</v>
      </c>
      <c r="E1994" s="131">
        <v>5558839.2206677608</v>
      </c>
      <c r="F1994" s="133">
        <v>246577984079.38211</v>
      </c>
      <c r="G1994" s="133">
        <v>40119348608.19046</v>
      </c>
      <c r="H1994" s="133">
        <v>528115927850.07233</v>
      </c>
      <c r="I1994" s="133">
        <v>26316311670891.129</v>
      </c>
      <c r="J1994" s="133">
        <v>491316678207.09045</v>
      </c>
      <c r="K1994" s="133">
        <v>79317584024.031921</v>
      </c>
      <c r="L1994" s="133">
        <v>2081088410260.7896</v>
      </c>
      <c r="M1994" s="133">
        <v>29496150271233.113</v>
      </c>
      <c r="N1994" s="133">
        <v>31449655572307.836</v>
      </c>
      <c r="O1994" s="132">
        <v>0.70460502966954319</v>
      </c>
      <c r="P1994" s="132">
        <v>0.77484111939927369</v>
      </c>
      <c r="Q1994" s="133">
        <v>7757.6851436378483</v>
      </c>
      <c r="R1994" s="426">
        <v>1.2594384940402981</v>
      </c>
    </row>
    <row r="1995" spans="1:18">
      <c r="A1995" s="134">
        <f t="shared" si="31"/>
        <v>1990</v>
      </c>
      <c r="B1995" s="131">
        <v>14249888.45177421</v>
      </c>
      <c r="C1995" s="131">
        <v>25311173.168485604</v>
      </c>
      <c r="D1995" s="131">
        <v>797456.53560894239</v>
      </c>
      <c r="E1995" s="131">
        <v>4857196.5374495443</v>
      </c>
      <c r="F1995" s="133">
        <v>198996051363.70563</v>
      </c>
      <c r="G1995" s="133">
        <v>45918084164.469284</v>
      </c>
      <c r="H1995" s="133">
        <v>801156304935.12451</v>
      </c>
      <c r="I1995" s="133">
        <v>22129146483249.289</v>
      </c>
      <c r="J1995" s="133">
        <v>300075836052.77991</v>
      </c>
      <c r="K1995" s="133">
        <v>51680369993.681442</v>
      </c>
      <c r="L1995" s="133">
        <v>1929813903532.9839</v>
      </c>
      <c r="M1995" s="133">
        <v>25211872897763.859</v>
      </c>
      <c r="N1995" s="133">
        <v>26691258180303.863</v>
      </c>
      <c r="O1995" s="132">
        <v>0.66029307582409613</v>
      </c>
      <c r="P1995" s="132">
        <v>0.72541139569291513</v>
      </c>
      <c r="Q1995" s="133">
        <v>6583.9314702278889</v>
      </c>
      <c r="R1995" s="426">
        <v>1.0705868550343858</v>
      </c>
    </row>
    <row r="1996" spans="1:18">
      <c r="A1996" s="134">
        <f t="shared" si="31"/>
        <v>1991</v>
      </c>
      <c r="B1996" s="131">
        <v>9298745.6841714755</v>
      </c>
      <c r="C1996" s="131">
        <v>10895304.293786652</v>
      </c>
      <c r="D1996" s="131">
        <v>1686689.9522885799</v>
      </c>
      <c r="E1996" s="131">
        <v>4543618.1103089452</v>
      </c>
      <c r="F1996" s="133">
        <v>229505129319.69989</v>
      </c>
      <c r="G1996" s="133">
        <v>59057868517.349899</v>
      </c>
      <c r="H1996" s="133">
        <v>644348880824.11609</v>
      </c>
      <c r="I1996" s="133">
        <v>16685557133749.668</v>
      </c>
      <c r="J1996" s="133">
        <v>200166852938.21619</v>
      </c>
      <c r="K1996" s="133">
        <v>136951297458.0294</v>
      </c>
      <c r="L1996" s="133">
        <v>4198295661690.1753</v>
      </c>
      <c r="M1996" s="133">
        <v>21865319826660.207</v>
      </c>
      <c r="N1996" s="133">
        <v>23284691619249.004</v>
      </c>
      <c r="O1996" s="132">
        <v>0.67317519383001323</v>
      </c>
      <c r="P1996" s="132">
        <v>0.74479868292134632</v>
      </c>
      <c r="Q1996" s="133">
        <v>5743.6338478660591</v>
      </c>
      <c r="R1996" s="426">
        <v>1.150805308990724</v>
      </c>
    </row>
    <row r="1997" spans="1:18">
      <c r="A1997" s="134">
        <f t="shared" si="31"/>
        <v>1992</v>
      </c>
      <c r="B1997" s="131">
        <v>6594588.9635092523</v>
      </c>
      <c r="C1997" s="131">
        <v>5521046.1793011567</v>
      </c>
      <c r="D1997" s="131">
        <v>482149.84686965623</v>
      </c>
      <c r="E1997" s="131">
        <v>4410922.4628136111</v>
      </c>
      <c r="F1997" s="133">
        <v>241621332746.17297</v>
      </c>
      <c r="G1997" s="133">
        <v>70238116848.415222</v>
      </c>
      <c r="H1997" s="133">
        <v>454138800539.93134</v>
      </c>
      <c r="I1997" s="133">
        <v>10295689273276.475</v>
      </c>
      <c r="J1997" s="133">
        <v>311038233087.20172</v>
      </c>
      <c r="K1997" s="133">
        <v>54814347895.81044</v>
      </c>
      <c r="L1997" s="133">
        <v>910802018375.85083</v>
      </c>
      <c r="M1997" s="133">
        <v>12026482673175.27</v>
      </c>
      <c r="N1997" s="133">
        <v>12829410510308.061</v>
      </c>
      <c r="O1997" s="132">
        <v>0.62152389497692728</v>
      </c>
      <c r="P1997" s="132">
        <v>0.69104525539448158</v>
      </c>
      <c r="Q1997" s="133">
        <v>3164.6301209442677</v>
      </c>
      <c r="R1997" s="426">
        <v>0.96219311794065632</v>
      </c>
    </row>
    <row r="1998" spans="1:18">
      <c r="A1998" s="134">
        <f t="shared" si="31"/>
        <v>1993</v>
      </c>
      <c r="B1998" s="131">
        <v>11257074.677783439</v>
      </c>
      <c r="C1998" s="131">
        <v>5423559.290265142</v>
      </c>
      <c r="D1998" s="131">
        <v>753045.92337225378</v>
      </c>
      <c r="E1998" s="131">
        <v>5102126.8102301173</v>
      </c>
      <c r="F1998" s="133">
        <v>261408402328.46286</v>
      </c>
      <c r="G1998" s="133">
        <v>43012866060.276077</v>
      </c>
      <c r="H1998" s="133">
        <v>689818304110.17554</v>
      </c>
      <c r="I1998" s="133">
        <v>11960410193532.434</v>
      </c>
      <c r="J1998" s="133">
        <v>283704323500.04053</v>
      </c>
      <c r="K1998" s="133">
        <v>44463249931.937416</v>
      </c>
      <c r="L1998" s="133">
        <v>2007988113297.1016</v>
      </c>
      <c r="M1998" s="133">
        <v>14986384184371.689</v>
      </c>
      <c r="N1998" s="133">
        <v>16142034431280.072</v>
      </c>
      <c r="O1998" s="132">
        <v>0.61985659576149621</v>
      </c>
      <c r="P1998" s="132">
        <v>0.68632558037308478</v>
      </c>
      <c r="Q1998" s="133">
        <v>3981.7549164479706</v>
      </c>
      <c r="R1998" s="426">
        <v>1.1577312210614554</v>
      </c>
    </row>
    <row r="1999" spans="1:18">
      <c r="A1999" s="134">
        <f t="shared" si="31"/>
        <v>1994</v>
      </c>
      <c r="B1999" s="131">
        <v>6715092.980290655</v>
      </c>
      <c r="C1999" s="131">
        <v>4588889.9210375585</v>
      </c>
      <c r="D1999" s="131">
        <v>720333.26942102029</v>
      </c>
      <c r="E1999" s="131">
        <v>6728147.1187569043</v>
      </c>
      <c r="F1999" s="133">
        <v>234116514237.83502</v>
      </c>
      <c r="G1999" s="133">
        <v>46275013557.652519</v>
      </c>
      <c r="H1999" s="133">
        <v>793452626025.36768</v>
      </c>
      <c r="I1999" s="133">
        <v>8548045006026.5605</v>
      </c>
      <c r="J1999" s="133">
        <v>650620021652.11792</v>
      </c>
      <c r="K1999" s="133">
        <v>74734267721.581329</v>
      </c>
      <c r="L1999" s="133">
        <v>1701594698622.7251</v>
      </c>
      <c r="M1999" s="133">
        <v>11768446620048.352</v>
      </c>
      <c r="N1999" s="133">
        <v>12689347236787.285</v>
      </c>
      <c r="O1999" s="132">
        <v>0.59900071175435077</v>
      </c>
      <c r="P1999" s="132">
        <v>0.68148230287435108</v>
      </c>
      <c r="Q1999" s="133">
        <v>3130.0807194837903</v>
      </c>
      <c r="R1999" s="426">
        <v>1.1943816366510902</v>
      </c>
    </row>
    <row r="2000" spans="1:18">
      <c r="A2000" s="134">
        <f t="shared" si="31"/>
        <v>1995</v>
      </c>
      <c r="B2000" s="131">
        <v>14152563.094375996</v>
      </c>
      <c r="C2000" s="131">
        <v>10305785.488154976</v>
      </c>
      <c r="D2000" s="131">
        <v>748360.75045344257</v>
      </c>
      <c r="E2000" s="131">
        <v>6398707.6683372436</v>
      </c>
      <c r="F2000" s="133">
        <v>253781586138.18155</v>
      </c>
      <c r="G2000" s="133">
        <v>47959071381.400986</v>
      </c>
      <c r="H2000" s="133">
        <v>724646007670.07825</v>
      </c>
      <c r="I2000" s="133">
        <v>16306681402456.287</v>
      </c>
      <c r="J2000" s="133">
        <v>325904669088.33856</v>
      </c>
      <c r="K2000" s="133">
        <v>73977590147.923721</v>
      </c>
      <c r="L2000" s="133">
        <v>1999902878002.9207</v>
      </c>
      <c r="M2000" s="133">
        <v>19431112547365.547</v>
      </c>
      <c r="N2000" s="133">
        <v>20724385805158.676</v>
      </c>
      <c r="O2000" s="132">
        <v>0.6091333703062275</v>
      </c>
      <c r="P2000" s="132">
        <v>0.67532772013322095</v>
      </c>
      <c r="Q2000" s="133">
        <v>5112.083326383492</v>
      </c>
      <c r="R2000" s="426">
        <v>1.2994940592517819</v>
      </c>
    </row>
    <row r="2001" spans="1:18">
      <c r="A2001" s="134">
        <f t="shared" si="31"/>
        <v>1996</v>
      </c>
      <c r="B2001" s="131">
        <v>7508529.9490337223</v>
      </c>
      <c r="C2001" s="131">
        <v>13480336.975701023</v>
      </c>
      <c r="D2001" s="131">
        <v>1199077.7674674317</v>
      </c>
      <c r="E2001" s="131">
        <v>5094942.2880675923</v>
      </c>
      <c r="F2001" s="133">
        <v>264236586074.92697</v>
      </c>
      <c r="G2001" s="133">
        <v>42863865246.224213</v>
      </c>
      <c r="H2001" s="133">
        <v>618721366750.75732</v>
      </c>
      <c r="I2001" s="133">
        <v>23452009065526.254</v>
      </c>
      <c r="J2001" s="133">
        <v>337325147622.96008</v>
      </c>
      <c r="K2001" s="133">
        <v>70309634901.240784</v>
      </c>
      <c r="L2001" s="133">
        <v>2885162183626.3389</v>
      </c>
      <c r="M2001" s="133">
        <v>27363527398427.555</v>
      </c>
      <c r="N2001" s="133">
        <v>29083612415435.414</v>
      </c>
      <c r="O2001" s="132">
        <v>0.70840797008826373</v>
      </c>
      <c r="P2001" s="132">
        <v>0.78377469962700397</v>
      </c>
      <c r="Q2001" s="133">
        <v>7174.0533831858447</v>
      </c>
      <c r="R2001" s="426">
        <v>1.1932936948758028</v>
      </c>
    </row>
    <row r="2002" spans="1:18">
      <c r="A2002" s="134">
        <f t="shared" si="31"/>
        <v>1997</v>
      </c>
      <c r="B2002" s="131">
        <v>9679944.7909085508</v>
      </c>
      <c r="C2002" s="131">
        <v>11368975.262750337</v>
      </c>
      <c r="D2002" s="131">
        <v>1425218.9133726968</v>
      </c>
      <c r="E2002" s="131">
        <v>4423571.942751131</v>
      </c>
      <c r="F2002" s="133">
        <v>201643311180.03909</v>
      </c>
      <c r="G2002" s="133">
        <v>47041068640.940697</v>
      </c>
      <c r="H2002" s="133">
        <v>274714784455.3223</v>
      </c>
      <c r="I2002" s="133">
        <v>15877459798032.758</v>
      </c>
      <c r="J2002" s="133">
        <v>291745265678.78046</v>
      </c>
      <c r="K2002" s="133">
        <v>120252508170.8407</v>
      </c>
      <c r="L2002" s="133">
        <v>2404038317151.6191</v>
      </c>
      <c r="M2002" s="133">
        <v>18968210673489.32</v>
      </c>
      <c r="N2002" s="133">
        <v>20172636494411.625</v>
      </c>
      <c r="O2002" s="132">
        <v>0.65216228020242595</v>
      </c>
      <c r="P2002" s="132">
        <v>0.72730392141414191</v>
      </c>
      <c r="Q2002" s="133">
        <v>4975.9833483995126</v>
      </c>
      <c r="R2002" s="426">
        <v>0.94253517240628581</v>
      </c>
    </row>
    <row r="2003" spans="1:18">
      <c r="A2003" s="134">
        <f t="shared" si="31"/>
        <v>1998</v>
      </c>
      <c r="B2003" s="131">
        <v>11739078.85390936</v>
      </c>
      <c r="C2003" s="131">
        <v>3826674.1208013478</v>
      </c>
      <c r="D2003" s="131">
        <v>1381918.8548096502</v>
      </c>
      <c r="E2003" s="131">
        <v>5102445.3058025595</v>
      </c>
      <c r="F2003" s="133">
        <v>288414937019.44543</v>
      </c>
      <c r="G2003" s="133">
        <v>75142439052.525024</v>
      </c>
      <c r="H2003" s="133">
        <v>761894231696.91309</v>
      </c>
      <c r="I2003" s="133">
        <v>8734097941023.5303</v>
      </c>
      <c r="J2003" s="133">
        <v>438221529128.59583</v>
      </c>
      <c r="K2003" s="133">
        <v>101286534062.59305</v>
      </c>
      <c r="L2003" s="133">
        <v>3532527364858.4941</v>
      </c>
      <c r="M2003" s="133">
        <v>13568027600770.127</v>
      </c>
      <c r="N2003" s="133">
        <v>14576714585674.66</v>
      </c>
      <c r="O2003" s="132">
        <v>0.58470645931185328</v>
      </c>
      <c r="P2003" s="132">
        <v>0.6636502000866682</v>
      </c>
      <c r="Q2003" s="133">
        <v>3595.6375396336111</v>
      </c>
      <c r="R2003" s="426">
        <v>1.1278792840113703</v>
      </c>
    </row>
    <row r="2004" spans="1:18">
      <c r="A2004" s="134">
        <f t="shared" si="31"/>
        <v>1999</v>
      </c>
      <c r="B2004" s="131">
        <v>13793776.085667314</v>
      </c>
      <c r="C2004" s="131">
        <v>6995412.2851496199</v>
      </c>
      <c r="D2004" s="131">
        <v>1112090.3049377268</v>
      </c>
      <c r="E2004" s="131">
        <v>2693989.1021098862</v>
      </c>
      <c r="F2004" s="133">
        <v>233622048176.42487</v>
      </c>
      <c r="G2004" s="133">
        <v>58446155420.606049</v>
      </c>
      <c r="H2004" s="133">
        <v>717358782866.13428</v>
      </c>
      <c r="I2004" s="133">
        <v>12187779392869.9</v>
      </c>
      <c r="J2004" s="133">
        <v>179147566132.64789</v>
      </c>
      <c r="K2004" s="133">
        <v>57897228073.31636</v>
      </c>
      <c r="L2004" s="133">
        <v>2182848265772.8401</v>
      </c>
      <c r="M2004" s="133">
        <v>15325031235714.84</v>
      </c>
      <c r="N2004" s="133">
        <v>16396196565876.629</v>
      </c>
      <c r="O2004" s="132">
        <v>0.61311246447741929</v>
      </c>
      <c r="P2004" s="132">
        <v>0.69118714527277836</v>
      </c>
      <c r="Q2004" s="133">
        <v>4044.4490789039537</v>
      </c>
      <c r="R2004" s="426">
        <v>1.1196211362779003</v>
      </c>
    </row>
    <row r="2005" spans="1:18">
      <c r="A2005" s="134">
        <f t="shared" si="31"/>
        <v>2000</v>
      </c>
      <c r="B2005" s="131">
        <v>9413492.5673792399</v>
      </c>
      <c r="C2005" s="131">
        <v>4744376.3244973058</v>
      </c>
      <c r="D2005" s="131">
        <v>1207174.3438391206</v>
      </c>
      <c r="E2005" s="131">
        <v>5620029.1404563263</v>
      </c>
      <c r="F2005" s="133">
        <v>203534018165.69794</v>
      </c>
      <c r="G2005" s="133">
        <v>42983015114.143402</v>
      </c>
      <c r="H2005" s="133">
        <v>895789713697.57068</v>
      </c>
      <c r="I2005" s="133">
        <v>9524856875174.2793</v>
      </c>
      <c r="J2005" s="133">
        <v>201045517205.07446</v>
      </c>
      <c r="K2005" s="133">
        <v>113134972038.93057</v>
      </c>
      <c r="L2005" s="133">
        <v>2754994780372.5068</v>
      </c>
      <c r="M2005" s="133">
        <v>13489821858488.359</v>
      </c>
      <c r="N2005" s="133">
        <v>14436177599328.209</v>
      </c>
      <c r="O2005" s="132">
        <v>0.56115131213057934</v>
      </c>
      <c r="P2005" s="132">
        <v>0.62428372217596184</v>
      </c>
      <c r="Q2005" s="133">
        <v>3560.9712874514576</v>
      </c>
      <c r="R2005" s="426">
        <v>1.051355102085348</v>
      </c>
    </row>
    <row r="2006" spans="1:18">
      <c r="A2006" s="134">
        <f t="shared" si="31"/>
        <v>2001</v>
      </c>
      <c r="B2006" s="131">
        <v>12381111.065103542</v>
      </c>
      <c r="C2006" s="131">
        <v>10492517.522649035</v>
      </c>
      <c r="D2006" s="131">
        <v>1422201.0639463803</v>
      </c>
      <c r="E2006" s="131">
        <v>5540633.6011723448</v>
      </c>
      <c r="F2006" s="133">
        <v>204854421197.76172</v>
      </c>
      <c r="G2006" s="133">
        <v>57986464380.458267</v>
      </c>
      <c r="H2006" s="133">
        <v>341148430272.37573</v>
      </c>
      <c r="I2006" s="133">
        <v>19386336708849.684</v>
      </c>
      <c r="J2006" s="133">
        <v>377934351840.22345</v>
      </c>
      <c r="K2006" s="133">
        <v>123025506653.69638</v>
      </c>
      <c r="L2006" s="133">
        <v>2652836939677.2925</v>
      </c>
      <c r="M2006" s="133">
        <v>22881281937293.27</v>
      </c>
      <c r="N2006" s="133">
        <v>24409371602334.82</v>
      </c>
      <c r="O2006" s="132">
        <v>0.65029692999065758</v>
      </c>
      <c r="P2006" s="132">
        <v>0.71146992804828713</v>
      </c>
      <c r="Q2006" s="133">
        <v>6021.0586093573802</v>
      </c>
      <c r="R2006" s="426">
        <v>0.96798387826126009</v>
      </c>
    </row>
    <row r="2007" spans="1:18">
      <c r="A2007" s="134">
        <f t="shared" si="31"/>
        <v>2002</v>
      </c>
      <c r="B2007" s="131">
        <v>8181346.0175315356</v>
      </c>
      <c r="C2007" s="131">
        <v>10904757.143641554</v>
      </c>
      <c r="D2007" s="131">
        <v>1189642.620315189</v>
      </c>
      <c r="E2007" s="131">
        <v>3633938.1641622027</v>
      </c>
      <c r="F2007" s="133">
        <v>246418692761.83655</v>
      </c>
      <c r="G2007" s="133">
        <v>59275453804.807617</v>
      </c>
      <c r="H2007" s="133">
        <v>653263416614.82605</v>
      </c>
      <c r="I2007" s="133">
        <v>20423488692203.199</v>
      </c>
      <c r="J2007" s="133">
        <v>214379912172.81787</v>
      </c>
      <c r="K2007" s="133">
        <v>83149605745.475616</v>
      </c>
      <c r="L2007" s="133">
        <v>2743788056634.5376</v>
      </c>
      <c r="M2007" s="133">
        <v>24118069683370.855</v>
      </c>
      <c r="N2007" s="133">
        <v>25544137451189.582</v>
      </c>
      <c r="O2007" s="132">
        <v>0.7071156295204023</v>
      </c>
      <c r="P2007" s="132">
        <v>0.77883423850638067</v>
      </c>
      <c r="Q2007" s="133">
        <v>6300.9712509101091</v>
      </c>
      <c r="R2007" s="426">
        <v>1.0532544321138935</v>
      </c>
    </row>
    <row r="2008" spans="1:18">
      <c r="A2008" s="134">
        <f t="shared" si="31"/>
        <v>2003</v>
      </c>
      <c r="B2008" s="131">
        <v>10143505.737997338</v>
      </c>
      <c r="C2008" s="131">
        <v>4194257.4192444347</v>
      </c>
      <c r="D2008" s="131">
        <v>1093394.0760221891</v>
      </c>
      <c r="E2008" s="131">
        <v>3523613.2897803034</v>
      </c>
      <c r="F2008" s="133">
        <v>198044266430.28986</v>
      </c>
      <c r="G2008" s="133">
        <v>31791368202.723907</v>
      </c>
      <c r="H2008" s="133">
        <v>725843461523.95508</v>
      </c>
      <c r="I2008" s="133">
        <v>8449389819765.2549</v>
      </c>
      <c r="J2008" s="133">
        <v>214138046330.07019</v>
      </c>
      <c r="K2008" s="133">
        <v>146103465764.29602</v>
      </c>
      <c r="L2008" s="133">
        <v>2155515729718.2996</v>
      </c>
      <c r="M2008" s="133">
        <v>11690990523101.877</v>
      </c>
      <c r="N2008" s="133">
        <v>12644718679388.846</v>
      </c>
      <c r="O2008" s="132">
        <v>0.56093538229714668</v>
      </c>
      <c r="P2008" s="132">
        <v>0.63716278076090271</v>
      </c>
      <c r="Q2008" s="133">
        <v>3119.0721952118515</v>
      </c>
      <c r="R2008" s="426">
        <v>0.93973622276209923</v>
      </c>
    </row>
    <row r="2009" spans="1:18">
      <c r="A2009" s="134">
        <f t="shared" si="31"/>
        <v>2004</v>
      </c>
      <c r="B2009" s="131">
        <v>11622100.949276211</v>
      </c>
      <c r="C2009" s="131">
        <v>4707411.7568176221</v>
      </c>
      <c r="D2009" s="131">
        <v>1204200.9941950748</v>
      </c>
      <c r="E2009" s="131">
        <v>4702629.2596895676</v>
      </c>
      <c r="F2009" s="133">
        <v>274920340749.73303</v>
      </c>
      <c r="G2009" s="133">
        <v>58086324183.221573</v>
      </c>
      <c r="H2009" s="133">
        <v>521614238590.92584</v>
      </c>
      <c r="I2009" s="133">
        <v>10065259945646.111</v>
      </c>
      <c r="J2009" s="133">
        <v>243499280592.89639</v>
      </c>
      <c r="K2009" s="133">
        <v>108754043743.49017</v>
      </c>
      <c r="L2009" s="133">
        <v>2886223715061.8447</v>
      </c>
      <c r="M2009" s="133">
        <v>13825351223635.27</v>
      </c>
      <c r="N2009" s="133">
        <v>14814285015487.078</v>
      </c>
      <c r="O2009" s="132">
        <v>0.57298311555084569</v>
      </c>
      <c r="P2009" s="132">
        <v>0.65660357781065926</v>
      </c>
      <c r="Q2009" s="133">
        <v>3654.2390270071728</v>
      </c>
      <c r="R2009" s="426">
        <v>1.1681989172605998</v>
      </c>
    </row>
    <row r="2010" spans="1:18">
      <c r="A2010" s="134">
        <f t="shared" si="31"/>
        <v>2005</v>
      </c>
      <c r="B2010" s="131">
        <v>10986929.500602828</v>
      </c>
      <c r="C2010" s="131">
        <v>6618962.2920776429</v>
      </c>
      <c r="D2010" s="131">
        <v>1098800.2129802918</v>
      </c>
      <c r="E2010" s="131">
        <v>3607994.9855169598</v>
      </c>
      <c r="F2010" s="133">
        <v>204016602574.29303</v>
      </c>
      <c r="G2010" s="133">
        <v>59804915286.963303</v>
      </c>
      <c r="H2010" s="133">
        <v>361092282849.75433</v>
      </c>
      <c r="I2010" s="133">
        <v>12825391187958.43</v>
      </c>
      <c r="J2010" s="133">
        <v>244938140999.1011</v>
      </c>
      <c r="K2010" s="133">
        <v>115995222175.7312</v>
      </c>
      <c r="L2010" s="133">
        <v>3123934560855.4443</v>
      </c>
      <c r="M2010" s="133">
        <v>16671351394838.461</v>
      </c>
      <c r="N2010" s="133">
        <v>17750670535413.621</v>
      </c>
      <c r="O2010" s="132">
        <v>0.63678364124286646</v>
      </c>
      <c r="P2010" s="132">
        <v>0.70311102940112546</v>
      </c>
      <c r="Q2010" s="133">
        <v>4378.5571128301972</v>
      </c>
      <c r="R2010" s="426">
        <v>1.2996289076289111</v>
      </c>
    </row>
    <row r="2011" spans="1:18">
      <c r="A2011" s="134">
        <f t="shared" si="31"/>
        <v>2006</v>
      </c>
      <c r="B2011" s="131">
        <v>9224681.3455495778</v>
      </c>
      <c r="C2011" s="131">
        <v>16696000.792004889</v>
      </c>
      <c r="D2011" s="131">
        <v>1654361.0708823102</v>
      </c>
      <c r="E2011" s="131">
        <v>7505198.9205913451</v>
      </c>
      <c r="F2011" s="133">
        <v>288137172198.11047</v>
      </c>
      <c r="G2011" s="133">
        <v>48189150406.573517</v>
      </c>
      <c r="H2011" s="133">
        <v>618904963357.69836</v>
      </c>
      <c r="I2011" s="133">
        <v>26086629503354.813</v>
      </c>
      <c r="J2011" s="133">
        <v>633516092952.62158</v>
      </c>
      <c r="K2011" s="133">
        <v>116976441504.64769</v>
      </c>
      <c r="L2011" s="133">
        <v>2966899686876.5557</v>
      </c>
      <c r="M2011" s="133">
        <v>30422926688046.336</v>
      </c>
      <c r="N2011" s="133">
        <v>32420120801180.316</v>
      </c>
      <c r="O2011" s="132">
        <v>0.70554204915010521</v>
      </c>
      <c r="P2011" s="132">
        <v>0.77568290143201113</v>
      </c>
      <c r="Q2011" s="133">
        <v>7997.0697585545922</v>
      </c>
      <c r="R2011" s="426">
        <v>0.82273388276186243</v>
      </c>
    </row>
    <row r="2012" spans="1:18">
      <c r="A2012" s="134">
        <f t="shared" si="31"/>
        <v>2007</v>
      </c>
      <c r="B2012" s="131">
        <v>12878508.059368374</v>
      </c>
      <c r="C2012" s="131">
        <v>5110700.2935043704</v>
      </c>
      <c r="D2012" s="131">
        <v>1074110.0794181777</v>
      </c>
      <c r="E2012" s="131">
        <v>5833144.2304725517</v>
      </c>
      <c r="F2012" s="133">
        <v>208588143008.02527</v>
      </c>
      <c r="G2012" s="133">
        <v>71748386541.551224</v>
      </c>
      <c r="H2012" s="133">
        <v>323416590665.65448</v>
      </c>
      <c r="I2012" s="133">
        <v>9789467215444.9336</v>
      </c>
      <c r="J2012" s="133">
        <v>276781304295.74164</v>
      </c>
      <c r="K2012" s="133">
        <v>112226726668.17175</v>
      </c>
      <c r="L2012" s="133">
        <v>2362815323884.5508</v>
      </c>
      <c r="M2012" s="133">
        <v>12864707160959.053</v>
      </c>
      <c r="N2012" s="133">
        <v>13704709804644.646</v>
      </c>
      <c r="O2012" s="132">
        <v>0.53322201463985042</v>
      </c>
      <c r="P2012" s="132">
        <v>0.58481124487024727</v>
      </c>
      <c r="Q2012" s="133">
        <v>3380.5401590144661</v>
      </c>
      <c r="R2012" s="426">
        <v>0.98541823095116365</v>
      </c>
    </row>
    <row r="2013" spans="1:18">
      <c r="A2013" s="134">
        <f t="shared" si="31"/>
        <v>2008</v>
      </c>
      <c r="B2013" s="131">
        <v>9037988.3672603872</v>
      </c>
      <c r="C2013" s="131">
        <v>16001739.03585149</v>
      </c>
      <c r="D2013" s="131">
        <v>876064.03901457367</v>
      </c>
      <c r="E2013" s="131">
        <v>5427964.5056826323</v>
      </c>
      <c r="F2013" s="133">
        <v>232706715157.15033</v>
      </c>
      <c r="G2013" s="133">
        <v>61004588682.139992</v>
      </c>
      <c r="H2013" s="133">
        <v>696943442867.99585</v>
      </c>
      <c r="I2013" s="133">
        <v>23695517164018.52</v>
      </c>
      <c r="J2013" s="133">
        <v>302330430703.70428</v>
      </c>
      <c r="K2013" s="133">
        <v>104269080535.30746</v>
      </c>
      <c r="L2013" s="133">
        <v>2120317808131.9683</v>
      </c>
      <c r="M2013" s="133">
        <v>26919377926257.496</v>
      </c>
      <c r="N2013" s="133">
        <v>28582914710428.023</v>
      </c>
      <c r="O2013" s="132">
        <v>0.70636582628190048</v>
      </c>
      <c r="P2013" s="132">
        <v>0.77494518994071604</v>
      </c>
      <c r="Q2013" s="133">
        <v>7050.5463025229465</v>
      </c>
      <c r="R2013" s="426">
        <v>1.1237484129176203</v>
      </c>
    </row>
    <row r="2014" spans="1:18">
      <c r="A2014" s="134">
        <f t="shared" si="31"/>
        <v>2009</v>
      </c>
      <c r="B2014" s="131">
        <v>5524136.4610412903</v>
      </c>
      <c r="C2014" s="131">
        <v>4909007.688368421</v>
      </c>
      <c r="D2014" s="131">
        <v>928462.0929874148</v>
      </c>
      <c r="E2014" s="131">
        <v>4641172.2147864625</v>
      </c>
      <c r="F2014" s="133">
        <v>191810008138.05786</v>
      </c>
      <c r="G2014" s="133">
        <v>43043004735.25058</v>
      </c>
      <c r="H2014" s="133">
        <v>617988369734.43896</v>
      </c>
      <c r="I2014" s="133">
        <v>8447582616505.7998</v>
      </c>
      <c r="J2014" s="133">
        <v>256386508973.70428</v>
      </c>
      <c r="K2014" s="133">
        <v>65816000617.837021</v>
      </c>
      <c r="L2014" s="133">
        <v>1965974983682.0273</v>
      </c>
      <c r="M2014" s="133">
        <v>11353748479513.809</v>
      </c>
      <c r="N2014" s="133">
        <v>12161587169286.992</v>
      </c>
      <c r="O2014" s="132">
        <v>0.58809239432264016</v>
      </c>
      <c r="P2014" s="132">
        <v>0.6574302968278587</v>
      </c>
      <c r="Q2014" s="133">
        <v>2999.8981670663525</v>
      </c>
      <c r="R2014" s="426">
        <v>1.0778298741097736</v>
      </c>
    </row>
    <row r="2015" spans="1:18">
      <c r="A2015" s="134">
        <f t="shared" si="31"/>
        <v>2010</v>
      </c>
      <c r="B2015" s="131">
        <v>11111455.503942901</v>
      </c>
      <c r="C2015" s="131">
        <v>11215176.868174542</v>
      </c>
      <c r="D2015" s="131">
        <v>1583296.9237703858</v>
      </c>
      <c r="E2015" s="131">
        <v>3685944.174503752</v>
      </c>
      <c r="F2015" s="133">
        <v>210348127396.9339</v>
      </c>
      <c r="G2015" s="133">
        <v>65391437569.106934</v>
      </c>
      <c r="H2015" s="133">
        <v>763151076124.44324</v>
      </c>
      <c r="I2015" s="133">
        <v>19538048137657.199</v>
      </c>
      <c r="J2015" s="133">
        <v>129994783490.95192</v>
      </c>
      <c r="K2015" s="133">
        <v>168906895912.34744</v>
      </c>
      <c r="L2015" s="133">
        <v>4461058932660.7363</v>
      </c>
      <c r="M2015" s="133">
        <v>25061159825845.68</v>
      </c>
      <c r="N2015" s="133">
        <v>26537871530480.281</v>
      </c>
      <c r="O2015" s="132">
        <v>0.68733879036121115</v>
      </c>
      <c r="P2015" s="132">
        <v>0.7540377869958923</v>
      </c>
      <c r="Q2015" s="133">
        <v>6546.095592126364</v>
      </c>
      <c r="R2015" s="426">
        <v>1.231324735349667</v>
      </c>
    </row>
    <row r="2016" spans="1:18">
      <c r="A2016" s="134">
        <f t="shared" si="31"/>
        <v>2011</v>
      </c>
      <c r="B2016" s="131">
        <v>11245709.363127757</v>
      </c>
      <c r="C2016" s="131">
        <v>4967689.4429266546</v>
      </c>
      <c r="D2016" s="131">
        <v>1132240.3705855501</v>
      </c>
      <c r="E2016" s="131">
        <v>3801650.4830583073</v>
      </c>
      <c r="F2016" s="133">
        <v>253692718003.12524</v>
      </c>
      <c r="G2016" s="133">
        <v>61749674394.908371</v>
      </c>
      <c r="H2016" s="133">
        <v>315753365485.73224</v>
      </c>
      <c r="I2016" s="133">
        <v>9896484679067.3086</v>
      </c>
      <c r="J2016" s="133">
        <v>152123718337.73514</v>
      </c>
      <c r="K2016" s="133">
        <v>91238737649.462296</v>
      </c>
      <c r="L2016" s="133">
        <v>2875236162691.6953</v>
      </c>
      <c r="M2016" s="133">
        <v>13330836663231.934</v>
      </c>
      <c r="N2016" s="133">
        <v>14119468394529.869</v>
      </c>
      <c r="O2016" s="132">
        <v>0.58152343332286782</v>
      </c>
      <c r="P2016" s="132">
        <v>0.65374408561993402</v>
      </c>
      <c r="Q2016" s="133">
        <v>3482.8486419659271</v>
      </c>
      <c r="R2016" s="426">
        <v>1.2187747659575905</v>
      </c>
    </row>
    <row r="2017" spans="1:18">
      <c r="A2017" s="134">
        <f t="shared" si="31"/>
        <v>2012</v>
      </c>
      <c r="B2017" s="131">
        <v>10071212.35992714</v>
      </c>
      <c r="C2017" s="131">
        <v>6857393.6170571605</v>
      </c>
      <c r="D2017" s="131">
        <v>627873.16588492156</v>
      </c>
      <c r="E2017" s="131">
        <v>5245313.1231124634</v>
      </c>
      <c r="F2017" s="133">
        <v>215896992942.3548</v>
      </c>
      <c r="G2017" s="133">
        <v>46967831372.22963</v>
      </c>
      <c r="H2017" s="133">
        <v>470277975780.39331</v>
      </c>
      <c r="I2017" s="133">
        <v>10295374762168.539</v>
      </c>
      <c r="J2017" s="133">
        <v>247796244155.17773</v>
      </c>
      <c r="K2017" s="133">
        <v>56251055931.141907</v>
      </c>
      <c r="L2017" s="133">
        <v>1444489799906.0168</v>
      </c>
      <c r="M2017" s="133">
        <v>12514189837941.27</v>
      </c>
      <c r="N2017" s="133">
        <v>13342529161763.965</v>
      </c>
      <c r="O2017" s="132">
        <v>0.58431490335487379</v>
      </c>
      <c r="P2017" s="132">
        <v>0.63918315624402344</v>
      </c>
      <c r="Q2017" s="133">
        <v>3291.2010759161235</v>
      </c>
      <c r="R2017" s="426">
        <v>0.97860835249650202</v>
      </c>
    </row>
    <row r="2018" spans="1:18">
      <c r="A2018" s="134">
        <f t="shared" si="31"/>
        <v>2013</v>
      </c>
      <c r="B2018" s="131">
        <v>8747394.8570342269</v>
      </c>
      <c r="C2018" s="131">
        <v>4368175.3151010014</v>
      </c>
      <c r="D2018" s="131">
        <v>676696.63854562817</v>
      </c>
      <c r="E2018" s="131">
        <v>4619316.6644304767</v>
      </c>
      <c r="F2018" s="133">
        <v>192784050274.80188</v>
      </c>
      <c r="G2018" s="133">
        <v>47521176848.125534</v>
      </c>
      <c r="H2018" s="133">
        <v>630148628473.59521</v>
      </c>
      <c r="I2018" s="133">
        <v>9647486262548.7012</v>
      </c>
      <c r="J2018" s="133">
        <v>215268997537.70657</v>
      </c>
      <c r="K2018" s="133">
        <v>56320658258.273438</v>
      </c>
      <c r="L2018" s="133">
        <v>1477926968356.6494</v>
      </c>
      <c r="M2018" s="133">
        <v>12027151515174.926</v>
      </c>
      <c r="N2018" s="133">
        <v>12971700928562.221</v>
      </c>
      <c r="O2018" s="132">
        <v>0.56920341880706471</v>
      </c>
      <c r="P2018" s="132">
        <v>0.63965005669098174</v>
      </c>
      <c r="Q2018" s="133">
        <v>3199.7288920972424</v>
      </c>
      <c r="R2018" s="426">
        <v>1.1134779225828317</v>
      </c>
    </row>
    <row r="2019" spans="1:18">
      <c r="A2019" s="134">
        <f t="shared" si="31"/>
        <v>2014</v>
      </c>
      <c r="B2019" s="131">
        <v>9909999.5902267117</v>
      </c>
      <c r="C2019" s="131">
        <v>3673309.0420008083</v>
      </c>
      <c r="D2019" s="131">
        <v>1316622.3691481212</v>
      </c>
      <c r="E2019" s="131">
        <v>4572103.3952800389</v>
      </c>
      <c r="F2019" s="133">
        <v>200712278404.1004</v>
      </c>
      <c r="G2019" s="133">
        <v>63211974202.760162</v>
      </c>
      <c r="H2019" s="133">
        <v>455257081730.69403</v>
      </c>
      <c r="I2019" s="133">
        <v>6816519954586.6992</v>
      </c>
      <c r="J2019" s="133">
        <v>346063506083.25385</v>
      </c>
      <c r="K2019" s="133">
        <v>137249509009.39656</v>
      </c>
      <c r="L2019" s="133">
        <v>3100369031648.582</v>
      </c>
      <c r="M2019" s="133">
        <v>10855459083058.625</v>
      </c>
      <c r="N2019" s="133">
        <v>11569923348684.754</v>
      </c>
      <c r="O2019" s="132">
        <v>0.53742248649001001</v>
      </c>
      <c r="P2019" s="132">
        <v>0.61827670360331266</v>
      </c>
      <c r="Q2019" s="133">
        <v>2853.952478708622</v>
      </c>
      <c r="R2019" s="426">
        <v>1.1335486463989366</v>
      </c>
    </row>
    <row r="2020" spans="1:18">
      <c r="A2020" s="134">
        <f t="shared" si="31"/>
        <v>2015</v>
      </c>
      <c r="B2020" s="131">
        <v>13306346.733514681</v>
      </c>
      <c r="C2020" s="131">
        <v>8556415.4171066284</v>
      </c>
      <c r="D2020" s="131">
        <v>1372465.0028895896</v>
      </c>
      <c r="E2020" s="131">
        <v>6199210.3007742744</v>
      </c>
      <c r="F2020" s="133">
        <v>283850505506.68396</v>
      </c>
      <c r="G2020" s="133">
        <v>76053504713.707916</v>
      </c>
      <c r="H2020" s="133">
        <v>515599754044.51428</v>
      </c>
      <c r="I2020" s="133">
        <v>15347231849421.4</v>
      </c>
      <c r="J2020" s="133">
        <v>473334917543.58752</v>
      </c>
      <c r="K2020" s="133">
        <v>165688356632.00403</v>
      </c>
      <c r="L2020" s="133">
        <v>3401780995675.1968</v>
      </c>
      <c r="M2020" s="133">
        <v>19903635873316.703</v>
      </c>
      <c r="N2020" s="133">
        <v>21160836779964.977</v>
      </c>
      <c r="O2020" s="132">
        <v>0.59932840217958805</v>
      </c>
      <c r="P2020" s="132">
        <v>0.67721352705195836</v>
      </c>
      <c r="Q2020" s="133">
        <v>5219.7426689602808</v>
      </c>
      <c r="R2020" s="426">
        <v>1.346898315299712</v>
      </c>
    </row>
    <row r="2021" spans="1:18">
      <c r="A2021" s="134">
        <f t="shared" si="31"/>
        <v>2016</v>
      </c>
      <c r="B2021" s="131">
        <v>13838579.876526209</v>
      </c>
      <c r="C2021" s="131">
        <v>5062244.57385947</v>
      </c>
      <c r="D2021" s="131">
        <v>824605.20535254339</v>
      </c>
      <c r="E2021" s="131">
        <v>3624785.8743347237</v>
      </c>
      <c r="F2021" s="133">
        <v>183793248182.78845</v>
      </c>
      <c r="G2021" s="133">
        <v>37459261037.782089</v>
      </c>
      <c r="H2021" s="133">
        <v>0</v>
      </c>
      <c r="I2021" s="133">
        <v>10091789135785.545</v>
      </c>
      <c r="J2021" s="133">
        <v>229923954609.88864</v>
      </c>
      <c r="K2021" s="133">
        <v>88715743225.340012</v>
      </c>
      <c r="L2021" s="133">
        <v>1594051241402.8159</v>
      </c>
      <c r="M2021" s="133">
        <v>12004480075023.59</v>
      </c>
      <c r="N2021" s="133">
        <v>12882675420723.199</v>
      </c>
      <c r="O2021" s="132">
        <v>0.53959774930843651</v>
      </c>
      <c r="P2021" s="132">
        <v>0.59348106187686833</v>
      </c>
      <c r="Q2021" s="133">
        <v>3177.7689740313763</v>
      </c>
      <c r="R2021" s="426">
        <v>0.94631936059084487</v>
      </c>
    </row>
    <row r="2022" spans="1:18">
      <c r="A2022" s="134">
        <f t="shared" si="31"/>
        <v>2017</v>
      </c>
      <c r="B2022" s="131">
        <v>6550498.1687948322</v>
      </c>
      <c r="C2022" s="131">
        <v>5928211.5787131498</v>
      </c>
      <c r="D2022" s="131">
        <v>941546.84214368928</v>
      </c>
      <c r="E2022" s="131">
        <v>3338399.4339057747</v>
      </c>
      <c r="F2022" s="133">
        <v>189039363803.78979</v>
      </c>
      <c r="G2022" s="133">
        <v>43640715929.575134</v>
      </c>
      <c r="H2022" s="133">
        <v>515528178980.39624</v>
      </c>
      <c r="I2022" s="133">
        <v>12026052029214.23</v>
      </c>
      <c r="J2022" s="133">
        <v>249955824301.63751</v>
      </c>
      <c r="K2022" s="133">
        <v>105522149027.37666</v>
      </c>
      <c r="L2022" s="133">
        <v>2038681669320.26</v>
      </c>
      <c r="M2022" s="133">
        <v>14935739850843.9</v>
      </c>
      <c r="N2022" s="133">
        <v>16008826231650.113</v>
      </c>
      <c r="O2022" s="132">
        <v>0.66133081004978655</v>
      </c>
      <c r="P2022" s="132">
        <v>0.72399546027141104</v>
      </c>
      <c r="Q2022" s="133">
        <v>3948.8964557597715</v>
      </c>
      <c r="R2022" s="426">
        <v>1.0387949546411841</v>
      </c>
    </row>
    <row r="2023" spans="1:18">
      <c r="A2023" s="134">
        <f t="shared" si="31"/>
        <v>2018</v>
      </c>
      <c r="B2023" s="131">
        <v>12185183.036646333</v>
      </c>
      <c r="C2023" s="131">
        <v>9070330.0682581533</v>
      </c>
      <c r="D2023" s="131">
        <v>1038471.520353039</v>
      </c>
      <c r="E2023" s="131">
        <v>5684932.4523934051</v>
      </c>
      <c r="F2023" s="133">
        <v>177525367080.90204</v>
      </c>
      <c r="G2023" s="133">
        <v>58094683529.176697</v>
      </c>
      <c r="H2023" s="133">
        <v>0</v>
      </c>
      <c r="I2023" s="133">
        <v>12319701396932.789</v>
      </c>
      <c r="J2023" s="133">
        <v>336465878682.43549</v>
      </c>
      <c r="K2023" s="133">
        <v>102993244805.32396</v>
      </c>
      <c r="L2023" s="133">
        <v>2829510054731.4785</v>
      </c>
      <c r="M2023" s="133">
        <v>15588670575152.027</v>
      </c>
      <c r="N2023" s="133">
        <v>16512314468318.305</v>
      </c>
      <c r="O2023" s="132">
        <v>0.57770451453188398</v>
      </c>
      <c r="P2023" s="132">
        <v>0.63792296681014937</v>
      </c>
      <c r="Q2023" s="133">
        <v>4073.0918767435383</v>
      </c>
      <c r="R2023" s="426">
        <v>1.145181834879661</v>
      </c>
    </row>
    <row r="2024" spans="1:18">
      <c r="A2024" s="134">
        <f t="shared" si="31"/>
        <v>2019</v>
      </c>
      <c r="B2024" s="131">
        <v>12575430.918337824</v>
      </c>
      <c r="C2024" s="131">
        <v>4300810.8902174337</v>
      </c>
      <c r="D2024" s="131">
        <v>1042632.3466988467</v>
      </c>
      <c r="E2024" s="131">
        <v>6022507.2789998213</v>
      </c>
      <c r="F2024" s="133">
        <v>167367177364.0332</v>
      </c>
      <c r="G2024" s="133">
        <v>50352186668.513855</v>
      </c>
      <c r="H2024" s="133">
        <v>418171545998.18469</v>
      </c>
      <c r="I2024" s="133">
        <v>8268525675261.0908</v>
      </c>
      <c r="J2024" s="133">
        <v>269019491476.75949</v>
      </c>
      <c r="K2024" s="133">
        <v>93028079543.142532</v>
      </c>
      <c r="L2024" s="133">
        <v>2618798957914.377</v>
      </c>
      <c r="M2024" s="133">
        <v>11667543750193.555</v>
      </c>
      <c r="N2024" s="133">
        <v>12403913405220.094</v>
      </c>
      <c r="O2024" s="132">
        <v>0.51182425522461117</v>
      </c>
      <c r="P2024" s="132">
        <v>0.57738852039766275</v>
      </c>
      <c r="Q2024" s="133">
        <v>3059.6727689245422</v>
      </c>
      <c r="R2024" s="426">
        <v>1.1009315871137619</v>
      </c>
    </row>
    <row r="2025" spans="1:18">
      <c r="A2025" s="134">
        <f t="shared" si="31"/>
        <v>2020</v>
      </c>
      <c r="B2025" s="131">
        <v>8588501.6440276299</v>
      </c>
      <c r="C2025" s="131">
        <v>9173907.8071850911</v>
      </c>
      <c r="D2025" s="131">
        <v>571753.93850523815</v>
      </c>
      <c r="E2025" s="131">
        <v>5824549.0110402275</v>
      </c>
      <c r="F2025" s="133">
        <v>204895368459.29938</v>
      </c>
      <c r="G2025" s="133">
        <v>48314957864.645615</v>
      </c>
      <c r="H2025" s="133">
        <v>85922439812.210205</v>
      </c>
      <c r="I2025" s="133">
        <v>14633782678293.094</v>
      </c>
      <c r="J2025" s="133">
        <v>358547142529.28271</v>
      </c>
      <c r="K2025" s="133">
        <v>51736971633.542046</v>
      </c>
      <c r="L2025" s="133">
        <v>1109975022954.9382</v>
      </c>
      <c r="M2025" s="133">
        <v>16239964255223.068</v>
      </c>
      <c r="N2025" s="133">
        <v>17311270245449.322</v>
      </c>
      <c r="O2025" s="132">
        <v>0.64117163645069863</v>
      </c>
      <c r="P2025" s="132">
        <v>0.69234993060409422</v>
      </c>
      <c r="Q2025" s="133">
        <v>4270.1702628143366</v>
      </c>
      <c r="R2025" s="426">
        <v>1.0108755162957397</v>
      </c>
    </row>
    <row r="2026" spans="1:18">
      <c r="A2026" s="134">
        <f t="shared" si="31"/>
        <v>2021</v>
      </c>
      <c r="B2026" s="131">
        <v>8464841.1771608945</v>
      </c>
      <c r="C2026" s="131">
        <v>3221520.7036422738</v>
      </c>
      <c r="D2026" s="131">
        <v>718565.72198872361</v>
      </c>
      <c r="E2026" s="131">
        <v>4028645.8359045042</v>
      </c>
      <c r="F2026" s="133">
        <v>238074070113.81384</v>
      </c>
      <c r="G2026" s="133">
        <v>41079207866.122696</v>
      </c>
      <c r="H2026" s="133">
        <v>598467905706.57813</v>
      </c>
      <c r="I2026" s="133">
        <v>7756886129123.1328</v>
      </c>
      <c r="J2026" s="133">
        <v>126500722847.92738</v>
      </c>
      <c r="K2026" s="133">
        <v>129241307544.28297</v>
      </c>
      <c r="L2026" s="133">
        <v>1655890749723.8137</v>
      </c>
      <c r="M2026" s="133">
        <v>10266986814945.736</v>
      </c>
      <c r="N2026" s="133">
        <v>11056539228592.492</v>
      </c>
      <c r="O2026" s="132">
        <v>0.55299847318186857</v>
      </c>
      <c r="P2026" s="132">
        <v>0.61104815403481938</v>
      </c>
      <c r="Q2026" s="133">
        <v>2727.3160406000229</v>
      </c>
      <c r="R2026" s="426">
        <v>1.1054935783415485</v>
      </c>
    </row>
    <row r="2027" spans="1:18">
      <c r="A2027" s="134">
        <f t="shared" si="31"/>
        <v>2022</v>
      </c>
      <c r="B2027" s="131">
        <v>14814861.449111845</v>
      </c>
      <c r="C2027" s="131">
        <v>7669307.7439984689</v>
      </c>
      <c r="D2027" s="131">
        <v>721810.41423680808</v>
      </c>
      <c r="E2027" s="131">
        <v>3378319.6963029052</v>
      </c>
      <c r="F2027" s="133">
        <v>299475343869.7179</v>
      </c>
      <c r="G2027" s="133">
        <v>57587525875.467369</v>
      </c>
      <c r="H2027" s="133">
        <v>450573438038.81805</v>
      </c>
      <c r="I2027" s="133">
        <v>15000207964525.744</v>
      </c>
      <c r="J2027" s="133">
        <v>175507723656.24103</v>
      </c>
      <c r="K2027" s="133">
        <v>120692407950.22861</v>
      </c>
      <c r="L2027" s="133">
        <v>1831224938710.4775</v>
      </c>
      <c r="M2027" s="133">
        <v>17578206472881.508</v>
      </c>
      <c r="N2027" s="133">
        <v>18829977318209.238</v>
      </c>
      <c r="O2027" s="132">
        <v>0.60992304684224752</v>
      </c>
      <c r="P2027" s="132">
        <v>0.66061057462125128</v>
      </c>
      <c r="Q2027" s="133">
        <v>4644.7896690205325</v>
      </c>
      <c r="R2027" s="426">
        <v>1.1790760384957104</v>
      </c>
    </row>
    <row r="2028" spans="1:18">
      <c r="A2028" s="134">
        <f t="shared" si="31"/>
        <v>2023</v>
      </c>
      <c r="B2028" s="131">
        <v>12069620.618372627</v>
      </c>
      <c r="C2028" s="131">
        <v>4901919.5086016813</v>
      </c>
      <c r="D2028" s="131">
        <v>1652913.1128980911</v>
      </c>
      <c r="E2028" s="131">
        <v>4974571.2324124239</v>
      </c>
      <c r="F2028" s="133">
        <v>238010901947.24725</v>
      </c>
      <c r="G2028" s="133">
        <v>53667367024.732666</v>
      </c>
      <c r="H2028" s="133">
        <v>625352118068.32556</v>
      </c>
      <c r="I2028" s="133">
        <v>10098735575181.568</v>
      </c>
      <c r="J2028" s="133">
        <v>412451814092.20038</v>
      </c>
      <c r="K2028" s="133">
        <v>149168459472.55511</v>
      </c>
      <c r="L2028" s="133">
        <v>3856169405950.0347</v>
      </c>
      <c r="M2028" s="133">
        <v>15141877372764.686</v>
      </c>
      <c r="N2028" s="133">
        <v>16277148740468.021</v>
      </c>
      <c r="O2028" s="132">
        <v>0.58828092680752941</v>
      </c>
      <c r="P2028" s="132">
        <v>0.66702767564345267</v>
      </c>
      <c r="Q2028" s="133">
        <v>4015.0835570962067</v>
      </c>
      <c r="R2028" s="426">
        <v>1.1234867220099007</v>
      </c>
    </row>
    <row r="2029" spans="1:18">
      <c r="A2029" s="134">
        <f t="shared" si="31"/>
        <v>2024</v>
      </c>
      <c r="B2029" s="131">
        <v>7397940.1442999225</v>
      </c>
      <c r="C2029" s="131">
        <v>6203206.4038240602</v>
      </c>
      <c r="D2029" s="131">
        <v>535137.8642677099</v>
      </c>
      <c r="E2029" s="131">
        <v>4407834.1005467344</v>
      </c>
      <c r="F2029" s="133">
        <v>168443925378.20142</v>
      </c>
      <c r="G2029" s="133">
        <v>25716935120.074726</v>
      </c>
      <c r="H2029" s="133">
        <v>756468396295.39001</v>
      </c>
      <c r="I2029" s="133">
        <v>10231436873804.287</v>
      </c>
      <c r="J2029" s="133">
        <v>217530414310.04208</v>
      </c>
      <c r="K2029" s="133">
        <v>39892637450.938744</v>
      </c>
      <c r="L2029" s="133">
        <v>1150357362101.9163</v>
      </c>
      <c r="M2029" s="133">
        <v>12395685683962.576</v>
      </c>
      <c r="N2029" s="133">
        <v>13321646475301.596</v>
      </c>
      <c r="O2029" s="132">
        <v>0.6141949259480427</v>
      </c>
      <c r="P2029" s="132">
        <v>0.68479727918486488</v>
      </c>
      <c r="Q2029" s="133">
        <v>3286.0499445736546</v>
      </c>
      <c r="R2029" s="426">
        <v>1.1060922910183828</v>
      </c>
    </row>
    <row r="2030" spans="1:18">
      <c r="A2030" s="134">
        <f t="shared" si="31"/>
        <v>2025</v>
      </c>
      <c r="B2030" s="131">
        <v>15118673.378687732</v>
      </c>
      <c r="C2030" s="131">
        <v>4380818.9023974929</v>
      </c>
      <c r="D2030" s="131">
        <v>963692.48840324814</v>
      </c>
      <c r="E2030" s="131">
        <v>5593941.0496559516</v>
      </c>
      <c r="F2030" s="133">
        <v>264592262701.27991</v>
      </c>
      <c r="G2030" s="133">
        <v>69824239564.55899</v>
      </c>
      <c r="H2030" s="133">
        <v>0</v>
      </c>
      <c r="I2030" s="133">
        <v>10313764169376.182</v>
      </c>
      <c r="J2030" s="133">
        <v>497276702652.33649</v>
      </c>
      <c r="K2030" s="133">
        <v>88433126669.916824</v>
      </c>
      <c r="L2030" s="133">
        <v>2262458522738.1172</v>
      </c>
      <c r="M2030" s="133">
        <v>13161932521436.551</v>
      </c>
      <c r="N2030" s="133">
        <v>14109466205063.109</v>
      </c>
      <c r="O2030" s="132">
        <v>0.53319892040178807</v>
      </c>
      <c r="P2030" s="132">
        <v>0.59308571530962684</v>
      </c>
      <c r="Q2030" s="133">
        <v>3480.3814023342647</v>
      </c>
      <c r="R2030" s="426">
        <v>1.2363887978527461</v>
      </c>
    </row>
    <row r="2031" spans="1:18">
      <c r="A2031" s="134">
        <f t="shared" si="31"/>
        <v>2026</v>
      </c>
      <c r="B2031" s="131">
        <v>10190567.395605158</v>
      </c>
      <c r="C2031" s="131">
        <v>4610617.8228115104</v>
      </c>
      <c r="D2031" s="131">
        <v>905998.22655190248</v>
      </c>
      <c r="E2031" s="131">
        <v>6603191.6578758834</v>
      </c>
      <c r="F2031" s="133">
        <v>170476341452.37097</v>
      </c>
      <c r="G2031" s="133">
        <v>50195591397.681702</v>
      </c>
      <c r="H2031" s="133">
        <v>183776314108.72955</v>
      </c>
      <c r="I2031" s="133">
        <v>6632751210095.5527</v>
      </c>
      <c r="J2031" s="133">
        <v>465351680015.96924</v>
      </c>
      <c r="K2031" s="133">
        <v>123410579206.67409</v>
      </c>
      <c r="L2031" s="133">
        <v>2063684028200.4646</v>
      </c>
      <c r="M2031" s="133">
        <v>9468973811627.3906</v>
      </c>
      <c r="N2031" s="133">
        <v>10058439590525.279</v>
      </c>
      <c r="O2031" s="132">
        <v>0.48872845337692677</v>
      </c>
      <c r="P2031" s="132">
        <v>0.55076339670898455</v>
      </c>
      <c r="Q2031" s="133">
        <v>2481.1148471941983</v>
      </c>
      <c r="R2031" s="426">
        <v>1.1026903136213797</v>
      </c>
    </row>
    <row r="2032" spans="1:18">
      <c r="A2032" s="134">
        <f t="shared" si="31"/>
        <v>2027</v>
      </c>
      <c r="B2032" s="131">
        <v>8158124.1282534115</v>
      </c>
      <c r="C2032" s="131">
        <v>3304088.9014303703</v>
      </c>
      <c r="D2032" s="131">
        <v>772723.07944339677</v>
      </c>
      <c r="E2032" s="131">
        <v>5791869.2173582129</v>
      </c>
      <c r="F2032" s="133">
        <v>184827794958.36755</v>
      </c>
      <c r="G2032" s="133">
        <v>40548475342.542892</v>
      </c>
      <c r="H2032" s="133">
        <v>569814187764.79028</v>
      </c>
      <c r="I2032" s="133">
        <v>6869446372077.2803</v>
      </c>
      <c r="J2032" s="133">
        <v>417236865839.29675</v>
      </c>
      <c r="K2032" s="133">
        <v>79264375093.177979</v>
      </c>
      <c r="L2032" s="133">
        <v>1686505641258.9976</v>
      </c>
      <c r="M2032" s="133">
        <v>9622267442033.543</v>
      </c>
      <c r="N2032" s="133">
        <v>10358542534818.639</v>
      </c>
      <c r="O2032" s="132">
        <v>0.5207488186268997</v>
      </c>
      <c r="P2032" s="132">
        <v>0.58998113062209689</v>
      </c>
      <c r="Q2032" s="133">
        <v>2555.1412271382928</v>
      </c>
      <c r="R2032" s="426">
        <v>1.0911564232945654</v>
      </c>
    </row>
    <row r="2033" spans="1:18">
      <c r="A2033" s="134">
        <f t="shared" si="31"/>
        <v>2028</v>
      </c>
      <c r="B2033" s="131">
        <v>7984756.6892701546</v>
      </c>
      <c r="C2033" s="131">
        <v>9782788.1535995957</v>
      </c>
      <c r="D2033" s="131">
        <v>738337.83425050532</v>
      </c>
      <c r="E2033" s="131">
        <v>5104183.895443581</v>
      </c>
      <c r="F2033" s="133">
        <v>220572111011.47186</v>
      </c>
      <c r="G2033" s="133">
        <v>38406961479.928162</v>
      </c>
      <c r="H2033" s="133">
        <v>654728535972.15344</v>
      </c>
      <c r="I2033" s="133">
        <v>15534814458046.012</v>
      </c>
      <c r="J2033" s="133">
        <v>282168887936.44373</v>
      </c>
      <c r="K2033" s="133">
        <v>82736271994.484772</v>
      </c>
      <c r="L2033" s="133">
        <v>1666945453733.7874</v>
      </c>
      <c r="M2033" s="133">
        <v>18221393607682.883</v>
      </c>
      <c r="N2033" s="133">
        <v>19436258345817.313</v>
      </c>
      <c r="O2033" s="132">
        <v>0.65886030786640581</v>
      </c>
      <c r="P2033" s="132">
        <v>0.73539756535067557</v>
      </c>
      <c r="Q2033" s="133">
        <v>4794.3409831813797</v>
      </c>
      <c r="R2033" s="426">
        <v>1.0457554495413532</v>
      </c>
    </row>
    <row r="2034" spans="1:18">
      <c r="A2034" s="134">
        <f t="shared" si="31"/>
        <v>2029</v>
      </c>
      <c r="B2034" s="131">
        <v>10381239.507188397</v>
      </c>
      <c r="C2034" s="131">
        <v>18684658.114639051</v>
      </c>
      <c r="D2034" s="131">
        <v>1191117.1059917919</v>
      </c>
      <c r="E2034" s="131">
        <v>4454002.0800112449</v>
      </c>
      <c r="F2034" s="133">
        <v>193873236327.86432</v>
      </c>
      <c r="G2034" s="133">
        <v>60277757547.484848</v>
      </c>
      <c r="H2034" s="133">
        <v>584143983179.32678</v>
      </c>
      <c r="I2034" s="133">
        <v>24460336010939.746</v>
      </c>
      <c r="J2034" s="133">
        <v>259686397905.75616</v>
      </c>
      <c r="K2034" s="133">
        <v>78534508468.729691</v>
      </c>
      <c r="L2034" s="133">
        <v>2340874437071.0669</v>
      </c>
      <c r="M2034" s="133">
        <v>27723575337564.629</v>
      </c>
      <c r="N2034" s="133">
        <v>29537577379499.82</v>
      </c>
      <c r="O2034" s="132">
        <v>0.70938305152834125</v>
      </c>
      <c r="P2034" s="132">
        <v>0.77541468472698449</v>
      </c>
      <c r="Q2034" s="133">
        <v>7286.0329007152986</v>
      </c>
      <c r="R2034" s="426">
        <v>1.0393568197520477</v>
      </c>
    </row>
    <row r="2035" spans="1:18">
      <c r="A2035" s="134">
        <f t="shared" si="31"/>
        <v>2030</v>
      </c>
      <c r="B2035" s="131">
        <v>10998354.182392718</v>
      </c>
      <c r="C2035" s="131">
        <v>3730266.7382379766</v>
      </c>
      <c r="D2035" s="131">
        <v>988164.54399731255</v>
      </c>
      <c r="E2035" s="131">
        <v>5540417.962338483</v>
      </c>
      <c r="F2035" s="133">
        <v>199443869815.54108</v>
      </c>
      <c r="G2035" s="133">
        <v>71120586103.074524</v>
      </c>
      <c r="H2035" s="133">
        <v>726248336425.70044</v>
      </c>
      <c r="I2035" s="133">
        <v>7825383990452.6328</v>
      </c>
      <c r="J2035" s="133">
        <v>233235457565.43243</v>
      </c>
      <c r="K2035" s="133">
        <v>112407726399.58363</v>
      </c>
      <c r="L2035" s="133">
        <v>1860214740967.9629</v>
      </c>
      <c r="M2035" s="133">
        <v>10757490251811.313</v>
      </c>
      <c r="N2035" s="133">
        <v>11585937049240.508</v>
      </c>
      <c r="O2035" s="132">
        <v>0.52145587540360827</v>
      </c>
      <c r="P2035" s="132">
        <v>0.59084503306387348</v>
      </c>
      <c r="Q2035" s="133">
        <v>2857.902577513692</v>
      </c>
      <c r="R2035" s="426">
        <v>0.82944268736006033</v>
      </c>
    </row>
    <row r="2036" spans="1:18">
      <c r="A2036" s="134">
        <f t="shared" si="31"/>
        <v>2031</v>
      </c>
      <c r="B2036" s="131">
        <v>13656738.53323755</v>
      </c>
      <c r="C2036" s="131">
        <v>10799934.754756605</v>
      </c>
      <c r="D2036" s="131">
        <v>816325.76084616082</v>
      </c>
      <c r="E2036" s="131">
        <v>5522514.1225504745</v>
      </c>
      <c r="F2036" s="133">
        <v>233594319101.32767</v>
      </c>
      <c r="G2036" s="133">
        <v>37896860323.505585</v>
      </c>
      <c r="H2036" s="133">
        <v>442077970123.27649</v>
      </c>
      <c r="I2036" s="133">
        <v>17964902734755.125</v>
      </c>
      <c r="J2036" s="133">
        <v>352657948255.81879</v>
      </c>
      <c r="K2036" s="133">
        <v>84588742067.04071</v>
      </c>
      <c r="L2036" s="133">
        <v>1756120182576.4924</v>
      </c>
      <c r="M2036" s="133">
        <v>20600347577777.754</v>
      </c>
      <c r="N2036" s="133">
        <v>21945972347242.445</v>
      </c>
      <c r="O2036" s="132">
        <v>0.63120652540439481</v>
      </c>
      <c r="P2036" s="132">
        <v>0.68907595592287818</v>
      </c>
      <c r="Q2036" s="133">
        <v>5413.4120244801297</v>
      </c>
      <c r="R2036" s="426">
        <v>1.0614716269750202</v>
      </c>
    </row>
    <row r="2037" spans="1:18">
      <c r="A2037" s="134">
        <f t="shared" si="31"/>
        <v>2032</v>
      </c>
      <c r="B2037" s="131">
        <v>9316344.5213329364</v>
      </c>
      <c r="C2037" s="131">
        <v>4084163.157968109</v>
      </c>
      <c r="D2037" s="131">
        <v>1121812.9417788505</v>
      </c>
      <c r="E2037" s="131">
        <v>5233477.5316217747</v>
      </c>
      <c r="F2037" s="133">
        <v>251142087387.33826</v>
      </c>
      <c r="G2037" s="133">
        <v>57882483960.746002</v>
      </c>
      <c r="H2037" s="133">
        <v>639833312405.47864</v>
      </c>
      <c r="I2037" s="133">
        <v>8997779086388.7363</v>
      </c>
      <c r="J2037" s="133">
        <v>396003164782.42853</v>
      </c>
      <c r="K2037" s="133">
        <v>97070342769.409424</v>
      </c>
      <c r="L2037" s="133">
        <v>3001789182582.8408</v>
      </c>
      <c r="M2037" s="133">
        <v>13132475088928.895</v>
      </c>
      <c r="N2037" s="133">
        <v>14056716252788.289</v>
      </c>
      <c r="O2037" s="132">
        <v>0.59618007616649238</v>
      </c>
      <c r="P2037" s="132">
        <v>0.66570725054704871</v>
      </c>
      <c r="Q2037" s="133">
        <v>3467.3695739487639</v>
      </c>
      <c r="R2037" s="426">
        <v>1.1731367463501674</v>
      </c>
    </row>
    <row r="2038" spans="1:18">
      <c r="A2038" s="134">
        <f t="shared" si="31"/>
        <v>2033</v>
      </c>
      <c r="B2038" s="131">
        <v>11540751.610951481</v>
      </c>
      <c r="C2038" s="131">
        <v>12797313.771740295</v>
      </c>
      <c r="D2038" s="131">
        <v>674119.99144391192</v>
      </c>
      <c r="E2038" s="131">
        <v>4777291.0483618537</v>
      </c>
      <c r="F2038" s="133">
        <v>306291299665.43311</v>
      </c>
      <c r="G2038" s="133">
        <v>76918956725.861038</v>
      </c>
      <c r="H2038" s="133">
        <v>876812549724.56042</v>
      </c>
      <c r="I2038" s="133">
        <v>20816183147856.879</v>
      </c>
      <c r="J2038" s="133">
        <v>278886412758.61279</v>
      </c>
      <c r="K2038" s="133">
        <v>52571728397.569824</v>
      </c>
      <c r="L2038" s="133">
        <v>1686949806144.561</v>
      </c>
      <c r="M2038" s="133">
        <v>23711403644882.184</v>
      </c>
      <c r="N2038" s="133">
        <v>25170120387872.621</v>
      </c>
      <c r="O2038" s="132">
        <v>0.70140903547518219</v>
      </c>
      <c r="P2038" s="132">
        <v>0.76073044694932446</v>
      </c>
      <c r="Q2038" s="133">
        <v>6208.7124785082933</v>
      </c>
      <c r="R2038" s="426">
        <v>1.111711113569428</v>
      </c>
    </row>
    <row r="2039" spans="1:18">
      <c r="A2039" s="134">
        <f t="shared" si="31"/>
        <v>2034</v>
      </c>
      <c r="B2039" s="131">
        <v>11727220.381002327</v>
      </c>
      <c r="C2039" s="131">
        <v>16932941.20234178</v>
      </c>
      <c r="D2039" s="131">
        <v>1631823.8015935819</v>
      </c>
      <c r="E2039" s="131">
        <v>6695773.1786917895</v>
      </c>
      <c r="F2039" s="133">
        <v>205707053996.49695</v>
      </c>
      <c r="G2039" s="133">
        <v>59196971210.817032</v>
      </c>
      <c r="H2039" s="133">
        <v>591272811906.39185</v>
      </c>
      <c r="I2039" s="133">
        <v>23992716613570.203</v>
      </c>
      <c r="J2039" s="133">
        <v>300384233875.81128</v>
      </c>
      <c r="K2039" s="133">
        <v>172914242962.65585</v>
      </c>
      <c r="L2039" s="133">
        <v>3630234177896.644</v>
      </c>
      <c r="M2039" s="133">
        <v>28687522080211.707</v>
      </c>
      <c r="N2039" s="133">
        <v>30373342523185.57</v>
      </c>
      <c r="O2039" s="132">
        <v>0.66891938218625313</v>
      </c>
      <c r="P2039" s="132">
        <v>0.73873558763200031</v>
      </c>
      <c r="Q2039" s="133">
        <v>7492.1910515997952</v>
      </c>
      <c r="R2039" s="426">
        <v>1.0536977924234965</v>
      </c>
    </row>
    <row r="2040" spans="1:18">
      <c r="A2040" s="134">
        <f t="shared" si="31"/>
        <v>2035</v>
      </c>
      <c r="B2040" s="131">
        <v>6487176.8356484398</v>
      </c>
      <c r="C2040" s="131">
        <v>4426541.6506561721</v>
      </c>
      <c r="D2040" s="131">
        <v>1740156.2077483735</v>
      </c>
      <c r="E2040" s="131">
        <v>4280788.1676512416</v>
      </c>
      <c r="F2040" s="133">
        <v>221509838035.05109</v>
      </c>
      <c r="G2040" s="133">
        <v>41341935815.529182</v>
      </c>
      <c r="H2040" s="133">
        <v>452439036133.91992</v>
      </c>
      <c r="I2040" s="133">
        <v>8483817683944.375</v>
      </c>
      <c r="J2040" s="133">
        <v>232769260893.2066</v>
      </c>
      <c r="K2040" s="133">
        <v>163296254902.57547</v>
      </c>
      <c r="L2040" s="133">
        <v>3619008785967.3745</v>
      </c>
      <c r="M2040" s="133">
        <v>12951331021841.453</v>
      </c>
      <c r="N2040" s="133">
        <v>13845056061353.451</v>
      </c>
      <c r="O2040" s="132">
        <v>0.61324240775783612</v>
      </c>
      <c r="P2040" s="132">
        <v>0.68683098471900439</v>
      </c>
      <c r="Q2040" s="133">
        <v>3415.1593639253701</v>
      </c>
      <c r="R2040" s="426">
        <v>0.95103542304197097</v>
      </c>
    </row>
    <row r="2041" spans="1:18">
      <c r="A2041" s="134">
        <f t="shared" si="31"/>
        <v>2036</v>
      </c>
      <c r="B2041" s="131">
        <v>11363319.889692089</v>
      </c>
      <c r="C2041" s="131">
        <v>4674888.7805100698</v>
      </c>
      <c r="D2041" s="131">
        <v>863010.25401588099</v>
      </c>
      <c r="E2041" s="131">
        <v>5368690.9738325542</v>
      </c>
      <c r="F2041" s="133">
        <v>249631431033.16702</v>
      </c>
      <c r="G2041" s="133">
        <v>81969731961.797546</v>
      </c>
      <c r="H2041" s="133">
        <v>0</v>
      </c>
      <c r="I2041" s="133">
        <v>10396957744393.729</v>
      </c>
      <c r="J2041" s="133">
        <v>365841426747.75812</v>
      </c>
      <c r="K2041" s="133">
        <v>113336491434.82709</v>
      </c>
      <c r="L2041" s="133">
        <v>1540388941305.9307</v>
      </c>
      <c r="M2041" s="133">
        <v>12416524603882.242</v>
      </c>
      <c r="N2041" s="133">
        <v>13252857662090.328</v>
      </c>
      <c r="O2041" s="132">
        <v>0.51316779208075558</v>
      </c>
      <c r="P2041" s="132">
        <v>0.59751207690450137</v>
      </c>
      <c r="Q2041" s="133">
        <v>3269.0818110730952</v>
      </c>
      <c r="R2041" s="426">
        <v>0.96309281684057346</v>
      </c>
    </row>
    <row r="2042" spans="1:18">
      <c r="A2042" s="134">
        <f t="shared" si="31"/>
        <v>2037</v>
      </c>
      <c r="B2042" s="131">
        <v>10279029.966094753</v>
      </c>
      <c r="C2042" s="131">
        <v>4589339.8031989625</v>
      </c>
      <c r="D2042" s="131">
        <v>648116.27584665106</v>
      </c>
      <c r="E2042" s="131">
        <v>3408106.9523712914</v>
      </c>
      <c r="F2042" s="133">
        <v>183786777384.9433</v>
      </c>
      <c r="G2042" s="133">
        <v>41870386242.733116</v>
      </c>
      <c r="H2042" s="133">
        <v>416440809039.98956</v>
      </c>
      <c r="I2042" s="133">
        <v>8584838572058.0986</v>
      </c>
      <c r="J2042" s="133">
        <v>182310138084.82239</v>
      </c>
      <c r="K2042" s="133">
        <v>60312476608.674133</v>
      </c>
      <c r="L2042" s="133">
        <v>1300079280370.6316</v>
      </c>
      <c r="M2042" s="133">
        <v>10543981276162.215</v>
      </c>
      <c r="N2042" s="133">
        <v>11333132290569.967</v>
      </c>
      <c r="O2042" s="132">
        <v>0.55104629955835283</v>
      </c>
      <c r="P2042" s="132">
        <v>0.61911096687639267</v>
      </c>
      <c r="Q2042" s="133">
        <v>2795.5432389171106</v>
      </c>
      <c r="R2042" s="426">
        <v>1.1445824301891232</v>
      </c>
    </row>
    <row r="2043" spans="1:18">
      <c r="A2043" s="134">
        <f t="shared" si="31"/>
        <v>2038</v>
      </c>
      <c r="B2043" s="131">
        <v>8392669.5041694287</v>
      </c>
      <c r="C2043" s="131">
        <v>7447257.677964787</v>
      </c>
      <c r="D2043" s="131">
        <v>715856.77045622957</v>
      </c>
      <c r="E2043" s="131">
        <v>2560359.6945641148</v>
      </c>
      <c r="F2043" s="133">
        <v>187105733014.77075</v>
      </c>
      <c r="G2043" s="133">
        <v>47879984026.514984</v>
      </c>
      <c r="H2043" s="133">
        <v>765078552326.0658</v>
      </c>
      <c r="I2043" s="133">
        <v>12199389685661.633</v>
      </c>
      <c r="J2043" s="133">
        <v>128604446277.35049</v>
      </c>
      <c r="K2043" s="133">
        <v>63704593072.743904</v>
      </c>
      <c r="L2043" s="133">
        <v>1332148708463.3064</v>
      </c>
      <c r="M2043" s="133">
        <v>14488925985801.1</v>
      </c>
      <c r="N2043" s="133">
        <v>15575598519904.645</v>
      </c>
      <c r="O2043" s="132">
        <v>0.65763660793361889</v>
      </c>
      <c r="P2043" s="132">
        <v>0.70941149558036676</v>
      </c>
      <c r="Q2043" s="133">
        <v>3842.0321953390835</v>
      </c>
      <c r="R2043" s="426">
        <v>0.89817092639223439</v>
      </c>
    </row>
    <row r="2044" spans="1:18">
      <c r="A2044" s="134">
        <f t="shared" si="31"/>
        <v>2039</v>
      </c>
      <c r="B2044" s="131">
        <v>9468325.80142208</v>
      </c>
      <c r="C2044" s="131">
        <v>7831593.6698499685</v>
      </c>
      <c r="D2044" s="131">
        <v>1265379.2431566417</v>
      </c>
      <c r="E2044" s="131">
        <v>6241202.2633508835</v>
      </c>
      <c r="F2044" s="133">
        <v>148992113942.19128</v>
      </c>
      <c r="G2044" s="133">
        <v>52562166049.932205</v>
      </c>
      <c r="H2044" s="133">
        <v>661086063979.81799</v>
      </c>
      <c r="I2044" s="133">
        <v>12142723900829.865</v>
      </c>
      <c r="J2044" s="133">
        <v>344096365166.1604</v>
      </c>
      <c r="K2044" s="133">
        <v>114617395546.98416</v>
      </c>
      <c r="L2044" s="133">
        <v>2365154846294.4521</v>
      </c>
      <c r="M2044" s="133">
        <v>15627678571817.281</v>
      </c>
      <c r="N2044" s="133">
        <v>16672458375280.588</v>
      </c>
      <c r="O2044" s="132">
        <v>0.5912431567463986</v>
      </c>
      <c r="P2044" s="132">
        <v>0.66728897758147943</v>
      </c>
      <c r="Q2044" s="133">
        <v>4112.5945671634408</v>
      </c>
      <c r="R2044" s="426">
        <v>0.968270339785824</v>
      </c>
    </row>
    <row r="2045" spans="1:18">
      <c r="A2045" s="134">
        <f t="shared" si="31"/>
        <v>2040</v>
      </c>
      <c r="B2045" s="131">
        <v>8993762.1761839055</v>
      </c>
      <c r="C2045" s="131">
        <v>5418518.7398036718</v>
      </c>
      <c r="D2045" s="131">
        <v>707593.17492119246</v>
      </c>
      <c r="E2045" s="131">
        <v>4458227.0365643436</v>
      </c>
      <c r="F2045" s="133">
        <v>209240036633.15149</v>
      </c>
      <c r="G2045" s="133">
        <v>44412403157.586517</v>
      </c>
      <c r="H2045" s="133">
        <v>665183530208.6665</v>
      </c>
      <c r="I2045" s="133">
        <v>9215107791978.4434</v>
      </c>
      <c r="J2045" s="133">
        <v>230464391302.97864</v>
      </c>
      <c r="K2045" s="133">
        <v>76520517191.927521</v>
      </c>
      <c r="L2045" s="133">
        <v>1812109096291.437</v>
      </c>
      <c r="M2045" s="133">
        <v>11999385326973.453</v>
      </c>
      <c r="N2045" s="133">
        <v>12880184535080.59</v>
      </c>
      <c r="O2045" s="132">
        <v>0.59979589638252306</v>
      </c>
      <c r="P2045" s="132">
        <v>0.66695993375271223</v>
      </c>
      <c r="Q2045" s="133">
        <v>3177.1545473805104</v>
      </c>
      <c r="R2045" s="426">
        <v>1.129001699164238</v>
      </c>
    </row>
    <row r="2046" spans="1:18">
      <c r="A2046" s="134">
        <f t="shared" si="31"/>
        <v>2041</v>
      </c>
      <c r="B2046" s="131">
        <v>7651779.741713387</v>
      </c>
      <c r="C2046" s="131">
        <v>4064151.7140705227</v>
      </c>
      <c r="D2046" s="131">
        <v>1259164.5075550103</v>
      </c>
      <c r="E2046" s="131">
        <v>3416959.684991153</v>
      </c>
      <c r="F2046" s="133">
        <v>210670939435.88641</v>
      </c>
      <c r="G2046" s="133">
        <v>42374312545.492966</v>
      </c>
      <c r="H2046" s="133">
        <v>472406102045.53558</v>
      </c>
      <c r="I2046" s="133">
        <v>8515782839508.0957</v>
      </c>
      <c r="J2046" s="133">
        <v>214347615218.09479</v>
      </c>
      <c r="K2046" s="133">
        <v>123093407744.3898</v>
      </c>
      <c r="L2046" s="133">
        <v>2687433767700.6074</v>
      </c>
      <c r="M2046" s="133">
        <v>12013063732216.725</v>
      </c>
      <c r="N2046" s="133">
        <v>12898943756286.5</v>
      </c>
      <c r="O2046" s="132">
        <v>0.58333098078386791</v>
      </c>
      <c r="P2046" s="132">
        <v>0.68008540257165784</v>
      </c>
      <c r="Q2046" s="133">
        <v>3181.7818836424517</v>
      </c>
      <c r="R2046" s="426">
        <v>1.0499850934272832</v>
      </c>
    </row>
    <row r="2047" spans="1:18">
      <c r="A2047" s="134">
        <f t="shared" si="31"/>
        <v>2042</v>
      </c>
      <c r="B2047" s="131">
        <v>7469959.0803941246</v>
      </c>
      <c r="C2047" s="131">
        <v>3885625.453062234</v>
      </c>
      <c r="D2047" s="131">
        <v>973658.01509320922</v>
      </c>
      <c r="E2047" s="131">
        <v>4090682.3235317813</v>
      </c>
      <c r="F2047" s="133">
        <v>166524018946.40714</v>
      </c>
      <c r="G2047" s="133">
        <v>29514767174.187252</v>
      </c>
      <c r="H2047" s="133">
        <v>594196164514.1355</v>
      </c>
      <c r="I2047" s="133">
        <v>7488280752152.5244</v>
      </c>
      <c r="J2047" s="133">
        <v>166519744715.08441</v>
      </c>
      <c r="K2047" s="133">
        <v>116908695559.55887</v>
      </c>
      <c r="L2047" s="133">
        <v>2093280789099.7693</v>
      </c>
      <c r="M2047" s="133">
        <v>10459186146041.072</v>
      </c>
      <c r="N2047" s="133">
        <v>11219477492984.637</v>
      </c>
      <c r="O2047" s="132">
        <v>0.56993789468217682</v>
      </c>
      <c r="P2047" s="132">
        <v>0.64403246758776878</v>
      </c>
      <c r="Q2047" s="133">
        <v>2767.5080150430776</v>
      </c>
      <c r="R2047" s="426">
        <v>1.0513386813126142</v>
      </c>
    </row>
    <row r="2048" spans="1:18">
      <c r="A2048" s="134">
        <f t="shared" si="31"/>
        <v>2043</v>
      </c>
      <c r="B2048" s="131">
        <v>9426996.4841061141</v>
      </c>
      <c r="C2048" s="131">
        <v>16963967.933114041</v>
      </c>
      <c r="D2048" s="131">
        <v>1770350.8244058494</v>
      </c>
      <c r="E2048" s="131">
        <v>3658235.7787733134</v>
      </c>
      <c r="F2048" s="133">
        <v>315651842457.35095</v>
      </c>
      <c r="G2048" s="133">
        <v>81890564290.74942</v>
      </c>
      <c r="H2048" s="133">
        <v>606607036744.6886</v>
      </c>
      <c r="I2048" s="133">
        <v>23516439435394.234</v>
      </c>
      <c r="J2048" s="133">
        <v>237631912227.9563</v>
      </c>
      <c r="K2048" s="133">
        <v>151552311400.3902</v>
      </c>
      <c r="L2048" s="133">
        <v>4496523923270.7539</v>
      </c>
      <c r="M2048" s="133">
        <v>29008754619038.023</v>
      </c>
      <c r="N2048" s="133">
        <v>30733586418029.781</v>
      </c>
      <c r="O2048" s="132">
        <v>0.69885477648939842</v>
      </c>
      <c r="P2048" s="132">
        <v>0.7838293814109607</v>
      </c>
      <c r="Q2048" s="133">
        <v>7581.0523971459743</v>
      </c>
      <c r="R2048" s="426">
        <v>1.3416880937843825</v>
      </c>
    </row>
    <row r="2049" spans="1:18">
      <c r="A2049" s="134">
        <f t="shared" si="31"/>
        <v>2044</v>
      </c>
      <c r="B2049" s="131">
        <v>7412929.6270989235</v>
      </c>
      <c r="C2049" s="131">
        <v>6196724.4745166581</v>
      </c>
      <c r="D2049" s="131">
        <v>742898.17094161897</v>
      </c>
      <c r="E2049" s="131">
        <v>5435256.1942892093</v>
      </c>
      <c r="F2049" s="133">
        <v>200234149442.28619</v>
      </c>
      <c r="G2049" s="133">
        <v>51447435909.75972</v>
      </c>
      <c r="H2049" s="133">
        <v>555092000881.37488</v>
      </c>
      <c r="I2049" s="133">
        <v>11375384203218.66</v>
      </c>
      <c r="J2049" s="133">
        <v>393912146589.71429</v>
      </c>
      <c r="K2049" s="133">
        <v>96981292287.81929</v>
      </c>
      <c r="L2049" s="133">
        <v>1636781790608.4265</v>
      </c>
      <c r="M2049" s="133">
        <v>14058151433585.994</v>
      </c>
      <c r="N2049" s="133">
        <v>15090096816583.506</v>
      </c>
      <c r="O2049" s="132">
        <v>0.6212351284691171</v>
      </c>
      <c r="P2049" s="132">
        <v>0.68273663357150449</v>
      </c>
      <c r="Q2049" s="133">
        <v>3722.2735117374214</v>
      </c>
      <c r="R2049" s="426">
        <v>1.0664460392512014</v>
      </c>
    </row>
    <row r="2050" spans="1:18">
      <c r="A2050" s="134">
        <f t="shared" si="31"/>
        <v>2045</v>
      </c>
      <c r="B2050" s="131">
        <v>11987784.257499807</v>
      </c>
      <c r="C2050" s="131">
        <v>7012930.2526443237</v>
      </c>
      <c r="D2050" s="131">
        <v>1478857.5357712451</v>
      </c>
      <c r="E2050" s="131">
        <v>4824513.979183455</v>
      </c>
      <c r="F2050" s="133">
        <v>160187966816.65662</v>
      </c>
      <c r="G2050" s="133">
        <v>46835736644.172577</v>
      </c>
      <c r="H2050" s="133">
        <v>421438523838.48315</v>
      </c>
      <c r="I2050" s="133">
        <v>10570417132515.309</v>
      </c>
      <c r="J2050" s="133">
        <v>343302207563.38208</v>
      </c>
      <c r="K2050" s="133">
        <v>125417797401.42657</v>
      </c>
      <c r="L2050" s="133">
        <v>3498580611841.0396</v>
      </c>
      <c r="M2050" s="133">
        <v>14959156273159.639</v>
      </c>
      <c r="N2050" s="133">
        <v>16062568387879.887</v>
      </c>
      <c r="O2050" s="132">
        <v>0.58173445986399142</v>
      </c>
      <c r="P2050" s="132">
        <v>0.64982648304746649</v>
      </c>
      <c r="Q2050" s="133">
        <v>3962.153031050786</v>
      </c>
      <c r="R2050" s="426">
        <v>1.129090917782501</v>
      </c>
    </row>
    <row r="2051" spans="1:18">
      <c r="A2051" s="134">
        <f t="shared" si="31"/>
        <v>2046</v>
      </c>
      <c r="B2051" s="131">
        <v>14653973.398164485</v>
      </c>
      <c r="C2051" s="131">
        <v>8710647.544392759</v>
      </c>
      <c r="D2051" s="131">
        <v>971285.31658599072</v>
      </c>
      <c r="E2051" s="131">
        <v>2723722.8669779636</v>
      </c>
      <c r="F2051" s="133">
        <v>236515542024.71741</v>
      </c>
      <c r="G2051" s="133">
        <v>56306578206.714462</v>
      </c>
      <c r="H2051" s="133">
        <v>240077184360.82782</v>
      </c>
      <c r="I2051" s="133">
        <v>12794998896201.561</v>
      </c>
      <c r="J2051" s="133">
        <v>119125949001.10724</v>
      </c>
      <c r="K2051" s="133">
        <v>107192071767.45787</v>
      </c>
      <c r="L2051" s="133">
        <v>2985698373013.8101</v>
      </c>
      <c r="M2051" s="133">
        <v>16247092474344.764</v>
      </c>
      <c r="N2051" s="133">
        <v>17304477080466.15</v>
      </c>
      <c r="O2051" s="132">
        <v>0.60958007005666581</v>
      </c>
      <c r="P2051" s="132">
        <v>0.66658777499617672</v>
      </c>
      <c r="Q2051" s="133">
        <v>4268.494593109559</v>
      </c>
      <c r="R2051" s="426">
        <v>1.3467270561472096</v>
      </c>
    </row>
    <row r="2052" spans="1:18">
      <c r="A2052" s="134">
        <f t="shared" si="31"/>
        <v>2047</v>
      </c>
      <c r="B2052" s="131">
        <v>9873236.4301259238</v>
      </c>
      <c r="C2052" s="131">
        <v>6333491.9003548976</v>
      </c>
      <c r="D2052" s="131">
        <v>980819.52358937683</v>
      </c>
      <c r="E2052" s="131">
        <v>2999619.9748478848</v>
      </c>
      <c r="F2052" s="133">
        <v>203467566225.48511</v>
      </c>
      <c r="G2052" s="133">
        <v>51432083567.417793</v>
      </c>
      <c r="H2052" s="133">
        <v>1001648874919.3433</v>
      </c>
      <c r="I2052" s="133">
        <v>13100217663855.402</v>
      </c>
      <c r="J2052" s="133">
        <v>158398198317.57941</v>
      </c>
      <c r="K2052" s="133">
        <v>132037267190.92332</v>
      </c>
      <c r="L2052" s="133">
        <v>1993122351777.7974</v>
      </c>
      <c r="M2052" s="133">
        <v>16385424356061.047</v>
      </c>
      <c r="N2052" s="133">
        <v>17655432886630.758</v>
      </c>
      <c r="O2052" s="132">
        <v>0.65159978255556528</v>
      </c>
      <c r="P2052" s="132">
        <v>0.71712783539974878</v>
      </c>
      <c r="Q2052" s="133">
        <v>4355.0648462335366</v>
      </c>
      <c r="R2052" s="426">
        <v>0.92298658985615034</v>
      </c>
    </row>
    <row r="2053" spans="1:18">
      <c r="A2053" s="134">
        <f t="shared" si="31"/>
        <v>2048</v>
      </c>
      <c r="B2053" s="131">
        <v>8057173.2751449626</v>
      </c>
      <c r="C2053" s="131">
        <v>6770817.3129137792</v>
      </c>
      <c r="D2053" s="131">
        <v>1198176.4163436233</v>
      </c>
      <c r="E2053" s="131">
        <v>4119347.1900476753</v>
      </c>
      <c r="F2053" s="133">
        <v>181608747114.0965</v>
      </c>
      <c r="G2053" s="133">
        <v>35217591657.176758</v>
      </c>
      <c r="H2053" s="133">
        <v>667449809226.00732</v>
      </c>
      <c r="I2053" s="133">
        <v>11098782696450.09</v>
      </c>
      <c r="J2053" s="133">
        <v>166296993996.57205</v>
      </c>
      <c r="K2053" s="133">
        <v>101832044528.7865</v>
      </c>
      <c r="L2053" s="133">
        <v>2700674975255.8276</v>
      </c>
      <c r="M2053" s="133">
        <v>14735036519457.285</v>
      </c>
      <c r="N2053" s="133">
        <v>15776722461009.443</v>
      </c>
      <c r="O2053" s="132">
        <v>0.62814583243203115</v>
      </c>
      <c r="P2053" s="132">
        <v>0.70259179877575428</v>
      </c>
      <c r="Q2053" s="133">
        <v>3891.6434289613821</v>
      </c>
      <c r="R2053" s="426">
        <v>1.1523904549202622</v>
      </c>
    </row>
    <row r="2054" spans="1:18">
      <c r="A2054" s="134">
        <f t="shared" si="31"/>
        <v>2049</v>
      </c>
      <c r="B2054" s="131">
        <v>12703729.216810659</v>
      </c>
      <c r="C2054" s="131">
        <v>5841383.9572798535</v>
      </c>
      <c r="D2054" s="131">
        <v>1191898.8489479963</v>
      </c>
      <c r="E2054" s="131">
        <v>4657310.1379468013</v>
      </c>
      <c r="F2054" s="133">
        <v>302747789063.62512</v>
      </c>
      <c r="G2054" s="133">
        <v>46288163161.247849</v>
      </c>
      <c r="H2054" s="133">
        <v>517252324721.14899</v>
      </c>
      <c r="I2054" s="133">
        <v>10513981674479.906</v>
      </c>
      <c r="J2054" s="133">
        <v>321508585673.71991</v>
      </c>
      <c r="K2054" s="133">
        <v>90013175753.024323</v>
      </c>
      <c r="L2054" s="133">
        <v>2352363403081.8691</v>
      </c>
      <c r="M2054" s="133">
        <v>13795119163709.668</v>
      </c>
      <c r="N2054" s="133">
        <v>14837265885817.24</v>
      </c>
      <c r="O2054" s="132">
        <v>0.56767573345456257</v>
      </c>
      <c r="P2054" s="132">
        <v>0.63749016923654822</v>
      </c>
      <c r="Q2054" s="133">
        <v>3659.9077172711495</v>
      </c>
      <c r="R2054" s="426">
        <v>1.0609430686216506</v>
      </c>
    </row>
    <row r="2055" spans="1:18">
      <c r="A2055" s="134">
        <f t="shared" si="31"/>
        <v>2050</v>
      </c>
      <c r="B2055" s="131">
        <v>9472825.4927743543</v>
      </c>
      <c r="C2055" s="131">
        <v>8558305.7106276117</v>
      </c>
      <c r="D2055" s="131">
        <v>863500.37157482514</v>
      </c>
      <c r="E2055" s="131">
        <v>7072790.4386189086</v>
      </c>
      <c r="F2055" s="133">
        <v>198245804488.41852</v>
      </c>
      <c r="G2055" s="133">
        <v>45813372697.931793</v>
      </c>
      <c r="H2055" s="133">
        <v>630350299771.50732</v>
      </c>
      <c r="I2055" s="133">
        <v>12279727612436.807</v>
      </c>
      <c r="J2055" s="133">
        <v>378629515597.53485</v>
      </c>
      <c r="K2055" s="133">
        <v>75635516729.216278</v>
      </c>
      <c r="L2055" s="133">
        <v>1592863062402.0649</v>
      </c>
      <c r="M2055" s="133">
        <v>14957206006937.131</v>
      </c>
      <c r="N2055" s="133">
        <v>15906224575155.674</v>
      </c>
      <c r="O2055" s="132">
        <v>0.59499232127339752</v>
      </c>
      <c r="P2055" s="132">
        <v>0.65365137255567551</v>
      </c>
      <c r="Q2055" s="133">
        <v>3923.5877097078624</v>
      </c>
      <c r="R2055" s="426">
        <v>0.82239459468361609</v>
      </c>
    </row>
    <row r="2056" spans="1:18">
      <c r="A2056" s="134">
        <f t="shared" ref="A2056:A2119" si="32">A2055+1</f>
        <v>2051</v>
      </c>
      <c r="B2056" s="131">
        <v>8009035.1859350009</v>
      </c>
      <c r="C2056" s="131">
        <v>7480318.0985667305</v>
      </c>
      <c r="D2056" s="131">
        <v>907788.66858224524</v>
      </c>
      <c r="E2056" s="131">
        <v>5532638.7653455399</v>
      </c>
      <c r="F2056" s="133">
        <v>191251424273.01886</v>
      </c>
      <c r="G2056" s="133">
        <v>47065421822.257507</v>
      </c>
      <c r="H2056" s="133">
        <v>489833428499.63025</v>
      </c>
      <c r="I2056" s="133">
        <v>12261456902297.33</v>
      </c>
      <c r="J2056" s="133">
        <v>401856182942.95178</v>
      </c>
      <c r="K2056" s="133">
        <v>115200650558.08246</v>
      </c>
      <c r="L2056" s="133">
        <v>2235341734557.9004</v>
      </c>
      <c r="M2056" s="133">
        <v>15503688898855.895</v>
      </c>
      <c r="N2056" s="133">
        <v>16536859272687.559</v>
      </c>
      <c r="O2056" s="132">
        <v>0.62975068923275346</v>
      </c>
      <c r="P2056" s="132">
        <v>0.69517560644330001</v>
      </c>
      <c r="Q2056" s="133">
        <v>4079.1463425474985</v>
      </c>
      <c r="R2056" s="426">
        <v>1.212223858760475</v>
      </c>
    </row>
    <row r="2057" spans="1:18">
      <c r="A2057" s="134">
        <f t="shared" si="32"/>
        <v>2052</v>
      </c>
      <c r="B2057" s="131">
        <v>13422729.519373262</v>
      </c>
      <c r="C2057" s="131">
        <v>18512934.939883411</v>
      </c>
      <c r="D2057" s="131">
        <v>665112.48423830944</v>
      </c>
      <c r="E2057" s="131">
        <v>4431547.6715110391</v>
      </c>
      <c r="F2057" s="133">
        <v>188404879408.63855</v>
      </c>
      <c r="G2057" s="133">
        <v>53044337501.313034</v>
      </c>
      <c r="H2057" s="133">
        <v>535630717320.67804</v>
      </c>
      <c r="I2057" s="133">
        <v>22252694309592.262</v>
      </c>
      <c r="J2057" s="133">
        <v>305598248014.79327</v>
      </c>
      <c r="K2057" s="133">
        <v>67846609510.829048</v>
      </c>
      <c r="L2057" s="133">
        <v>1746133817382.5854</v>
      </c>
      <c r="M2057" s="133">
        <v>24907903701821.148</v>
      </c>
      <c r="N2057" s="133">
        <v>26341164478130.566</v>
      </c>
      <c r="O2057" s="132">
        <v>0.68249673582660764</v>
      </c>
      <c r="P2057" s="132">
        <v>0.74622363335435171</v>
      </c>
      <c r="Q2057" s="133">
        <v>6497.5738722571696</v>
      </c>
      <c r="R2057" s="426">
        <v>1.2365399250856086</v>
      </c>
    </row>
    <row r="2058" spans="1:18">
      <c r="A2058" s="134">
        <f t="shared" si="32"/>
        <v>2053</v>
      </c>
      <c r="B2058" s="131">
        <v>7987398.0047088638</v>
      </c>
      <c r="C2058" s="131">
        <v>11355370.890774257</v>
      </c>
      <c r="D2058" s="131">
        <v>1128201.2666569382</v>
      </c>
      <c r="E2058" s="131">
        <v>4435773.1452190187</v>
      </c>
      <c r="F2058" s="133">
        <v>193613706289.27026</v>
      </c>
      <c r="G2058" s="133">
        <v>46048394926.741364</v>
      </c>
      <c r="H2058" s="133">
        <v>450938331720.56287</v>
      </c>
      <c r="I2058" s="133">
        <v>16028503305781.184</v>
      </c>
      <c r="J2058" s="133">
        <v>353199096711.3219</v>
      </c>
      <c r="K2058" s="133">
        <v>76597499138.994247</v>
      </c>
      <c r="L2058" s="133">
        <v>2291680965503.5068</v>
      </c>
      <c r="M2058" s="133">
        <v>19200919198855.57</v>
      </c>
      <c r="N2058" s="133">
        <v>20365531915110.145</v>
      </c>
      <c r="O2058" s="132">
        <v>0.68723956046025991</v>
      </c>
      <c r="P2058" s="132">
        <v>0.7543665708084204</v>
      </c>
      <c r="Q2058" s="133">
        <v>5023.5648532585456</v>
      </c>
      <c r="R2058" s="426">
        <v>1.023327813834749</v>
      </c>
    </row>
    <row r="2059" spans="1:18">
      <c r="A2059" s="134">
        <f t="shared" si="32"/>
        <v>2054</v>
      </c>
      <c r="B2059" s="131">
        <v>15343385.504786259</v>
      </c>
      <c r="C2059" s="131">
        <v>5240838.5665138373</v>
      </c>
      <c r="D2059" s="131">
        <v>1528155.3380322272</v>
      </c>
      <c r="E2059" s="131">
        <v>4240595.064842538</v>
      </c>
      <c r="F2059" s="133">
        <v>148567253566.19696</v>
      </c>
      <c r="G2059" s="133">
        <v>46921603028.50856</v>
      </c>
      <c r="H2059" s="133">
        <v>550614638387.35217</v>
      </c>
      <c r="I2059" s="133">
        <v>8455900351955.0625</v>
      </c>
      <c r="J2059" s="133">
        <v>149701204020.51273</v>
      </c>
      <c r="K2059" s="133">
        <v>116102356203.00087</v>
      </c>
      <c r="L2059" s="133">
        <v>3039685326436.6846</v>
      </c>
      <c r="M2059" s="133">
        <v>12312003877002.613</v>
      </c>
      <c r="N2059" s="133">
        <v>13139177012725.66</v>
      </c>
      <c r="O2059" s="132">
        <v>0.54298900171042463</v>
      </c>
      <c r="P2059" s="132">
        <v>0.60786527110276245</v>
      </c>
      <c r="Q2059" s="133">
        <v>3241.0402103418005</v>
      </c>
      <c r="R2059" s="426">
        <v>0.83712012774205447</v>
      </c>
    </row>
    <row r="2060" spans="1:18">
      <c r="A2060" s="134">
        <f t="shared" si="32"/>
        <v>2055</v>
      </c>
      <c r="B2060" s="131">
        <v>15479442.173433913</v>
      </c>
      <c r="C2060" s="131">
        <v>19215949.063734297</v>
      </c>
      <c r="D2060" s="131">
        <v>799272.81891173776</v>
      </c>
      <c r="E2060" s="131">
        <v>3738820.5216601714</v>
      </c>
      <c r="F2060" s="133">
        <v>188994429694.13159</v>
      </c>
      <c r="G2060" s="133">
        <v>65600082431.180481</v>
      </c>
      <c r="H2060" s="133">
        <v>211025492613.3894</v>
      </c>
      <c r="I2060" s="133">
        <v>22018895073528.598</v>
      </c>
      <c r="J2060" s="133">
        <v>190271812875.05267</v>
      </c>
      <c r="K2060" s="133">
        <v>93888660983.195648</v>
      </c>
      <c r="L2060" s="133">
        <v>1674206562529.4885</v>
      </c>
      <c r="M2060" s="133">
        <v>24188287602529.723</v>
      </c>
      <c r="N2060" s="133">
        <v>25515073503849.125</v>
      </c>
      <c r="O2060" s="132">
        <v>0.67171916158970291</v>
      </c>
      <c r="P2060" s="132">
        <v>0.72108139643032787</v>
      </c>
      <c r="Q2060" s="133">
        <v>6293.8020483100954</v>
      </c>
      <c r="R2060" s="426">
        <v>0.92009982075287144</v>
      </c>
    </row>
    <row r="2061" spans="1:18">
      <c r="A2061" s="134">
        <f t="shared" si="32"/>
        <v>2056</v>
      </c>
      <c r="B2061" s="131">
        <v>12794893.273625661</v>
      </c>
      <c r="C2061" s="131">
        <v>8089264.9338574233</v>
      </c>
      <c r="D2061" s="131">
        <v>963867.1089654211</v>
      </c>
      <c r="E2061" s="131">
        <v>4670838.5382558396</v>
      </c>
      <c r="F2061" s="133">
        <v>192309412326.52179</v>
      </c>
      <c r="G2061" s="133">
        <v>37925302344.448135</v>
      </c>
      <c r="H2061" s="133">
        <v>536804583716.64825</v>
      </c>
      <c r="I2061" s="133">
        <v>14820512574939.777</v>
      </c>
      <c r="J2061" s="133">
        <v>201758193219.96906</v>
      </c>
      <c r="K2061" s="133">
        <v>95202010335.076309</v>
      </c>
      <c r="L2061" s="133">
        <v>1724406277465.5928</v>
      </c>
      <c r="M2061" s="133">
        <v>17378683639677.063</v>
      </c>
      <c r="N2061" s="133">
        <v>18738657471817.32</v>
      </c>
      <c r="O2061" s="132">
        <v>0.61170313145802035</v>
      </c>
      <c r="P2061" s="132">
        <v>0.67542381890569658</v>
      </c>
      <c r="Q2061" s="133">
        <v>4622.2638065656929</v>
      </c>
      <c r="R2061" s="426">
        <v>0.98453895495728894</v>
      </c>
    </row>
    <row r="2062" spans="1:18">
      <c r="A2062" s="134">
        <f t="shared" si="32"/>
        <v>2057</v>
      </c>
      <c r="B2062" s="131">
        <v>12168055.652478334</v>
      </c>
      <c r="C2062" s="131">
        <v>4860690.707401515</v>
      </c>
      <c r="D2062" s="131">
        <v>1063961.2495246273</v>
      </c>
      <c r="E2062" s="131">
        <v>5267156.7747340174</v>
      </c>
      <c r="F2062" s="133">
        <v>247055967240.43622</v>
      </c>
      <c r="G2062" s="133">
        <v>46240526263.578865</v>
      </c>
      <c r="H2062" s="133">
        <v>303295222198.56573</v>
      </c>
      <c r="I2062" s="133">
        <v>9697532391882.4473</v>
      </c>
      <c r="J2062" s="133">
        <v>350624929561.03601</v>
      </c>
      <c r="K2062" s="133">
        <v>77318301250.675613</v>
      </c>
      <c r="L2062" s="133">
        <v>2378963547870.5596</v>
      </c>
      <c r="M2062" s="133">
        <v>12807734392763.285</v>
      </c>
      <c r="N2062" s="133">
        <v>13752792325227.381</v>
      </c>
      <c r="O2062" s="132">
        <v>0.55621288290121429</v>
      </c>
      <c r="P2062" s="132">
        <v>0.62282292158544095</v>
      </c>
      <c r="Q2062" s="133">
        <v>3392.4006722317172</v>
      </c>
      <c r="R2062" s="426">
        <v>1.1057571819097558</v>
      </c>
    </row>
    <row r="2063" spans="1:18">
      <c r="A2063" s="134">
        <f t="shared" si="32"/>
        <v>2058</v>
      </c>
      <c r="B2063" s="131">
        <v>8334046.7010571361</v>
      </c>
      <c r="C2063" s="131">
        <v>11211727.383327058</v>
      </c>
      <c r="D2063" s="131">
        <v>1563474.8898751165</v>
      </c>
      <c r="E2063" s="131">
        <v>6222669.7586730076</v>
      </c>
      <c r="F2063" s="133">
        <v>234487888772.97766</v>
      </c>
      <c r="G2063" s="133">
        <v>38423910171.107834</v>
      </c>
      <c r="H2063" s="133">
        <v>538697897503.14429</v>
      </c>
      <c r="I2063" s="133">
        <v>19941117045814.258</v>
      </c>
      <c r="J2063" s="133">
        <v>333521874285.7702</v>
      </c>
      <c r="K2063" s="133">
        <v>145797801155.17535</v>
      </c>
      <c r="L2063" s="133">
        <v>3968937684692.7744</v>
      </c>
      <c r="M2063" s="133">
        <v>24928072303451.121</v>
      </c>
      <c r="N2063" s="133">
        <v>26401368104520.98</v>
      </c>
      <c r="O2063" s="132">
        <v>0.67413808765824612</v>
      </c>
      <c r="P2063" s="132">
        <v>0.75844583181222536</v>
      </c>
      <c r="Q2063" s="133">
        <v>6512.4242981058169</v>
      </c>
      <c r="R2063" s="426">
        <v>1.2745238023923442</v>
      </c>
    </row>
    <row r="2064" spans="1:18">
      <c r="A2064" s="134">
        <f t="shared" si="32"/>
        <v>2059</v>
      </c>
      <c r="B2064" s="131">
        <v>10450384.738948325</v>
      </c>
      <c r="C2064" s="131">
        <v>5734186.9857691163</v>
      </c>
      <c r="D2064" s="131">
        <v>1458901.8055560584</v>
      </c>
      <c r="E2064" s="131">
        <v>4470214.9438029546</v>
      </c>
      <c r="F2064" s="133">
        <v>251062804749.62292</v>
      </c>
      <c r="G2064" s="133">
        <v>45642313303.178207</v>
      </c>
      <c r="H2064" s="133">
        <v>831040349460.48962</v>
      </c>
      <c r="I2064" s="133">
        <v>10830456182516.885</v>
      </c>
      <c r="J2064" s="133">
        <v>328169805452.60931</v>
      </c>
      <c r="K2064" s="133">
        <v>116339453375.40712</v>
      </c>
      <c r="L2064" s="133">
        <v>3567944613652.9712</v>
      </c>
      <c r="M2064" s="133">
        <v>15673950404458.361</v>
      </c>
      <c r="N2064" s="133">
        <v>16821137542928.051</v>
      </c>
      <c r="O2064" s="132">
        <v>0.61623093519180194</v>
      </c>
      <c r="P2064" s="132">
        <v>0.68856712909940343</v>
      </c>
      <c r="Q2064" s="133">
        <v>4149.2692508455975</v>
      </c>
      <c r="R2064" s="426">
        <v>1.1927009504744848</v>
      </c>
    </row>
    <row r="2065" spans="1:18">
      <c r="A2065" s="134">
        <f t="shared" si="32"/>
        <v>2060</v>
      </c>
      <c r="B2065" s="131">
        <v>7652251.974419158</v>
      </c>
      <c r="C2065" s="131">
        <v>7126044.33690813</v>
      </c>
      <c r="D2065" s="131">
        <v>959107.27377387439</v>
      </c>
      <c r="E2065" s="131">
        <v>4350344.7175529506</v>
      </c>
      <c r="F2065" s="133">
        <v>266613563555.96698</v>
      </c>
      <c r="G2065" s="133">
        <v>56920320247.545723</v>
      </c>
      <c r="H2065" s="133">
        <v>689218966917.44922</v>
      </c>
      <c r="I2065" s="133">
        <v>12177348011667.016</v>
      </c>
      <c r="J2065" s="133">
        <v>255799732424.01135</v>
      </c>
      <c r="K2065" s="133">
        <v>93424742764.678741</v>
      </c>
      <c r="L2065" s="133">
        <v>2630126949495.1621</v>
      </c>
      <c r="M2065" s="133">
        <v>15845918403268.318</v>
      </c>
      <c r="N2065" s="133">
        <v>16958570521029.604</v>
      </c>
      <c r="O2065" s="132">
        <v>0.6649957383557864</v>
      </c>
      <c r="P2065" s="132">
        <v>0.72884668475980585</v>
      </c>
      <c r="Q2065" s="133">
        <v>4183.1698374518019</v>
      </c>
      <c r="R2065" s="426">
        <v>1.2363684669305042</v>
      </c>
    </row>
    <row r="2066" spans="1:18">
      <c r="A2066" s="134">
        <f t="shared" si="32"/>
        <v>2061</v>
      </c>
      <c r="B2066" s="131">
        <v>9009191.9649886675</v>
      </c>
      <c r="C2066" s="131">
        <v>4844052.3301377958</v>
      </c>
      <c r="D2066" s="131">
        <v>1176864.0281995409</v>
      </c>
      <c r="E2066" s="131">
        <v>4911280.8352264166</v>
      </c>
      <c r="F2066" s="133">
        <v>219174684189.86697</v>
      </c>
      <c r="G2066" s="133">
        <v>65792832744.318054</v>
      </c>
      <c r="H2066" s="133">
        <v>790018405517.93774</v>
      </c>
      <c r="I2066" s="133">
        <v>10029527265357.045</v>
      </c>
      <c r="J2066" s="133">
        <v>201931374158.18854</v>
      </c>
      <c r="K2066" s="133">
        <v>115634959781.58043</v>
      </c>
      <c r="L2066" s="133">
        <v>2519227974498.7271</v>
      </c>
      <c r="M2066" s="133">
        <v>13656339979313.479</v>
      </c>
      <c r="N2066" s="133">
        <v>14715085419668.484</v>
      </c>
      <c r="O2066" s="132">
        <v>0.58265804950020594</v>
      </c>
      <c r="P2066" s="132">
        <v>0.65660527095134757</v>
      </c>
      <c r="Q2066" s="133">
        <v>3629.7694671111208</v>
      </c>
      <c r="R2066" s="426">
        <v>1.0799574413265776</v>
      </c>
    </row>
    <row r="2067" spans="1:18">
      <c r="A2067" s="134">
        <f t="shared" si="32"/>
        <v>2062</v>
      </c>
      <c r="B2067" s="131">
        <v>9314551.3586589973</v>
      </c>
      <c r="C2067" s="131">
        <v>4844473.4264894463</v>
      </c>
      <c r="D2067" s="131">
        <v>1023444.6309149613</v>
      </c>
      <c r="E2067" s="131">
        <v>4785086.9204269666</v>
      </c>
      <c r="F2067" s="133">
        <v>212958511113.72968</v>
      </c>
      <c r="G2067" s="133">
        <v>54767554950.019577</v>
      </c>
      <c r="H2067" s="133">
        <v>336600316682.66058</v>
      </c>
      <c r="I2067" s="133">
        <v>9683272391065.0664</v>
      </c>
      <c r="J2067" s="133">
        <v>264209043804.20853</v>
      </c>
      <c r="K2067" s="133">
        <v>94940583316.374054</v>
      </c>
      <c r="L2067" s="133">
        <v>2079836035966.5542</v>
      </c>
      <c r="M2067" s="133">
        <v>12458858370834.865</v>
      </c>
      <c r="N2067" s="133">
        <v>13312614313706.607</v>
      </c>
      <c r="O2067" s="132">
        <v>0.57547340687693438</v>
      </c>
      <c r="P2067" s="132">
        <v>0.64969899752128091</v>
      </c>
      <c r="Q2067" s="133">
        <v>3283.821981674052</v>
      </c>
      <c r="R2067" s="426">
        <v>1.0350004552766583</v>
      </c>
    </row>
    <row r="2068" spans="1:18">
      <c r="A2068" s="134">
        <f t="shared" si="32"/>
        <v>2063</v>
      </c>
      <c r="B2068" s="131">
        <v>7865364.4336771825</v>
      </c>
      <c r="C2068" s="131">
        <v>7019767.2373209512</v>
      </c>
      <c r="D2068" s="131">
        <v>870379.10447102133</v>
      </c>
      <c r="E2068" s="131">
        <v>2525150.0991238235</v>
      </c>
      <c r="F2068" s="133">
        <v>292279025742.00067</v>
      </c>
      <c r="G2068" s="133">
        <v>62507641541.579628</v>
      </c>
      <c r="H2068" s="133">
        <v>557717168482.26563</v>
      </c>
      <c r="I2068" s="133">
        <v>11829496550987.984</v>
      </c>
      <c r="J2068" s="133">
        <v>172427305865.90518</v>
      </c>
      <c r="K2068" s="133">
        <v>75878390435.06131</v>
      </c>
      <c r="L2068" s="133">
        <v>2503267420704.2607</v>
      </c>
      <c r="M2068" s="133">
        <v>15138786836475.477</v>
      </c>
      <c r="N2068" s="133">
        <v>16147390322775.684</v>
      </c>
      <c r="O2068" s="132">
        <v>0.6896709628553287</v>
      </c>
      <c r="P2068" s="132">
        <v>0.75467252310727295</v>
      </c>
      <c r="Q2068" s="133">
        <v>3983.0760539653884</v>
      </c>
      <c r="R2068" s="426">
        <v>1.2412149254505511</v>
      </c>
    </row>
    <row r="2069" spans="1:18">
      <c r="A2069" s="134">
        <f t="shared" si="32"/>
        <v>2064</v>
      </c>
      <c r="B2069" s="131">
        <v>7485700.5095567834</v>
      </c>
      <c r="C2069" s="131">
        <v>7489984.1515508713</v>
      </c>
      <c r="D2069" s="131">
        <v>805827.20323391387</v>
      </c>
      <c r="E2069" s="131">
        <v>4499916.852793932</v>
      </c>
      <c r="F2069" s="133">
        <v>178556621112.9968</v>
      </c>
      <c r="G2069" s="133">
        <v>42477021983.768906</v>
      </c>
      <c r="H2069" s="133">
        <v>118958903905.57243</v>
      </c>
      <c r="I2069" s="133">
        <v>11437839527892.092</v>
      </c>
      <c r="J2069" s="133">
        <v>327754148937.07532</v>
      </c>
      <c r="K2069" s="133">
        <v>89609362621.75705</v>
      </c>
      <c r="L2069" s="133">
        <v>1844481602285.0679</v>
      </c>
      <c r="M2069" s="133">
        <v>13818643545641.566</v>
      </c>
      <c r="N2069" s="133">
        <v>14732686598911.217</v>
      </c>
      <c r="O2069" s="132">
        <v>0.62836523282525336</v>
      </c>
      <c r="P2069" s="132">
        <v>0.69083307577996933</v>
      </c>
      <c r="Q2069" s="133">
        <v>3634.1111492134228</v>
      </c>
      <c r="R2069" s="426">
        <v>1.2145713826379791</v>
      </c>
    </row>
    <row r="2070" spans="1:18">
      <c r="A2070" s="134">
        <f t="shared" si="32"/>
        <v>2065</v>
      </c>
      <c r="B2070" s="131">
        <v>8345799.0645140195</v>
      </c>
      <c r="C2070" s="131">
        <v>8069316.0877295919</v>
      </c>
      <c r="D2070" s="131">
        <v>1051583.2587679417</v>
      </c>
      <c r="E2070" s="131">
        <v>5509900.3732955325</v>
      </c>
      <c r="F2070" s="133">
        <v>165608242677.56384</v>
      </c>
      <c r="G2070" s="133">
        <v>29189029643.619289</v>
      </c>
      <c r="H2070" s="133">
        <v>651537025874.70068</v>
      </c>
      <c r="I2070" s="133">
        <v>12929842054279.891</v>
      </c>
      <c r="J2070" s="133">
        <v>323585852208.53149</v>
      </c>
      <c r="K2070" s="133">
        <v>113983963506.81789</v>
      </c>
      <c r="L2070" s="133">
        <v>2226958407346.9546</v>
      </c>
      <c r="M2070" s="133">
        <v>16245907303216.896</v>
      </c>
      <c r="N2070" s="133">
        <v>17308846912322.1</v>
      </c>
      <c r="O2070" s="132">
        <v>0.62902539185846162</v>
      </c>
      <c r="P2070" s="132">
        <v>0.70304304522270333</v>
      </c>
      <c r="Q2070" s="133">
        <v>4269.5724993394424</v>
      </c>
      <c r="R2070" s="426">
        <v>0.99188547002240435</v>
      </c>
    </row>
    <row r="2071" spans="1:18">
      <c r="A2071" s="134">
        <f t="shared" si="32"/>
        <v>2066</v>
      </c>
      <c r="B2071" s="131">
        <v>10196254.744176393</v>
      </c>
      <c r="C2071" s="131">
        <v>6332833.449768696</v>
      </c>
      <c r="D2071" s="131">
        <v>852584.3074929521</v>
      </c>
      <c r="E2071" s="131">
        <v>4476031.4702949505</v>
      </c>
      <c r="F2071" s="133">
        <v>288523964754.16003</v>
      </c>
      <c r="G2071" s="133">
        <v>67656731281.667221</v>
      </c>
      <c r="H2071" s="133">
        <v>621205215172.39636</v>
      </c>
      <c r="I2071" s="133">
        <v>12349411190850.049</v>
      </c>
      <c r="J2071" s="133">
        <v>303403891719.44049</v>
      </c>
      <c r="K2071" s="133">
        <v>76194253095.323715</v>
      </c>
      <c r="L2071" s="133">
        <v>1911861317122.1108</v>
      </c>
      <c r="M2071" s="133">
        <v>15262075867959.322</v>
      </c>
      <c r="N2071" s="133">
        <v>16261192179955.178</v>
      </c>
      <c r="O2071" s="132">
        <v>0.60253279467789955</v>
      </c>
      <c r="P2071" s="132">
        <v>0.68609246661634149</v>
      </c>
      <c r="Q2071" s="133">
        <v>4011.1475530229841</v>
      </c>
      <c r="R2071" s="426">
        <v>1.1638454108647291</v>
      </c>
    </row>
    <row r="2072" spans="1:18">
      <c r="A2072" s="134">
        <f t="shared" si="32"/>
        <v>2067</v>
      </c>
      <c r="B2072" s="131">
        <v>12166407.435463848</v>
      </c>
      <c r="C2072" s="131">
        <v>4073531.5509375432</v>
      </c>
      <c r="D2072" s="131">
        <v>638291.40410398273</v>
      </c>
      <c r="E2072" s="131">
        <v>4250009.0521996878</v>
      </c>
      <c r="F2072" s="133">
        <v>195588326858.89981</v>
      </c>
      <c r="G2072" s="133">
        <v>59776298332.141716</v>
      </c>
      <c r="H2072" s="133">
        <v>531405158414.45703</v>
      </c>
      <c r="I2072" s="133">
        <v>8358931338759.2656</v>
      </c>
      <c r="J2072" s="133">
        <v>226177396272.25711</v>
      </c>
      <c r="K2072" s="133">
        <v>65371936815.095497</v>
      </c>
      <c r="L2072" s="133">
        <v>1154149767145.8521</v>
      </c>
      <c r="M2072" s="133">
        <v>10336035597406.928</v>
      </c>
      <c r="N2072" s="133">
        <v>11054316192566.932</v>
      </c>
      <c r="O2072" s="132">
        <v>0.53267825638057331</v>
      </c>
      <c r="P2072" s="132">
        <v>0.59429976588635014</v>
      </c>
      <c r="Q2072" s="133">
        <v>2726.7676844023017</v>
      </c>
      <c r="R2072" s="426">
        <v>0.9966749359434226</v>
      </c>
    </row>
    <row r="2073" spans="1:18">
      <c r="A2073" s="134">
        <f t="shared" si="32"/>
        <v>2068</v>
      </c>
      <c r="B2073" s="131">
        <v>10578323.882974541</v>
      </c>
      <c r="C2073" s="131">
        <v>18513462.406463761</v>
      </c>
      <c r="D2073" s="131">
        <v>1038283.6947738519</v>
      </c>
      <c r="E2073" s="131">
        <v>5440525.6240825672</v>
      </c>
      <c r="F2073" s="133">
        <v>248715680477.48776</v>
      </c>
      <c r="G2073" s="133">
        <v>58302661185.842621</v>
      </c>
      <c r="H2073" s="133">
        <v>569076554878.50464</v>
      </c>
      <c r="I2073" s="133">
        <v>24811929105579.484</v>
      </c>
      <c r="J2073" s="133">
        <v>376324906000.64764</v>
      </c>
      <c r="K2073" s="133">
        <v>105843638412.58383</v>
      </c>
      <c r="L2073" s="133">
        <v>2351300365308.9912</v>
      </c>
      <c r="M2073" s="133">
        <v>28214474570180.211</v>
      </c>
      <c r="N2073" s="133">
        <v>30001580331963.16</v>
      </c>
      <c r="O2073" s="132">
        <v>0.71155755067467652</v>
      </c>
      <c r="P2073" s="132">
        <v>0.77544527346160053</v>
      </c>
      <c r="Q2073" s="133">
        <v>7400.4884883974246</v>
      </c>
      <c r="R2073" s="426">
        <v>1.1216436737613509</v>
      </c>
    </row>
    <row r="2074" spans="1:18">
      <c r="A2074" s="134">
        <f t="shared" si="32"/>
        <v>2069</v>
      </c>
      <c r="B2074" s="131">
        <v>8825649.1036994215</v>
      </c>
      <c r="C2074" s="131">
        <v>16529489.33078979</v>
      </c>
      <c r="D2074" s="131">
        <v>761052.34625922469</v>
      </c>
      <c r="E2074" s="131">
        <v>5331413.4266091119</v>
      </c>
      <c r="F2074" s="133">
        <v>234937245817.96188</v>
      </c>
      <c r="G2074" s="133">
        <v>48488104080.39592</v>
      </c>
      <c r="H2074" s="133">
        <v>767342553396.91907</v>
      </c>
      <c r="I2074" s="133">
        <v>22540673739980.223</v>
      </c>
      <c r="J2074" s="133">
        <v>449775429644.38898</v>
      </c>
      <c r="K2074" s="133">
        <v>107560556169.23256</v>
      </c>
      <c r="L2074" s="133">
        <v>1691623154715.0354</v>
      </c>
      <c r="M2074" s="133">
        <v>25556975433905.801</v>
      </c>
      <c r="N2074" s="133">
        <v>27239051059964.535</v>
      </c>
      <c r="O2074" s="132">
        <v>0.7081169832347034</v>
      </c>
      <c r="P2074" s="132">
        <v>0.76831351667660042</v>
      </c>
      <c r="Q2074" s="133">
        <v>6719.0555155314587</v>
      </c>
      <c r="R2074" s="426">
        <v>1.0542268738292444</v>
      </c>
    </row>
    <row r="2075" spans="1:18">
      <c r="A2075" s="134">
        <f t="shared" si="32"/>
        <v>2070</v>
      </c>
      <c r="B2075" s="131">
        <v>11012354.681643279</v>
      </c>
      <c r="C2075" s="131">
        <v>5156610.5344439773</v>
      </c>
      <c r="D2075" s="131">
        <v>875945.44875422237</v>
      </c>
      <c r="E2075" s="131">
        <v>4091320.0478488225</v>
      </c>
      <c r="F2075" s="133">
        <v>152097696925.41412</v>
      </c>
      <c r="G2075" s="133">
        <v>37002144795.000786</v>
      </c>
      <c r="H2075" s="133">
        <v>497690438496.55811</v>
      </c>
      <c r="I2075" s="133">
        <v>8757631221809.2295</v>
      </c>
      <c r="J2075" s="133">
        <v>201407581277.46082</v>
      </c>
      <c r="K2075" s="133">
        <v>86099299824.634628</v>
      </c>
      <c r="L2075" s="133">
        <v>1584455919780.8992</v>
      </c>
      <c r="M2075" s="133">
        <v>11127284461188.781</v>
      </c>
      <c r="N2075" s="133">
        <v>11909515719487.646</v>
      </c>
      <c r="O2075" s="132">
        <v>0.52210540528839211</v>
      </c>
      <c r="P2075" s="132">
        <v>0.57909749405020849</v>
      </c>
      <c r="Q2075" s="133">
        <v>2937.7197137364692</v>
      </c>
      <c r="R2075" s="426">
        <v>0.97888184529053457</v>
      </c>
    </row>
    <row r="2076" spans="1:18">
      <c r="A2076" s="134">
        <f t="shared" si="32"/>
        <v>2071</v>
      </c>
      <c r="B2076" s="131">
        <v>10022264.775597015</v>
      </c>
      <c r="C2076" s="131">
        <v>3789626.7805097643</v>
      </c>
      <c r="D2076" s="131">
        <v>747642.45292698522</v>
      </c>
      <c r="E2076" s="131">
        <v>4642580.5802660482</v>
      </c>
      <c r="F2076" s="133">
        <v>163189351808.11127</v>
      </c>
      <c r="G2076" s="133">
        <v>39223651160.292297</v>
      </c>
      <c r="H2076" s="133">
        <v>0</v>
      </c>
      <c r="I2076" s="133">
        <v>7691497731595.0859</v>
      </c>
      <c r="J2076" s="133">
        <v>288007837087.6452</v>
      </c>
      <c r="K2076" s="133">
        <v>98216174968.459229</v>
      </c>
      <c r="L2076" s="133">
        <v>1912265205642.1687</v>
      </c>
      <c r="M2076" s="133">
        <v>9989986949293.3594</v>
      </c>
      <c r="N2076" s="133">
        <v>10609170647474.918</v>
      </c>
      <c r="O2076" s="132">
        <v>0.52444127965219633</v>
      </c>
      <c r="P2076" s="132">
        <v>0.57609491946661395</v>
      </c>
      <c r="Q2076" s="133">
        <v>2616.9636525591804</v>
      </c>
      <c r="R2076" s="426">
        <v>1.1478320694489526</v>
      </c>
    </row>
    <row r="2077" spans="1:18">
      <c r="A2077" s="134">
        <f t="shared" si="32"/>
        <v>2072</v>
      </c>
      <c r="B2077" s="131">
        <v>9475188.6247733422</v>
      </c>
      <c r="C2077" s="131">
        <v>8381486.8713003993</v>
      </c>
      <c r="D2077" s="131">
        <v>942673.85977243609</v>
      </c>
      <c r="E2077" s="131">
        <v>4871700.7318573687</v>
      </c>
      <c r="F2077" s="133">
        <v>255007456441.31586</v>
      </c>
      <c r="G2077" s="133">
        <v>51706799140.196243</v>
      </c>
      <c r="H2077" s="133">
        <v>743253367433.3905</v>
      </c>
      <c r="I2077" s="133">
        <v>13651647751062.432</v>
      </c>
      <c r="J2077" s="133">
        <v>273495448135.66452</v>
      </c>
      <c r="K2077" s="133">
        <v>83536410836.442108</v>
      </c>
      <c r="L2077" s="133">
        <v>2557684241617.9619</v>
      </c>
      <c r="M2077" s="133">
        <v>17309617219085.891</v>
      </c>
      <c r="N2077" s="133">
        <v>18523892870605.586</v>
      </c>
      <c r="O2077" s="132">
        <v>0.6394247962469235</v>
      </c>
      <c r="P2077" s="132">
        <v>0.70020882649110039</v>
      </c>
      <c r="Q2077" s="133">
        <v>4569.2878319204701</v>
      </c>
      <c r="R2077" s="426">
        <v>1.2592698571822154</v>
      </c>
    </row>
    <row r="2078" spans="1:18">
      <c r="A2078" s="134">
        <f t="shared" si="32"/>
        <v>2073</v>
      </c>
      <c r="B2078" s="131">
        <v>7781128.196954729</v>
      </c>
      <c r="C2078" s="131">
        <v>4967791.176857762</v>
      </c>
      <c r="D2078" s="131">
        <v>779919.90120921249</v>
      </c>
      <c r="E2078" s="131">
        <v>2542284.6825149413</v>
      </c>
      <c r="F2078" s="133">
        <v>234423551793.23361</v>
      </c>
      <c r="G2078" s="133">
        <v>57559776466.849121</v>
      </c>
      <c r="H2078" s="133">
        <v>546437697056.80359</v>
      </c>
      <c r="I2078" s="133">
        <v>11169454016118.416</v>
      </c>
      <c r="J2078" s="133">
        <v>156277782605.77258</v>
      </c>
      <c r="K2078" s="133">
        <v>104668719878.03046</v>
      </c>
      <c r="L2078" s="133">
        <v>1348443455568.7876</v>
      </c>
      <c r="M2078" s="133">
        <v>13325281671227.811</v>
      </c>
      <c r="N2078" s="133">
        <v>14375691273512.287</v>
      </c>
      <c r="O2078" s="132">
        <v>0.6669993425913352</v>
      </c>
      <c r="P2078" s="132">
        <v>0.72529909782223201</v>
      </c>
      <c r="Q2078" s="133">
        <v>3546.0511281480726</v>
      </c>
      <c r="R2078" s="426">
        <v>0.85161707384651542</v>
      </c>
    </row>
    <row r="2079" spans="1:18">
      <c r="A2079" s="134">
        <f t="shared" si="32"/>
        <v>2074</v>
      </c>
      <c r="B2079" s="131">
        <v>12383389.379777638</v>
      </c>
      <c r="C2079" s="131">
        <v>4565688.995290203</v>
      </c>
      <c r="D2079" s="131">
        <v>1106505.3944185737</v>
      </c>
      <c r="E2079" s="131">
        <v>5216806.6734996065</v>
      </c>
      <c r="F2079" s="133">
        <v>237115389159.24472</v>
      </c>
      <c r="G2079" s="133">
        <v>58504973294.939804</v>
      </c>
      <c r="H2079" s="133">
        <v>677160461809.12134</v>
      </c>
      <c r="I2079" s="133">
        <v>9537720057799.1445</v>
      </c>
      <c r="J2079" s="133">
        <v>380927935006.95483</v>
      </c>
      <c r="K2079" s="133">
        <v>110387428740.36446</v>
      </c>
      <c r="L2079" s="133">
        <v>2231585103248.4316</v>
      </c>
      <c r="M2079" s="133">
        <v>12937780986604.018</v>
      </c>
      <c r="N2079" s="133">
        <v>13941910157848.387</v>
      </c>
      <c r="O2079" s="132">
        <v>0.53406878165507254</v>
      </c>
      <c r="P2079" s="132">
        <v>0.63292284139136157</v>
      </c>
      <c r="Q2079" s="133">
        <v>3439.0503596073968</v>
      </c>
      <c r="R2079" s="426">
        <v>1.1121996425042404</v>
      </c>
    </row>
    <row r="2080" spans="1:18">
      <c r="A2080" s="134">
        <f t="shared" si="32"/>
        <v>2075</v>
      </c>
      <c r="B2080" s="131">
        <v>9509094.7826342545</v>
      </c>
      <c r="C2080" s="131">
        <v>8297894.3624895662</v>
      </c>
      <c r="D2080" s="131">
        <v>726492.94563363912</v>
      </c>
      <c r="E2080" s="131">
        <v>4035025.180079178</v>
      </c>
      <c r="F2080" s="133">
        <v>277063320109.47058</v>
      </c>
      <c r="G2080" s="133">
        <v>71536047148.873383</v>
      </c>
      <c r="H2080" s="133">
        <v>612372944344.68164</v>
      </c>
      <c r="I2080" s="133">
        <v>14395554188123.734</v>
      </c>
      <c r="J2080" s="133">
        <v>289484166999.2561</v>
      </c>
      <c r="K2080" s="133">
        <v>79540631500.165909</v>
      </c>
      <c r="L2080" s="133">
        <v>1697288223129.7085</v>
      </c>
      <c r="M2080" s="133">
        <v>17074240154097.547</v>
      </c>
      <c r="N2080" s="133">
        <v>18231859457388.691</v>
      </c>
      <c r="O2080" s="132">
        <v>0.62221281563160713</v>
      </c>
      <c r="P2080" s="132">
        <v>0.69144137844483455</v>
      </c>
      <c r="Q2080" s="133">
        <v>4497.2519628487153</v>
      </c>
      <c r="R2080" s="426">
        <v>1.2389168227542509</v>
      </c>
    </row>
    <row r="2081" spans="1:18">
      <c r="A2081" s="134">
        <f t="shared" si="32"/>
        <v>2076</v>
      </c>
      <c r="B2081" s="131">
        <v>9667765.0620386582</v>
      </c>
      <c r="C2081" s="131">
        <v>6375663.5434976425</v>
      </c>
      <c r="D2081" s="131">
        <v>1123125.279839268</v>
      </c>
      <c r="E2081" s="131">
        <v>4620942.5508095007</v>
      </c>
      <c r="F2081" s="133">
        <v>209129976415.42783</v>
      </c>
      <c r="G2081" s="133">
        <v>55708211342.366478</v>
      </c>
      <c r="H2081" s="133">
        <v>0</v>
      </c>
      <c r="I2081" s="133">
        <v>11557971170434.811</v>
      </c>
      <c r="J2081" s="133">
        <v>282722946305.75562</v>
      </c>
      <c r="K2081" s="133">
        <v>165321210842.7977</v>
      </c>
      <c r="L2081" s="133">
        <v>2219815310597.1685</v>
      </c>
      <c r="M2081" s="133">
        <v>14225830638180.531</v>
      </c>
      <c r="N2081" s="133">
        <v>15122246927104.771</v>
      </c>
      <c r="O2081" s="132">
        <v>0.59255650370436808</v>
      </c>
      <c r="P2081" s="132">
        <v>0.65060872679846771</v>
      </c>
      <c r="Q2081" s="133">
        <v>3730.203978072218</v>
      </c>
      <c r="R2081" s="426">
        <v>0.96712790638499224</v>
      </c>
    </row>
    <row r="2082" spans="1:18">
      <c r="A2082" s="134">
        <f t="shared" si="32"/>
        <v>2077</v>
      </c>
      <c r="B2082" s="131">
        <v>11863756.266582182</v>
      </c>
      <c r="C2082" s="131">
        <v>9571729.4078066461</v>
      </c>
      <c r="D2082" s="131">
        <v>837862.85443459498</v>
      </c>
      <c r="E2082" s="131">
        <v>4352872.6759348596</v>
      </c>
      <c r="F2082" s="133">
        <v>221147704202.83234</v>
      </c>
      <c r="G2082" s="133">
        <v>57166561062.920563</v>
      </c>
      <c r="H2082" s="133">
        <v>722636641000.94482</v>
      </c>
      <c r="I2082" s="133">
        <v>12762023400033.395</v>
      </c>
      <c r="J2082" s="133">
        <v>250442036679.14291</v>
      </c>
      <c r="K2082" s="133">
        <v>82526947092.663742</v>
      </c>
      <c r="L2082" s="133">
        <v>2125939815378.6895</v>
      </c>
      <c r="M2082" s="133">
        <v>15943568840184.836</v>
      </c>
      <c r="N2082" s="133">
        <v>17055229801606.305</v>
      </c>
      <c r="O2082" s="132">
        <v>0.60403616869367249</v>
      </c>
      <c r="P2082" s="132">
        <v>0.6806483063853711</v>
      </c>
      <c r="Q2082" s="133">
        <v>4207.0127778999267</v>
      </c>
      <c r="R2082" s="426">
        <v>1.3698731458217059</v>
      </c>
    </row>
    <row r="2083" spans="1:18">
      <c r="A2083" s="134">
        <f t="shared" si="32"/>
        <v>2078</v>
      </c>
      <c r="B2083" s="131">
        <v>9332913.8299242221</v>
      </c>
      <c r="C2083" s="131">
        <v>7927743.3160309056</v>
      </c>
      <c r="D2083" s="131">
        <v>1041075.7523293153</v>
      </c>
      <c r="E2083" s="131">
        <v>4309114.5089958552</v>
      </c>
      <c r="F2083" s="133">
        <v>189672131037.02451</v>
      </c>
      <c r="G2083" s="133">
        <v>45695377195.750824</v>
      </c>
      <c r="H2083" s="133">
        <v>573013205963.90906</v>
      </c>
      <c r="I2083" s="133">
        <v>12796245043386.672</v>
      </c>
      <c r="J2083" s="133">
        <v>234454240204.15707</v>
      </c>
      <c r="K2083" s="133">
        <v>87792452780.35817</v>
      </c>
      <c r="L2083" s="133">
        <v>2225553043382.752</v>
      </c>
      <c r="M2083" s="133">
        <v>15917057985717.846</v>
      </c>
      <c r="N2083" s="133">
        <v>17076298080735.375</v>
      </c>
      <c r="O2083" s="132">
        <v>0.60942424947119134</v>
      </c>
      <c r="P2083" s="132">
        <v>0.675412961094214</v>
      </c>
      <c r="Q2083" s="133">
        <v>4212.2096893772505</v>
      </c>
      <c r="R2083" s="426">
        <v>1.1245880994899358</v>
      </c>
    </row>
    <row r="2084" spans="1:18">
      <c r="A2084" s="134">
        <f t="shared" si="32"/>
        <v>2079</v>
      </c>
      <c r="B2084" s="131">
        <v>11916214.544016393</v>
      </c>
      <c r="C2084" s="131">
        <v>16345005.247895412</v>
      </c>
      <c r="D2084" s="131">
        <v>644510.95950322819</v>
      </c>
      <c r="E2084" s="131">
        <v>5442892.1200087424</v>
      </c>
      <c r="F2084" s="133">
        <v>281433582949.86053</v>
      </c>
      <c r="G2084" s="133">
        <v>62135586879.692932</v>
      </c>
      <c r="H2084" s="133">
        <v>1167833346073.0923</v>
      </c>
      <c r="I2084" s="133">
        <v>23376907403715.012</v>
      </c>
      <c r="J2084" s="133">
        <v>225429306761.047</v>
      </c>
      <c r="K2084" s="133">
        <v>71464306765.777725</v>
      </c>
      <c r="L2084" s="133">
        <v>1460776257650.0259</v>
      </c>
      <c r="M2084" s="133">
        <v>26302410620964.957</v>
      </c>
      <c r="N2084" s="133">
        <v>28013591946997.035</v>
      </c>
      <c r="O2084" s="132">
        <v>0.69601919356803921</v>
      </c>
      <c r="P2084" s="132">
        <v>0.75367722958690675</v>
      </c>
      <c r="Q2084" s="133">
        <v>6910.1114817456919</v>
      </c>
      <c r="R2084" s="426">
        <v>1.0835346112604918</v>
      </c>
    </row>
    <row r="2085" spans="1:18">
      <c r="A2085" s="134">
        <f t="shared" si="32"/>
        <v>2080</v>
      </c>
      <c r="B2085" s="131">
        <v>12678432.627887171</v>
      </c>
      <c r="C2085" s="131">
        <v>5179910.7008648161</v>
      </c>
      <c r="D2085" s="131">
        <v>883745.46539774351</v>
      </c>
      <c r="E2085" s="131">
        <v>4252800.2224346846</v>
      </c>
      <c r="F2085" s="133">
        <v>292113532044.11469</v>
      </c>
      <c r="G2085" s="133">
        <v>77201957182.308121</v>
      </c>
      <c r="H2085" s="133">
        <v>817605640751.83789</v>
      </c>
      <c r="I2085" s="133">
        <v>10159191934140.867</v>
      </c>
      <c r="J2085" s="133">
        <v>242072883339.79236</v>
      </c>
      <c r="K2085" s="133">
        <v>98014201112.29245</v>
      </c>
      <c r="L2085" s="133">
        <v>2040156990136.8181</v>
      </c>
      <c r="M2085" s="133">
        <v>13357041649481.609</v>
      </c>
      <c r="N2085" s="133">
        <v>14367427089609.1</v>
      </c>
      <c r="O2085" s="132">
        <v>0.57139002494521729</v>
      </c>
      <c r="P2085" s="132">
        <v>0.64303252768354491</v>
      </c>
      <c r="Q2085" s="133">
        <v>3544.0126022716081</v>
      </c>
      <c r="R2085" s="426">
        <v>1.116921582862481</v>
      </c>
    </row>
    <row r="2086" spans="1:18">
      <c r="A2086" s="134">
        <f t="shared" si="32"/>
        <v>2081</v>
      </c>
      <c r="B2086" s="131">
        <v>8664693.8158305567</v>
      </c>
      <c r="C2086" s="131">
        <v>17423069.009068049</v>
      </c>
      <c r="D2086" s="131">
        <v>547950.44665582571</v>
      </c>
      <c r="E2086" s="131">
        <v>3796226.0386834545</v>
      </c>
      <c r="F2086" s="133">
        <v>224605969747.95538</v>
      </c>
      <c r="G2086" s="133">
        <v>55808866999.602921</v>
      </c>
      <c r="H2086" s="133">
        <v>509922766137.14227</v>
      </c>
      <c r="I2086" s="133">
        <v>21994326977256.688</v>
      </c>
      <c r="J2086" s="133">
        <v>244688135913.05859</v>
      </c>
      <c r="K2086" s="133">
        <v>83229098222.403763</v>
      </c>
      <c r="L2086" s="133">
        <v>1228045990542.7156</v>
      </c>
      <c r="M2086" s="133">
        <v>24060212968072.004</v>
      </c>
      <c r="N2086" s="133">
        <v>25607561633773.984</v>
      </c>
      <c r="O2086" s="132">
        <v>0.72777416469362144</v>
      </c>
      <c r="P2086" s="132">
        <v>0.78602458475869086</v>
      </c>
      <c r="Q2086" s="133">
        <v>6316.6160912121322</v>
      </c>
      <c r="R2086" s="426">
        <v>1.0408135229017164</v>
      </c>
    </row>
    <row r="2087" spans="1:18">
      <c r="A2087" s="134">
        <f t="shared" si="32"/>
        <v>2082</v>
      </c>
      <c r="B2087" s="131">
        <v>11698061.571207562</v>
      </c>
      <c r="C2087" s="131">
        <v>7471672.4675785992</v>
      </c>
      <c r="D2087" s="131">
        <v>585684.89701905288</v>
      </c>
      <c r="E2087" s="131">
        <v>4621682.2573524788</v>
      </c>
      <c r="F2087" s="133">
        <v>216731195917.60254</v>
      </c>
      <c r="G2087" s="133">
        <v>54016426987.963196</v>
      </c>
      <c r="H2087" s="133">
        <v>282196579469.521</v>
      </c>
      <c r="I2087" s="133">
        <v>12963811519956.707</v>
      </c>
      <c r="J2087" s="133">
        <v>301262229068.89667</v>
      </c>
      <c r="K2087" s="133">
        <v>61616200298.666359</v>
      </c>
      <c r="L2087" s="133">
        <v>1189804347746.0061</v>
      </c>
      <c r="M2087" s="133">
        <v>14798690876539.797</v>
      </c>
      <c r="N2087" s="133">
        <v>15793780926103.662</v>
      </c>
      <c r="O2087" s="132">
        <v>0.61649838645721078</v>
      </c>
      <c r="P2087" s="132">
        <v>0.66908716139855651</v>
      </c>
      <c r="Q2087" s="133">
        <v>3895.8512397887671</v>
      </c>
      <c r="R2087" s="426">
        <v>0.97626033744858165</v>
      </c>
    </row>
    <row r="2088" spans="1:18">
      <c r="A2088" s="134">
        <f t="shared" si="32"/>
        <v>2083</v>
      </c>
      <c r="B2088" s="131">
        <v>13878009.10439196</v>
      </c>
      <c r="C2088" s="131">
        <v>19458201.823601879</v>
      </c>
      <c r="D2088" s="131">
        <v>1274598.0846697472</v>
      </c>
      <c r="E2088" s="131">
        <v>5689466.3833063561</v>
      </c>
      <c r="F2088" s="133">
        <v>185508649743.90363</v>
      </c>
      <c r="G2088" s="133">
        <v>54591115028.831711</v>
      </c>
      <c r="H2088" s="133">
        <v>0</v>
      </c>
      <c r="I2088" s="133">
        <v>27906009866032.848</v>
      </c>
      <c r="J2088" s="133">
        <v>345086959657.49548</v>
      </c>
      <c r="K2088" s="133">
        <v>119648443904.34933</v>
      </c>
      <c r="L2088" s="133">
        <v>1962639961981.9976</v>
      </c>
      <c r="M2088" s="133">
        <v>30333385231576.688</v>
      </c>
      <c r="N2088" s="133">
        <v>31955939940113.465</v>
      </c>
      <c r="O2088" s="132">
        <v>0.65057589800461968</v>
      </c>
      <c r="P2088" s="132">
        <v>0.73141317645299941</v>
      </c>
      <c r="Q2088" s="133">
        <v>7882.5702861651371</v>
      </c>
      <c r="R2088" s="426">
        <v>0.82536084551200806</v>
      </c>
    </row>
    <row r="2089" spans="1:18">
      <c r="A2089" s="134">
        <f t="shared" si="32"/>
        <v>2084</v>
      </c>
      <c r="B2089" s="131">
        <v>8543449.1267842073</v>
      </c>
      <c r="C2089" s="131">
        <v>8705076.6452071592</v>
      </c>
      <c r="D2089" s="131">
        <v>583134.38668714883</v>
      </c>
      <c r="E2089" s="131">
        <v>5809694.392160628</v>
      </c>
      <c r="F2089" s="133">
        <v>200901683037.26318</v>
      </c>
      <c r="G2089" s="133">
        <v>53947128364.161835</v>
      </c>
      <c r="H2089" s="133">
        <v>728037280670.24829</v>
      </c>
      <c r="I2089" s="133">
        <v>13401549103885.65</v>
      </c>
      <c r="J2089" s="133">
        <v>296817960288.35022</v>
      </c>
      <c r="K2089" s="133">
        <v>98969243115.305267</v>
      </c>
      <c r="L2089" s="133">
        <v>1328410729277.6995</v>
      </c>
      <c r="M2089" s="133">
        <v>15853784317237.252</v>
      </c>
      <c r="N2089" s="133">
        <v>16917656993575.227</v>
      </c>
      <c r="O2089" s="132">
        <v>0.61509008439494606</v>
      </c>
      <c r="P2089" s="132">
        <v>0.67966276522938474</v>
      </c>
      <c r="Q2089" s="133">
        <v>4173.0776994512153</v>
      </c>
      <c r="R2089" s="426">
        <v>1.1558981754415281</v>
      </c>
    </row>
    <row r="2090" spans="1:18">
      <c r="A2090" s="134">
        <f t="shared" si="32"/>
        <v>2085</v>
      </c>
      <c r="B2090" s="131">
        <v>11133790.617684204</v>
      </c>
      <c r="C2090" s="131">
        <v>12416786.794509677</v>
      </c>
      <c r="D2090" s="131">
        <v>1170216.0614086553</v>
      </c>
      <c r="E2090" s="131">
        <v>4336762.4135894151</v>
      </c>
      <c r="F2090" s="133">
        <v>188825711606.81589</v>
      </c>
      <c r="G2090" s="133">
        <v>35332476306.002365</v>
      </c>
      <c r="H2090" s="133">
        <v>670516092451.6311</v>
      </c>
      <c r="I2090" s="133">
        <v>19803379484067.563</v>
      </c>
      <c r="J2090" s="133">
        <v>259344244823.72412</v>
      </c>
      <c r="K2090" s="133">
        <v>92645803581.399689</v>
      </c>
      <c r="L2090" s="133">
        <v>2479612689522.4966</v>
      </c>
      <c r="M2090" s="133">
        <v>23305498314446.813</v>
      </c>
      <c r="N2090" s="133">
        <v>24757622532076.656</v>
      </c>
      <c r="O2090" s="132">
        <v>0.68068172804184657</v>
      </c>
      <c r="P2090" s="132">
        <v>0.76261397408670351</v>
      </c>
      <c r="Q2090" s="133">
        <v>6106.9616507342516</v>
      </c>
      <c r="R2090" s="426">
        <v>1.1135214919451695</v>
      </c>
    </row>
    <row r="2091" spans="1:18">
      <c r="A2091" s="134">
        <f t="shared" si="32"/>
        <v>2086</v>
      </c>
      <c r="B2091" s="131">
        <v>14146224.560872508</v>
      </c>
      <c r="C2091" s="131">
        <v>7075221.7724850699</v>
      </c>
      <c r="D2091" s="131">
        <v>1046653.6479476914</v>
      </c>
      <c r="E2091" s="131">
        <v>5105904.247560448</v>
      </c>
      <c r="F2091" s="133">
        <v>221034373435.24036</v>
      </c>
      <c r="G2091" s="133">
        <v>56190365173.072815</v>
      </c>
      <c r="H2091" s="133">
        <v>375063776580.32275</v>
      </c>
      <c r="I2091" s="133">
        <v>10122115981658.672</v>
      </c>
      <c r="J2091" s="133">
        <v>296488162552.36621</v>
      </c>
      <c r="K2091" s="133">
        <v>153173426168.65073</v>
      </c>
      <c r="L2091" s="133">
        <v>2549861217865.0938</v>
      </c>
      <c r="M2091" s="133">
        <v>13496702564825.104</v>
      </c>
      <c r="N2091" s="133">
        <v>14364961336627.838</v>
      </c>
      <c r="O2091" s="132">
        <v>0.53163011043813713</v>
      </c>
      <c r="P2091" s="132">
        <v>0.59938311729657257</v>
      </c>
      <c r="Q2091" s="133">
        <v>3543.4043750932015</v>
      </c>
      <c r="R2091" s="426">
        <v>1.2120360670630907</v>
      </c>
    </row>
    <row r="2092" spans="1:18">
      <c r="A2092" s="134">
        <f t="shared" si="32"/>
        <v>2087</v>
      </c>
      <c r="B2092" s="131">
        <v>11439727.777294096</v>
      </c>
      <c r="C2092" s="131">
        <v>5914297.9063231852</v>
      </c>
      <c r="D2092" s="131">
        <v>808457.56272376457</v>
      </c>
      <c r="E2092" s="131">
        <v>7204247.1995766535</v>
      </c>
      <c r="F2092" s="133">
        <v>184639238464.9577</v>
      </c>
      <c r="G2092" s="133">
        <v>52213580660.585892</v>
      </c>
      <c r="H2092" s="133">
        <v>909317349250.95813</v>
      </c>
      <c r="I2092" s="133">
        <v>10125558238175.557</v>
      </c>
      <c r="J2092" s="133">
        <v>459879101761.59204</v>
      </c>
      <c r="K2092" s="133">
        <v>57146770079.128716</v>
      </c>
      <c r="L2092" s="133">
        <v>2099298855787.1396</v>
      </c>
      <c r="M2092" s="133">
        <v>13651200315054.375</v>
      </c>
      <c r="N2092" s="133">
        <v>14575253323522.924</v>
      </c>
      <c r="O2092" s="132">
        <v>0.54741983734488031</v>
      </c>
      <c r="P2092" s="132">
        <v>0.61901230113836747</v>
      </c>
      <c r="Q2092" s="133">
        <v>3595.2770901635236</v>
      </c>
      <c r="R2092" s="426">
        <v>1.192573025200657</v>
      </c>
    </row>
    <row r="2093" spans="1:18">
      <c r="A2093" s="134">
        <f t="shared" si="32"/>
        <v>2088</v>
      </c>
      <c r="B2093" s="131">
        <v>10258477.624056349</v>
      </c>
      <c r="C2093" s="131">
        <v>4170033.2729773754</v>
      </c>
      <c r="D2093" s="131">
        <v>1182916.1829892753</v>
      </c>
      <c r="E2093" s="131">
        <v>6375881.0345966928</v>
      </c>
      <c r="F2093" s="133">
        <v>165964443013.0126</v>
      </c>
      <c r="G2093" s="133">
        <v>32989648412.504753</v>
      </c>
      <c r="H2093" s="133">
        <v>560736386174.35938</v>
      </c>
      <c r="I2093" s="133">
        <v>8076140037068.7979</v>
      </c>
      <c r="J2093" s="133">
        <v>453553708430.77844</v>
      </c>
      <c r="K2093" s="133">
        <v>110665983472.72568</v>
      </c>
      <c r="L2093" s="133">
        <v>2611293526221.457</v>
      </c>
      <c r="M2093" s="133">
        <v>11812389641368.119</v>
      </c>
      <c r="N2093" s="133">
        <v>12634527898922.949</v>
      </c>
      <c r="O2093" s="132">
        <v>0.52852412440846519</v>
      </c>
      <c r="P2093" s="132">
        <v>0.61298330157666925</v>
      </c>
      <c r="Q2093" s="133">
        <v>3116.5584358468054</v>
      </c>
      <c r="R2093" s="426">
        <v>1.1459891584739368</v>
      </c>
    </row>
    <row r="2094" spans="1:18">
      <c r="A2094" s="134">
        <f t="shared" si="32"/>
        <v>2089</v>
      </c>
      <c r="B2094" s="131">
        <v>7447953.2131017838</v>
      </c>
      <c r="C2094" s="131">
        <v>3430607.1516018207</v>
      </c>
      <c r="D2094" s="131">
        <v>1386848.0992904252</v>
      </c>
      <c r="E2094" s="131">
        <v>3665067.5766950231</v>
      </c>
      <c r="F2094" s="133">
        <v>265414098905.57889</v>
      </c>
      <c r="G2094" s="133">
        <v>55502535592.009598</v>
      </c>
      <c r="H2094" s="133">
        <v>483562045989.15515</v>
      </c>
      <c r="I2094" s="133">
        <v>7429909995272.1104</v>
      </c>
      <c r="J2094" s="133">
        <v>158115049894.45389</v>
      </c>
      <c r="K2094" s="133">
        <v>94643854841.650162</v>
      </c>
      <c r="L2094" s="133">
        <v>3140302570895.624</v>
      </c>
      <c r="M2094" s="133">
        <v>11306533516892.994</v>
      </c>
      <c r="N2094" s="133">
        <v>12074023519060.605</v>
      </c>
      <c r="O2094" s="132">
        <v>0.56417060876929503</v>
      </c>
      <c r="P2094" s="132">
        <v>0.6412542360285145</v>
      </c>
      <c r="Q2094" s="133">
        <v>2978.2988453528874</v>
      </c>
      <c r="R2094" s="426">
        <v>1.0872594369337902</v>
      </c>
    </row>
    <row r="2095" spans="1:18">
      <c r="A2095" s="134">
        <f t="shared" si="32"/>
        <v>2090</v>
      </c>
      <c r="B2095" s="131">
        <v>10413075.801812831</v>
      </c>
      <c r="C2095" s="131">
        <v>16974030.421309575</v>
      </c>
      <c r="D2095" s="131">
        <v>959563.30463566107</v>
      </c>
      <c r="E2095" s="131">
        <v>5941952.8552694954</v>
      </c>
      <c r="F2095" s="133">
        <v>223876968396.23364</v>
      </c>
      <c r="G2095" s="133">
        <v>58617409765.34346</v>
      </c>
      <c r="H2095" s="133">
        <v>340654085317.03137</v>
      </c>
      <c r="I2095" s="133">
        <v>24877824711137.922</v>
      </c>
      <c r="J2095" s="133">
        <v>349875830661.58746</v>
      </c>
      <c r="K2095" s="133">
        <v>137376073348.80063</v>
      </c>
      <c r="L2095" s="133">
        <v>2272820091420.5132</v>
      </c>
      <c r="M2095" s="133">
        <v>27978550791885.852</v>
      </c>
      <c r="N2095" s="133">
        <v>29793267611115.125</v>
      </c>
      <c r="O2095" s="132">
        <v>0.7051424300317044</v>
      </c>
      <c r="P2095" s="132">
        <v>0.75809099117917189</v>
      </c>
      <c r="Q2095" s="133">
        <v>7349.103998795048</v>
      </c>
      <c r="R2095" s="426">
        <v>0.93718159658560074</v>
      </c>
    </row>
    <row r="2096" spans="1:18">
      <c r="A2096" s="134">
        <f t="shared" si="32"/>
        <v>2091</v>
      </c>
      <c r="B2096" s="131">
        <v>8574108.0075171981</v>
      </c>
      <c r="C2096" s="131">
        <v>2858447.1440604189</v>
      </c>
      <c r="D2096" s="131">
        <v>718159.48172143963</v>
      </c>
      <c r="E2096" s="131">
        <v>4977619.7155154366</v>
      </c>
      <c r="F2096" s="133">
        <v>273759678646.25961</v>
      </c>
      <c r="G2096" s="133">
        <v>78716017974.456055</v>
      </c>
      <c r="H2096" s="133">
        <v>299500188955.67719</v>
      </c>
      <c r="I2096" s="133">
        <v>7223785161818.5898</v>
      </c>
      <c r="J2096" s="133">
        <v>293100884803.80658</v>
      </c>
      <c r="K2096" s="133">
        <v>62452692592.649574</v>
      </c>
      <c r="L2096" s="133">
        <v>1788840315731.4692</v>
      </c>
      <c r="M2096" s="133">
        <v>9667679243902.1914</v>
      </c>
      <c r="N2096" s="133">
        <v>10378776002603.42</v>
      </c>
      <c r="O2096" s="132">
        <v>0.55268111133642739</v>
      </c>
      <c r="P2096" s="132">
        <v>0.60799912498079434</v>
      </c>
      <c r="Q2096" s="133">
        <v>2560.1322157383865</v>
      </c>
      <c r="R2096" s="426">
        <v>1.1573165128127592</v>
      </c>
    </row>
    <row r="2097" spans="1:18">
      <c r="A2097" s="134">
        <f t="shared" si="32"/>
        <v>2092</v>
      </c>
      <c r="B2097" s="131">
        <v>9730202.8306950368</v>
      </c>
      <c r="C2097" s="131">
        <v>6405050.6784713538</v>
      </c>
      <c r="D2097" s="131">
        <v>672708.24731043295</v>
      </c>
      <c r="E2097" s="131">
        <v>4394894.8781645503</v>
      </c>
      <c r="F2097" s="133">
        <v>227139500975.14709</v>
      </c>
      <c r="G2097" s="133">
        <v>53221720021.401665</v>
      </c>
      <c r="H2097" s="133">
        <v>703663552262.7887</v>
      </c>
      <c r="I2097" s="133">
        <v>11250215995801.703</v>
      </c>
      <c r="J2097" s="133">
        <v>272807998095.41925</v>
      </c>
      <c r="K2097" s="133">
        <v>67049043023.401154</v>
      </c>
      <c r="L2097" s="133">
        <v>1296994140498.7085</v>
      </c>
      <c r="M2097" s="133">
        <v>13590730729682.021</v>
      </c>
      <c r="N2097" s="133">
        <v>14598883190879.719</v>
      </c>
      <c r="O2097" s="132">
        <v>0.60814583668672195</v>
      </c>
      <c r="P2097" s="132">
        <v>0.67792805399292122</v>
      </c>
      <c r="Q2097" s="133">
        <v>3601.1058684952441</v>
      </c>
      <c r="R2097" s="426">
        <v>0.99331166335258803</v>
      </c>
    </row>
    <row r="2098" spans="1:18">
      <c r="A2098" s="134">
        <f t="shared" si="32"/>
        <v>2093</v>
      </c>
      <c r="B2098" s="131">
        <v>12950116.906595305</v>
      </c>
      <c r="C2098" s="131">
        <v>4594755.6660262803</v>
      </c>
      <c r="D2098" s="131">
        <v>487380.12383427797</v>
      </c>
      <c r="E2098" s="131">
        <v>5470475.6046879999</v>
      </c>
      <c r="F2098" s="133">
        <v>226136567558.97675</v>
      </c>
      <c r="G2098" s="133">
        <v>54630822042.957153</v>
      </c>
      <c r="H2098" s="133">
        <v>0</v>
      </c>
      <c r="I2098" s="133">
        <v>9874778191248.5137</v>
      </c>
      <c r="J2098" s="133">
        <v>476643193501.64417</v>
      </c>
      <c r="K2098" s="133">
        <v>58018294887.788269</v>
      </c>
      <c r="L2098" s="133">
        <v>1030477978200.2505</v>
      </c>
      <c r="M2098" s="133">
        <v>11439917657838.197</v>
      </c>
      <c r="N2098" s="133">
        <v>12146433750327.498</v>
      </c>
      <c r="O2098" s="132">
        <v>0.47107900874760189</v>
      </c>
      <c r="P2098" s="132">
        <v>0.55120413100880683</v>
      </c>
      <c r="Q2098" s="133">
        <v>2996.1602738844344</v>
      </c>
      <c r="R2098" s="426">
        <v>0.9455379938960744</v>
      </c>
    </row>
    <row r="2099" spans="1:18">
      <c r="A2099" s="134">
        <f t="shared" si="32"/>
        <v>2094</v>
      </c>
      <c r="B2099" s="131">
        <v>11643149.221627655</v>
      </c>
      <c r="C2099" s="131">
        <v>5513285.5409418484</v>
      </c>
      <c r="D2099" s="131">
        <v>738443.28582837409</v>
      </c>
      <c r="E2099" s="131">
        <v>2669932.4598859171</v>
      </c>
      <c r="F2099" s="133">
        <v>265604610938.7049</v>
      </c>
      <c r="G2099" s="133">
        <v>65493397956.429604</v>
      </c>
      <c r="H2099" s="133">
        <v>275667813891.45313</v>
      </c>
      <c r="I2099" s="133">
        <v>10390318628151.611</v>
      </c>
      <c r="J2099" s="133">
        <v>237045648520.56342</v>
      </c>
      <c r="K2099" s="133">
        <v>116591057574.00514</v>
      </c>
      <c r="L2099" s="133">
        <v>1410429437617.5725</v>
      </c>
      <c r="M2099" s="133">
        <v>12430052585755.205</v>
      </c>
      <c r="N2099" s="133">
        <v>13317602876923.338</v>
      </c>
      <c r="O2099" s="132">
        <v>0.59911094784037</v>
      </c>
      <c r="P2099" s="132">
        <v>0.6569582865758592</v>
      </c>
      <c r="Q2099" s="133">
        <v>3285.0525103412278</v>
      </c>
      <c r="R2099" s="426">
        <v>0.9841373730605294</v>
      </c>
    </row>
    <row r="2100" spans="1:18">
      <c r="A2100" s="134">
        <f t="shared" si="32"/>
        <v>2095</v>
      </c>
      <c r="B2100" s="131">
        <v>6948358.8462891718</v>
      </c>
      <c r="C2100" s="131">
        <v>3190213.931439959</v>
      </c>
      <c r="D2100" s="131">
        <v>546378.30109953391</v>
      </c>
      <c r="E2100" s="131">
        <v>3126599.8563919617</v>
      </c>
      <c r="F2100" s="133">
        <v>272858333871.14447</v>
      </c>
      <c r="G2100" s="133">
        <v>53199783633.394516</v>
      </c>
      <c r="H2100" s="133">
        <v>591015879705.86755</v>
      </c>
      <c r="I2100" s="133">
        <v>7930511243219.4277</v>
      </c>
      <c r="J2100" s="133">
        <v>105075446426.21538</v>
      </c>
      <c r="K2100" s="133">
        <v>58480006557.236534</v>
      </c>
      <c r="L2100" s="133">
        <v>1340618217401.2354</v>
      </c>
      <c r="M2100" s="133">
        <v>10025700793309.982</v>
      </c>
      <c r="N2100" s="133">
        <v>10780975796111.156</v>
      </c>
      <c r="O2100" s="132">
        <v>0.59751661047336435</v>
      </c>
      <c r="P2100" s="132">
        <v>0.66189814544916348</v>
      </c>
      <c r="Q2100" s="133">
        <v>2659.3428209450312</v>
      </c>
      <c r="R2100" s="426">
        <v>1.2548902388710226</v>
      </c>
    </row>
    <row r="2101" spans="1:18">
      <c r="A2101" s="134">
        <f t="shared" si="32"/>
        <v>2096</v>
      </c>
      <c r="B2101" s="131">
        <v>6630742.5790243382</v>
      </c>
      <c r="C2101" s="131">
        <v>10642471.444694439</v>
      </c>
      <c r="D2101" s="131">
        <v>1915191.1769916641</v>
      </c>
      <c r="E2101" s="131">
        <v>5218721.8740472831</v>
      </c>
      <c r="F2101" s="133">
        <v>233716863379.71439</v>
      </c>
      <c r="G2101" s="133">
        <v>50650158892.158638</v>
      </c>
      <c r="H2101" s="133">
        <v>532607279991.05133</v>
      </c>
      <c r="I2101" s="133">
        <v>17160061748001.086</v>
      </c>
      <c r="J2101" s="133">
        <v>355011530228.60406</v>
      </c>
      <c r="K2101" s="133">
        <v>102126775796.65143</v>
      </c>
      <c r="L2101" s="133">
        <v>4408231102348.96</v>
      </c>
      <c r="M2101" s="133">
        <v>22558038436366.355</v>
      </c>
      <c r="N2101" s="133">
        <v>24028020178534.961</v>
      </c>
      <c r="O2101" s="132">
        <v>0.6540834205587831</v>
      </c>
      <c r="P2101" s="132">
        <v>0.74414589031893774</v>
      </c>
      <c r="Q2101" s="133">
        <v>5926.990670580898</v>
      </c>
      <c r="R2101" s="426">
        <v>1.2528791218912545</v>
      </c>
    </row>
    <row r="2102" spans="1:18">
      <c r="A2102" s="134">
        <f t="shared" si="32"/>
        <v>2097</v>
      </c>
      <c r="B2102" s="131">
        <v>10364441.321634904</v>
      </c>
      <c r="C2102" s="131">
        <v>8411734.2851896845</v>
      </c>
      <c r="D2102" s="131">
        <v>914738.97059928521</v>
      </c>
      <c r="E2102" s="131">
        <v>3458533.2348969998</v>
      </c>
      <c r="F2102" s="133">
        <v>207726873047.54987</v>
      </c>
      <c r="G2102" s="133">
        <v>45994751629.793968</v>
      </c>
      <c r="H2102" s="133">
        <v>774212043326.51416</v>
      </c>
      <c r="I2102" s="133">
        <v>16906285721987.32</v>
      </c>
      <c r="J2102" s="133">
        <v>208643452241.77069</v>
      </c>
      <c r="K2102" s="133">
        <v>92811205486.374893</v>
      </c>
      <c r="L2102" s="133">
        <v>2507657146992.3306</v>
      </c>
      <c r="M2102" s="133">
        <v>20489609570034.313</v>
      </c>
      <c r="N2102" s="133">
        <v>21821121247863.719</v>
      </c>
      <c r="O2102" s="132">
        <v>0.67047459530068698</v>
      </c>
      <c r="P2102" s="132">
        <v>0.75022394369457723</v>
      </c>
      <c r="Q2102" s="133">
        <v>5382.6150093398419</v>
      </c>
      <c r="R2102" s="426">
        <v>1.3063240097061046</v>
      </c>
    </row>
    <row r="2103" spans="1:18">
      <c r="A2103" s="134">
        <f t="shared" si="32"/>
        <v>2098</v>
      </c>
      <c r="B2103" s="131">
        <v>10870361.789942665</v>
      </c>
      <c r="C2103" s="131">
        <v>4936576.0448733801</v>
      </c>
      <c r="D2103" s="131">
        <v>1174079.7216925116</v>
      </c>
      <c r="E2103" s="131">
        <v>3047331.3066208027</v>
      </c>
      <c r="F2103" s="133">
        <v>278028434490.50354</v>
      </c>
      <c r="G2103" s="133">
        <v>69859357285.412964</v>
      </c>
      <c r="H2103" s="133">
        <v>731049062265.43506</v>
      </c>
      <c r="I2103" s="133">
        <v>10379075774922.281</v>
      </c>
      <c r="J2103" s="133">
        <v>139328589780.64679</v>
      </c>
      <c r="K2103" s="133">
        <v>113057433503.05415</v>
      </c>
      <c r="L2103" s="133">
        <v>3598814932941.8223</v>
      </c>
      <c r="M2103" s="133">
        <v>14961325793413.24</v>
      </c>
      <c r="N2103" s="133">
        <v>15899144415355.303</v>
      </c>
      <c r="O2103" s="132">
        <v>0.61057361575691127</v>
      </c>
      <c r="P2103" s="132">
        <v>0.68177183958463028</v>
      </c>
      <c r="Q2103" s="133">
        <v>3921.8412470042681</v>
      </c>
      <c r="R2103" s="426">
        <v>1.4926129186800388</v>
      </c>
    </row>
    <row r="2104" spans="1:18">
      <c r="A2104" s="134">
        <f t="shared" si="32"/>
        <v>2099</v>
      </c>
      <c r="B2104" s="131">
        <v>9174838.4107355978</v>
      </c>
      <c r="C2104" s="131">
        <v>6406738.3455086257</v>
      </c>
      <c r="D2104" s="131">
        <v>1008949.7482207369</v>
      </c>
      <c r="E2104" s="131">
        <v>6965348.6681108996</v>
      </c>
      <c r="F2104" s="133">
        <v>219274739902.15256</v>
      </c>
      <c r="G2104" s="133">
        <v>41150728479.125519</v>
      </c>
      <c r="H2104" s="133">
        <v>401385088548.30249</v>
      </c>
      <c r="I2104" s="133">
        <v>11738745257508.328</v>
      </c>
      <c r="J2104" s="133">
        <v>572642581874.93469</v>
      </c>
      <c r="K2104" s="133">
        <v>106607266496.88712</v>
      </c>
      <c r="L2104" s="133">
        <v>2161693447972.8503</v>
      </c>
      <c r="M2104" s="133">
        <v>14981073642401.303</v>
      </c>
      <c r="N2104" s="133">
        <v>15982177556297.293</v>
      </c>
      <c r="O2104" s="132">
        <v>0.59655354714923015</v>
      </c>
      <c r="P2104" s="132">
        <v>0.65090136057658787</v>
      </c>
      <c r="Q2104" s="133">
        <v>3942.3230281937081</v>
      </c>
      <c r="R2104" s="426">
        <v>1.0327288760909561</v>
      </c>
    </row>
    <row r="2105" spans="1:18">
      <c r="A2105" s="134">
        <f t="shared" si="32"/>
        <v>2100</v>
      </c>
      <c r="B2105" s="131">
        <v>8027037.136226153</v>
      </c>
      <c r="C2105" s="131">
        <v>4312023.9440799458</v>
      </c>
      <c r="D2105" s="131">
        <v>981567.93705408438</v>
      </c>
      <c r="E2105" s="131">
        <v>4759827.547196582</v>
      </c>
      <c r="F2105" s="133">
        <v>233762470171.01184</v>
      </c>
      <c r="G2105" s="133">
        <v>56478355832.504082</v>
      </c>
      <c r="H2105" s="133">
        <v>788655667485.46606</v>
      </c>
      <c r="I2105" s="133">
        <v>8791213775591.9365</v>
      </c>
      <c r="J2105" s="133">
        <v>271229211976.12912</v>
      </c>
      <c r="K2105" s="133">
        <v>85596560776.496002</v>
      </c>
      <c r="L2105" s="133">
        <v>2363233021284.3813</v>
      </c>
      <c r="M2105" s="133">
        <v>12299928237114.408</v>
      </c>
      <c r="N2105" s="133">
        <v>13205115322025.855</v>
      </c>
      <c r="O2105" s="132">
        <v>0.60547495932130546</v>
      </c>
      <c r="P2105" s="132">
        <v>0.68507369974501442</v>
      </c>
      <c r="Q2105" s="133">
        <v>3257.3052101691801</v>
      </c>
      <c r="R2105" s="426">
        <v>1.1393870305555134</v>
      </c>
    </row>
    <row r="2106" spans="1:18">
      <c r="A2106" s="134">
        <f t="shared" si="32"/>
        <v>2101</v>
      </c>
      <c r="B2106" s="131">
        <v>11713193.044847984</v>
      </c>
      <c r="C2106" s="131">
        <v>15296805.519341649</v>
      </c>
      <c r="D2106" s="131">
        <v>1820197.1252276311</v>
      </c>
      <c r="E2106" s="131">
        <v>2534554.2584861405</v>
      </c>
      <c r="F2106" s="133">
        <v>226670997357.16168</v>
      </c>
      <c r="G2106" s="133">
        <v>57043034258.856827</v>
      </c>
      <c r="H2106" s="133">
        <v>819366386499.00378</v>
      </c>
      <c r="I2106" s="133">
        <v>22526605861596.656</v>
      </c>
      <c r="J2106" s="133">
        <v>157878909930.31354</v>
      </c>
      <c r="K2106" s="133">
        <v>153773304411.14764</v>
      </c>
      <c r="L2106" s="133">
        <v>3968157819390.0371</v>
      </c>
      <c r="M2106" s="133">
        <v>27625782281827.156</v>
      </c>
      <c r="N2106" s="133">
        <v>29410642184655.949</v>
      </c>
      <c r="O2106" s="132">
        <v>0.71436484217435026</v>
      </c>
      <c r="P2106" s="132">
        <v>0.77560630689721244</v>
      </c>
      <c r="Q2106" s="133">
        <v>7254.7218018391586</v>
      </c>
      <c r="R2106" s="426">
        <v>1.0675494040484852</v>
      </c>
    </row>
    <row r="2107" spans="1:18">
      <c r="A2107" s="134">
        <f t="shared" si="32"/>
        <v>2102</v>
      </c>
      <c r="B2107" s="131">
        <v>10042963.502694027</v>
      </c>
      <c r="C2107" s="131">
        <v>4741019.8822359303</v>
      </c>
      <c r="D2107" s="131">
        <v>1472993.1267139481</v>
      </c>
      <c r="E2107" s="131">
        <v>4431128.3369019646</v>
      </c>
      <c r="F2107" s="133">
        <v>226139583037.96552</v>
      </c>
      <c r="G2107" s="133">
        <v>57197718566.149323</v>
      </c>
      <c r="H2107" s="133">
        <v>322921260191.19495</v>
      </c>
      <c r="I2107" s="133">
        <v>10249073880839.201</v>
      </c>
      <c r="J2107" s="133">
        <v>203368633150.32639</v>
      </c>
      <c r="K2107" s="133">
        <v>146556102458.19717</v>
      </c>
      <c r="L2107" s="133">
        <v>2962157720146.0596</v>
      </c>
      <c r="M2107" s="133">
        <v>13884077596784.98</v>
      </c>
      <c r="N2107" s="133">
        <v>14783258168431.834</v>
      </c>
      <c r="O2107" s="132">
        <v>0.57649853936851958</v>
      </c>
      <c r="P2107" s="132">
        <v>0.64489482026272482</v>
      </c>
      <c r="Q2107" s="133">
        <v>3646.5856360216658</v>
      </c>
      <c r="R2107" s="426">
        <v>1.1112641106753176</v>
      </c>
    </row>
    <row r="2108" spans="1:18">
      <c r="A2108" s="134">
        <f t="shared" si="32"/>
        <v>2103</v>
      </c>
      <c r="B2108" s="131">
        <v>15419485.935177991</v>
      </c>
      <c r="C2108" s="131">
        <v>6343659.7475020289</v>
      </c>
      <c r="D2108" s="131">
        <v>469575.738074261</v>
      </c>
      <c r="E2108" s="131">
        <v>3904219.3812711886</v>
      </c>
      <c r="F2108" s="133">
        <v>198234390808.23764</v>
      </c>
      <c r="G2108" s="133">
        <v>63357148075.049637</v>
      </c>
      <c r="H2108" s="133">
        <v>0</v>
      </c>
      <c r="I2108" s="133">
        <v>10450365166586.67</v>
      </c>
      <c r="J2108" s="133">
        <v>274729781413.32504</v>
      </c>
      <c r="K2108" s="133">
        <v>31348022884.381123</v>
      </c>
      <c r="L2108" s="133">
        <v>1081345080878.3677</v>
      </c>
      <c r="M2108" s="133">
        <v>11837788051762.742</v>
      </c>
      <c r="N2108" s="133">
        <v>12502976390949.125</v>
      </c>
      <c r="O2108" s="132">
        <v>0.50759125389155257</v>
      </c>
      <c r="P2108" s="132">
        <v>0.57462434942214735</v>
      </c>
      <c r="Q2108" s="133">
        <v>3084.1086312158673</v>
      </c>
      <c r="R2108" s="426">
        <v>1.0498520227053565</v>
      </c>
    </row>
    <row r="2109" spans="1:18">
      <c r="A2109" s="134">
        <f t="shared" si="32"/>
        <v>2104</v>
      </c>
      <c r="B2109" s="131">
        <v>13175410.033224083</v>
      </c>
      <c r="C2109" s="131">
        <v>14401177.784867315</v>
      </c>
      <c r="D2109" s="131">
        <v>1004911.9501517847</v>
      </c>
      <c r="E2109" s="131">
        <v>5191324.076480194</v>
      </c>
      <c r="F2109" s="133">
        <v>206079799455.13812</v>
      </c>
      <c r="G2109" s="133">
        <v>54508772296.185242</v>
      </c>
      <c r="H2109" s="133">
        <v>0</v>
      </c>
      <c r="I2109" s="133">
        <v>19887522887642.82</v>
      </c>
      <c r="J2109" s="133">
        <v>299490063731.32544</v>
      </c>
      <c r="K2109" s="133">
        <v>112942488357.15666</v>
      </c>
      <c r="L2109" s="133">
        <v>1955148845697.4392</v>
      </c>
      <c r="M2109" s="133">
        <v>22255104285428.738</v>
      </c>
      <c r="N2109" s="133">
        <v>23461527667237.391</v>
      </c>
      <c r="O2109" s="132">
        <v>0.61923008938316337</v>
      </c>
      <c r="P2109" s="132">
        <v>0.68601058549518357</v>
      </c>
      <c r="Q2109" s="133">
        <v>5787.2539879717297</v>
      </c>
      <c r="R2109" s="426">
        <v>0.98251518003661764</v>
      </c>
    </row>
    <row r="2110" spans="1:18">
      <c r="A2110" s="134">
        <f t="shared" si="32"/>
        <v>2105</v>
      </c>
      <c r="B2110" s="131">
        <v>7968005.9164185701</v>
      </c>
      <c r="C2110" s="131">
        <v>4101617.7580006476</v>
      </c>
      <c r="D2110" s="131">
        <v>1132609.2840554928</v>
      </c>
      <c r="E2110" s="131">
        <v>7611285.3579181032</v>
      </c>
      <c r="F2110" s="133">
        <v>217946524526.12006</v>
      </c>
      <c r="G2110" s="133">
        <v>56592821197.495445</v>
      </c>
      <c r="H2110" s="133">
        <v>84467222398.535889</v>
      </c>
      <c r="I2110" s="133">
        <v>9295019180654.2324</v>
      </c>
      <c r="J2110" s="133">
        <v>492950462766.27173</v>
      </c>
      <c r="K2110" s="133">
        <v>133785682906.29338</v>
      </c>
      <c r="L2110" s="133">
        <v>2366051213258.9546</v>
      </c>
      <c r="M2110" s="133">
        <v>12372273761984.287</v>
      </c>
      <c r="N2110" s="133">
        <v>13231716440700.574</v>
      </c>
      <c r="O2110" s="132">
        <v>0.54299344830561158</v>
      </c>
      <c r="P2110" s="132">
        <v>0.60065164121472592</v>
      </c>
      <c r="Q2110" s="133">
        <v>3263.8669069315674</v>
      </c>
      <c r="R2110" s="426">
        <v>1.0557546550954358</v>
      </c>
    </row>
    <row r="2111" spans="1:18">
      <c r="A2111" s="134">
        <f t="shared" si="32"/>
        <v>2106</v>
      </c>
      <c r="B2111" s="131">
        <v>9829567.70546473</v>
      </c>
      <c r="C2111" s="131">
        <v>3614749.1635141145</v>
      </c>
      <c r="D2111" s="131">
        <v>732212.98283984081</v>
      </c>
      <c r="E2111" s="131">
        <v>4754684.6731475201</v>
      </c>
      <c r="F2111" s="133">
        <v>218457469379.22546</v>
      </c>
      <c r="G2111" s="133">
        <v>56288794852.334778</v>
      </c>
      <c r="H2111" s="133">
        <v>423191688297.65991</v>
      </c>
      <c r="I2111" s="133">
        <v>8607870997301.1357</v>
      </c>
      <c r="J2111" s="133">
        <v>264475000558.71729</v>
      </c>
      <c r="K2111" s="133">
        <v>76149245806.165771</v>
      </c>
      <c r="L2111" s="133">
        <v>1485537960908.7419</v>
      </c>
      <c r="M2111" s="133">
        <v>10857224892872.42</v>
      </c>
      <c r="N2111" s="133">
        <v>11684173077735.578</v>
      </c>
      <c r="O2111" s="132">
        <v>0.5447567811416294</v>
      </c>
      <c r="P2111" s="132">
        <v>0.60396961512185443</v>
      </c>
      <c r="Q2111" s="133">
        <v>2882.1344543008331</v>
      </c>
      <c r="R2111" s="426">
        <v>1.0876100202275771</v>
      </c>
    </row>
    <row r="2112" spans="1:18">
      <c r="A2112" s="134">
        <f t="shared" si="32"/>
        <v>2107</v>
      </c>
      <c r="B2112" s="131">
        <v>8887339.2476095278</v>
      </c>
      <c r="C2112" s="131">
        <v>3726525.3240049756</v>
      </c>
      <c r="D2112" s="131">
        <v>735578.54434276395</v>
      </c>
      <c r="E2112" s="131">
        <v>4854564.9629207216</v>
      </c>
      <c r="F2112" s="133">
        <v>247162623916.93158</v>
      </c>
      <c r="G2112" s="133">
        <v>76465508817.536407</v>
      </c>
      <c r="H2112" s="133">
        <v>336629358715.58905</v>
      </c>
      <c r="I2112" s="133">
        <v>7782428921657.2402</v>
      </c>
      <c r="J2112" s="133">
        <v>280345196733.81787</v>
      </c>
      <c r="K2112" s="133">
        <v>68400509861.395447</v>
      </c>
      <c r="L2112" s="133">
        <v>1191650870431.6226</v>
      </c>
      <c r="M2112" s="133">
        <v>9659454857399.6641</v>
      </c>
      <c r="N2112" s="133">
        <v>10338599369696.314</v>
      </c>
      <c r="O2112" s="132">
        <v>0.54475093235744398</v>
      </c>
      <c r="P2112" s="132">
        <v>0.61181475576899513</v>
      </c>
      <c r="Q2112" s="133">
        <v>2550.2218474830574</v>
      </c>
      <c r="R2112" s="426">
        <v>0.86645425855466707</v>
      </c>
    </row>
    <row r="2113" spans="1:18">
      <c r="A2113" s="134">
        <f t="shared" si="32"/>
        <v>2108</v>
      </c>
      <c r="B2113" s="131">
        <v>11347976.36625745</v>
      </c>
      <c r="C2113" s="131">
        <v>4657480.277665576</v>
      </c>
      <c r="D2113" s="131">
        <v>1083945.3890839829</v>
      </c>
      <c r="E2113" s="131">
        <v>3366745.371347988</v>
      </c>
      <c r="F2113" s="133">
        <v>240288473977.74872</v>
      </c>
      <c r="G2113" s="133">
        <v>51653577553.12532</v>
      </c>
      <c r="H2113" s="133">
        <v>641258850186.22168</v>
      </c>
      <c r="I2113" s="133">
        <v>10734491108246.787</v>
      </c>
      <c r="J2113" s="133">
        <v>189926862035.38092</v>
      </c>
      <c r="K2113" s="133">
        <v>132719762906.30125</v>
      </c>
      <c r="L2113" s="133">
        <v>3152808606611.7925</v>
      </c>
      <c r="M2113" s="133">
        <v>14851205189986.482</v>
      </c>
      <c r="N2113" s="133">
        <v>15918720846898.004</v>
      </c>
      <c r="O2113" s="132">
        <v>0.60171942337949669</v>
      </c>
      <c r="P2113" s="132">
        <v>0.69315708661630848</v>
      </c>
      <c r="Q2113" s="133">
        <v>3926.670164503701</v>
      </c>
      <c r="R2113" s="426">
        <v>1.3307974281813639</v>
      </c>
    </row>
    <row r="2114" spans="1:18">
      <c r="A2114" s="134">
        <f t="shared" si="32"/>
        <v>2109</v>
      </c>
      <c r="B2114" s="131">
        <v>12360359.649118962</v>
      </c>
      <c r="C2114" s="131">
        <v>11484502.65489571</v>
      </c>
      <c r="D2114" s="131">
        <v>979322.4014025291</v>
      </c>
      <c r="E2114" s="131">
        <v>3576901.2333090659</v>
      </c>
      <c r="F2114" s="133">
        <v>255175486632.99054</v>
      </c>
      <c r="G2114" s="133">
        <v>58037874892.250015</v>
      </c>
      <c r="H2114" s="133">
        <v>936559286616.28235</v>
      </c>
      <c r="I2114" s="133">
        <v>19754049980580.813</v>
      </c>
      <c r="J2114" s="133">
        <v>194298820743.58395</v>
      </c>
      <c r="K2114" s="133">
        <v>94262605337.550995</v>
      </c>
      <c r="L2114" s="133">
        <v>2497621612465.2212</v>
      </c>
      <c r="M2114" s="133">
        <v>23476792305743.449</v>
      </c>
      <c r="N2114" s="133">
        <v>24991944706350.594</v>
      </c>
      <c r="O2114" s="132">
        <v>0.68953920415024827</v>
      </c>
      <c r="P2114" s="132">
        <v>0.74870437623355635</v>
      </c>
      <c r="Q2114" s="133">
        <v>6164.7618910583606</v>
      </c>
      <c r="R2114" s="426">
        <v>1.1109044590079511</v>
      </c>
    </row>
    <row r="2115" spans="1:18">
      <c r="A2115" s="134">
        <f t="shared" si="32"/>
        <v>2110</v>
      </c>
      <c r="B2115" s="131">
        <v>10451408.094002673</v>
      </c>
      <c r="C2115" s="131">
        <v>6996206.0386319635</v>
      </c>
      <c r="D2115" s="131">
        <v>1483089.5788531108</v>
      </c>
      <c r="E2115" s="131">
        <v>3558627.9159095101</v>
      </c>
      <c r="F2115" s="133">
        <v>199292462625.45837</v>
      </c>
      <c r="G2115" s="133">
        <v>36340894993.105103</v>
      </c>
      <c r="H2115" s="133">
        <v>547930245572.48175</v>
      </c>
      <c r="I2115" s="133">
        <v>12629824187737.191</v>
      </c>
      <c r="J2115" s="133">
        <v>202686268078.2562</v>
      </c>
      <c r="K2115" s="133">
        <v>120107750203.6521</v>
      </c>
      <c r="L2115" s="133">
        <v>3406140240327.4771</v>
      </c>
      <c r="M2115" s="133">
        <v>16906688691919.059</v>
      </c>
      <c r="N2115" s="133">
        <v>17986102153195.016</v>
      </c>
      <c r="O2115" s="132">
        <v>0.61835722755157818</v>
      </c>
      <c r="P2115" s="132">
        <v>0.69502503101668911</v>
      </c>
      <c r="Q2115" s="133">
        <v>4436.6310195350306</v>
      </c>
      <c r="R2115" s="426">
        <v>1.1149483238330142</v>
      </c>
    </row>
    <row r="2116" spans="1:18">
      <c r="A2116" s="134">
        <f t="shared" si="32"/>
        <v>2111</v>
      </c>
      <c r="B2116" s="131">
        <v>9517327.8418211956</v>
      </c>
      <c r="C2116" s="131">
        <v>3659805.7603117144</v>
      </c>
      <c r="D2116" s="131">
        <v>687820.21429085382</v>
      </c>
      <c r="E2116" s="131">
        <v>6213074.1460242923</v>
      </c>
      <c r="F2116" s="133">
        <v>175269596916.35764</v>
      </c>
      <c r="G2116" s="133">
        <v>53925575804.207535</v>
      </c>
      <c r="H2116" s="133">
        <v>578685628604.53345</v>
      </c>
      <c r="I2116" s="133">
        <v>7710010864232.0879</v>
      </c>
      <c r="J2116" s="133">
        <v>387185642859.62274</v>
      </c>
      <c r="K2116" s="133">
        <v>77506748155.790298</v>
      </c>
      <c r="L2116" s="133">
        <v>1566013252408.9509</v>
      </c>
      <c r="M2116" s="133">
        <v>10319402136260.984</v>
      </c>
      <c r="N2116" s="133">
        <v>10990514629640.166</v>
      </c>
      <c r="O2116" s="132">
        <v>0.51954739795152138</v>
      </c>
      <c r="P2116" s="132">
        <v>0.58499468834476553</v>
      </c>
      <c r="Q2116" s="133">
        <v>2711.0297557079839</v>
      </c>
      <c r="R2116" s="426">
        <v>1.0372217154416599</v>
      </c>
    </row>
    <row r="2117" spans="1:18">
      <c r="A2117" s="134">
        <f t="shared" si="32"/>
        <v>2112</v>
      </c>
      <c r="B2117" s="131">
        <v>17683019.887777764</v>
      </c>
      <c r="C2117" s="131">
        <v>7181300.508149283</v>
      </c>
      <c r="D2117" s="131">
        <v>505137.95091296139</v>
      </c>
      <c r="E2117" s="131">
        <v>5917451.9540167004</v>
      </c>
      <c r="F2117" s="133">
        <v>239859291363.27872</v>
      </c>
      <c r="G2117" s="133">
        <v>69502577749.327301</v>
      </c>
      <c r="H2117" s="133">
        <v>589142300903.71191</v>
      </c>
      <c r="I2117" s="133">
        <v>11953800999897.697</v>
      </c>
      <c r="J2117" s="133">
        <v>388141329428.38226</v>
      </c>
      <c r="K2117" s="133">
        <v>45085067019.270012</v>
      </c>
      <c r="L2117" s="133">
        <v>982074203895.90576</v>
      </c>
      <c r="M2117" s="133">
        <v>13958243901144.969</v>
      </c>
      <c r="N2117" s="133">
        <v>14903467914254.902</v>
      </c>
      <c r="O2117" s="132">
        <v>0.54623511558955418</v>
      </c>
      <c r="P2117" s="132">
        <v>0.60630239373629602</v>
      </c>
      <c r="Q2117" s="133">
        <v>3676.2377686864584</v>
      </c>
      <c r="R2117" s="426">
        <v>0.93120258223365582</v>
      </c>
    </row>
    <row r="2118" spans="1:18">
      <c r="A2118" s="134">
        <f t="shared" si="32"/>
        <v>2113</v>
      </c>
      <c r="B2118" s="131">
        <v>16218167.695767459</v>
      </c>
      <c r="C2118" s="131">
        <v>15532746.895144427</v>
      </c>
      <c r="D2118" s="131">
        <v>486562.62634143163</v>
      </c>
      <c r="E2118" s="131">
        <v>4237417.2559723705</v>
      </c>
      <c r="F2118" s="133">
        <v>191167947645.77747</v>
      </c>
      <c r="G2118" s="133">
        <v>43597748640.193909</v>
      </c>
      <c r="H2118" s="133">
        <v>318053218992.52612</v>
      </c>
      <c r="I2118" s="133">
        <v>21198300782836.246</v>
      </c>
      <c r="J2118" s="133">
        <v>174788772199.39221</v>
      </c>
      <c r="K2118" s="133">
        <v>45064322132.502441</v>
      </c>
      <c r="L2118" s="133">
        <v>1036569704323.0685</v>
      </c>
      <c r="M2118" s="133">
        <v>22772776800483.738</v>
      </c>
      <c r="N2118" s="133">
        <v>24124130879767.719</v>
      </c>
      <c r="O2118" s="132">
        <v>0.66390895206367928</v>
      </c>
      <c r="P2118" s="132">
        <v>0.7144599655793954</v>
      </c>
      <c r="Q2118" s="133">
        <v>5950.6982929866108</v>
      </c>
      <c r="R2118" s="426">
        <v>1.1440719858361623</v>
      </c>
    </row>
    <row r="2119" spans="1:18">
      <c r="A2119" s="134">
        <f t="shared" si="32"/>
        <v>2114</v>
      </c>
      <c r="B2119" s="131">
        <v>7828268.252837223</v>
      </c>
      <c r="C2119" s="131">
        <v>4275381.7251031501</v>
      </c>
      <c r="D2119" s="131">
        <v>1489369.1480163566</v>
      </c>
      <c r="E2119" s="131">
        <v>5387183.4301372012</v>
      </c>
      <c r="F2119" s="133">
        <v>203018614170.40796</v>
      </c>
      <c r="G2119" s="133">
        <v>47564527572.617935</v>
      </c>
      <c r="H2119" s="133">
        <v>715595820056.57544</v>
      </c>
      <c r="I2119" s="133">
        <v>7805601286497.3555</v>
      </c>
      <c r="J2119" s="133">
        <v>416957256866.60962</v>
      </c>
      <c r="K2119" s="133">
        <v>59494435369.96386</v>
      </c>
      <c r="L2119" s="133">
        <v>2568988908237.6626</v>
      </c>
      <c r="M2119" s="133">
        <v>11566637707028.166</v>
      </c>
      <c r="N2119" s="133">
        <v>12386142925881.381</v>
      </c>
      <c r="O2119" s="132">
        <v>0.58493395013900296</v>
      </c>
      <c r="P2119" s="132">
        <v>0.66610137371312228</v>
      </c>
      <c r="Q2119" s="133">
        <v>3055.2893255750814</v>
      </c>
      <c r="R2119" s="426">
        <v>0.85777933598585165</v>
      </c>
    </row>
    <row r="2120" spans="1:18">
      <c r="A2120" s="134">
        <f t="shared" ref="A2120:A2183" si="33">A2119+1</f>
        <v>2115</v>
      </c>
      <c r="B2120" s="131">
        <v>11124488.066271126</v>
      </c>
      <c r="C2120" s="131">
        <v>9926878.9099965096</v>
      </c>
      <c r="D2120" s="131">
        <v>1032976.8123665869</v>
      </c>
      <c r="E2120" s="131">
        <v>3280617.5195656675</v>
      </c>
      <c r="F2120" s="133">
        <v>193163990146.06787</v>
      </c>
      <c r="G2120" s="133">
        <v>53168650199.66642</v>
      </c>
      <c r="H2120" s="133">
        <v>914238091184.67542</v>
      </c>
      <c r="I2120" s="133">
        <v>12270443007859.082</v>
      </c>
      <c r="J2120" s="133">
        <v>193889979040.09351</v>
      </c>
      <c r="K2120" s="133">
        <v>99788379680.629333</v>
      </c>
      <c r="L2120" s="133">
        <v>2339865903196.0586</v>
      </c>
      <c r="M2120" s="133">
        <v>15818225360960.539</v>
      </c>
      <c r="N2120" s="133">
        <v>16944391978820.316</v>
      </c>
      <c r="O2120" s="132">
        <v>0.62431656056509632</v>
      </c>
      <c r="P2120" s="132">
        <v>0.7033861699302103</v>
      </c>
      <c r="Q2120" s="133">
        <v>4179.672417074572</v>
      </c>
      <c r="R2120" s="426">
        <v>1.1448298513213497</v>
      </c>
    </row>
    <row r="2121" spans="1:18">
      <c r="A2121" s="134">
        <f t="shared" si="33"/>
        <v>2116</v>
      </c>
      <c r="B2121" s="131">
        <v>7828486.8788744053</v>
      </c>
      <c r="C2121" s="131">
        <v>16413517.307442455</v>
      </c>
      <c r="D2121" s="131">
        <v>521987.32050890231</v>
      </c>
      <c r="E2121" s="131">
        <v>3335320.2480515265</v>
      </c>
      <c r="F2121" s="133">
        <v>238035699686.17581</v>
      </c>
      <c r="G2121" s="133">
        <v>48854482185.71225</v>
      </c>
      <c r="H2121" s="133">
        <v>103129927874.86696</v>
      </c>
      <c r="I2121" s="133">
        <v>22900688405870.043</v>
      </c>
      <c r="J2121" s="133">
        <v>187994081030.11359</v>
      </c>
      <c r="K2121" s="133">
        <v>51499079660.854713</v>
      </c>
      <c r="L2121" s="133">
        <v>1124331371127.3735</v>
      </c>
      <c r="M2121" s="133">
        <v>24367642865563.254</v>
      </c>
      <c r="N2121" s="133">
        <v>25850050581166.68</v>
      </c>
      <c r="O2121" s="132">
        <v>0.74562349024483876</v>
      </c>
      <c r="P2121" s="132">
        <v>0.80134072392637068</v>
      </c>
      <c r="Q2121" s="133">
        <v>6376.4308290988356</v>
      </c>
      <c r="R2121" s="426">
        <v>1.1571684901599333</v>
      </c>
    </row>
    <row r="2122" spans="1:18">
      <c r="A2122" s="134">
        <f t="shared" si="33"/>
        <v>2117</v>
      </c>
      <c r="B2122" s="131">
        <v>7841780.9986501718</v>
      </c>
      <c r="C2122" s="131">
        <v>15320973.217968008</v>
      </c>
      <c r="D2122" s="131">
        <v>1507396.4662951611</v>
      </c>
      <c r="E2122" s="131">
        <v>8171925.9363174913</v>
      </c>
      <c r="F2122" s="133">
        <v>264818940136.41638</v>
      </c>
      <c r="G2122" s="133">
        <v>44988208504.24231</v>
      </c>
      <c r="H2122" s="133">
        <v>697196234036.01306</v>
      </c>
      <c r="I2122" s="133">
        <v>24121393082385.367</v>
      </c>
      <c r="J2122" s="133">
        <v>921801285144.08887</v>
      </c>
      <c r="K2122" s="133">
        <v>90775118414.371811</v>
      </c>
      <c r="L2122" s="133">
        <v>2789139332905.665</v>
      </c>
      <c r="M2122" s="133">
        <v>28620305052885.504</v>
      </c>
      <c r="N2122" s="133">
        <v>30395507236663.629</v>
      </c>
      <c r="O2122" s="132">
        <v>0.70302021638149492</v>
      </c>
      <c r="P2122" s="132">
        <v>0.77266335189179181</v>
      </c>
      <c r="Q2122" s="133">
        <v>7497.6584204893015</v>
      </c>
      <c r="R2122" s="426">
        <v>0.91554430849188084</v>
      </c>
    </row>
    <row r="2123" spans="1:18">
      <c r="A2123" s="134">
        <f t="shared" si="33"/>
        <v>2118</v>
      </c>
      <c r="B2123" s="131">
        <v>11635457.668136919</v>
      </c>
      <c r="C2123" s="131">
        <v>4843450.1360087264</v>
      </c>
      <c r="D2123" s="131">
        <v>1474922.3636853816</v>
      </c>
      <c r="E2123" s="131">
        <v>6245511.5041879322</v>
      </c>
      <c r="F2123" s="133">
        <v>280787739544.27545</v>
      </c>
      <c r="G2123" s="133">
        <v>87645947615.096344</v>
      </c>
      <c r="H2123" s="133">
        <v>332979123403.18091</v>
      </c>
      <c r="I2123" s="133">
        <v>10752840344764.549</v>
      </c>
      <c r="J2123" s="133">
        <v>409306790739.40912</v>
      </c>
      <c r="K2123" s="133">
        <v>114672812083.89502</v>
      </c>
      <c r="L2123" s="133">
        <v>3427024580218.7637</v>
      </c>
      <c r="M2123" s="133">
        <v>15036823651209.797</v>
      </c>
      <c r="N2123" s="133">
        <v>16055620739026.104</v>
      </c>
      <c r="O2123" s="132">
        <v>0.58021863325592504</v>
      </c>
      <c r="P2123" s="132">
        <v>0.64579161914921457</v>
      </c>
      <c r="Q2123" s="133">
        <v>3960.4392548165033</v>
      </c>
      <c r="R2123" s="426">
        <v>1.0358834390407359</v>
      </c>
    </row>
    <row r="2124" spans="1:18">
      <c r="A2124" s="134">
        <f t="shared" si="33"/>
        <v>2119</v>
      </c>
      <c r="B2124" s="131">
        <v>10520383.237225357</v>
      </c>
      <c r="C2124" s="131">
        <v>18090841.071873497</v>
      </c>
      <c r="D2124" s="131">
        <v>1530041.4843464717</v>
      </c>
      <c r="E2124" s="131">
        <v>6637366.7085881103</v>
      </c>
      <c r="F2124" s="133">
        <v>240820463177.72571</v>
      </c>
      <c r="G2124" s="133">
        <v>75386681444.123642</v>
      </c>
      <c r="H2124" s="133">
        <v>562688544008.0332</v>
      </c>
      <c r="I2124" s="133">
        <v>23317497968525.027</v>
      </c>
      <c r="J2124" s="133">
        <v>332951215563.8299</v>
      </c>
      <c r="K2124" s="133">
        <v>159667248167.80133</v>
      </c>
      <c r="L2124" s="133">
        <v>3618037527020.4365</v>
      </c>
      <c r="M2124" s="133">
        <v>27990842503285.129</v>
      </c>
      <c r="N2124" s="133">
        <v>29580349410770.656</v>
      </c>
      <c r="O2124" s="132">
        <v>0.6748762504867386</v>
      </c>
      <c r="P2124" s="132">
        <v>0.74609999011958827</v>
      </c>
      <c r="Q2124" s="133">
        <v>7296.5834757697721</v>
      </c>
      <c r="R2124" s="426">
        <v>1.2286459923904338</v>
      </c>
    </row>
    <row r="2125" spans="1:18">
      <c r="A2125" s="134">
        <f t="shared" si="33"/>
        <v>2120</v>
      </c>
      <c r="B2125" s="131">
        <v>9231695.383973565</v>
      </c>
      <c r="C2125" s="131">
        <v>4242477.2721624319</v>
      </c>
      <c r="D2125" s="131">
        <v>1069167.0444571357</v>
      </c>
      <c r="E2125" s="131">
        <v>3983929.2046576794</v>
      </c>
      <c r="F2125" s="133">
        <v>189660640871.00909</v>
      </c>
      <c r="G2125" s="133">
        <v>38920799715.993317</v>
      </c>
      <c r="H2125" s="133">
        <v>867081550564.23926</v>
      </c>
      <c r="I2125" s="133">
        <v>7990685554907.7266</v>
      </c>
      <c r="J2125" s="133">
        <v>266951509540.85049</v>
      </c>
      <c r="K2125" s="133">
        <v>147009436286.84418</v>
      </c>
      <c r="L2125" s="133">
        <v>2906736178244.6392</v>
      </c>
      <c r="M2125" s="133">
        <v>12178464229544.297</v>
      </c>
      <c r="N2125" s="133">
        <v>13039571916889.035</v>
      </c>
      <c r="O2125" s="132">
        <v>0.59510601941709707</v>
      </c>
      <c r="P2125" s="132">
        <v>0.66591661988313711</v>
      </c>
      <c r="Q2125" s="133">
        <v>3216.4706257743055</v>
      </c>
      <c r="R2125" s="426">
        <v>1.1504421244146117</v>
      </c>
    </row>
    <row r="2126" spans="1:18">
      <c r="A2126" s="134">
        <f t="shared" si="33"/>
        <v>2121</v>
      </c>
      <c r="B2126" s="131">
        <v>16104033.84424462</v>
      </c>
      <c r="C2126" s="131">
        <v>8115799.5493264478</v>
      </c>
      <c r="D2126" s="131">
        <v>932399.12147046044</v>
      </c>
      <c r="E2126" s="131">
        <v>2500478.5128293443</v>
      </c>
      <c r="F2126" s="133">
        <v>290446819484.96277</v>
      </c>
      <c r="G2126" s="133">
        <v>58055846228.0168</v>
      </c>
      <c r="H2126" s="133">
        <v>445305894255.01855</v>
      </c>
      <c r="I2126" s="133">
        <v>13132832902981.664</v>
      </c>
      <c r="J2126" s="133">
        <v>114499441687.944</v>
      </c>
      <c r="K2126" s="133">
        <v>97105600279.388351</v>
      </c>
      <c r="L2126" s="133">
        <v>1928864132524.9543</v>
      </c>
      <c r="M2126" s="133">
        <v>15718607971728.971</v>
      </c>
      <c r="N2126" s="133">
        <v>16829099657234.928</v>
      </c>
      <c r="O2126" s="132">
        <v>0.5980996246847643</v>
      </c>
      <c r="P2126" s="132">
        <v>0.65581671338082836</v>
      </c>
      <c r="Q2126" s="133">
        <v>4151.233265228152</v>
      </c>
      <c r="R2126" s="426">
        <v>1.1036347283933521</v>
      </c>
    </row>
    <row r="2127" spans="1:18">
      <c r="A2127" s="134">
        <f t="shared" si="33"/>
        <v>2122</v>
      </c>
      <c r="B2127" s="131">
        <v>13930621.322640816</v>
      </c>
      <c r="C2127" s="131">
        <v>12588714.397297798</v>
      </c>
      <c r="D2127" s="131">
        <v>765629.28356813802</v>
      </c>
      <c r="E2127" s="131">
        <v>4523949.8129740236</v>
      </c>
      <c r="F2127" s="133">
        <v>230085473985.29349</v>
      </c>
      <c r="G2127" s="133">
        <v>60775469054.531006</v>
      </c>
      <c r="H2127" s="133">
        <v>282555064586.92255</v>
      </c>
      <c r="I2127" s="133">
        <v>18890912773914.578</v>
      </c>
      <c r="J2127" s="133">
        <v>276250691392.43671</v>
      </c>
      <c r="K2127" s="133">
        <v>82704124736.928543</v>
      </c>
      <c r="L2127" s="133">
        <v>1600694622842.05</v>
      </c>
      <c r="M2127" s="133">
        <v>21133117277472.918</v>
      </c>
      <c r="N2127" s="133">
        <v>22417045482507.73</v>
      </c>
      <c r="O2127" s="132">
        <v>0.65256072544185173</v>
      </c>
      <c r="P2127" s="132">
        <v>0.70771892162453265</v>
      </c>
      <c r="Q2127" s="133">
        <v>5529.6116138400912</v>
      </c>
      <c r="R2127" s="426">
        <v>1.0460074049328763</v>
      </c>
    </row>
    <row r="2128" spans="1:18">
      <c r="A2128" s="134">
        <f t="shared" si="33"/>
        <v>2123</v>
      </c>
      <c r="B2128" s="131">
        <v>9372686.8095024396</v>
      </c>
      <c r="C2128" s="131">
        <v>6140658.6317231469</v>
      </c>
      <c r="D2128" s="131">
        <v>1181429.7443464464</v>
      </c>
      <c r="E2128" s="131">
        <v>6501612.5909504117</v>
      </c>
      <c r="F2128" s="133">
        <v>266948391484.2124</v>
      </c>
      <c r="G2128" s="133">
        <v>56977650695.22644</v>
      </c>
      <c r="H2128" s="133">
        <v>120538303622.49109</v>
      </c>
      <c r="I2128" s="133">
        <v>13494217490085.178</v>
      </c>
      <c r="J2128" s="133">
        <v>474601277994.37103</v>
      </c>
      <c r="K2128" s="133">
        <v>164560491762.75607</v>
      </c>
      <c r="L2128" s="133">
        <v>3135296558496.792</v>
      </c>
      <c r="M2128" s="133">
        <v>17389214121961.586</v>
      </c>
      <c r="N2128" s="133">
        <v>18522725896964.473</v>
      </c>
      <c r="O2128" s="132">
        <v>0.60105430906322777</v>
      </c>
      <c r="P2128" s="132">
        <v>0.66796680968884203</v>
      </c>
      <c r="Q2128" s="133">
        <v>4568.9999745842315</v>
      </c>
      <c r="R2128" s="426">
        <v>1.3836396745138055</v>
      </c>
    </row>
    <row r="2129" spans="1:18">
      <c r="A2129" s="134">
        <f t="shared" si="33"/>
        <v>2124</v>
      </c>
      <c r="B2129" s="131">
        <v>9973801.5468888991</v>
      </c>
      <c r="C2129" s="131">
        <v>11361089.459513118</v>
      </c>
      <c r="D2129" s="131">
        <v>974137.30824275897</v>
      </c>
      <c r="E2129" s="131">
        <v>5495398.3769293334</v>
      </c>
      <c r="F2129" s="133">
        <v>263666573522.10046</v>
      </c>
      <c r="G2129" s="133">
        <v>50678755766.310226</v>
      </c>
      <c r="H2129" s="133">
        <v>379826984367.53723</v>
      </c>
      <c r="I2129" s="133">
        <v>22332290481576.672</v>
      </c>
      <c r="J2129" s="133">
        <v>414565499738.95477</v>
      </c>
      <c r="K2129" s="133">
        <v>81566774025.820526</v>
      </c>
      <c r="L2129" s="133">
        <v>2076552958049.8062</v>
      </c>
      <c r="M2129" s="133">
        <v>25284802697758.789</v>
      </c>
      <c r="N2129" s="133">
        <v>27000124433695.367</v>
      </c>
      <c r="O2129" s="132">
        <v>0.69371560216199435</v>
      </c>
      <c r="P2129" s="132">
        <v>0.75710067080893817</v>
      </c>
      <c r="Q2129" s="133">
        <v>6660.1194952381275</v>
      </c>
      <c r="R2129" s="426">
        <v>1.1527810013487774</v>
      </c>
    </row>
    <row r="2130" spans="1:18">
      <c r="A2130" s="134">
        <f t="shared" si="33"/>
        <v>2125</v>
      </c>
      <c r="B2130" s="131">
        <v>13705023.906984821</v>
      </c>
      <c r="C2130" s="131">
        <v>14754788.883646078</v>
      </c>
      <c r="D2130" s="131">
        <v>1047324.0934871363</v>
      </c>
      <c r="E2130" s="131">
        <v>4019658.5667720912</v>
      </c>
      <c r="F2130" s="133">
        <v>227542019549.80515</v>
      </c>
      <c r="G2130" s="133">
        <v>64258056528.588928</v>
      </c>
      <c r="H2130" s="133">
        <v>40506416284.28273</v>
      </c>
      <c r="I2130" s="133">
        <v>19737330472291.523</v>
      </c>
      <c r="J2130" s="133">
        <v>260085239931.52936</v>
      </c>
      <c r="K2130" s="133">
        <v>108086809632.69341</v>
      </c>
      <c r="L2130" s="133">
        <v>2064075912033.9922</v>
      </c>
      <c r="M2130" s="133">
        <v>22210084850174.023</v>
      </c>
      <c r="N2130" s="133">
        <v>23545762982868.836</v>
      </c>
      <c r="O2130" s="132">
        <v>0.65953837285613237</v>
      </c>
      <c r="P2130" s="132">
        <v>0.71378942408276991</v>
      </c>
      <c r="Q2130" s="133">
        <v>5808.0323095384401</v>
      </c>
      <c r="R2130" s="426">
        <v>0.99200579842070435</v>
      </c>
    </row>
    <row r="2131" spans="1:18">
      <c r="A2131" s="134">
        <f t="shared" si="33"/>
        <v>2126</v>
      </c>
      <c r="B2131" s="131">
        <v>7354083.6686555501</v>
      </c>
      <c r="C2131" s="131">
        <v>6337419.1124869613</v>
      </c>
      <c r="D2131" s="131">
        <v>1113473.5559276021</v>
      </c>
      <c r="E2131" s="131">
        <v>5381440.3767700847</v>
      </c>
      <c r="F2131" s="133">
        <v>222935923531.90369</v>
      </c>
      <c r="G2131" s="133">
        <v>67455184955.097122</v>
      </c>
      <c r="H2131" s="133">
        <v>423194419673.57452</v>
      </c>
      <c r="I2131" s="133">
        <v>12428474531127.08</v>
      </c>
      <c r="J2131" s="133">
        <v>421554324402.83044</v>
      </c>
      <c r="K2131" s="133">
        <v>123192514405.47452</v>
      </c>
      <c r="L2131" s="133">
        <v>1946474956669.8442</v>
      </c>
      <c r="M2131" s="133">
        <v>15342890746278.803</v>
      </c>
      <c r="N2131" s="133">
        <v>16313441879369.668</v>
      </c>
      <c r="O2131" s="132">
        <v>0.61406735072175034</v>
      </c>
      <c r="P2131" s="132">
        <v>0.68022119898674971</v>
      </c>
      <c r="Q2131" s="133">
        <v>4024.0359840576389</v>
      </c>
      <c r="R2131" s="426">
        <v>0.83744454792073075</v>
      </c>
    </row>
    <row r="2132" spans="1:18">
      <c r="A2132" s="134">
        <f t="shared" si="33"/>
        <v>2127</v>
      </c>
      <c r="B2132" s="131">
        <v>8677714.5770905297</v>
      </c>
      <c r="C2132" s="131">
        <v>5208934.6185708176</v>
      </c>
      <c r="D2132" s="131">
        <v>1094071.2635521961</v>
      </c>
      <c r="E2132" s="131">
        <v>3962247.5311937821</v>
      </c>
      <c r="F2132" s="133">
        <v>215727367643.48358</v>
      </c>
      <c r="G2132" s="133">
        <v>56083533375.109299</v>
      </c>
      <c r="H2132" s="133">
        <v>526764092137.98975</v>
      </c>
      <c r="I2132" s="133">
        <v>9176554380386.0137</v>
      </c>
      <c r="J2132" s="133">
        <v>236125413820.19864</v>
      </c>
      <c r="K2132" s="133">
        <v>136748560189.79997</v>
      </c>
      <c r="L2132" s="133">
        <v>2407476114086.1865</v>
      </c>
      <c r="M2132" s="133">
        <v>12483668560620.191</v>
      </c>
      <c r="N2132" s="133">
        <v>13290316363307</v>
      </c>
      <c r="O2132" s="132">
        <v>0.60367490463457696</v>
      </c>
      <c r="P2132" s="132">
        <v>0.67522247651983003</v>
      </c>
      <c r="Q2132" s="133">
        <v>3278.3217472390234</v>
      </c>
      <c r="R2132" s="426">
        <v>1.0251150821992718</v>
      </c>
    </row>
    <row r="2133" spans="1:18">
      <c r="A2133" s="134">
        <f t="shared" si="33"/>
        <v>2128</v>
      </c>
      <c r="B2133" s="131">
        <v>5700560.1110075926</v>
      </c>
      <c r="C2133" s="131">
        <v>3291980.7181064705</v>
      </c>
      <c r="D2133" s="131">
        <v>1073725.306258982</v>
      </c>
      <c r="E2133" s="131">
        <v>4812661.648862442</v>
      </c>
      <c r="F2133" s="133">
        <v>244905506185.51044</v>
      </c>
      <c r="G2133" s="133">
        <v>45299536057.201859</v>
      </c>
      <c r="H2133" s="133">
        <v>535721894097.6106</v>
      </c>
      <c r="I2133" s="133">
        <v>7234241933499.1289</v>
      </c>
      <c r="J2133" s="133">
        <v>430824574153.89313</v>
      </c>
      <c r="K2133" s="133">
        <v>185021823573.97061</v>
      </c>
      <c r="L2133" s="133">
        <v>2293365975569.6299</v>
      </c>
      <c r="M2133" s="133">
        <v>10679176200894.234</v>
      </c>
      <c r="N2133" s="133">
        <v>11495614301735.705</v>
      </c>
      <c r="O2133" s="132">
        <v>0.59433712229859659</v>
      </c>
      <c r="P2133" s="132">
        <v>0.67126471457158277</v>
      </c>
      <c r="Q2133" s="133">
        <v>2835.6226693970657</v>
      </c>
      <c r="R2133" s="426">
        <v>0.95758176217535895</v>
      </c>
    </row>
    <row r="2134" spans="1:18">
      <c r="A2134" s="134">
        <f t="shared" si="33"/>
        <v>2129</v>
      </c>
      <c r="B2134" s="131">
        <v>12655334.90756852</v>
      </c>
      <c r="C2134" s="131">
        <v>7503175.3383708429</v>
      </c>
      <c r="D2134" s="131">
        <v>762625.49802093219</v>
      </c>
      <c r="E2134" s="131">
        <v>2879472.1655298676</v>
      </c>
      <c r="F2134" s="133">
        <v>220122856944.73868</v>
      </c>
      <c r="G2134" s="133">
        <v>62378517331.218887</v>
      </c>
      <c r="H2134" s="133">
        <v>383274453193.92712</v>
      </c>
      <c r="I2134" s="133">
        <v>12036228121807.189</v>
      </c>
      <c r="J2134" s="133">
        <v>219528706173.06342</v>
      </c>
      <c r="K2134" s="133">
        <v>65162313877.530838</v>
      </c>
      <c r="L2134" s="133">
        <v>1909949481779.5735</v>
      </c>
      <c r="M2134" s="133">
        <v>14614143076831.285</v>
      </c>
      <c r="N2134" s="133">
        <v>15554208499694.168</v>
      </c>
      <c r="O2134" s="132">
        <v>0.62373062160795434</v>
      </c>
      <c r="P2134" s="132">
        <v>0.68249156585095883</v>
      </c>
      <c r="Q2134" s="133">
        <v>3836.7559200034948</v>
      </c>
      <c r="R2134" s="426">
        <v>1.1306595537166115</v>
      </c>
    </row>
    <row r="2135" spans="1:18">
      <c r="A2135" s="134">
        <f t="shared" si="33"/>
        <v>2130</v>
      </c>
      <c r="B2135" s="131">
        <v>13435069.908285921</v>
      </c>
      <c r="C2135" s="131">
        <v>7323331.7863257565</v>
      </c>
      <c r="D2135" s="131">
        <v>743229.87334541162</v>
      </c>
      <c r="E2135" s="131">
        <v>5553782.5960951447</v>
      </c>
      <c r="F2135" s="133">
        <v>232610233665.71118</v>
      </c>
      <c r="G2135" s="133">
        <v>51235089076.209114</v>
      </c>
      <c r="H2135" s="133">
        <v>697783815236.95239</v>
      </c>
      <c r="I2135" s="133">
        <v>12016045770400.004</v>
      </c>
      <c r="J2135" s="133">
        <v>320128440320.62677</v>
      </c>
      <c r="K2135" s="133">
        <v>78475541071.700607</v>
      </c>
      <c r="L2135" s="133">
        <v>1666547422273.5298</v>
      </c>
      <c r="M2135" s="133">
        <v>14778980989302.814</v>
      </c>
      <c r="N2135" s="133">
        <v>15824167301714.893</v>
      </c>
      <c r="O2135" s="132">
        <v>0.57332669136757031</v>
      </c>
      <c r="P2135" s="132">
        <v>0.6335883115356975</v>
      </c>
      <c r="Q2135" s="133">
        <v>3903.3466457116165</v>
      </c>
      <c r="R2135" s="426">
        <v>1.1442862286759645</v>
      </c>
    </row>
    <row r="2136" spans="1:18">
      <c r="A2136" s="134">
        <f t="shared" si="33"/>
        <v>2131</v>
      </c>
      <c r="B2136" s="131">
        <v>12229950.371828124</v>
      </c>
      <c r="C2136" s="131">
        <v>5749051.6737241233</v>
      </c>
      <c r="D2136" s="131">
        <v>713842.32089621923</v>
      </c>
      <c r="E2136" s="131">
        <v>5768892.4242107384</v>
      </c>
      <c r="F2136" s="133">
        <v>233694675614.39441</v>
      </c>
      <c r="G2136" s="133">
        <v>65461231855.017464</v>
      </c>
      <c r="H2136" s="133">
        <v>630481490046.63525</v>
      </c>
      <c r="I2136" s="133">
        <v>9210164726038.7949</v>
      </c>
      <c r="J2136" s="133">
        <v>379301591243.86499</v>
      </c>
      <c r="K2136" s="133">
        <v>69193129116.631989</v>
      </c>
      <c r="L2136" s="133">
        <v>2196853681021.9302</v>
      </c>
      <c r="M2136" s="133">
        <v>12485994617467.857</v>
      </c>
      <c r="N2136" s="133">
        <v>13309776684636.221</v>
      </c>
      <c r="O2136" s="132">
        <v>0.53959957053585783</v>
      </c>
      <c r="P2136" s="132">
        <v>0.60305819129887506</v>
      </c>
      <c r="Q2136" s="133">
        <v>3283.1220238372521</v>
      </c>
      <c r="R2136" s="426">
        <v>1.3638896510010565</v>
      </c>
    </row>
    <row r="2137" spans="1:18">
      <c r="A2137" s="134">
        <f t="shared" si="33"/>
        <v>2132</v>
      </c>
      <c r="B2137" s="131">
        <v>10362761.274452075</v>
      </c>
      <c r="C2137" s="131">
        <v>4997863.2012682315</v>
      </c>
      <c r="D2137" s="131">
        <v>1557333.6393671571</v>
      </c>
      <c r="E2137" s="131">
        <v>3742204.1684639072</v>
      </c>
      <c r="F2137" s="133">
        <v>274620362720.44138</v>
      </c>
      <c r="G2137" s="133">
        <v>46167197130.003654</v>
      </c>
      <c r="H2137" s="133">
        <v>519243102356.40674</v>
      </c>
      <c r="I2137" s="133">
        <v>9095873596124.6621</v>
      </c>
      <c r="J2137" s="133">
        <v>241339981377.77463</v>
      </c>
      <c r="K2137" s="133">
        <v>148518866910.5766</v>
      </c>
      <c r="L2137" s="133">
        <v>3439282717943.5195</v>
      </c>
      <c r="M2137" s="133">
        <v>13444258264712.939</v>
      </c>
      <c r="N2137" s="133">
        <v>14418172877206.773</v>
      </c>
      <c r="O2137" s="132">
        <v>0.59138659857701081</v>
      </c>
      <c r="P2137" s="132">
        <v>0.66596365871227869</v>
      </c>
      <c r="Q2137" s="133">
        <v>3556.5300634451833</v>
      </c>
      <c r="R2137" s="426">
        <v>1.012414376229912</v>
      </c>
    </row>
    <row r="2138" spans="1:18">
      <c r="A2138" s="134">
        <f t="shared" si="33"/>
        <v>2133</v>
      </c>
      <c r="B2138" s="131">
        <v>8849975.3246004246</v>
      </c>
      <c r="C2138" s="131">
        <v>15160944.97816425</v>
      </c>
      <c r="D2138" s="131">
        <v>844357.85943100846</v>
      </c>
      <c r="E2138" s="131">
        <v>5007250.0972719137</v>
      </c>
      <c r="F2138" s="133">
        <v>277504536631.22577</v>
      </c>
      <c r="G2138" s="133">
        <v>54934306688.497437</v>
      </c>
      <c r="H2138" s="133">
        <v>697336130228.43335</v>
      </c>
      <c r="I2138" s="133">
        <v>19900451073511.605</v>
      </c>
      <c r="J2138" s="133">
        <v>334985336915.21112</v>
      </c>
      <c r="K2138" s="133">
        <v>75148445581.560562</v>
      </c>
      <c r="L2138" s="133">
        <v>1768330904346.1836</v>
      </c>
      <c r="M2138" s="133">
        <v>22776251890582.996</v>
      </c>
      <c r="N2138" s="133">
        <v>24232206272734.906</v>
      </c>
      <c r="O2138" s="132">
        <v>0.68730784708111536</v>
      </c>
      <c r="P2138" s="132">
        <v>0.7577698571104583</v>
      </c>
      <c r="Q2138" s="133">
        <v>5977.357245371215</v>
      </c>
      <c r="R2138" s="426">
        <v>1.0768775865774054</v>
      </c>
    </row>
    <row r="2139" spans="1:18">
      <c r="A2139" s="134">
        <f t="shared" si="33"/>
        <v>2134</v>
      </c>
      <c r="B2139" s="131">
        <v>6456338.1971373279</v>
      </c>
      <c r="C2139" s="131">
        <v>7565263.4530830784</v>
      </c>
      <c r="D2139" s="131">
        <v>728776.94422309019</v>
      </c>
      <c r="E2139" s="131">
        <v>5279796.2331691217</v>
      </c>
      <c r="F2139" s="133">
        <v>237667349033.7291</v>
      </c>
      <c r="G2139" s="133">
        <v>63372228218.966522</v>
      </c>
      <c r="H2139" s="133">
        <v>604591322330.23291</v>
      </c>
      <c r="I2139" s="133">
        <v>13101990122980.898</v>
      </c>
      <c r="J2139" s="133">
        <v>329947737322.117</v>
      </c>
      <c r="K2139" s="133">
        <v>82446814726.912872</v>
      </c>
      <c r="L2139" s="133">
        <v>1277444709274.7268</v>
      </c>
      <c r="M2139" s="133">
        <v>15396420706634.887</v>
      </c>
      <c r="N2139" s="133">
        <v>16515070696142.797</v>
      </c>
      <c r="O2139" s="132">
        <v>0.64896392085490839</v>
      </c>
      <c r="P2139" s="132">
        <v>0.71772538546172726</v>
      </c>
      <c r="Q2139" s="133">
        <v>4073.7717553386278</v>
      </c>
      <c r="R2139" s="426">
        <v>1.0152551119778959</v>
      </c>
    </row>
    <row r="2140" spans="1:18">
      <c r="A2140" s="134">
        <f t="shared" si="33"/>
        <v>2135</v>
      </c>
      <c r="B2140" s="131">
        <v>10343816.607882364</v>
      </c>
      <c r="C2140" s="131">
        <v>5323897.4524961701</v>
      </c>
      <c r="D2140" s="131">
        <v>752918.40443537955</v>
      </c>
      <c r="E2140" s="131">
        <v>3810450.3042723774</v>
      </c>
      <c r="F2140" s="133">
        <v>185645935418.30106</v>
      </c>
      <c r="G2140" s="133">
        <v>45541186863.652962</v>
      </c>
      <c r="H2140" s="133">
        <v>674295241383.68481</v>
      </c>
      <c r="I2140" s="133">
        <v>10994377953676.143</v>
      </c>
      <c r="J2140" s="133">
        <v>258645957402.53876</v>
      </c>
      <c r="K2140" s="133">
        <v>93663087967.973236</v>
      </c>
      <c r="L2140" s="133">
        <v>1515304259097.8779</v>
      </c>
      <c r="M2140" s="133">
        <v>13536286499528.219</v>
      </c>
      <c r="N2140" s="133">
        <v>14521275964100.482</v>
      </c>
      <c r="O2140" s="132">
        <v>0.58897322613259195</v>
      </c>
      <c r="P2140" s="132">
        <v>0.64986298210132565</v>
      </c>
      <c r="Q2140" s="133">
        <v>3581.9624973114164</v>
      </c>
      <c r="R2140" s="426">
        <v>0.94179468299041313</v>
      </c>
    </row>
    <row r="2141" spans="1:18">
      <c r="A2141" s="134">
        <f t="shared" si="33"/>
        <v>2136</v>
      </c>
      <c r="B2141" s="131">
        <v>11021717.978179427</v>
      </c>
      <c r="C2141" s="131">
        <v>3025297.1754031307</v>
      </c>
      <c r="D2141" s="131">
        <v>696261.1067768319</v>
      </c>
      <c r="E2141" s="131">
        <v>4215822.4398544263</v>
      </c>
      <c r="F2141" s="133">
        <v>294688817929.12164</v>
      </c>
      <c r="G2141" s="133">
        <v>69909475832.702301</v>
      </c>
      <c r="H2141" s="133">
        <v>390843635984.53186</v>
      </c>
      <c r="I2141" s="133">
        <v>8094946450232.7529</v>
      </c>
      <c r="J2141" s="133">
        <v>165446959319.68005</v>
      </c>
      <c r="K2141" s="133">
        <v>62115667802.654442</v>
      </c>
      <c r="L2141" s="133">
        <v>1781735202937.6807</v>
      </c>
      <c r="M2141" s="133">
        <v>10495087916277.301</v>
      </c>
      <c r="N2141" s="133">
        <v>11246278468115.398</v>
      </c>
      <c r="O2141" s="132">
        <v>0.54860818838401837</v>
      </c>
      <c r="P2141" s="132">
        <v>0.6218926493814636</v>
      </c>
      <c r="Q2141" s="133">
        <v>2774.1190103886033</v>
      </c>
      <c r="R2141" s="426">
        <v>1.1365489648676148</v>
      </c>
    </row>
    <row r="2142" spans="1:18">
      <c r="A2142" s="134">
        <f t="shared" si="33"/>
        <v>2137</v>
      </c>
      <c r="B2142" s="131">
        <v>11020875.71011742</v>
      </c>
      <c r="C2142" s="131">
        <v>5423385.9000148112</v>
      </c>
      <c r="D2142" s="131">
        <v>744152.42839503521</v>
      </c>
      <c r="E2142" s="131">
        <v>4663158.111922577</v>
      </c>
      <c r="F2142" s="133">
        <v>270636152921.41693</v>
      </c>
      <c r="G2142" s="133">
        <v>60451045016.020905</v>
      </c>
      <c r="H2142" s="133">
        <v>537258085288.42346</v>
      </c>
      <c r="I2142" s="133">
        <v>10488677430627.543</v>
      </c>
      <c r="J2142" s="133">
        <v>289926230869.71472</v>
      </c>
      <c r="K2142" s="133">
        <v>54058960076.615997</v>
      </c>
      <c r="L2142" s="133">
        <v>1554239079455.8665</v>
      </c>
      <c r="M2142" s="133">
        <v>12924159786318.164</v>
      </c>
      <c r="N2142" s="133">
        <v>13796307762394.947</v>
      </c>
      <c r="O2142" s="132">
        <v>0.56844012077928596</v>
      </c>
      <c r="P2142" s="132">
        <v>0.63435279067718264</v>
      </c>
      <c r="Q2142" s="133">
        <v>3403.1346231857297</v>
      </c>
      <c r="R2142" s="426">
        <v>1.0317253166787954</v>
      </c>
    </row>
    <row r="2143" spans="1:18">
      <c r="A2143" s="134">
        <f t="shared" si="33"/>
        <v>2138</v>
      </c>
      <c r="B2143" s="131">
        <v>12450960.915043034</v>
      </c>
      <c r="C2143" s="131">
        <v>5311031.541887491</v>
      </c>
      <c r="D2143" s="131">
        <v>811790.49680342164</v>
      </c>
      <c r="E2143" s="131">
        <v>5181024.6479994096</v>
      </c>
      <c r="F2143" s="133">
        <v>267690786092.33243</v>
      </c>
      <c r="G2143" s="133">
        <v>52622927123.233185</v>
      </c>
      <c r="H2143" s="133">
        <v>584228198146.75647</v>
      </c>
      <c r="I2143" s="133">
        <v>9950439250175.1797</v>
      </c>
      <c r="J2143" s="133">
        <v>281111737388.08728</v>
      </c>
      <c r="K2143" s="133">
        <v>80226437779.825775</v>
      </c>
      <c r="L2143" s="133">
        <v>2157620371336.8147</v>
      </c>
      <c r="M2143" s="133">
        <v>13053625994826.664</v>
      </c>
      <c r="N2143" s="133">
        <v>14004358223389.854</v>
      </c>
      <c r="O2143" s="132">
        <v>0.56903650756904056</v>
      </c>
      <c r="P2143" s="132">
        <v>0.63149691881846648</v>
      </c>
      <c r="Q2143" s="133">
        <v>3454.4544211617795</v>
      </c>
      <c r="R2143" s="426">
        <v>1.1671708736569193</v>
      </c>
    </row>
    <row r="2144" spans="1:18">
      <c r="A2144" s="134">
        <f t="shared" si="33"/>
        <v>2139</v>
      </c>
      <c r="B2144" s="131">
        <v>9554298.8706029747</v>
      </c>
      <c r="C2144" s="131">
        <v>4791591.3994526975</v>
      </c>
      <c r="D2144" s="131">
        <v>774241.19163997704</v>
      </c>
      <c r="E2144" s="131">
        <v>3580543.4391895058</v>
      </c>
      <c r="F2144" s="133">
        <v>232548261646.42496</v>
      </c>
      <c r="G2144" s="133">
        <v>50841663113.681961</v>
      </c>
      <c r="H2144" s="133">
        <v>641316126463.71179</v>
      </c>
      <c r="I2144" s="133">
        <v>9023016725633.7598</v>
      </c>
      <c r="J2144" s="133">
        <v>184308510395.98187</v>
      </c>
      <c r="K2144" s="133">
        <v>61177268767.960594</v>
      </c>
      <c r="L2144" s="133">
        <v>1400799313772.5754</v>
      </c>
      <c r="M2144" s="133">
        <v>11310617945033.99</v>
      </c>
      <c r="N2144" s="133">
        <v>12205251023118.92</v>
      </c>
      <c r="O2144" s="132">
        <v>0.57709297550192273</v>
      </c>
      <c r="P2144" s="132">
        <v>0.66186020514657717</v>
      </c>
      <c r="Q2144" s="133">
        <v>3010.668727952373</v>
      </c>
      <c r="R2144" s="426">
        <v>0.90339562041519939</v>
      </c>
    </row>
    <row r="2145" spans="1:18">
      <c r="A2145" s="134">
        <f t="shared" si="33"/>
        <v>2140</v>
      </c>
      <c r="B2145" s="131">
        <v>12176248.879170414</v>
      </c>
      <c r="C2145" s="131">
        <v>9339631.5440399162</v>
      </c>
      <c r="D2145" s="131">
        <v>1141075.646952555</v>
      </c>
      <c r="E2145" s="131">
        <v>7342010.3377698101</v>
      </c>
      <c r="F2145" s="133">
        <v>176682814827.56793</v>
      </c>
      <c r="G2145" s="133">
        <v>29280689917.375507</v>
      </c>
      <c r="H2145" s="133">
        <v>813762859033.86279</v>
      </c>
      <c r="I2145" s="133">
        <v>15372187020294.863</v>
      </c>
      <c r="J2145" s="133">
        <v>533325067043.24158</v>
      </c>
      <c r="K2145" s="133">
        <v>93437399550.407089</v>
      </c>
      <c r="L2145" s="133">
        <v>2064382398880.4482</v>
      </c>
      <c r="M2145" s="133">
        <v>18877094744802.824</v>
      </c>
      <c r="N2145" s="133">
        <v>20119165433399.527</v>
      </c>
      <c r="O2145" s="132">
        <v>0.60755821920864661</v>
      </c>
      <c r="P2145" s="132">
        <v>0.67563710435441027</v>
      </c>
      <c r="Q2145" s="133">
        <v>4962.7936441538059</v>
      </c>
      <c r="R2145" s="426">
        <v>0.86068783621501355</v>
      </c>
    </row>
    <row r="2146" spans="1:18">
      <c r="A2146" s="134">
        <f t="shared" si="33"/>
        <v>2141</v>
      </c>
      <c r="B2146" s="131">
        <v>7447239.6894253865</v>
      </c>
      <c r="C2146" s="131">
        <v>12898498.022768864</v>
      </c>
      <c r="D2146" s="131">
        <v>1002902.5446219072</v>
      </c>
      <c r="E2146" s="131">
        <v>4140774.50303022</v>
      </c>
      <c r="F2146" s="133">
        <v>193304106060.75842</v>
      </c>
      <c r="G2146" s="133">
        <v>46485735040.421982</v>
      </c>
      <c r="H2146" s="133">
        <v>663404484332.32214</v>
      </c>
      <c r="I2146" s="133">
        <v>20110647738945.641</v>
      </c>
      <c r="J2146" s="133">
        <v>369107445126.05072</v>
      </c>
      <c r="K2146" s="133">
        <v>70011452318.17276</v>
      </c>
      <c r="L2146" s="133">
        <v>2348868372307.4526</v>
      </c>
      <c r="M2146" s="133">
        <v>23562039493029.637</v>
      </c>
      <c r="N2146" s="133">
        <v>25036876072596.652</v>
      </c>
      <c r="O2146" s="132">
        <v>0.73159399555986182</v>
      </c>
      <c r="P2146" s="132">
        <v>0.802664625860526</v>
      </c>
      <c r="Q2146" s="133">
        <v>6175.8451091752968</v>
      </c>
      <c r="R2146" s="426">
        <v>1.1308873039601206</v>
      </c>
    </row>
    <row r="2147" spans="1:18">
      <c r="A2147" s="134">
        <f t="shared" si="33"/>
        <v>2142</v>
      </c>
      <c r="B2147" s="131">
        <v>10373538.408200487</v>
      </c>
      <c r="C2147" s="131">
        <v>8521966.9355942197</v>
      </c>
      <c r="D2147" s="131">
        <v>1100955.2025368621</v>
      </c>
      <c r="E2147" s="131">
        <v>3677619.1462817118</v>
      </c>
      <c r="F2147" s="133">
        <v>249375447186.32568</v>
      </c>
      <c r="G2147" s="133">
        <v>48949115415.903488</v>
      </c>
      <c r="H2147" s="133">
        <v>879895469812.02783</v>
      </c>
      <c r="I2147" s="133">
        <v>13189703492785.99</v>
      </c>
      <c r="J2147" s="133">
        <v>176518559226.31042</v>
      </c>
      <c r="K2147" s="133">
        <v>113818692878.72942</v>
      </c>
      <c r="L2147" s="133">
        <v>2524847322378.7344</v>
      </c>
      <c r="M2147" s="133">
        <v>16884783537081.791</v>
      </c>
      <c r="N2147" s="133">
        <v>18056639063090.242</v>
      </c>
      <c r="O2147" s="132">
        <v>0.65177350128262224</v>
      </c>
      <c r="P2147" s="132">
        <v>0.71828436456957423</v>
      </c>
      <c r="Q2147" s="133">
        <v>4454.0303559670056</v>
      </c>
      <c r="R2147" s="426">
        <v>1.1001454402540922</v>
      </c>
    </row>
    <row r="2148" spans="1:18">
      <c r="A2148" s="134">
        <f t="shared" si="33"/>
        <v>2143</v>
      </c>
      <c r="B2148" s="131">
        <v>10499950.396869192</v>
      </c>
      <c r="C2148" s="131">
        <v>5507562.0794674838</v>
      </c>
      <c r="D2148" s="131">
        <v>1333266.6864623372</v>
      </c>
      <c r="E2148" s="131">
        <v>5339070.4316460444</v>
      </c>
      <c r="F2148" s="133">
        <v>254016991080.20398</v>
      </c>
      <c r="G2148" s="133">
        <v>64922948425.069824</v>
      </c>
      <c r="H2148" s="133">
        <v>418120688410.64636</v>
      </c>
      <c r="I2148" s="133">
        <v>10453261035671.346</v>
      </c>
      <c r="J2148" s="133">
        <v>387114355612.40839</v>
      </c>
      <c r="K2148" s="133">
        <v>81017396329.414276</v>
      </c>
      <c r="L2148" s="133">
        <v>2781600465711.2813</v>
      </c>
      <c r="M2148" s="133">
        <v>14121113941735.096</v>
      </c>
      <c r="N2148" s="133">
        <v>15103540030117.594</v>
      </c>
      <c r="O2148" s="132">
        <v>0.59391404433362016</v>
      </c>
      <c r="P2148" s="132">
        <v>0.66346396221659554</v>
      </c>
      <c r="Q2148" s="133">
        <v>3725.5895486229879</v>
      </c>
      <c r="R2148" s="426">
        <v>1.0108045395604712</v>
      </c>
    </row>
    <row r="2149" spans="1:18">
      <c r="A2149" s="134">
        <f t="shared" si="33"/>
        <v>2144</v>
      </c>
      <c r="B2149" s="131">
        <v>6839377.0310206292</v>
      </c>
      <c r="C2149" s="131">
        <v>3656324.8881687927</v>
      </c>
      <c r="D2149" s="131">
        <v>826897.33366936853</v>
      </c>
      <c r="E2149" s="131">
        <v>4641917.637476949</v>
      </c>
      <c r="F2149" s="133">
        <v>244611028332.05701</v>
      </c>
      <c r="G2149" s="133">
        <v>43345601782.852081</v>
      </c>
      <c r="H2149" s="133">
        <v>558470682411.40234</v>
      </c>
      <c r="I2149" s="133">
        <v>8428702623776.0361</v>
      </c>
      <c r="J2149" s="133">
        <v>323353992206.62854</v>
      </c>
      <c r="K2149" s="133">
        <v>86435694700.715851</v>
      </c>
      <c r="L2149" s="133">
        <v>1607070341363.2224</v>
      </c>
      <c r="M2149" s="133">
        <v>11004033334458.006</v>
      </c>
      <c r="N2149" s="133">
        <v>11842395207245.844</v>
      </c>
      <c r="O2149" s="132">
        <v>0.59495189767575651</v>
      </c>
      <c r="P2149" s="132">
        <v>0.66481864780628608</v>
      </c>
      <c r="Q2149" s="133">
        <v>2921.1630999619742</v>
      </c>
      <c r="R2149" s="426">
        <v>0.95433573350518042</v>
      </c>
    </row>
    <row r="2150" spans="1:18">
      <c r="A2150" s="134">
        <f t="shared" si="33"/>
        <v>2145</v>
      </c>
      <c r="B2150" s="131">
        <v>10473999.499366406</v>
      </c>
      <c r="C2150" s="131">
        <v>6398943.0544621907</v>
      </c>
      <c r="D2150" s="131">
        <v>823572.55684412643</v>
      </c>
      <c r="E2150" s="131">
        <v>5487255.8735748082</v>
      </c>
      <c r="F2150" s="133">
        <v>242409338017.64301</v>
      </c>
      <c r="G2150" s="133">
        <v>67395119838.439873</v>
      </c>
      <c r="H2150" s="133">
        <v>470558934166.37866</v>
      </c>
      <c r="I2150" s="133">
        <v>12393300488910.012</v>
      </c>
      <c r="J2150" s="133">
        <v>363177271824.89801</v>
      </c>
      <c r="K2150" s="133">
        <v>106931271087.556</v>
      </c>
      <c r="L2150" s="133">
        <v>1831782262369.0837</v>
      </c>
      <c r="M2150" s="133">
        <v>15165750228357.93</v>
      </c>
      <c r="N2150" s="133">
        <v>16203530635646.676</v>
      </c>
      <c r="O2150" s="132">
        <v>0.59752937582572707</v>
      </c>
      <c r="P2150" s="132">
        <v>0.65449541485952278</v>
      </c>
      <c r="Q2150" s="133">
        <v>3996.9241824486126</v>
      </c>
      <c r="R2150" s="426">
        <v>1.1323942846260528</v>
      </c>
    </row>
    <row r="2151" spans="1:18">
      <c r="A2151" s="134">
        <f t="shared" si="33"/>
        <v>2146</v>
      </c>
      <c r="B2151" s="131">
        <v>8880598.6920347214</v>
      </c>
      <c r="C2151" s="131">
        <v>7353639.1584159778</v>
      </c>
      <c r="D2151" s="131">
        <v>920760.52402685978</v>
      </c>
      <c r="E2151" s="131">
        <v>4818773.0732564228</v>
      </c>
      <c r="F2151" s="133">
        <v>202634559386.59369</v>
      </c>
      <c r="G2151" s="133">
        <v>35929336475.447906</v>
      </c>
      <c r="H2151" s="133">
        <v>424379431095.36902</v>
      </c>
      <c r="I2151" s="133">
        <v>12845482962610.537</v>
      </c>
      <c r="J2151" s="133">
        <v>256273439066.60468</v>
      </c>
      <c r="K2151" s="133">
        <v>50848810834.44648</v>
      </c>
      <c r="L2151" s="133">
        <v>2563229051181.8804</v>
      </c>
      <c r="M2151" s="133">
        <v>16140213694788.84</v>
      </c>
      <c r="N2151" s="133">
        <v>17262009994647.975</v>
      </c>
      <c r="O2151" s="132">
        <v>0.65024657651631557</v>
      </c>
      <c r="P2151" s="132">
        <v>0.71377053171746074</v>
      </c>
      <c r="Q2151" s="133">
        <v>4258.0192389363528</v>
      </c>
      <c r="R2151" s="426">
        <v>1.2253834806602941</v>
      </c>
    </row>
    <row r="2152" spans="1:18">
      <c r="A2152" s="134">
        <f t="shared" si="33"/>
        <v>2147</v>
      </c>
      <c r="B2152" s="131">
        <v>13460059.398313707</v>
      </c>
      <c r="C2152" s="131">
        <v>15457537.626288947</v>
      </c>
      <c r="D2152" s="131">
        <v>1001626.011910795</v>
      </c>
      <c r="E2152" s="131">
        <v>3819088.4407186322</v>
      </c>
      <c r="F2152" s="133">
        <v>207096856147.52771</v>
      </c>
      <c r="G2152" s="133">
        <v>55251594701.90596</v>
      </c>
      <c r="H2152" s="133">
        <v>465836143371.04974</v>
      </c>
      <c r="I2152" s="133">
        <v>23854618077207.422</v>
      </c>
      <c r="J2152" s="133">
        <v>235257877053.5542</v>
      </c>
      <c r="K2152" s="133">
        <v>79749241416.05014</v>
      </c>
      <c r="L2152" s="133">
        <v>2523127009024.1177</v>
      </c>
      <c r="M2152" s="133">
        <v>27158588348072.195</v>
      </c>
      <c r="N2152" s="133">
        <v>28967681764645.484</v>
      </c>
      <c r="O2152" s="132">
        <v>0.69198603356224631</v>
      </c>
      <c r="P2152" s="132">
        <v>0.75768307234046173</v>
      </c>
      <c r="Q2152" s="133">
        <v>7145.4567747028823</v>
      </c>
      <c r="R2152" s="426">
        <v>1.2057905189439166</v>
      </c>
    </row>
    <row r="2153" spans="1:18">
      <c r="A2153" s="134">
        <f t="shared" si="33"/>
        <v>2148</v>
      </c>
      <c r="B2153" s="131">
        <v>7714457.5544340704</v>
      </c>
      <c r="C2153" s="131">
        <v>14465903.091887472</v>
      </c>
      <c r="D2153" s="131">
        <v>914251.96162064385</v>
      </c>
      <c r="E2153" s="131">
        <v>5679923.0493219234</v>
      </c>
      <c r="F2153" s="133">
        <v>194456170014.23093</v>
      </c>
      <c r="G2153" s="133">
        <v>34608604112.257217</v>
      </c>
      <c r="H2153" s="133">
        <v>452441885126.65497</v>
      </c>
      <c r="I2153" s="133">
        <v>20935477458965.887</v>
      </c>
      <c r="J2153" s="133">
        <v>299583230966.81311</v>
      </c>
      <c r="K2153" s="133">
        <v>84177091978.337875</v>
      </c>
      <c r="L2153" s="133">
        <v>1743091132087.4307</v>
      </c>
      <c r="M2153" s="133">
        <v>23514770799125.121</v>
      </c>
      <c r="N2153" s="133">
        <v>24924491306776.832</v>
      </c>
      <c r="O2153" s="132">
        <v>0.68686570446336304</v>
      </c>
      <c r="P2153" s="132">
        <v>0.74987943923714018</v>
      </c>
      <c r="Q2153" s="133">
        <v>6148.1231639804719</v>
      </c>
      <c r="R2153" s="426">
        <v>0.97741032292702479</v>
      </c>
    </row>
    <row r="2154" spans="1:18">
      <c r="A2154" s="134">
        <f t="shared" si="33"/>
        <v>2149</v>
      </c>
      <c r="B2154" s="131">
        <v>11423132.162413009</v>
      </c>
      <c r="C2154" s="131">
        <v>6085049.6958943363</v>
      </c>
      <c r="D2154" s="131">
        <v>783544.09051434335</v>
      </c>
      <c r="E2154" s="131">
        <v>4154464.3266531946</v>
      </c>
      <c r="F2154" s="133">
        <v>279341334121.00671</v>
      </c>
      <c r="G2154" s="133">
        <v>50123553087.233376</v>
      </c>
      <c r="H2154" s="133">
        <v>569715816725.65784</v>
      </c>
      <c r="I2154" s="133">
        <v>12181606541635.809</v>
      </c>
      <c r="J2154" s="133">
        <v>315306569561.88593</v>
      </c>
      <c r="K2154" s="133">
        <v>90201500021.951797</v>
      </c>
      <c r="L2154" s="133">
        <v>1698964699426.4951</v>
      </c>
      <c r="M2154" s="133">
        <v>14855795127371.801</v>
      </c>
      <c r="N2154" s="133">
        <v>15893702591289.143</v>
      </c>
      <c r="O2154" s="132">
        <v>0.62262873288107223</v>
      </c>
      <c r="P2154" s="132">
        <v>0.6831344779174674</v>
      </c>
      <c r="Q2154" s="133">
        <v>3920.4989125034886</v>
      </c>
      <c r="R2154" s="426">
        <v>0.98680534452914925</v>
      </c>
    </row>
    <row r="2155" spans="1:18">
      <c r="A2155" s="134">
        <f t="shared" si="33"/>
        <v>2150</v>
      </c>
      <c r="B2155" s="131">
        <v>12790203.631491784</v>
      </c>
      <c r="C2155" s="131">
        <v>17252739.639760777</v>
      </c>
      <c r="D2155" s="131">
        <v>768387.19678265555</v>
      </c>
      <c r="E2155" s="131">
        <v>7750302.8563415026</v>
      </c>
      <c r="F2155" s="133">
        <v>228214975878.34705</v>
      </c>
      <c r="G2155" s="133">
        <v>59512675754.368027</v>
      </c>
      <c r="H2155" s="133">
        <v>522350643709.14923</v>
      </c>
      <c r="I2155" s="133">
        <v>24225775032835.297</v>
      </c>
      <c r="J2155" s="133">
        <v>592015596685.479</v>
      </c>
      <c r="K2155" s="133">
        <v>83892181099.969711</v>
      </c>
      <c r="L2155" s="133">
        <v>1425264688689.9524</v>
      </c>
      <c r="M2155" s="133">
        <v>26849298143019.848</v>
      </c>
      <c r="N2155" s="133">
        <v>28510851694670.215</v>
      </c>
      <c r="O2155" s="132">
        <v>0.66780444495420122</v>
      </c>
      <c r="P2155" s="132">
        <v>0.72455651430766388</v>
      </c>
      <c r="Q2155" s="133">
        <v>7032.7705216256081</v>
      </c>
      <c r="R2155" s="426">
        <v>0.89260741991150883</v>
      </c>
    </row>
    <row r="2156" spans="1:18">
      <c r="A2156" s="134">
        <f t="shared" si="33"/>
        <v>2151</v>
      </c>
      <c r="B2156" s="131">
        <v>9928864.5060689002</v>
      </c>
      <c r="C2156" s="131">
        <v>15744304.468523039</v>
      </c>
      <c r="D2156" s="131">
        <v>1503537.3811643012</v>
      </c>
      <c r="E2156" s="131">
        <v>3212087.8050638931</v>
      </c>
      <c r="F2156" s="133">
        <v>281615556655.73199</v>
      </c>
      <c r="G2156" s="133">
        <v>66733801886.540939</v>
      </c>
      <c r="H2156" s="133">
        <v>775851559747.9895</v>
      </c>
      <c r="I2156" s="133">
        <v>24863952219946.797</v>
      </c>
      <c r="J2156" s="133">
        <v>210935932564.39511</v>
      </c>
      <c r="K2156" s="133">
        <v>167619968317.82462</v>
      </c>
      <c r="L2156" s="133">
        <v>3881886641182.313</v>
      </c>
      <c r="M2156" s="133">
        <v>29900246321759.316</v>
      </c>
      <c r="N2156" s="133">
        <v>31754670144623.766</v>
      </c>
      <c r="O2156" s="132">
        <v>0.72671114519909041</v>
      </c>
      <c r="P2156" s="132">
        <v>0.79508477499432872</v>
      </c>
      <c r="Q2156" s="133">
        <v>7832.9230746481908</v>
      </c>
      <c r="R2156" s="426">
        <v>1.0840628055338455</v>
      </c>
    </row>
    <row r="2157" spans="1:18">
      <c r="A2157" s="134">
        <f t="shared" si="33"/>
        <v>2152</v>
      </c>
      <c r="B2157" s="131">
        <v>5756586.8644239502</v>
      </c>
      <c r="C2157" s="131">
        <v>3713699.5209482699</v>
      </c>
      <c r="D2157" s="131">
        <v>472246.30981990427</v>
      </c>
      <c r="E2157" s="131">
        <v>4564118.0753540322</v>
      </c>
      <c r="F2157" s="133">
        <v>188691034865.59302</v>
      </c>
      <c r="G2157" s="133">
        <v>38244816251.544823</v>
      </c>
      <c r="H2157" s="133">
        <v>493449895798.71399</v>
      </c>
      <c r="I2157" s="133">
        <v>8452787173800.4277</v>
      </c>
      <c r="J2157" s="133">
        <v>286549877832.06018</v>
      </c>
      <c r="K2157" s="133">
        <v>54085674105.805725</v>
      </c>
      <c r="L2157" s="133">
        <v>1219239692918.8259</v>
      </c>
      <c r="M2157" s="133">
        <v>10506112314455.836</v>
      </c>
      <c r="N2157" s="133">
        <v>11315433946681.877</v>
      </c>
      <c r="O2157" s="132">
        <v>0.6244369233169148</v>
      </c>
      <c r="P2157" s="132">
        <v>0.69014384476647317</v>
      </c>
      <c r="Q2157" s="133">
        <v>2791.1775892160526</v>
      </c>
      <c r="R2157" s="426">
        <v>1.1485693029458135</v>
      </c>
    </row>
    <row r="2158" spans="1:18">
      <c r="A2158" s="134">
        <f t="shared" si="33"/>
        <v>2153</v>
      </c>
      <c r="B2158" s="131">
        <v>13886142.068689007</v>
      </c>
      <c r="C2158" s="131">
        <v>10228993.747586735</v>
      </c>
      <c r="D2158" s="131">
        <v>1046969.6167212657</v>
      </c>
      <c r="E2158" s="131">
        <v>3766642.1292320732</v>
      </c>
      <c r="F2158" s="133">
        <v>290584485529.36792</v>
      </c>
      <c r="G2158" s="133">
        <v>84834732457.48732</v>
      </c>
      <c r="H2158" s="133">
        <v>542858803667.76599</v>
      </c>
      <c r="I2158" s="133">
        <v>17980590286895.535</v>
      </c>
      <c r="J2158" s="133">
        <v>235926730836.75323</v>
      </c>
      <c r="K2158" s="133">
        <v>66059218433.823578</v>
      </c>
      <c r="L2158" s="133">
        <v>2636525304307.1211</v>
      </c>
      <c r="M2158" s="133">
        <v>21461960344141</v>
      </c>
      <c r="N2158" s="133">
        <v>22855963597609.898</v>
      </c>
      <c r="O2158" s="132">
        <v>0.66487574443369313</v>
      </c>
      <c r="P2158" s="132">
        <v>0.73400281800030087</v>
      </c>
      <c r="Q2158" s="133">
        <v>5637.8795258041191</v>
      </c>
      <c r="R2158" s="426">
        <v>1.2242099308417527</v>
      </c>
    </row>
    <row r="2159" spans="1:18">
      <c r="A2159" s="134">
        <f t="shared" si="33"/>
        <v>2154</v>
      </c>
      <c r="B2159" s="131">
        <v>11051339.145159904</v>
      </c>
      <c r="C2159" s="131">
        <v>6817179.6827097293</v>
      </c>
      <c r="D2159" s="131">
        <v>736045.64772107871</v>
      </c>
      <c r="E2159" s="131">
        <v>8434801.9384042118</v>
      </c>
      <c r="F2159" s="133">
        <v>224165140346.87494</v>
      </c>
      <c r="G2159" s="133">
        <v>61295193072.266541</v>
      </c>
      <c r="H2159" s="133">
        <v>736596105022.67261</v>
      </c>
      <c r="I2159" s="133">
        <v>9959414841650.0996</v>
      </c>
      <c r="J2159" s="133">
        <v>595884305895.78308</v>
      </c>
      <c r="K2159" s="133">
        <v>73529689939.85025</v>
      </c>
      <c r="L2159" s="133">
        <v>1592373975096.0757</v>
      </c>
      <c r="M2159" s="133">
        <v>12957798917604.48</v>
      </c>
      <c r="N2159" s="133">
        <v>13813891420689.748</v>
      </c>
      <c r="O2159" s="132">
        <v>0.51357252244049723</v>
      </c>
      <c r="P2159" s="132">
        <v>0.57378435815925799</v>
      </c>
      <c r="Q2159" s="133">
        <v>3407.4719833965833</v>
      </c>
      <c r="R2159" s="426">
        <v>1.1505090926110124</v>
      </c>
    </row>
    <row r="2160" spans="1:18">
      <c r="A2160" s="134">
        <f t="shared" si="33"/>
        <v>2155</v>
      </c>
      <c r="B2160" s="131">
        <v>9949134.5071744006</v>
      </c>
      <c r="C2160" s="131">
        <v>3974068.2367405775</v>
      </c>
      <c r="D2160" s="131">
        <v>1405324.5888419859</v>
      </c>
      <c r="E2160" s="131">
        <v>5072516.0420149844</v>
      </c>
      <c r="F2160" s="133">
        <v>214154355656.55981</v>
      </c>
      <c r="G2160" s="133">
        <v>43638975713.31234</v>
      </c>
      <c r="H2160" s="133">
        <v>532663809805.29572</v>
      </c>
      <c r="I2160" s="133">
        <v>7745992032867.9844</v>
      </c>
      <c r="J2160" s="133">
        <v>338648924214.45258</v>
      </c>
      <c r="K2160" s="133">
        <v>138078080183.62637</v>
      </c>
      <c r="L2160" s="133">
        <v>2335154104532.9619</v>
      </c>
      <c r="M2160" s="133">
        <v>11090536951604.32</v>
      </c>
      <c r="N2160" s="133">
        <v>11874856454194.42</v>
      </c>
      <c r="O2160" s="132">
        <v>0.52605790216729342</v>
      </c>
      <c r="P2160" s="132">
        <v>0.61009940437821575</v>
      </c>
      <c r="Q2160" s="133">
        <v>2929.170314305481</v>
      </c>
      <c r="R2160" s="426">
        <v>0.93416415431814925</v>
      </c>
    </row>
    <row r="2161" spans="1:18">
      <c r="A2161" s="134">
        <f t="shared" si="33"/>
        <v>2156</v>
      </c>
      <c r="B2161" s="131">
        <v>11434136.784133615</v>
      </c>
      <c r="C2161" s="131">
        <v>6457310.6414243029</v>
      </c>
      <c r="D2161" s="131">
        <v>909470.87545946229</v>
      </c>
      <c r="E2161" s="131">
        <v>4053009.8087967914</v>
      </c>
      <c r="F2161" s="133">
        <v>231610060844.76282</v>
      </c>
      <c r="G2161" s="133">
        <v>43379898316.157257</v>
      </c>
      <c r="H2161" s="133">
        <v>111233605902.01474</v>
      </c>
      <c r="I2161" s="133">
        <v>13439349175562.617</v>
      </c>
      <c r="J2161" s="133">
        <v>313509055740.31854</v>
      </c>
      <c r="K2161" s="133">
        <v>79014445652.367477</v>
      </c>
      <c r="L2161" s="133">
        <v>1928379814511.9949</v>
      </c>
      <c r="M2161" s="133">
        <v>15871486097369.313</v>
      </c>
      <c r="N2161" s="133">
        <v>16957340625226.326</v>
      </c>
      <c r="O2161" s="132">
        <v>0.63402074879164305</v>
      </c>
      <c r="P2161" s="132">
        <v>0.69244692551044407</v>
      </c>
      <c r="Q2161" s="133">
        <v>4182.8664591086153</v>
      </c>
      <c r="R2161" s="426">
        <v>1.0416304503847489</v>
      </c>
    </row>
    <row r="2162" spans="1:18">
      <c r="A2162" s="134">
        <f t="shared" si="33"/>
        <v>2157</v>
      </c>
      <c r="B2162" s="131">
        <v>12769674.528445616</v>
      </c>
      <c r="C2162" s="131">
        <v>7967125.7443523221</v>
      </c>
      <c r="D2162" s="131">
        <v>710911.20201733394</v>
      </c>
      <c r="E2162" s="131">
        <v>3138986.7972950898</v>
      </c>
      <c r="F2162" s="133">
        <v>233830505479.24915</v>
      </c>
      <c r="G2162" s="133">
        <v>44140457471.017044</v>
      </c>
      <c r="H2162" s="133">
        <v>585896888487.76965</v>
      </c>
      <c r="I2162" s="133">
        <v>10508363147519.563</v>
      </c>
      <c r="J2162" s="133">
        <v>253326779035.40128</v>
      </c>
      <c r="K2162" s="133">
        <v>52387178659.421982</v>
      </c>
      <c r="L2162" s="133">
        <v>1465596876839.5984</v>
      </c>
      <c r="M2162" s="133">
        <v>12865570870541.752</v>
      </c>
      <c r="N2162" s="133">
        <v>13801612975072.262</v>
      </c>
      <c r="O2162" s="132">
        <v>0.60881040167930134</v>
      </c>
      <c r="P2162" s="132">
        <v>0.66616979337014381</v>
      </c>
      <c r="Q2162" s="133">
        <v>3404.4432597612881</v>
      </c>
      <c r="R2162" s="426">
        <v>0.94978690639187657</v>
      </c>
    </row>
    <row r="2163" spans="1:18">
      <c r="A2163" s="134">
        <f t="shared" si="33"/>
        <v>2158</v>
      </c>
      <c r="B2163" s="131">
        <v>12293106.53702331</v>
      </c>
      <c r="C2163" s="131">
        <v>7013060.075926411</v>
      </c>
      <c r="D2163" s="131">
        <v>1321297.9639718132</v>
      </c>
      <c r="E2163" s="131">
        <v>5044485.6738282684</v>
      </c>
      <c r="F2163" s="133">
        <v>245678295342.08362</v>
      </c>
      <c r="G2163" s="133">
        <v>50934822384.269241</v>
      </c>
      <c r="H2163" s="133">
        <v>264485469603.62482</v>
      </c>
      <c r="I2163" s="133">
        <v>12651164349320.807</v>
      </c>
      <c r="J2163" s="133">
        <v>329173910265.39966</v>
      </c>
      <c r="K2163" s="133">
        <v>196379674206.02197</v>
      </c>
      <c r="L2163" s="133">
        <v>3717489560828.3882</v>
      </c>
      <c r="M2163" s="133">
        <v>17158692964224.242</v>
      </c>
      <c r="N2163" s="133">
        <v>18361755334080.414</v>
      </c>
      <c r="O2163" s="132">
        <v>0.59476149069034112</v>
      </c>
      <c r="P2163" s="132">
        <v>0.66339214470561092</v>
      </c>
      <c r="Q2163" s="133">
        <v>4529.2933729848082</v>
      </c>
      <c r="R2163" s="426">
        <v>1.3327644320529062</v>
      </c>
    </row>
    <row r="2164" spans="1:18">
      <c r="A2164" s="134">
        <f t="shared" si="33"/>
        <v>2159</v>
      </c>
      <c r="B2164" s="131">
        <v>13292604.014923878</v>
      </c>
      <c r="C2164" s="131">
        <v>12129352.11723049</v>
      </c>
      <c r="D2164" s="131">
        <v>1004052.6179999411</v>
      </c>
      <c r="E2164" s="131">
        <v>5982556.565972684</v>
      </c>
      <c r="F2164" s="133">
        <v>240166146692.62738</v>
      </c>
      <c r="G2164" s="133">
        <v>53059057998.48719</v>
      </c>
      <c r="H2164" s="133">
        <v>657218311017.28418</v>
      </c>
      <c r="I2164" s="133">
        <v>18506504499586.148</v>
      </c>
      <c r="J2164" s="133">
        <v>421000128984.37085</v>
      </c>
      <c r="K2164" s="133">
        <v>100677224281.73605</v>
      </c>
      <c r="L2164" s="133">
        <v>2672840426884.9302</v>
      </c>
      <c r="M2164" s="133">
        <v>22358240590754.469</v>
      </c>
      <c r="N2164" s="133">
        <v>23775239655713.355</v>
      </c>
      <c r="O2164" s="132">
        <v>0.64226397465708429</v>
      </c>
      <c r="P2164" s="132">
        <v>0.72451299963851945</v>
      </c>
      <c r="Q2164" s="133">
        <v>5864.6373102400976</v>
      </c>
      <c r="R2164" s="426">
        <v>1.2578607008508156</v>
      </c>
    </row>
    <row r="2165" spans="1:18">
      <c r="A2165" s="134">
        <f t="shared" si="33"/>
        <v>2160</v>
      </c>
      <c r="B2165" s="131">
        <v>9039373.4644596819</v>
      </c>
      <c r="C2165" s="131">
        <v>7340458.9430733426</v>
      </c>
      <c r="D2165" s="131">
        <v>654617.738608666</v>
      </c>
      <c r="E2165" s="131">
        <v>4478813.243834177</v>
      </c>
      <c r="F2165" s="133">
        <v>222432890845.0235</v>
      </c>
      <c r="G2165" s="133">
        <v>42923111306.358612</v>
      </c>
      <c r="H2165" s="133">
        <v>638661142848.03857</v>
      </c>
      <c r="I2165" s="133">
        <v>14178011094873.492</v>
      </c>
      <c r="J2165" s="133">
        <v>178091108598.10999</v>
      </c>
      <c r="K2165" s="133">
        <v>78116793527.27713</v>
      </c>
      <c r="L2165" s="133">
        <v>1545249108805.8242</v>
      </c>
      <c r="M2165" s="133">
        <v>16618129248652.742</v>
      </c>
      <c r="N2165" s="133">
        <v>17722735461218.699</v>
      </c>
      <c r="O2165" s="132">
        <v>0.6459571078407994</v>
      </c>
      <c r="P2165" s="132">
        <v>0.71123476465779367</v>
      </c>
      <c r="Q2165" s="133">
        <v>4371.6663693188702</v>
      </c>
      <c r="R2165" s="426">
        <v>1.1399970652848714</v>
      </c>
    </row>
    <row r="2166" spans="1:18">
      <c r="A2166" s="134">
        <f t="shared" si="33"/>
        <v>2161</v>
      </c>
      <c r="B2166" s="131">
        <v>10497817.610931125</v>
      </c>
      <c r="C2166" s="131">
        <v>5135206.6627942892</v>
      </c>
      <c r="D2166" s="131">
        <v>700895.52216304489</v>
      </c>
      <c r="E2166" s="131">
        <v>4905943.9438149296</v>
      </c>
      <c r="F2166" s="133">
        <v>251393661262.06433</v>
      </c>
      <c r="G2166" s="133">
        <v>43228899190.311577</v>
      </c>
      <c r="H2166" s="133">
        <v>511976345231.09631</v>
      </c>
      <c r="I2166" s="133">
        <v>11101454470281.672</v>
      </c>
      <c r="J2166" s="133">
        <v>392664819910.45813</v>
      </c>
      <c r="K2166" s="133">
        <v>73845391252.505173</v>
      </c>
      <c r="L2166" s="133">
        <v>1783569733023.4033</v>
      </c>
      <c r="M2166" s="133">
        <v>13863510759699.137</v>
      </c>
      <c r="N2166" s="133">
        <v>14814100040793.516</v>
      </c>
      <c r="O2166" s="132">
        <v>0.58931427346578458</v>
      </c>
      <c r="P2166" s="132">
        <v>0.65715758143020542</v>
      </c>
      <c r="Q2166" s="133">
        <v>3654.1933993077246</v>
      </c>
      <c r="R2166" s="426">
        <v>1.2160176076372702</v>
      </c>
    </row>
    <row r="2167" spans="1:18">
      <c r="A2167" s="134">
        <f t="shared" si="33"/>
        <v>2162</v>
      </c>
      <c r="B2167" s="131">
        <v>11985155.60434534</v>
      </c>
      <c r="C2167" s="131">
        <v>19648294.422786523</v>
      </c>
      <c r="D2167" s="131">
        <v>947380.32402889128</v>
      </c>
      <c r="E2167" s="131">
        <v>4823064.0463471701</v>
      </c>
      <c r="F2167" s="133">
        <v>247913165181.34229</v>
      </c>
      <c r="G2167" s="133">
        <v>48450105014.542213</v>
      </c>
      <c r="H2167" s="133">
        <v>526730952352.10413</v>
      </c>
      <c r="I2167" s="133">
        <v>23418378382419.602</v>
      </c>
      <c r="J2167" s="133">
        <v>293628986860.41467</v>
      </c>
      <c r="K2167" s="133">
        <v>69745278770.274292</v>
      </c>
      <c r="L2167" s="133">
        <v>2036846536911.7173</v>
      </c>
      <c r="M2167" s="133">
        <v>26345330137314.113</v>
      </c>
      <c r="N2167" s="133">
        <v>27888774763934.41</v>
      </c>
      <c r="O2167" s="132">
        <v>0.6983635782132338</v>
      </c>
      <c r="P2167" s="132">
        <v>0.76136968509421576</v>
      </c>
      <c r="Q2167" s="133">
        <v>6879.3228327415909</v>
      </c>
      <c r="R2167" s="426">
        <v>1.086920585949803</v>
      </c>
    </row>
    <row r="2168" spans="1:18">
      <c r="A2168" s="134">
        <f t="shared" si="33"/>
        <v>2163</v>
      </c>
      <c r="B2168" s="131">
        <v>14068887.742575623</v>
      </c>
      <c r="C2168" s="131">
        <v>6387533.8041728772</v>
      </c>
      <c r="D2168" s="131">
        <v>1095290.3028728976</v>
      </c>
      <c r="E2168" s="131">
        <v>4318588.0737800356</v>
      </c>
      <c r="F2168" s="133">
        <v>240844739426.58423</v>
      </c>
      <c r="G2168" s="133">
        <v>64111686984.104126</v>
      </c>
      <c r="H2168" s="133">
        <v>0</v>
      </c>
      <c r="I2168" s="133">
        <v>10454233978815.814</v>
      </c>
      <c r="J2168" s="133">
        <v>283210350376.99084</v>
      </c>
      <c r="K2168" s="133">
        <v>116630460732.43285</v>
      </c>
      <c r="L2168" s="133">
        <v>1802439521365.5889</v>
      </c>
      <c r="M2168" s="133">
        <v>12656514311290.828</v>
      </c>
      <c r="N2168" s="133">
        <v>13407581835179.354</v>
      </c>
      <c r="O2168" s="132">
        <v>0.52921698788885652</v>
      </c>
      <c r="P2168" s="132">
        <v>0.59100953238203446</v>
      </c>
      <c r="Q2168" s="133">
        <v>3307.2476159791204</v>
      </c>
      <c r="R2168" s="426">
        <v>0.85648059979577174</v>
      </c>
    </row>
    <row r="2169" spans="1:18">
      <c r="A2169" s="134">
        <f t="shared" si="33"/>
        <v>2164</v>
      </c>
      <c r="B2169" s="131">
        <v>10373424.577648286</v>
      </c>
      <c r="C2169" s="131">
        <v>7589725.7109354557</v>
      </c>
      <c r="D2169" s="131">
        <v>976365.36764185899</v>
      </c>
      <c r="E2169" s="131">
        <v>5678744.4695246695</v>
      </c>
      <c r="F2169" s="133">
        <v>163986893087.94458</v>
      </c>
      <c r="G2169" s="133">
        <v>57541521724.360344</v>
      </c>
      <c r="H2169" s="133">
        <v>723945502683.90723</v>
      </c>
      <c r="I2169" s="133">
        <v>13918376661708.42</v>
      </c>
      <c r="J2169" s="133">
        <v>315632782346.54999</v>
      </c>
      <c r="K2169" s="133">
        <v>91898460070.689728</v>
      </c>
      <c r="L2169" s="133">
        <v>1711428732011.0925</v>
      </c>
      <c r="M2169" s="133">
        <v>16761282138820.66</v>
      </c>
      <c r="N2169" s="133">
        <v>17918410304724.926</v>
      </c>
      <c r="O2169" s="132">
        <v>0.59744809102223284</v>
      </c>
      <c r="P2169" s="132">
        <v>0.65657418339956308</v>
      </c>
      <c r="Q2169" s="133">
        <v>4419.9334742784722</v>
      </c>
      <c r="R2169" s="426">
        <v>0.94942950883963795</v>
      </c>
    </row>
    <row r="2170" spans="1:18">
      <c r="A2170" s="134">
        <f t="shared" si="33"/>
        <v>2165</v>
      </c>
      <c r="B2170" s="131">
        <v>11242463.276000332</v>
      </c>
      <c r="C2170" s="131">
        <v>7889324.8247457221</v>
      </c>
      <c r="D2170" s="131">
        <v>1037996.788374371</v>
      </c>
      <c r="E2170" s="131">
        <v>4053482.202052936</v>
      </c>
      <c r="F2170" s="133">
        <v>220163101421.13763</v>
      </c>
      <c r="G2170" s="133">
        <v>46456186058.366341</v>
      </c>
      <c r="H2170" s="133">
        <v>453321394009.87756</v>
      </c>
      <c r="I2170" s="133">
        <v>12718769596889.826</v>
      </c>
      <c r="J2170" s="133">
        <v>161283768468.11563</v>
      </c>
      <c r="K2170" s="133">
        <v>112981948833.9189</v>
      </c>
      <c r="L2170" s="133">
        <v>2845941987647.9941</v>
      </c>
      <c r="M2170" s="133">
        <v>16292298695849.73</v>
      </c>
      <c r="N2170" s="133">
        <v>17306074660938.863</v>
      </c>
      <c r="O2170" s="132">
        <v>0.62751323060965547</v>
      </c>
      <c r="P2170" s="132">
        <v>0.68266482217906987</v>
      </c>
      <c r="Q2170" s="133">
        <v>4268.8886682138291</v>
      </c>
      <c r="R2170" s="426">
        <v>1.1031533536026039</v>
      </c>
    </row>
    <row r="2171" spans="1:18">
      <c r="A2171" s="134">
        <f t="shared" si="33"/>
        <v>2166</v>
      </c>
      <c r="B2171" s="131">
        <v>9350930.7000473402</v>
      </c>
      <c r="C2171" s="131">
        <v>17018004.064045846</v>
      </c>
      <c r="D2171" s="131">
        <v>1225195.3125244933</v>
      </c>
      <c r="E2171" s="131">
        <v>4206227.5917935809</v>
      </c>
      <c r="F2171" s="133">
        <v>203650489094.43445</v>
      </c>
      <c r="G2171" s="133">
        <v>64880829882.130356</v>
      </c>
      <c r="H2171" s="133">
        <v>793580910795.00879</v>
      </c>
      <c r="I2171" s="133">
        <v>22523414295924.57</v>
      </c>
      <c r="J2171" s="133">
        <v>185744354764.55936</v>
      </c>
      <c r="K2171" s="133">
        <v>149927934202.80991</v>
      </c>
      <c r="L2171" s="133">
        <v>3166743704463.3174</v>
      </c>
      <c r="M2171" s="133">
        <v>26819411200150.262</v>
      </c>
      <c r="N2171" s="133">
        <v>28530132565642.313</v>
      </c>
      <c r="O2171" s="132">
        <v>0.71098791812374151</v>
      </c>
      <c r="P2171" s="132">
        <v>0.77765805971438517</v>
      </c>
      <c r="Q2171" s="133">
        <v>7037.5265332122135</v>
      </c>
      <c r="R2171" s="426">
        <v>1.1267342716333757</v>
      </c>
    </row>
    <row r="2172" spans="1:18">
      <c r="A2172" s="134">
        <f t="shared" si="33"/>
        <v>2167</v>
      </c>
      <c r="B2172" s="131">
        <v>12287736.390228383</v>
      </c>
      <c r="C2172" s="131">
        <v>14730202.569614749</v>
      </c>
      <c r="D2172" s="131">
        <v>1198935.3788407159</v>
      </c>
      <c r="E2172" s="131">
        <v>6929693.7168534119</v>
      </c>
      <c r="F2172" s="133">
        <v>190948829531.96735</v>
      </c>
      <c r="G2172" s="133">
        <v>59177823061.754227</v>
      </c>
      <c r="H2172" s="133">
        <v>40197419055.878189</v>
      </c>
      <c r="I2172" s="133">
        <v>19263558932125.836</v>
      </c>
      <c r="J2172" s="133">
        <v>427054274809.32642</v>
      </c>
      <c r="K2172" s="133">
        <v>98424011153.022797</v>
      </c>
      <c r="L2172" s="133">
        <v>2159383791031.364</v>
      </c>
      <c r="M2172" s="133">
        <v>21988618428175.43</v>
      </c>
      <c r="N2172" s="133">
        <v>23218657706235.391</v>
      </c>
      <c r="O2172" s="132">
        <v>0.63334788064185654</v>
      </c>
      <c r="P2172" s="132">
        <v>0.69807892698060781</v>
      </c>
      <c r="Q2172" s="133">
        <v>5727.3452654749362</v>
      </c>
      <c r="R2172" s="426">
        <v>1.0232823446217381</v>
      </c>
    </row>
    <row r="2173" spans="1:18">
      <c r="A2173" s="134">
        <f t="shared" si="33"/>
        <v>2168</v>
      </c>
      <c r="B2173" s="131">
        <v>12720324.566611195</v>
      </c>
      <c r="C2173" s="131">
        <v>21577111.051191594</v>
      </c>
      <c r="D2173" s="131">
        <v>1017124.54370715</v>
      </c>
      <c r="E2173" s="131">
        <v>5037531.6719905045</v>
      </c>
      <c r="F2173" s="133">
        <v>250046558222.66684</v>
      </c>
      <c r="G2173" s="133">
        <v>58288196581.280304</v>
      </c>
      <c r="H2173" s="133">
        <v>362568615879.3595</v>
      </c>
      <c r="I2173" s="133">
        <v>25770773279508.543</v>
      </c>
      <c r="J2173" s="133">
        <v>385600154034.35883</v>
      </c>
      <c r="K2173" s="133">
        <v>102086618403.07663</v>
      </c>
      <c r="L2173" s="133">
        <v>2469338564281.1724</v>
      </c>
      <c r="M2173" s="133">
        <v>29090367232106.512</v>
      </c>
      <c r="N2173" s="133">
        <v>30967637538645.227</v>
      </c>
      <c r="O2173" s="132">
        <v>0.70676320003528881</v>
      </c>
      <c r="P2173" s="132">
        <v>0.76138055004496541</v>
      </c>
      <c r="Q2173" s="133">
        <v>7638.7857766761781</v>
      </c>
      <c r="R2173" s="426">
        <v>1.0910420396541036</v>
      </c>
    </row>
    <row r="2174" spans="1:18">
      <c r="A2174" s="134">
        <f t="shared" si="33"/>
        <v>2169</v>
      </c>
      <c r="B2174" s="131">
        <v>10215003.356399765</v>
      </c>
      <c r="C2174" s="131">
        <v>8522619.8956433255</v>
      </c>
      <c r="D2174" s="131">
        <v>402869.10491219535</v>
      </c>
      <c r="E2174" s="131">
        <v>4769475.0613270812</v>
      </c>
      <c r="F2174" s="133">
        <v>234276721921.6814</v>
      </c>
      <c r="G2174" s="133">
        <v>47011433919.976425</v>
      </c>
      <c r="H2174" s="133">
        <v>530629925460.25452</v>
      </c>
      <c r="I2174" s="133">
        <v>14135328647665.736</v>
      </c>
      <c r="J2174" s="133">
        <v>377976209658.95728</v>
      </c>
      <c r="K2174" s="133">
        <v>49688837961.190887</v>
      </c>
      <c r="L2174" s="133">
        <v>1022483610528.1477</v>
      </c>
      <c r="M2174" s="133">
        <v>16116107231274.287</v>
      </c>
      <c r="N2174" s="133">
        <v>17174812001548.039</v>
      </c>
      <c r="O2174" s="132">
        <v>0.64635936683553485</v>
      </c>
      <c r="P2174" s="132">
        <v>0.70369324967277969</v>
      </c>
      <c r="Q2174" s="133">
        <v>4236.510113850034</v>
      </c>
      <c r="R2174" s="426">
        <v>1.205256440377608</v>
      </c>
    </row>
    <row r="2175" spans="1:18">
      <c r="A2175" s="134">
        <f t="shared" si="33"/>
        <v>2170</v>
      </c>
      <c r="B2175" s="131">
        <v>12918789.874970986</v>
      </c>
      <c r="C2175" s="131">
        <v>7359993.2886630138</v>
      </c>
      <c r="D2175" s="131">
        <v>1055371.8304730663</v>
      </c>
      <c r="E2175" s="131">
        <v>5145256.2146868585</v>
      </c>
      <c r="F2175" s="133">
        <v>235150884575.66235</v>
      </c>
      <c r="G2175" s="133">
        <v>63380630457.862816</v>
      </c>
      <c r="H2175" s="133">
        <v>450671639173.42969</v>
      </c>
      <c r="I2175" s="133">
        <v>10837794416204.834</v>
      </c>
      <c r="J2175" s="133">
        <v>448253617659.93005</v>
      </c>
      <c r="K2175" s="133">
        <v>84766777802.194702</v>
      </c>
      <c r="L2175" s="133">
        <v>2181628211722.5913</v>
      </c>
      <c r="M2175" s="133">
        <v>14003114662562.98</v>
      </c>
      <c r="N2175" s="133">
        <v>15034664512565.209</v>
      </c>
      <c r="O2175" s="132">
        <v>0.58414652524238941</v>
      </c>
      <c r="P2175" s="132">
        <v>0.65310697353850455</v>
      </c>
      <c r="Q2175" s="133">
        <v>3708.6000277664552</v>
      </c>
      <c r="R2175" s="426">
        <v>0.98566603947124254</v>
      </c>
    </row>
    <row r="2176" spans="1:18">
      <c r="A2176" s="134">
        <f t="shared" si="33"/>
        <v>2171</v>
      </c>
      <c r="B2176" s="131">
        <v>11618595.434717532</v>
      </c>
      <c r="C2176" s="131">
        <v>7277019.8835362894</v>
      </c>
      <c r="D2176" s="131">
        <v>936681.02312365081</v>
      </c>
      <c r="E2176" s="131">
        <v>2535123.0768514704</v>
      </c>
      <c r="F2176" s="133">
        <v>173069130842.08575</v>
      </c>
      <c r="G2176" s="133">
        <v>53833557376.897186</v>
      </c>
      <c r="H2176" s="133">
        <v>564294549336.23035</v>
      </c>
      <c r="I2176" s="133">
        <v>13063661398874.271</v>
      </c>
      <c r="J2176" s="133">
        <v>137274824449.52002</v>
      </c>
      <c r="K2176" s="133">
        <v>76241604055.079071</v>
      </c>
      <c r="L2176" s="133">
        <v>2002160674719.8562</v>
      </c>
      <c r="M2176" s="133">
        <v>15843633051434.955</v>
      </c>
      <c r="N2176" s="133">
        <v>16989936283782.766</v>
      </c>
      <c r="O2176" s="132">
        <v>0.63060115538073125</v>
      </c>
      <c r="P2176" s="132">
        <v>0.69177252156573066</v>
      </c>
      <c r="Q2176" s="133">
        <v>4190.9068287574655</v>
      </c>
      <c r="R2176" s="426">
        <v>0.97516689352522445</v>
      </c>
    </row>
    <row r="2177" spans="1:18">
      <c r="A2177" s="134">
        <f t="shared" si="33"/>
        <v>2172</v>
      </c>
      <c r="B2177" s="131">
        <v>12233239.000733135</v>
      </c>
      <c r="C2177" s="131">
        <v>7644309.9929250963</v>
      </c>
      <c r="D2177" s="131">
        <v>1495819.1252978025</v>
      </c>
      <c r="E2177" s="131">
        <v>4111885.7623307696</v>
      </c>
      <c r="F2177" s="133">
        <v>222433440849.75128</v>
      </c>
      <c r="G2177" s="133">
        <v>59560211953.84584</v>
      </c>
      <c r="H2177" s="133">
        <v>709559576641.07031</v>
      </c>
      <c r="I2177" s="133">
        <v>10963329177176.297</v>
      </c>
      <c r="J2177" s="133">
        <v>342973564669.72748</v>
      </c>
      <c r="K2177" s="133">
        <v>115683525310.7417</v>
      </c>
      <c r="L2177" s="133">
        <v>2862757421627.1333</v>
      </c>
      <c r="M2177" s="133">
        <v>14994303265424.969</v>
      </c>
      <c r="N2177" s="133">
        <v>16002108341869.441</v>
      </c>
      <c r="O2177" s="132">
        <v>0.58838452396773067</v>
      </c>
      <c r="P2177" s="132">
        <v>0.66490278007509396</v>
      </c>
      <c r="Q2177" s="133">
        <v>3947.2393541858514</v>
      </c>
      <c r="R2177" s="426">
        <v>1.0166976532230059</v>
      </c>
    </row>
    <row r="2178" spans="1:18">
      <c r="A2178" s="134">
        <f t="shared" si="33"/>
        <v>2173</v>
      </c>
      <c r="B2178" s="131">
        <v>8638677.1608806662</v>
      </c>
      <c r="C2178" s="131">
        <v>9260245.4817720857</v>
      </c>
      <c r="D2178" s="131">
        <v>794950.42291902262</v>
      </c>
      <c r="E2178" s="131">
        <v>3808042.0536825834</v>
      </c>
      <c r="F2178" s="133">
        <v>305298548036.28094</v>
      </c>
      <c r="G2178" s="133">
        <v>63876791815.919891</v>
      </c>
      <c r="H2178" s="133">
        <v>758296285672.85986</v>
      </c>
      <c r="I2178" s="133">
        <v>18061330197832.758</v>
      </c>
      <c r="J2178" s="133">
        <v>149174280045.28806</v>
      </c>
      <c r="K2178" s="133">
        <v>82935552564.001633</v>
      </c>
      <c r="L2178" s="133">
        <v>1743897057021.8655</v>
      </c>
      <c r="M2178" s="133">
        <v>20795633373136.773</v>
      </c>
      <c r="N2178" s="133">
        <v>22233417783241.977</v>
      </c>
      <c r="O2178" s="132">
        <v>0.68617946528335083</v>
      </c>
      <c r="P2178" s="132">
        <v>0.74841142816047845</v>
      </c>
      <c r="Q2178" s="133">
        <v>5484.3161774153868</v>
      </c>
      <c r="R2178" s="426">
        <v>1.0677391396732667</v>
      </c>
    </row>
    <row r="2179" spans="1:18">
      <c r="A2179" s="134">
        <f t="shared" si="33"/>
        <v>2174</v>
      </c>
      <c r="B2179" s="131">
        <v>12477874.078378208</v>
      </c>
      <c r="C2179" s="131">
        <v>6226933.8735676175</v>
      </c>
      <c r="D2179" s="131">
        <v>617287.5678389729</v>
      </c>
      <c r="E2179" s="131">
        <v>4575973.4870286388</v>
      </c>
      <c r="F2179" s="133">
        <v>274728803179.06647</v>
      </c>
      <c r="G2179" s="133">
        <v>60421446048.711754</v>
      </c>
      <c r="H2179" s="133">
        <v>381094096132.65112</v>
      </c>
      <c r="I2179" s="133">
        <v>10830011992187.518</v>
      </c>
      <c r="J2179" s="133">
        <v>239682757958.81189</v>
      </c>
      <c r="K2179" s="133">
        <v>67613765802.582611</v>
      </c>
      <c r="L2179" s="133">
        <v>1293570931958.9426</v>
      </c>
      <c r="M2179" s="133">
        <v>12811973544040.506</v>
      </c>
      <c r="N2179" s="133">
        <v>13726523222200.828</v>
      </c>
      <c r="O2179" s="132">
        <v>0.56227951494706185</v>
      </c>
      <c r="P2179" s="132">
        <v>0.62439170803717448</v>
      </c>
      <c r="Q2179" s="133">
        <v>3385.9208737545209</v>
      </c>
      <c r="R2179" s="426">
        <v>1.1767802862257957</v>
      </c>
    </row>
    <row r="2180" spans="1:18">
      <c r="A2180" s="134">
        <f t="shared" si="33"/>
        <v>2175</v>
      </c>
      <c r="B2180" s="131">
        <v>9795048.187536044</v>
      </c>
      <c r="C2180" s="131">
        <v>5867008.0243146019</v>
      </c>
      <c r="D2180" s="131">
        <v>1608997.656702176</v>
      </c>
      <c r="E2180" s="131">
        <v>5713977.1388411317</v>
      </c>
      <c r="F2180" s="133">
        <v>258041610188.20636</v>
      </c>
      <c r="G2180" s="133">
        <v>52501617520.85466</v>
      </c>
      <c r="H2180" s="133">
        <v>887130217661.1106</v>
      </c>
      <c r="I2180" s="133">
        <v>9587100410363.9121</v>
      </c>
      <c r="J2180" s="133">
        <v>404542538796.29834</v>
      </c>
      <c r="K2180" s="133">
        <v>143607161991.88577</v>
      </c>
      <c r="L2180" s="133">
        <v>3379340184606.5371</v>
      </c>
      <c r="M2180" s="133">
        <v>14401720513419.746</v>
      </c>
      <c r="N2180" s="133">
        <v>15384553347415.174</v>
      </c>
      <c r="O2180" s="132">
        <v>0.56514954995862565</v>
      </c>
      <c r="P2180" s="132">
        <v>0.64669779113749737</v>
      </c>
      <c r="Q2180" s="133">
        <v>3794.9070911236245</v>
      </c>
      <c r="R2180" s="426">
        <v>0.97647589183522143</v>
      </c>
    </row>
    <row r="2181" spans="1:18">
      <c r="A2181" s="134">
        <f t="shared" si="33"/>
        <v>2176</v>
      </c>
      <c r="B2181" s="131">
        <v>12819643.421563566</v>
      </c>
      <c r="C2181" s="131">
        <v>6548934.5811752323</v>
      </c>
      <c r="D2181" s="131">
        <v>830655.17991063383</v>
      </c>
      <c r="E2181" s="131">
        <v>6063706.7176472265</v>
      </c>
      <c r="F2181" s="133">
        <v>291754370472.18829</v>
      </c>
      <c r="G2181" s="133">
        <v>73233087908.423523</v>
      </c>
      <c r="H2181" s="133">
        <v>670942785030.73401</v>
      </c>
      <c r="I2181" s="133">
        <v>11662962977993.113</v>
      </c>
      <c r="J2181" s="133">
        <v>496630778416.34009</v>
      </c>
      <c r="K2181" s="133">
        <v>74828437377.637543</v>
      </c>
      <c r="L2181" s="133">
        <v>2192921329643.9402</v>
      </c>
      <c r="M2181" s="133">
        <v>15098286308461.764</v>
      </c>
      <c r="N2181" s="133">
        <v>16179258406826.23</v>
      </c>
      <c r="O2181" s="132">
        <v>0.57053806912333005</v>
      </c>
      <c r="P2181" s="132">
        <v>0.63262484068387614</v>
      </c>
      <c r="Q2181" s="133">
        <v>3990.9369528431748</v>
      </c>
      <c r="R2181" s="426">
        <v>1.1430943107370222</v>
      </c>
    </row>
    <row r="2182" spans="1:18">
      <c r="A2182" s="134">
        <f t="shared" si="33"/>
        <v>2177</v>
      </c>
      <c r="B2182" s="131">
        <v>6152547.4775281856</v>
      </c>
      <c r="C2182" s="131">
        <v>4508797.3369185291</v>
      </c>
      <c r="D2182" s="131">
        <v>973077.00096741901</v>
      </c>
      <c r="E2182" s="131">
        <v>5118510.4197369488</v>
      </c>
      <c r="F2182" s="133">
        <v>218782136746.09882</v>
      </c>
      <c r="G2182" s="133">
        <v>53257586582.505348</v>
      </c>
      <c r="H2182" s="133">
        <v>687009602747.79321</v>
      </c>
      <c r="I2182" s="133">
        <v>8111792047004.123</v>
      </c>
      <c r="J2182" s="133">
        <v>286969363619.12097</v>
      </c>
      <c r="K2182" s="133">
        <v>111160971007.79282</v>
      </c>
      <c r="L2182" s="133">
        <v>2334851314870.458</v>
      </c>
      <c r="M2182" s="133">
        <v>11531783299249.289</v>
      </c>
      <c r="N2182" s="133">
        <v>12379086742535.43</v>
      </c>
      <c r="O2182" s="132">
        <v>0.6051324296724927</v>
      </c>
      <c r="P2182" s="132">
        <v>0.67122635366993877</v>
      </c>
      <c r="Q2182" s="133">
        <v>3053.5487771424346</v>
      </c>
      <c r="R2182" s="426">
        <v>1.1043546169259182</v>
      </c>
    </row>
    <row r="2183" spans="1:18">
      <c r="A2183" s="134">
        <f t="shared" si="33"/>
        <v>2178</v>
      </c>
      <c r="B2183" s="131">
        <v>9346221.2470370941</v>
      </c>
      <c r="C2183" s="131">
        <v>7577193.3183184443</v>
      </c>
      <c r="D2183" s="131">
        <v>520140.44945831795</v>
      </c>
      <c r="E2183" s="131">
        <v>2790901.0797518329</v>
      </c>
      <c r="F2183" s="133">
        <v>183182093237.53186</v>
      </c>
      <c r="G2183" s="133">
        <v>44677379362.607635</v>
      </c>
      <c r="H2183" s="133">
        <v>354582223153.18884</v>
      </c>
      <c r="I2183" s="133">
        <v>13892478802148.266</v>
      </c>
      <c r="J2183" s="133">
        <v>178149934201.66382</v>
      </c>
      <c r="K2183" s="133">
        <v>62078428006.760117</v>
      </c>
      <c r="L2183" s="133">
        <v>1118773164562.8054</v>
      </c>
      <c r="M2183" s="133">
        <v>15606062552072.684</v>
      </c>
      <c r="N2183" s="133">
        <v>16653233328617.016</v>
      </c>
      <c r="O2183" s="132">
        <v>0.67652911974572782</v>
      </c>
      <c r="P2183" s="132">
        <v>0.7360116486612257</v>
      </c>
      <c r="Q2183" s="133">
        <v>4107.8523257565403</v>
      </c>
      <c r="R2183" s="426">
        <v>1.1212076934671058</v>
      </c>
    </row>
    <row r="2184" spans="1:18">
      <c r="A2184" s="134">
        <f t="shared" ref="A2184:A2247" si="34">A2183+1</f>
        <v>2179</v>
      </c>
      <c r="B2184" s="131">
        <v>13248489.690423086</v>
      </c>
      <c r="C2184" s="131">
        <v>7101375.8409347758</v>
      </c>
      <c r="D2184" s="131">
        <v>702831.86131943366</v>
      </c>
      <c r="E2184" s="131">
        <v>4267487.2149558086</v>
      </c>
      <c r="F2184" s="133">
        <v>264431469478.34985</v>
      </c>
      <c r="G2184" s="133">
        <v>52802713352.574631</v>
      </c>
      <c r="H2184" s="133">
        <v>482821488278.05231</v>
      </c>
      <c r="I2184" s="133">
        <v>12182629626179.236</v>
      </c>
      <c r="J2184" s="133">
        <v>242582543593.66776</v>
      </c>
      <c r="K2184" s="133">
        <v>92669365550.820099</v>
      </c>
      <c r="L2184" s="133">
        <v>1362613100673.4871</v>
      </c>
      <c r="M2184" s="133">
        <v>14363316124275.264</v>
      </c>
      <c r="N2184" s="133">
        <v>15406837497556.672</v>
      </c>
      <c r="O2184" s="132">
        <v>0.58129666797287294</v>
      </c>
      <c r="P2184" s="132">
        <v>0.64857643737696935</v>
      </c>
      <c r="Q2184" s="133">
        <v>3800.4039214495983</v>
      </c>
      <c r="R2184" s="426">
        <v>1.126146242296262</v>
      </c>
    </row>
    <row r="2185" spans="1:18">
      <c r="A2185" s="134">
        <f t="shared" si="34"/>
        <v>2180</v>
      </c>
      <c r="B2185" s="131">
        <v>10654984.830098433</v>
      </c>
      <c r="C2185" s="131">
        <v>19279121.860683922</v>
      </c>
      <c r="D2185" s="131">
        <v>886208.55117270735</v>
      </c>
      <c r="E2185" s="131">
        <v>5587395.6836797986</v>
      </c>
      <c r="F2185" s="133">
        <v>251847636109.77765</v>
      </c>
      <c r="G2185" s="133">
        <v>43249620216.882492</v>
      </c>
      <c r="H2185" s="133">
        <v>500254043537.98431</v>
      </c>
      <c r="I2185" s="133">
        <v>27248039998909.453</v>
      </c>
      <c r="J2185" s="133">
        <v>471068691818.39136</v>
      </c>
      <c r="K2185" s="133">
        <v>61944653193.206398</v>
      </c>
      <c r="L2185" s="133">
        <v>1470484892176.8804</v>
      </c>
      <c r="M2185" s="133">
        <v>29751792279635.914</v>
      </c>
      <c r="N2185" s="133">
        <v>31562608911692.555</v>
      </c>
      <c r="O2185" s="132">
        <v>0.71855536122051433</v>
      </c>
      <c r="P2185" s="132">
        <v>0.78482019017236593</v>
      </c>
      <c r="Q2185" s="133">
        <v>7785.5473388486816</v>
      </c>
      <c r="R2185" s="426">
        <v>0.88543063581045456</v>
      </c>
    </row>
    <row r="2186" spans="1:18">
      <c r="A2186" s="134">
        <f t="shared" si="34"/>
        <v>2181</v>
      </c>
      <c r="B2186" s="131">
        <v>9745936.0397795606</v>
      </c>
      <c r="C2186" s="131">
        <v>5121173.6290747821</v>
      </c>
      <c r="D2186" s="131">
        <v>701342.43443857366</v>
      </c>
      <c r="E2186" s="131">
        <v>4483916.1420213748</v>
      </c>
      <c r="F2186" s="133">
        <v>208678801009.12842</v>
      </c>
      <c r="G2186" s="133">
        <v>42244159586.333588</v>
      </c>
      <c r="H2186" s="133">
        <v>757146797666.39514</v>
      </c>
      <c r="I2186" s="133">
        <v>10749315680648.592</v>
      </c>
      <c r="J2186" s="133">
        <v>279281247942.7558</v>
      </c>
      <c r="K2186" s="133">
        <v>97786108746.70018</v>
      </c>
      <c r="L2186" s="133">
        <v>1803088438967.196</v>
      </c>
      <c r="M2186" s="133">
        <v>13686618273971.637</v>
      </c>
      <c r="N2186" s="133">
        <v>14798107301397.453</v>
      </c>
      <c r="O2186" s="132">
        <v>0.58349237366157258</v>
      </c>
      <c r="P2186" s="132">
        <v>0.65886355836162558</v>
      </c>
      <c r="Q2186" s="133">
        <v>3650.248470990985</v>
      </c>
      <c r="R2186" s="426">
        <v>1.3080319593043215</v>
      </c>
    </row>
    <row r="2187" spans="1:18">
      <c r="A2187" s="134">
        <f t="shared" si="34"/>
        <v>2182</v>
      </c>
      <c r="B2187" s="131">
        <v>11174742.504215587</v>
      </c>
      <c r="C2187" s="131">
        <v>7364844.4355738005</v>
      </c>
      <c r="D2187" s="131">
        <v>747436.30050364777</v>
      </c>
      <c r="E2187" s="131">
        <v>7730293.8307411615</v>
      </c>
      <c r="F2187" s="133">
        <v>181080990044.87344</v>
      </c>
      <c r="G2187" s="133">
        <v>50142214236.137726</v>
      </c>
      <c r="H2187" s="133">
        <v>174761969818.82016</v>
      </c>
      <c r="I2187" s="133">
        <v>11922349015198.043</v>
      </c>
      <c r="J2187" s="133">
        <v>706423823764.88757</v>
      </c>
      <c r="K2187" s="133">
        <v>73580847782.820648</v>
      </c>
      <c r="L2187" s="133">
        <v>1601755585402.0513</v>
      </c>
      <c r="M2187" s="133">
        <v>14478871241966.621</v>
      </c>
      <c r="N2187" s="133">
        <v>15447549973384.639</v>
      </c>
      <c r="O2187" s="132">
        <v>0.58193999447312506</v>
      </c>
      <c r="P2187" s="132">
        <v>0.64602513877539058</v>
      </c>
      <c r="Q2187" s="133">
        <v>3810.4464660544249</v>
      </c>
      <c r="R2187" s="426">
        <v>0.94992058415680347</v>
      </c>
    </row>
    <row r="2188" spans="1:18">
      <c r="A2188" s="134">
        <f t="shared" si="34"/>
        <v>2183</v>
      </c>
      <c r="B2188" s="131">
        <v>8602491.3914283849</v>
      </c>
      <c r="C2188" s="131">
        <v>3762916.0398780867</v>
      </c>
      <c r="D2188" s="131">
        <v>758534.97455014812</v>
      </c>
      <c r="E2188" s="131">
        <v>4082932.9666993879</v>
      </c>
      <c r="F2188" s="133">
        <v>227670782735.47754</v>
      </c>
      <c r="G2188" s="133">
        <v>34675312331.972336</v>
      </c>
      <c r="H2188" s="133">
        <v>500511441861.38843</v>
      </c>
      <c r="I2188" s="133">
        <v>8769902955264.2402</v>
      </c>
      <c r="J2188" s="133">
        <v>169056380336.44791</v>
      </c>
      <c r="K2188" s="133">
        <v>56767909267.496773</v>
      </c>
      <c r="L2188" s="133">
        <v>1385921094351.96</v>
      </c>
      <c r="M2188" s="133">
        <v>10882159781081.531</v>
      </c>
      <c r="N2188" s="133">
        <v>11819833279585.611</v>
      </c>
      <c r="O2188" s="132">
        <v>0.53528718924221386</v>
      </c>
      <c r="P2188" s="132">
        <v>0.60083456084682629</v>
      </c>
      <c r="Q2188" s="133">
        <v>2915.5977502677879</v>
      </c>
      <c r="R2188" s="426">
        <v>0.99038561939146863</v>
      </c>
    </row>
    <row r="2189" spans="1:18">
      <c r="A2189" s="134">
        <f t="shared" si="34"/>
        <v>2184</v>
      </c>
      <c r="B2189" s="131">
        <v>7485727.2450197302</v>
      </c>
      <c r="C2189" s="131">
        <v>5534570.6481407518</v>
      </c>
      <c r="D2189" s="131">
        <v>1190595.6933285946</v>
      </c>
      <c r="E2189" s="131">
        <v>3542554.8503161985</v>
      </c>
      <c r="F2189" s="133">
        <v>155849559179.39676</v>
      </c>
      <c r="G2189" s="133">
        <v>31109260216.845844</v>
      </c>
      <c r="H2189" s="133">
        <v>472263772229.89801</v>
      </c>
      <c r="I2189" s="133">
        <v>10347992353104.273</v>
      </c>
      <c r="J2189" s="133">
        <v>137481777737.37396</v>
      </c>
      <c r="K2189" s="133">
        <v>105834609588.51686</v>
      </c>
      <c r="L2189" s="133">
        <v>2280404933034.0957</v>
      </c>
      <c r="M2189" s="133">
        <v>13343977445694.158</v>
      </c>
      <c r="N2189" s="133">
        <v>14267727151881.602</v>
      </c>
      <c r="O2189" s="132">
        <v>0.60768511007932202</v>
      </c>
      <c r="P2189" s="132">
        <v>0.67503142428874274</v>
      </c>
      <c r="Q2189" s="133">
        <v>3519.4196230591024</v>
      </c>
      <c r="R2189" s="426">
        <v>0.93352620881718462</v>
      </c>
    </row>
    <row r="2190" spans="1:18">
      <c r="A2190" s="134">
        <f t="shared" si="34"/>
        <v>2185</v>
      </c>
      <c r="B2190" s="131">
        <v>7672201.2858091341</v>
      </c>
      <c r="C2190" s="131">
        <v>7931772.4923698995</v>
      </c>
      <c r="D2190" s="131">
        <v>999806.8397783956</v>
      </c>
      <c r="E2190" s="131">
        <v>9424067.1618616544</v>
      </c>
      <c r="F2190" s="133">
        <v>183412684585.18155</v>
      </c>
      <c r="G2190" s="133">
        <v>52804199176.144928</v>
      </c>
      <c r="H2190" s="133">
        <v>583805452659.13354</v>
      </c>
      <c r="I2190" s="133">
        <v>10370597196309.752</v>
      </c>
      <c r="J2190" s="133">
        <v>659599201965.11462</v>
      </c>
      <c r="K2190" s="133">
        <v>154738212938.56009</v>
      </c>
      <c r="L2190" s="133">
        <v>1896234222551.958</v>
      </c>
      <c r="M2190" s="133">
        <v>13664974286424.52</v>
      </c>
      <c r="N2190" s="133">
        <v>14502259403205.441</v>
      </c>
      <c r="O2190" s="132">
        <v>0.53120907487468039</v>
      </c>
      <c r="P2190" s="132">
        <v>0.59199673372978656</v>
      </c>
      <c r="Q2190" s="133">
        <v>3577.2716830797831</v>
      </c>
      <c r="R2190" s="426">
        <v>0.98553281020855099</v>
      </c>
    </row>
    <row r="2191" spans="1:18">
      <c r="A2191" s="134">
        <f t="shared" si="34"/>
        <v>2186</v>
      </c>
      <c r="B2191" s="131">
        <v>9593608.1406752504</v>
      </c>
      <c r="C2191" s="131">
        <v>5322367.0297382483</v>
      </c>
      <c r="D2191" s="131">
        <v>960330.43237072416</v>
      </c>
      <c r="E2191" s="131">
        <v>4423998.1008281521</v>
      </c>
      <c r="F2191" s="133">
        <v>273531833593.32477</v>
      </c>
      <c r="G2191" s="133">
        <v>56452060084.424011</v>
      </c>
      <c r="H2191" s="133">
        <v>607383163945.38953</v>
      </c>
      <c r="I2191" s="133">
        <v>11465240719789.945</v>
      </c>
      <c r="J2191" s="133">
        <v>247313966617.13123</v>
      </c>
      <c r="K2191" s="133">
        <v>99243603233.397339</v>
      </c>
      <c r="L2191" s="133">
        <v>2264847676977.8535</v>
      </c>
      <c r="M2191" s="133">
        <v>14684029130563.715</v>
      </c>
      <c r="N2191" s="133">
        <v>15628522477433.48</v>
      </c>
      <c r="O2191" s="132">
        <v>0.60515923471441979</v>
      </c>
      <c r="P2191" s="132">
        <v>0.69315967650945698</v>
      </c>
      <c r="Q2191" s="133">
        <v>3855.0869455928664</v>
      </c>
      <c r="R2191" s="426">
        <v>1.2463092638859754</v>
      </c>
    </row>
    <row r="2192" spans="1:18">
      <c r="A2192" s="134">
        <f t="shared" si="34"/>
        <v>2187</v>
      </c>
      <c r="B2192" s="131">
        <v>15478844.254971029</v>
      </c>
      <c r="C2192" s="131">
        <v>8678021.7348269243</v>
      </c>
      <c r="D2192" s="131">
        <v>1249275.6191107323</v>
      </c>
      <c r="E2192" s="131">
        <v>4414828.0899895402</v>
      </c>
      <c r="F2192" s="133">
        <v>272580843519.17194</v>
      </c>
      <c r="G2192" s="133">
        <v>60901316133.076447</v>
      </c>
      <c r="H2192" s="133">
        <v>366451796707.88354</v>
      </c>
      <c r="I2192" s="133">
        <v>13856070884013.637</v>
      </c>
      <c r="J2192" s="133">
        <v>269562257735.3161</v>
      </c>
      <c r="K2192" s="133">
        <v>138530591587.57733</v>
      </c>
      <c r="L2192" s="133">
        <v>2949312130490.7402</v>
      </c>
      <c r="M2192" s="133">
        <v>17579927660535.154</v>
      </c>
      <c r="N2192" s="133">
        <v>18731632308669.055</v>
      </c>
      <c r="O2192" s="132">
        <v>0.58660679525073434</v>
      </c>
      <c r="P2192" s="132">
        <v>0.66227264221981652</v>
      </c>
      <c r="Q2192" s="133">
        <v>4620.5309098838316</v>
      </c>
      <c r="R2192" s="426">
        <v>1.2529460686574412</v>
      </c>
    </row>
    <row r="2193" spans="1:18">
      <c r="A2193" s="134">
        <f t="shared" si="34"/>
        <v>2188</v>
      </c>
      <c r="B2193" s="131">
        <v>8827979.543309886</v>
      </c>
      <c r="C2193" s="131">
        <v>8691005.2933656685</v>
      </c>
      <c r="D2193" s="131">
        <v>879685.81342100329</v>
      </c>
      <c r="E2193" s="131">
        <v>6924314.174707884</v>
      </c>
      <c r="F2193" s="133">
        <v>232390372018.23962</v>
      </c>
      <c r="G2193" s="133">
        <v>75453364258.210419</v>
      </c>
      <c r="H2193" s="133">
        <v>531142889566.68591</v>
      </c>
      <c r="I2193" s="133">
        <v>13632654444659.012</v>
      </c>
      <c r="J2193" s="133">
        <v>598560513545.62061</v>
      </c>
      <c r="K2193" s="133">
        <v>75428684147.958405</v>
      </c>
      <c r="L2193" s="133">
        <v>2052628038246.2375</v>
      </c>
      <c r="M2193" s="133">
        <v>16890414570165.516</v>
      </c>
      <c r="N2193" s="133">
        <v>17971949978517.605</v>
      </c>
      <c r="O2193" s="132">
        <v>0.6207358080621409</v>
      </c>
      <c r="P2193" s="132">
        <v>0.69565902139817837</v>
      </c>
      <c r="Q2193" s="133">
        <v>4433.1401032357189</v>
      </c>
      <c r="R2193" s="426">
        <v>1.2455671532028916</v>
      </c>
    </row>
    <row r="2194" spans="1:18">
      <c r="A2194" s="134">
        <f t="shared" si="34"/>
        <v>2189</v>
      </c>
      <c r="B2194" s="131">
        <v>11637105.292877618</v>
      </c>
      <c r="C2194" s="131">
        <v>8089545.5330261849</v>
      </c>
      <c r="D2194" s="131">
        <v>853181.97364957235</v>
      </c>
      <c r="E2194" s="131">
        <v>4435949.7357656714</v>
      </c>
      <c r="F2194" s="133">
        <v>212631832648.89209</v>
      </c>
      <c r="G2194" s="133">
        <v>60826903792.74498</v>
      </c>
      <c r="H2194" s="133">
        <v>1052890610104.2609</v>
      </c>
      <c r="I2194" s="133">
        <v>12099791690259.92</v>
      </c>
      <c r="J2194" s="133">
        <v>228690107883.4989</v>
      </c>
      <c r="K2194" s="133">
        <v>95375498340.55307</v>
      </c>
      <c r="L2194" s="133">
        <v>1772832779271.6672</v>
      </c>
      <c r="M2194" s="133">
        <v>15249580685859.9</v>
      </c>
      <c r="N2194" s="133">
        <v>16287136067372.662</v>
      </c>
      <c r="O2194" s="132">
        <v>0.59504136438443933</v>
      </c>
      <c r="P2194" s="132">
        <v>0.66722770754375527</v>
      </c>
      <c r="Q2194" s="133">
        <v>4017.5471305803312</v>
      </c>
      <c r="R2194" s="426">
        <v>1.1536241456017575</v>
      </c>
    </row>
    <row r="2195" spans="1:18">
      <c r="A2195" s="134">
        <f t="shared" si="34"/>
        <v>2190</v>
      </c>
      <c r="B2195" s="131">
        <v>8215722.3885488287</v>
      </c>
      <c r="C2195" s="131">
        <v>5698371.9718171153</v>
      </c>
      <c r="D2195" s="131">
        <v>765411.51921923878</v>
      </c>
      <c r="E2195" s="131">
        <v>4812958.8191099018</v>
      </c>
      <c r="F2195" s="133">
        <v>194127559796.66089</v>
      </c>
      <c r="G2195" s="133">
        <v>43232061960.411446</v>
      </c>
      <c r="H2195" s="133">
        <v>458785278963.03821</v>
      </c>
      <c r="I2195" s="133">
        <v>11454875937149.896</v>
      </c>
      <c r="J2195" s="133">
        <v>284089003128.16516</v>
      </c>
      <c r="K2195" s="133">
        <v>54845679009.071144</v>
      </c>
      <c r="L2195" s="133">
        <v>1417016601521.2561</v>
      </c>
      <c r="M2195" s="133">
        <v>13669612499771.428</v>
      </c>
      <c r="N2195" s="133">
        <v>14615726117688.291</v>
      </c>
      <c r="O2195" s="132">
        <v>0.61562568314900601</v>
      </c>
      <c r="P2195" s="132">
        <v>0.68934309935733673</v>
      </c>
      <c r="Q2195" s="133">
        <v>3605.2605125032783</v>
      </c>
      <c r="R2195" s="426">
        <v>1.0234118336075952</v>
      </c>
    </row>
    <row r="2196" spans="1:18">
      <c r="A2196" s="134">
        <f t="shared" si="34"/>
        <v>2191</v>
      </c>
      <c r="B2196" s="131">
        <v>8610889.1740434822</v>
      </c>
      <c r="C2196" s="131">
        <v>6295495.7255155584</v>
      </c>
      <c r="D2196" s="131">
        <v>898419.99689627171</v>
      </c>
      <c r="E2196" s="131">
        <v>5676656.7405100279</v>
      </c>
      <c r="F2196" s="133">
        <v>231331820715.43799</v>
      </c>
      <c r="G2196" s="133">
        <v>77462874494.664703</v>
      </c>
      <c r="H2196" s="133">
        <v>499533265457.4552</v>
      </c>
      <c r="I2196" s="133">
        <v>11073829017537.477</v>
      </c>
      <c r="J2196" s="133">
        <v>284998723228.29572</v>
      </c>
      <c r="K2196" s="133">
        <v>51417622362.340065</v>
      </c>
      <c r="L2196" s="133">
        <v>2106040675240.8372</v>
      </c>
      <c r="M2196" s="133">
        <v>14015819303826.404</v>
      </c>
      <c r="N2196" s="133">
        <v>14944935162533.439</v>
      </c>
      <c r="O2196" s="132">
        <v>0.59871192298893572</v>
      </c>
      <c r="P2196" s="132">
        <v>0.67525409366618239</v>
      </c>
      <c r="Q2196" s="133">
        <v>3686.4664929781547</v>
      </c>
      <c r="R2196" s="426">
        <v>1.0607785790058055</v>
      </c>
    </row>
    <row r="2197" spans="1:18">
      <c r="A2197" s="134">
        <f t="shared" si="34"/>
        <v>2192</v>
      </c>
      <c r="B2197" s="131">
        <v>9781050.5408673193</v>
      </c>
      <c r="C2197" s="131">
        <v>4351690.7940397663</v>
      </c>
      <c r="D2197" s="131">
        <v>1504397.539699157</v>
      </c>
      <c r="E2197" s="131">
        <v>4959213.615817355</v>
      </c>
      <c r="F2197" s="133">
        <v>180523966163.9126</v>
      </c>
      <c r="G2197" s="133">
        <v>54333399997.110023</v>
      </c>
      <c r="H2197" s="133">
        <v>771669977077.16675</v>
      </c>
      <c r="I2197" s="133">
        <v>8892612784472.6035</v>
      </c>
      <c r="J2197" s="133">
        <v>261957688363.28708</v>
      </c>
      <c r="K2197" s="133">
        <v>109630949092.67171</v>
      </c>
      <c r="L2197" s="133">
        <v>3147620616411.229</v>
      </c>
      <c r="M2197" s="133">
        <v>13183492015416.957</v>
      </c>
      <c r="N2197" s="133">
        <v>14113117408530.014</v>
      </c>
      <c r="O2197" s="132">
        <v>0.55449884470710553</v>
      </c>
      <c r="P2197" s="132">
        <v>0.62328402817234574</v>
      </c>
      <c r="Q2197" s="133">
        <v>3481.2820445313305</v>
      </c>
      <c r="R2197" s="426">
        <v>1.0021436293480586</v>
      </c>
    </row>
    <row r="2198" spans="1:18">
      <c r="A2198" s="134">
        <f t="shared" si="34"/>
        <v>2193</v>
      </c>
      <c r="B2198" s="131">
        <v>5891736.690014923</v>
      </c>
      <c r="C2198" s="131">
        <v>3690298.9046018263</v>
      </c>
      <c r="D2198" s="131">
        <v>1393264.4616688062</v>
      </c>
      <c r="E2198" s="131">
        <v>4125063.1518291263</v>
      </c>
      <c r="F2198" s="133">
        <v>214135620052.5675</v>
      </c>
      <c r="G2198" s="133">
        <v>46307797174.648087</v>
      </c>
      <c r="H2198" s="133">
        <v>621116450054.94031</v>
      </c>
      <c r="I2198" s="133">
        <v>8140294447469.1094</v>
      </c>
      <c r="J2198" s="133">
        <v>217533796512.74918</v>
      </c>
      <c r="K2198" s="133">
        <v>170388848774.31909</v>
      </c>
      <c r="L2198" s="133">
        <v>2891957770307.9165</v>
      </c>
      <c r="M2198" s="133">
        <v>12041291313119.033</v>
      </c>
      <c r="N2198" s="133">
        <v>12901376530156.645</v>
      </c>
      <c r="O2198" s="132">
        <v>0.60819773248388287</v>
      </c>
      <c r="P2198" s="132">
        <v>0.6796867751344644</v>
      </c>
      <c r="Q2198" s="133">
        <v>3182.3819758649838</v>
      </c>
      <c r="R2198" s="426">
        <v>0.93083401990766745</v>
      </c>
    </row>
    <row r="2199" spans="1:18">
      <c r="A2199" s="134">
        <f t="shared" si="34"/>
        <v>2194</v>
      </c>
      <c r="B2199" s="131">
        <v>9316028.7188584823</v>
      </c>
      <c r="C2199" s="131">
        <v>5195461.1306946184</v>
      </c>
      <c r="D2199" s="131">
        <v>902345.63321170933</v>
      </c>
      <c r="E2199" s="131">
        <v>6756416.557923913</v>
      </c>
      <c r="F2199" s="133">
        <v>272707674565.61725</v>
      </c>
      <c r="G2199" s="133">
        <v>58987985234.535797</v>
      </c>
      <c r="H2199" s="133">
        <v>731263457913.4939</v>
      </c>
      <c r="I2199" s="133">
        <v>9486903741446.4844</v>
      </c>
      <c r="J2199" s="133">
        <v>385661856686.50378</v>
      </c>
      <c r="K2199" s="133">
        <v>79938328588.690872</v>
      </c>
      <c r="L2199" s="133">
        <v>2107401690383.3418</v>
      </c>
      <c r="M2199" s="133">
        <v>12791169075018.516</v>
      </c>
      <c r="N2199" s="133">
        <v>13642948326994.594</v>
      </c>
      <c r="O2199" s="132">
        <v>0.56116739799212512</v>
      </c>
      <c r="P2199" s="132">
        <v>0.62329882692323813</v>
      </c>
      <c r="Q2199" s="133">
        <v>3365.305458064774</v>
      </c>
      <c r="R2199" s="426">
        <v>1.1882476926222683</v>
      </c>
    </row>
    <row r="2200" spans="1:18">
      <c r="A2200" s="134">
        <f t="shared" si="34"/>
        <v>2195</v>
      </c>
      <c r="B2200" s="131">
        <v>13085126.308961093</v>
      </c>
      <c r="C2200" s="131">
        <v>6824811.0460492903</v>
      </c>
      <c r="D2200" s="131">
        <v>676120.0883449117</v>
      </c>
      <c r="E2200" s="131">
        <v>4486628.6026661508</v>
      </c>
      <c r="F2200" s="133">
        <v>271920996768.21942</v>
      </c>
      <c r="G2200" s="133">
        <v>65949606205.369003</v>
      </c>
      <c r="H2200" s="133">
        <v>592509712909.77893</v>
      </c>
      <c r="I2200" s="133">
        <v>13015425390659.113</v>
      </c>
      <c r="J2200" s="133">
        <v>342594669927.9754</v>
      </c>
      <c r="K2200" s="133">
        <v>56637064768.598076</v>
      </c>
      <c r="L2200" s="133">
        <v>1209748754070.9768</v>
      </c>
      <c r="M2200" s="133">
        <v>15216915592336.441</v>
      </c>
      <c r="N2200" s="133">
        <v>16341787008768.447</v>
      </c>
      <c r="O2200" s="132">
        <v>0.59587070243441076</v>
      </c>
      <c r="P2200" s="132">
        <v>0.66077655529631263</v>
      </c>
      <c r="Q2200" s="133">
        <v>4031.0278758678951</v>
      </c>
      <c r="R2200" s="426">
        <v>1.0324855827594148</v>
      </c>
    </row>
    <row r="2201" spans="1:18">
      <c r="A2201" s="134">
        <f t="shared" si="34"/>
        <v>2196</v>
      </c>
      <c r="B2201" s="131">
        <v>14264521.94785575</v>
      </c>
      <c r="C2201" s="131">
        <v>9745420.826337669</v>
      </c>
      <c r="D2201" s="131">
        <v>861243.34084213118</v>
      </c>
      <c r="E2201" s="131">
        <v>3844825.3019585451</v>
      </c>
      <c r="F2201" s="133">
        <v>241554615804.5387</v>
      </c>
      <c r="G2201" s="133">
        <v>58156436030.126297</v>
      </c>
      <c r="H2201" s="133">
        <v>0</v>
      </c>
      <c r="I2201" s="133">
        <v>14077251931831.004</v>
      </c>
      <c r="J2201" s="133">
        <v>275438272594.5824</v>
      </c>
      <c r="K2201" s="133">
        <v>100969297751.56924</v>
      </c>
      <c r="L2201" s="133">
        <v>1960649810903.603</v>
      </c>
      <c r="M2201" s="133">
        <v>16414309313080.758</v>
      </c>
      <c r="N2201" s="133">
        <v>17457703661888.607</v>
      </c>
      <c r="O2201" s="132">
        <v>0.61199575726474298</v>
      </c>
      <c r="P2201" s="132">
        <v>0.66183408233029239</v>
      </c>
      <c r="Q2201" s="133">
        <v>4306.290987145685</v>
      </c>
      <c r="R2201" s="426">
        <v>0.98962913203233482</v>
      </c>
    </row>
    <row r="2202" spans="1:18">
      <c r="A2202" s="134">
        <f t="shared" si="34"/>
        <v>2197</v>
      </c>
      <c r="B2202" s="131">
        <v>5771312.1484157695</v>
      </c>
      <c r="C2202" s="131">
        <v>4910630.5627803262</v>
      </c>
      <c r="D2202" s="131">
        <v>1002219.2756752446</v>
      </c>
      <c r="E2202" s="131">
        <v>6359842.8061195789</v>
      </c>
      <c r="F2202" s="133">
        <v>244234190212.75336</v>
      </c>
      <c r="G2202" s="133">
        <v>59830904806.808517</v>
      </c>
      <c r="H2202" s="133">
        <v>575682381404.16357</v>
      </c>
      <c r="I2202" s="133">
        <v>9520369976682.4648</v>
      </c>
      <c r="J2202" s="133">
        <v>464311246206.25073</v>
      </c>
      <c r="K2202" s="133">
        <v>71647370753.922119</v>
      </c>
      <c r="L2202" s="133">
        <v>1995939711222.1982</v>
      </c>
      <c r="M2202" s="133">
        <v>12627950686269</v>
      </c>
      <c r="N2202" s="133">
        <v>13475096763479.324</v>
      </c>
      <c r="O2202" s="132">
        <v>0.61582336482054767</v>
      </c>
      <c r="P2202" s="132">
        <v>0.67458728911905275</v>
      </c>
      <c r="Q2202" s="133">
        <v>3323.9015203451713</v>
      </c>
      <c r="R2202" s="426">
        <v>0.92608364358245066</v>
      </c>
    </row>
    <row r="2203" spans="1:18">
      <c r="A2203" s="134">
        <f t="shared" si="34"/>
        <v>2198</v>
      </c>
      <c r="B2203" s="131">
        <v>10346777.820408702</v>
      </c>
      <c r="C2203" s="131">
        <v>6651748.9157895604</v>
      </c>
      <c r="D2203" s="131">
        <v>1300447.070233858</v>
      </c>
      <c r="E2203" s="131">
        <v>4441854.5379911838</v>
      </c>
      <c r="F2203" s="133">
        <v>223934653979.09784</v>
      </c>
      <c r="G2203" s="133">
        <v>47400530235.13765</v>
      </c>
      <c r="H2203" s="133">
        <v>597065552573.72937</v>
      </c>
      <c r="I2203" s="133">
        <v>12131983060595.377</v>
      </c>
      <c r="J2203" s="133">
        <v>274377115683.1232</v>
      </c>
      <c r="K2203" s="133">
        <v>110862057645.14212</v>
      </c>
      <c r="L2203" s="133">
        <v>2605485647068.9824</v>
      </c>
      <c r="M2203" s="133">
        <v>15719773433566.354</v>
      </c>
      <c r="N2203" s="133">
        <v>16867129977979.324</v>
      </c>
      <c r="O2203" s="132">
        <v>0.60800068150234021</v>
      </c>
      <c r="P2203" s="132">
        <v>0.66853319405306488</v>
      </c>
      <c r="Q2203" s="133">
        <v>4160.6142027576034</v>
      </c>
      <c r="R2203" s="426">
        <v>0.90616552236072745</v>
      </c>
    </row>
    <row r="2204" spans="1:18">
      <c r="A2204" s="134">
        <f t="shared" si="34"/>
        <v>2199</v>
      </c>
      <c r="B2204" s="131">
        <v>13744816.691422373</v>
      </c>
      <c r="C2204" s="131">
        <v>19775965.104762025</v>
      </c>
      <c r="D2204" s="131">
        <v>1080562.063146485</v>
      </c>
      <c r="E2204" s="131">
        <v>4722326.7541248184</v>
      </c>
      <c r="F2204" s="133">
        <v>218925669090.0116</v>
      </c>
      <c r="G2204" s="133">
        <v>40915398209.182747</v>
      </c>
      <c r="H2204" s="133">
        <v>539758744120.72601</v>
      </c>
      <c r="I2204" s="133">
        <v>25460672348167.449</v>
      </c>
      <c r="J2204" s="133">
        <v>356279029047.53406</v>
      </c>
      <c r="K2204" s="133">
        <v>126500598614.16866</v>
      </c>
      <c r="L2204" s="133">
        <v>1900981026141.4958</v>
      </c>
      <c r="M2204" s="133">
        <v>28384191746091.375</v>
      </c>
      <c r="N2204" s="133">
        <v>30150921533482.031</v>
      </c>
      <c r="O2204" s="132">
        <v>0.67989476471695576</v>
      </c>
      <c r="P2204" s="132">
        <v>0.74867951314590653</v>
      </c>
      <c r="Q2204" s="133">
        <v>7437.3264759452468</v>
      </c>
      <c r="R2204" s="426">
        <v>0.98536094501203986</v>
      </c>
    </row>
    <row r="2205" spans="1:18">
      <c r="A2205" s="134">
        <f t="shared" si="34"/>
        <v>2200</v>
      </c>
      <c r="B2205" s="131">
        <v>5062518.4410246564</v>
      </c>
      <c r="C2205" s="131">
        <v>2488930.0437516915</v>
      </c>
      <c r="D2205" s="131">
        <v>1208592.7637618349</v>
      </c>
      <c r="E2205" s="131">
        <v>2852020.4282448753</v>
      </c>
      <c r="F2205" s="133">
        <v>228985223830.88464</v>
      </c>
      <c r="G2205" s="133">
        <v>43390612409.457642</v>
      </c>
      <c r="H2205" s="133">
        <v>539715041160.10559</v>
      </c>
      <c r="I2205" s="133">
        <v>6954864249936.8799</v>
      </c>
      <c r="J2205" s="133">
        <v>146214162374.27936</v>
      </c>
      <c r="K2205" s="133">
        <v>73819022419.829147</v>
      </c>
      <c r="L2205" s="133">
        <v>3216189883582.0605</v>
      </c>
      <c r="M2205" s="133">
        <v>10930802359473.154</v>
      </c>
      <c r="N2205" s="133">
        <v>11796702865309.59</v>
      </c>
      <c r="O2205" s="132">
        <v>0.59673612115095309</v>
      </c>
      <c r="P2205" s="132">
        <v>0.6827283801541465</v>
      </c>
      <c r="Q2205" s="133">
        <v>2909.8921720053254</v>
      </c>
      <c r="R2205" s="426">
        <v>1.3017884200215457</v>
      </c>
    </row>
    <row r="2206" spans="1:18">
      <c r="A2206" s="134">
        <f t="shared" si="34"/>
        <v>2201</v>
      </c>
      <c r="B2206" s="131">
        <v>12644802.563082267</v>
      </c>
      <c r="C2206" s="131">
        <v>5690338.2884474471</v>
      </c>
      <c r="D2206" s="131">
        <v>1226486.3808781651</v>
      </c>
      <c r="E2206" s="131">
        <v>5069066.5429399908</v>
      </c>
      <c r="F2206" s="133">
        <v>195912725932.10071</v>
      </c>
      <c r="G2206" s="133">
        <v>49891907230.666275</v>
      </c>
      <c r="H2206" s="133">
        <v>0</v>
      </c>
      <c r="I2206" s="133">
        <v>11365255145871.211</v>
      </c>
      <c r="J2206" s="133">
        <v>332063705412.09406</v>
      </c>
      <c r="K2206" s="133">
        <v>90512994740.481232</v>
      </c>
      <c r="L2206" s="133">
        <v>2632720620163.166</v>
      </c>
      <c r="M2206" s="133">
        <v>14420552466186.951</v>
      </c>
      <c r="N2206" s="133">
        <v>15350121547374.145</v>
      </c>
      <c r="O2206" s="132">
        <v>0.55115238494502083</v>
      </c>
      <c r="P2206" s="132">
        <v>0.61801371737220268</v>
      </c>
      <c r="Q2206" s="133">
        <v>3786.4138005362961</v>
      </c>
      <c r="R2206" s="426">
        <v>1.037180467475137</v>
      </c>
    </row>
    <row r="2207" spans="1:18">
      <c r="A2207" s="134">
        <f t="shared" si="34"/>
        <v>2202</v>
      </c>
      <c r="B2207" s="131">
        <v>17074019.797451634</v>
      </c>
      <c r="C2207" s="131">
        <v>6132606.5980623141</v>
      </c>
      <c r="D2207" s="131">
        <v>724085.19861978199</v>
      </c>
      <c r="E2207" s="131">
        <v>3911230.601299651</v>
      </c>
      <c r="F2207" s="133">
        <v>282818462095.71295</v>
      </c>
      <c r="G2207" s="133">
        <v>67765776521.216965</v>
      </c>
      <c r="H2207" s="133">
        <v>318759032396.26703</v>
      </c>
      <c r="I2207" s="133">
        <v>11535553351445.637</v>
      </c>
      <c r="J2207" s="133">
        <v>237002754727.52621</v>
      </c>
      <c r="K2207" s="133">
        <v>71759438878.969055</v>
      </c>
      <c r="L2207" s="133">
        <v>1273382090700.4187</v>
      </c>
      <c r="M2207" s="133">
        <v>13436456668148.816</v>
      </c>
      <c r="N2207" s="133">
        <v>14374532546923.084</v>
      </c>
      <c r="O2207" s="132">
        <v>0.54542402833459247</v>
      </c>
      <c r="P2207" s="132">
        <v>0.59541477145146071</v>
      </c>
      <c r="Q2207" s="133">
        <v>3545.7653051117622</v>
      </c>
      <c r="R2207" s="426">
        <v>0.93944137344809175</v>
      </c>
    </row>
    <row r="2208" spans="1:18">
      <c r="A2208" s="134">
        <f t="shared" si="34"/>
        <v>2203</v>
      </c>
      <c r="B2208" s="131">
        <v>13892395.0035992</v>
      </c>
      <c r="C2208" s="131">
        <v>4945145.348965195</v>
      </c>
      <c r="D2208" s="131">
        <v>1109567.2925485969</v>
      </c>
      <c r="E2208" s="131">
        <v>3122654.2533847429</v>
      </c>
      <c r="F2208" s="133">
        <v>257856639672.09772</v>
      </c>
      <c r="G2208" s="133">
        <v>41585300169.57859</v>
      </c>
      <c r="H2208" s="133">
        <v>319261756900.28009</v>
      </c>
      <c r="I2208" s="133">
        <v>10794424277767.855</v>
      </c>
      <c r="J2208" s="133">
        <v>173838800779.11118</v>
      </c>
      <c r="K2208" s="133">
        <v>126088937921.89125</v>
      </c>
      <c r="L2208" s="133">
        <v>2585943760898.9648</v>
      </c>
      <c r="M2208" s="133">
        <v>13999557534268.102</v>
      </c>
      <c r="N2208" s="133">
        <v>15017064075412.078</v>
      </c>
      <c r="O2208" s="132">
        <v>0.5669024738940176</v>
      </c>
      <c r="P2208" s="132">
        <v>0.63536061615302952</v>
      </c>
      <c r="Q2208" s="133">
        <v>3704.258528715362</v>
      </c>
      <c r="R2208" s="426">
        <v>1.2125900630260162</v>
      </c>
    </row>
    <row r="2209" spans="1:18">
      <c r="A2209" s="134">
        <f t="shared" si="34"/>
        <v>2204</v>
      </c>
      <c r="B2209" s="131">
        <v>9236779.6590557247</v>
      </c>
      <c r="C2209" s="131">
        <v>9907709.4618409704</v>
      </c>
      <c r="D2209" s="131">
        <v>1512815.7034933134</v>
      </c>
      <c r="E2209" s="131">
        <v>5042346.0888199732</v>
      </c>
      <c r="F2209" s="133">
        <v>238807753924.26849</v>
      </c>
      <c r="G2209" s="133">
        <v>65199241930.827698</v>
      </c>
      <c r="H2209" s="133">
        <v>808597823318.38477</v>
      </c>
      <c r="I2209" s="133">
        <v>14099958309204.371</v>
      </c>
      <c r="J2209" s="133">
        <v>302708102635.11469</v>
      </c>
      <c r="K2209" s="133">
        <v>198572694093.09854</v>
      </c>
      <c r="L2209" s="133">
        <v>3784789959607.416</v>
      </c>
      <c r="M2209" s="133">
        <v>19194626888858.383</v>
      </c>
      <c r="N2209" s="133">
        <v>20354845118900.758</v>
      </c>
      <c r="O2209" s="132">
        <v>0.62314998146941714</v>
      </c>
      <c r="P2209" s="132">
        <v>0.6905308740304773</v>
      </c>
      <c r="Q2209" s="133">
        <v>5020.9287417120768</v>
      </c>
      <c r="R2209" s="426">
        <v>1.2300474811116391</v>
      </c>
    </row>
    <row r="2210" spans="1:18">
      <c r="A2210" s="134">
        <f t="shared" si="34"/>
        <v>2205</v>
      </c>
      <c r="B2210" s="131">
        <v>11576126.502526971</v>
      </c>
      <c r="C2210" s="131">
        <v>3581043.1131029394</v>
      </c>
      <c r="D2210" s="131">
        <v>1162033.4865332022</v>
      </c>
      <c r="E2210" s="131">
        <v>9123749.5389325116</v>
      </c>
      <c r="F2210" s="133">
        <v>289457428811.20306</v>
      </c>
      <c r="G2210" s="133">
        <v>70637398203.025772</v>
      </c>
      <c r="H2210" s="133">
        <v>744597885127.40283</v>
      </c>
      <c r="I2210" s="133">
        <v>7883684811153.9111</v>
      </c>
      <c r="J2210" s="133">
        <v>619937401310.96509</v>
      </c>
      <c r="K2210" s="133">
        <v>130090359681.5228</v>
      </c>
      <c r="L2210" s="133">
        <v>3226091787324.8589</v>
      </c>
      <c r="M2210" s="133">
        <v>12604402244598.662</v>
      </c>
      <c r="N2210" s="133">
        <v>13470492374650.949</v>
      </c>
      <c r="O2210" s="132">
        <v>0.50690326174549682</v>
      </c>
      <c r="P2210" s="132">
        <v>0.58336949835956553</v>
      </c>
      <c r="Q2210" s="133">
        <v>3322.7657559573136</v>
      </c>
      <c r="R2210" s="426">
        <v>1.1611388736766002</v>
      </c>
    </row>
    <row r="2211" spans="1:18">
      <c r="A2211" s="134">
        <f t="shared" si="34"/>
        <v>2206</v>
      </c>
      <c r="B2211" s="131">
        <v>10166960.028842583</v>
      </c>
      <c r="C2211" s="131">
        <v>7732039.7560877902</v>
      </c>
      <c r="D2211" s="131">
        <v>1280350.1741738128</v>
      </c>
      <c r="E2211" s="131">
        <v>2523784.7884487039</v>
      </c>
      <c r="F2211" s="133">
        <v>214917241891.9129</v>
      </c>
      <c r="G2211" s="133">
        <v>51914410337.59787</v>
      </c>
      <c r="H2211" s="133">
        <v>486455601760.52954</v>
      </c>
      <c r="I2211" s="133">
        <v>13513797348567.707</v>
      </c>
      <c r="J2211" s="133">
        <v>122907723219.86589</v>
      </c>
      <c r="K2211" s="133">
        <v>107047292123.51451</v>
      </c>
      <c r="L2211" s="133">
        <v>2530196050109.2397</v>
      </c>
      <c r="M2211" s="133">
        <v>16760404015780.855</v>
      </c>
      <c r="N2211" s="133">
        <v>17843853128525.621</v>
      </c>
      <c r="O2211" s="132">
        <v>0.65465216119858138</v>
      </c>
      <c r="P2211" s="132">
        <v>0.72137254190534461</v>
      </c>
      <c r="Q2211" s="133">
        <v>4401.5424589357726</v>
      </c>
      <c r="R2211" s="426">
        <v>1.032497167235888</v>
      </c>
    </row>
    <row r="2212" spans="1:18">
      <c r="A2212" s="134">
        <f t="shared" si="34"/>
        <v>2207</v>
      </c>
      <c r="B2212" s="131">
        <v>9183401.7158223744</v>
      </c>
      <c r="C2212" s="131">
        <v>6562884.2965721292</v>
      </c>
      <c r="D2212" s="131">
        <v>687620.53911314951</v>
      </c>
      <c r="E2212" s="131">
        <v>5646251.3333765343</v>
      </c>
      <c r="F2212" s="133">
        <v>270015468876.62857</v>
      </c>
      <c r="G2212" s="133">
        <v>51378194970.294907</v>
      </c>
      <c r="H2212" s="133">
        <v>710406887605.29785</v>
      </c>
      <c r="I2212" s="133">
        <v>12912006824528.98</v>
      </c>
      <c r="J2212" s="133">
        <v>336886608715.52777</v>
      </c>
      <c r="K2212" s="133">
        <v>58779404121.285187</v>
      </c>
      <c r="L2212" s="133">
        <v>1254284728204.7852</v>
      </c>
      <c r="M2212" s="133">
        <v>15272364453175.875</v>
      </c>
      <c r="N2212" s="133">
        <v>16377448502762.084</v>
      </c>
      <c r="O2212" s="132">
        <v>0.62255001030821433</v>
      </c>
      <c r="P2212" s="132">
        <v>0.68842106624482757</v>
      </c>
      <c r="Q2212" s="133">
        <v>4039.8244950079143</v>
      </c>
      <c r="R2212" s="426">
        <v>0.87379350671158151</v>
      </c>
    </row>
    <row r="2213" spans="1:18">
      <c r="A2213" s="134">
        <f t="shared" si="34"/>
        <v>2208</v>
      </c>
      <c r="B2213" s="131">
        <v>7915413.34260506</v>
      </c>
      <c r="C2213" s="131">
        <v>6203667.175555231</v>
      </c>
      <c r="D2213" s="131">
        <v>798473.79895796243</v>
      </c>
      <c r="E2213" s="131">
        <v>6070391.5465247268</v>
      </c>
      <c r="F2213" s="133">
        <v>146668845348.39505</v>
      </c>
      <c r="G2213" s="133">
        <v>20933641155.62159</v>
      </c>
      <c r="H2213" s="133">
        <v>586822502627.21204</v>
      </c>
      <c r="I2213" s="133">
        <v>12706315916050.512</v>
      </c>
      <c r="J2213" s="133">
        <v>317845334812.35394</v>
      </c>
      <c r="K2213" s="133">
        <v>94155642317.372009</v>
      </c>
      <c r="L2213" s="133">
        <v>1974386239308.5906</v>
      </c>
      <c r="M2213" s="133">
        <v>15679525635116.039</v>
      </c>
      <c r="N2213" s="133">
        <v>16768413676462.84</v>
      </c>
      <c r="O2213" s="132">
        <v>0.61733421690959867</v>
      </c>
      <c r="P2213" s="132">
        <v>0.67355453533219822</v>
      </c>
      <c r="Q2213" s="133">
        <v>4136.2638570455947</v>
      </c>
      <c r="R2213" s="426">
        <v>1.143023558693318</v>
      </c>
    </row>
    <row r="2214" spans="1:18">
      <c r="A2214" s="134">
        <f t="shared" si="34"/>
        <v>2209</v>
      </c>
      <c r="B2214" s="131">
        <v>9300286.5787897334</v>
      </c>
      <c r="C2214" s="131">
        <v>3902098.6911764923</v>
      </c>
      <c r="D2214" s="131">
        <v>684349.09583073691</v>
      </c>
      <c r="E2214" s="131">
        <v>7848083.610341562</v>
      </c>
      <c r="F2214" s="133">
        <v>253465393270.71631</v>
      </c>
      <c r="G2214" s="133">
        <v>63036608205.001755</v>
      </c>
      <c r="H2214" s="133">
        <v>352654295621.25037</v>
      </c>
      <c r="I2214" s="133">
        <v>7567924658675.6123</v>
      </c>
      <c r="J2214" s="133">
        <v>569987112636.73962</v>
      </c>
      <c r="K2214" s="133">
        <v>49850503254.79995</v>
      </c>
      <c r="L2214" s="133">
        <v>1752002166025.7231</v>
      </c>
      <c r="M2214" s="133">
        <v>10292418736214.125</v>
      </c>
      <c r="N2214" s="133">
        <v>10952190955441.309</v>
      </c>
      <c r="O2214" s="132">
        <v>0.51570266134997067</v>
      </c>
      <c r="P2214" s="132">
        <v>0.57872965109313512</v>
      </c>
      <c r="Q2214" s="133">
        <v>2701.5764566949456</v>
      </c>
      <c r="R2214" s="426">
        <v>1.2470929332566538</v>
      </c>
    </row>
    <row r="2215" spans="1:18">
      <c r="A2215" s="134">
        <f t="shared" si="34"/>
        <v>2210</v>
      </c>
      <c r="B2215" s="131">
        <v>8931986.1792582218</v>
      </c>
      <c r="C2215" s="131">
        <v>11165675.552455995</v>
      </c>
      <c r="D2215" s="131">
        <v>1163582.6757377312</v>
      </c>
      <c r="E2215" s="131">
        <v>4094513.6525050304</v>
      </c>
      <c r="F2215" s="133">
        <v>208058580570.12006</v>
      </c>
      <c r="G2215" s="133">
        <v>43753158998.685379</v>
      </c>
      <c r="H2215" s="133">
        <v>477712411973.10828</v>
      </c>
      <c r="I2215" s="133">
        <v>18182820710189.805</v>
      </c>
      <c r="J2215" s="133">
        <v>208780771280.75757</v>
      </c>
      <c r="K2215" s="133">
        <v>92679197397.796555</v>
      </c>
      <c r="L2215" s="133">
        <v>3417399640091.9214</v>
      </c>
      <c r="M2215" s="133">
        <v>22379392730933.391</v>
      </c>
      <c r="N2215" s="133">
        <v>23799589073615.059</v>
      </c>
      <c r="O2215" s="132">
        <v>0.69353662800992544</v>
      </c>
      <c r="P2215" s="132">
        <v>0.76717265656507116</v>
      </c>
      <c r="Q2215" s="133">
        <v>5870.6435800727822</v>
      </c>
      <c r="R2215" s="426">
        <v>1.3804913223279798</v>
      </c>
    </row>
    <row r="2216" spans="1:18">
      <c r="A2216" s="134">
        <f t="shared" si="34"/>
        <v>2211</v>
      </c>
      <c r="B2216" s="131">
        <v>10971194.259536862</v>
      </c>
      <c r="C2216" s="131">
        <v>3749567.4911261834</v>
      </c>
      <c r="D2216" s="131">
        <v>972594.46111450554</v>
      </c>
      <c r="E2216" s="131">
        <v>4439766.9809476044</v>
      </c>
      <c r="F2216" s="133">
        <v>185059668490.64792</v>
      </c>
      <c r="G2216" s="133">
        <v>50858186446.509766</v>
      </c>
      <c r="H2216" s="133">
        <v>654452905368.59595</v>
      </c>
      <c r="I2216" s="133">
        <v>6078230677301.0498</v>
      </c>
      <c r="J2216" s="133">
        <v>302972756180.01855</v>
      </c>
      <c r="K2216" s="133">
        <v>100143944860.46313</v>
      </c>
      <c r="L2216" s="133">
        <v>2107939623519.6448</v>
      </c>
      <c r="M2216" s="133">
        <v>9243739907229.7715</v>
      </c>
      <c r="N2216" s="133">
        <v>9867830024986.9492</v>
      </c>
      <c r="O2216" s="132">
        <v>0.499293672947491</v>
      </c>
      <c r="P2216" s="132">
        <v>0.570168113792066</v>
      </c>
      <c r="Q2216" s="133">
        <v>2434.0971941260359</v>
      </c>
      <c r="R2216" s="426">
        <v>1.0983267505890775</v>
      </c>
    </row>
    <row r="2217" spans="1:18">
      <c r="A2217" s="134">
        <f t="shared" si="34"/>
        <v>2212</v>
      </c>
      <c r="B2217" s="131">
        <v>10733479.855481066</v>
      </c>
      <c r="C2217" s="131">
        <v>4485675.0537564475</v>
      </c>
      <c r="D2217" s="131">
        <v>1124737.0668872809</v>
      </c>
      <c r="E2217" s="131">
        <v>3565989.044675339</v>
      </c>
      <c r="F2217" s="133">
        <v>144949267847.9725</v>
      </c>
      <c r="G2217" s="133">
        <v>43349365373.54586</v>
      </c>
      <c r="H2217" s="133">
        <v>734728365922.11523</v>
      </c>
      <c r="I2217" s="133">
        <v>9230575477006.3516</v>
      </c>
      <c r="J2217" s="133">
        <v>260566747339.53552</v>
      </c>
      <c r="K2217" s="133">
        <v>118654510817.43559</v>
      </c>
      <c r="L2217" s="133">
        <v>2602770470999.6074</v>
      </c>
      <c r="M2217" s="133">
        <v>12947295572085.045</v>
      </c>
      <c r="N2217" s="133">
        <v>13908637217203.266</v>
      </c>
      <c r="O2217" s="132">
        <v>0.58309932281772348</v>
      </c>
      <c r="P2217" s="132">
        <v>0.6497027989226789</v>
      </c>
      <c r="Q2217" s="133">
        <v>3430.8429248158031</v>
      </c>
      <c r="R2217" s="426">
        <v>1.0477783858292167</v>
      </c>
    </row>
    <row r="2218" spans="1:18">
      <c r="A2218" s="134">
        <f t="shared" si="34"/>
        <v>2213</v>
      </c>
      <c r="B2218" s="131">
        <v>13209953.543892585</v>
      </c>
      <c r="C2218" s="131">
        <v>7586010.1485531013</v>
      </c>
      <c r="D2218" s="131">
        <v>1218270.7303710221</v>
      </c>
      <c r="E2218" s="131">
        <v>6586575.4048407674</v>
      </c>
      <c r="F2218" s="133">
        <v>277670639215.98889</v>
      </c>
      <c r="G2218" s="133">
        <v>79872591392.585785</v>
      </c>
      <c r="H2218" s="133">
        <v>1068736669381.6799</v>
      </c>
      <c r="I2218" s="133">
        <v>9710954987441.8516</v>
      </c>
      <c r="J2218" s="133">
        <v>498399301762.40717</v>
      </c>
      <c r="K2218" s="133">
        <v>141686666388.43423</v>
      </c>
      <c r="L2218" s="133">
        <v>3253607204173.4414</v>
      </c>
      <c r="M2218" s="133">
        <v>14673384829147.813</v>
      </c>
      <c r="N2218" s="133">
        <v>15629239340560.789</v>
      </c>
      <c r="O2218" s="132">
        <v>0.55080023178683857</v>
      </c>
      <c r="P2218" s="132">
        <v>0.62816662954600366</v>
      </c>
      <c r="Q2218" s="133">
        <v>3855.2637741886506</v>
      </c>
      <c r="R2218" s="426">
        <v>1.2014050979277033</v>
      </c>
    </row>
    <row r="2219" spans="1:18">
      <c r="A2219" s="134">
        <f t="shared" si="34"/>
        <v>2214</v>
      </c>
      <c r="B2219" s="131">
        <v>6580327.9060155377</v>
      </c>
      <c r="C2219" s="131">
        <v>3524203.1387119223</v>
      </c>
      <c r="D2219" s="131">
        <v>1217373.0057633657</v>
      </c>
      <c r="E2219" s="131">
        <v>4125405.3984946525</v>
      </c>
      <c r="F2219" s="133">
        <v>241916665132.42175</v>
      </c>
      <c r="G2219" s="133">
        <v>34367760458.037811</v>
      </c>
      <c r="H2219" s="133">
        <v>586350865903.63794</v>
      </c>
      <c r="I2219" s="133">
        <v>8838509966345.6621</v>
      </c>
      <c r="J2219" s="133">
        <v>208653809383.35791</v>
      </c>
      <c r="K2219" s="133">
        <v>111822771770.44551</v>
      </c>
      <c r="L2219" s="133">
        <v>2927937206404.7744</v>
      </c>
      <c r="M2219" s="133">
        <v>12673274619807.879</v>
      </c>
      <c r="N2219" s="133">
        <v>13728108080158</v>
      </c>
      <c r="O2219" s="132">
        <v>0.59607249803753481</v>
      </c>
      <c r="P2219" s="132">
        <v>0.68638295370580749</v>
      </c>
      <c r="Q2219" s="133">
        <v>3386.3118105964481</v>
      </c>
      <c r="R2219" s="426">
        <v>1.2725721953653519</v>
      </c>
    </row>
    <row r="2220" spans="1:18">
      <c r="A2220" s="134">
        <f t="shared" si="34"/>
        <v>2215</v>
      </c>
      <c r="B2220" s="131">
        <v>11345516.669957867</v>
      </c>
      <c r="C2220" s="131">
        <v>9324088.588867873</v>
      </c>
      <c r="D2220" s="131">
        <v>963629.40193391498</v>
      </c>
      <c r="E2220" s="131">
        <v>5088558.8056736961</v>
      </c>
      <c r="F2220" s="133">
        <v>281358084754.80566</v>
      </c>
      <c r="G2220" s="133">
        <v>71101022180.146759</v>
      </c>
      <c r="H2220" s="133">
        <v>874734720768.86963</v>
      </c>
      <c r="I2220" s="133">
        <v>14658298868071.426</v>
      </c>
      <c r="J2220" s="133">
        <v>410137585122.54321</v>
      </c>
      <c r="K2220" s="133">
        <v>122231023897.75165</v>
      </c>
      <c r="L2220" s="133">
        <v>2320953467021.0762</v>
      </c>
      <c r="M2220" s="133">
        <v>18386355664881.664</v>
      </c>
      <c r="N2220" s="133">
        <v>19713533762653.758</v>
      </c>
      <c r="O2220" s="132">
        <v>0.63358726108909524</v>
      </c>
      <c r="P2220" s="132">
        <v>0.72328827308854182</v>
      </c>
      <c r="Q2220" s="133">
        <v>4862.7364979412332</v>
      </c>
      <c r="R2220" s="426">
        <v>1.2004543122196312</v>
      </c>
    </row>
    <row r="2221" spans="1:18">
      <c r="A2221" s="134">
        <f t="shared" si="34"/>
        <v>2216</v>
      </c>
      <c r="B2221" s="131">
        <v>12721359.41027499</v>
      </c>
      <c r="C2221" s="131">
        <v>21081905.626257826</v>
      </c>
      <c r="D2221" s="131">
        <v>902040.5683347194</v>
      </c>
      <c r="E2221" s="131">
        <v>6173088.4497869834</v>
      </c>
      <c r="F2221" s="133">
        <v>279823379718.88367</v>
      </c>
      <c r="G2221" s="133">
        <v>44549065085.248703</v>
      </c>
      <c r="H2221" s="133">
        <v>342919253880.11957</v>
      </c>
      <c r="I2221" s="133">
        <v>25132245191540.488</v>
      </c>
      <c r="J2221" s="133">
        <v>365701542058.04877</v>
      </c>
      <c r="K2221" s="133">
        <v>80007537683.587585</v>
      </c>
      <c r="L2221" s="133">
        <v>2138939493273.8708</v>
      </c>
      <c r="M2221" s="133">
        <v>28059813018436.113</v>
      </c>
      <c r="N2221" s="133">
        <v>29841443037397.574</v>
      </c>
      <c r="O2221" s="132">
        <v>0.67988821764035146</v>
      </c>
      <c r="P2221" s="132">
        <v>0.74257797821477411</v>
      </c>
      <c r="Q2221" s="133">
        <v>7360.9874290571224</v>
      </c>
      <c r="R2221" s="426">
        <v>1.2956380062341453</v>
      </c>
    </row>
    <row r="2222" spans="1:18">
      <c r="A2222" s="134">
        <f t="shared" si="34"/>
        <v>2217</v>
      </c>
      <c r="B2222" s="131">
        <v>9375118.6363656223</v>
      </c>
      <c r="C2222" s="131">
        <v>4727081.8927949397</v>
      </c>
      <c r="D2222" s="131">
        <v>1184007.3477185017</v>
      </c>
      <c r="E2222" s="131">
        <v>6018385.8869711468</v>
      </c>
      <c r="F2222" s="133">
        <v>222332110620.52161</v>
      </c>
      <c r="G2222" s="133">
        <v>43076274796.866776</v>
      </c>
      <c r="H2222" s="133">
        <v>649111080270.36646</v>
      </c>
      <c r="I2222" s="133">
        <v>9515665017997.668</v>
      </c>
      <c r="J2222" s="133">
        <v>381864926824.85138</v>
      </c>
      <c r="K2222" s="133">
        <v>99415380326.643539</v>
      </c>
      <c r="L2222" s="133">
        <v>2571882821185.749</v>
      </c>
      <c r="M2222" s="133">
        <v>13217939226605.277</v>
      </c>
      <c r="N2222" s="133">
        <v>14160822695838.604</v>
      </c>
      <c r="O2222" s="132">
        <v>0.56098847015547015</v>
      </c>
      <c r="P2222" s="132">
        <v>0.63873205938412903</v>
      </c>
      <c r="Q2222" s="133">
        <v>3493.0495056335972</v>
      </c>
      <c r="R2222" s="426">
        <v>1.0760500734459404</v>
      </c>
    </row>
    <row r="2223" spans="1:18">
      <c r="A2223" s="134">
        <f t="shared" si="34"/>
        <v>2218</v>
      </c>
      <c r="B2223" s="131">
        <v>9343193.172480775</v>
      </c>
      <c r="C2223" s="131">
        <v>5594716.6338442089</v>
      </c>
      <c r="D2223" s="131">
        <v>1121338.8333597556</v>
      </c>
      <c r="E2223" s="131">
        <v>4425050.4732837835</v>
      </c>
      <c r="F2223" s="133">
        <v>210060723560.34888</v>
      </c>
      <c r="G2223" s="133">
        <v>47051575653.092598</v>
      </c>
      <c r="H2223" s="133">
        <v>526896280118.44019</v>
      </c>
      <c r="I2223" s="133">
        <v>7885002204280.1621</v>
      </c>
      <c r="J2223" s="133">
        <v>302518513808.33228</v>
      </c>
      <c r="K2223" s="133">
        <v>81104022640.120148</v>
      </c>
      <c r="L2223" s="133">
        <v>2690027249259.1777</v>
      </c>
      <c r="M2223" s="133">
        <v>11485548270106.232</v>
      </c>
      <c r="N2223" s="133">
        <v>12204020123071.203</v>
      </c>
      <c r="O2223" s="132">
        <v>0.55648358642584905</v>
      </c>
      <c r="P2223" s="132">
        <v>0.63904293619413022</v>
      </c>
      <c r="Q2223" s="133">
        <v>3010.3651018922556</v>
      </c>
      <c r="R2223" s="426">
        <v>1.1790515108540571</v>
      </c>
    </row>
    <row r="2224" spans="1:18">
      <c r="A2224" s="134">
        <f t="shared" si="34"/>
        <v>2219</v>
      </c>
      <c r="B2224" s="131">
        <v>7473503.5838251309</v>
      </c>
      <c r="C2224" s="131">
        <v>4260820.792681626</v>
      </c>
      <c r="D2224" s="131">
        <v>1182063.0830582953</v>
      </c>
      <c r="E2224" s="131">
        <v>4860254.3970012832</v>
      </c>
      <c r="F2224" s="133">
        <v>230954373922.52435</v>
      </c>
      <c r="G2224" s="133">
        <v>78955649056.619507</v>
      </c>
      <c r="H2224" s="133">
        <v>538386081085.89795</v>
      </c>
      <c r="I2224" s="133">
        <v>8443327660149.8291</v>
      </c>
      <c r="J2224" s="133">
        <v>286665408025.09741</v>
      </c>
      <c r="K2224" s="133">
        <v>192597480342.96399</v>
      </c>
      <c r="L2224" s="133">
        <v>2314960449337.9263</v>
      </c>
      <c r="M2224" s="133">
        <v>11775937078941.715</v>
      </c>
      <c r="N2224" s="133">
        <v>12600580612945.316</v>
      </c>
      <c r="O2224" s="132">
        <v>0.56418455827751246</v>
      </c>
      <c r="P2224" s="132">
        <v>0.64012618738195515</v>
      </c>
      <c r="Q2224" s="133">
        <v>3108.1846603219824</v>
      </c>
      <c r="R2224" s="426">
        <v>0.97899119414437741</v>
      </c>
    </row>
    <row r="2225" spans="1:18">
      <c r="A2225" s="134">
        <f t="shared" si="34"/>
        <v>2220</v>
      </c>
      <c r="B2225" s="131">
        <v>9023865.6990445517</v>
      </c>
      <c r="C2225" s="131">
        <v>3372137.8633131911</v>
      </c>
      <c r="D2225" s="131">
        <v>572362.72511369316</v>
      </c>
      <c r="E2225" s="131">
        <v>6737461.0224612039</v>
      </c>
      <c r="F2225" s="133">
        <v>209873219145.71506</v>
      </c>
      <c r="G2225" s="133">
        <v>60356832384.191162</v>
      </c>
      <c r="H2225" s="133">
        <v>537628267523.49481</v>
      </c>
      <c r="I2225" s="133">
        <v>8405862895321.2021</v>
      </c>
      <c r="J2225" s="133">
        <v>494966487367.77417</v>
      </c>
      <c r="K2225" s="133">
        <v>63941809135.134628</v>
      </c>
      <c r="L2225" s="133">
        <v>1273191882048.9961</v>
      </c>
      <c r="M2225" s="133">
        <v>10775591341396.602</v>
      </c>
      <c r="N2225" s="133">
        <v>11546330833608.377</v>
      </c>
      <c r="O2225" s="132">
        <v>0.54336586514142382</v>
      </c>
      <c r="P2225" s="132">
        <v>0.60403006395134262</v>
      </c>
      <c r="Q2225" s="133">
        <v>2848.1329140622538</v>
      </c>
      <c r="R2225" s="426">
        <v>1.0602830109667507</v>
      </c>
    </row>
    <row r="2226" spans="1:18">
      <c r="A2226" s="134">
        <f t="shared" si="34"/>
        <v>2221</v>
      </c>
      <c r="B2226" s="131">
        <v>10792903.173040872</v>
      </c>
      <c r="C2226" s="131">
        <v>4727640.564642014</v>
      </c>
      <c r="D2226" s="131">
        <v>606628.97353773389</v>
      </c>
      <c r="E2226" s="131">
        <v>3505064.7615046846</v>
      </c>
      <c r="F2226" s="133">
        <v>229303456822.84488</v>
      </c>
      <c r="G2226" s="133">
        <v>64744174206.364082</v>
      </c>
      <c r="H2226" s="133">
        <v>213617203016.94183</v>
      </c>
      <c r="I2226" s="133">
        <v>8948330745038.6133</v>
      </c>
      <c r="J2226" s="133">
        <v>177011429424.22003</v>
      </c>
      <c r="K2226" s="133">
        <v>83740051037.10881</v>
      </c>
      <c r="L2226" s="133">
        <v>1185608239702.3379</v>
      </c>
      <c r="M2226" s="133">
        <v>10608307668219.223</v>
      </c>
      <c r="N2226" s="133">
        <v>11371481266930.174</v>
      </c>
      <c r="O2226" s="132">
        <v>0.56052418423505479</v>
      </c>
      <c r="P2226" s="132">
        <v>0.61484438692956256</v>
      </c>
      <c r="Q2226" s="133">
        <v>2805.0027792131659</v>
      </c>
      <c r="R2226" s="426">
        <v>0.95830211859133108</v>
      </c>
    </row>
    <row r="2227" spans="1:18">
      <c r="A2227" s="134">
        <f t="shared" si="34"/>
        <v>2222</v>
      </c>
      <c r="B2227" s="131">
        <v>9210120.4463747609</v>
      </c>
      <c r="C2227" s="131">
        <v>5757998.5941158114</v>
      </c>
      <c r="D2227" s="131">
        <v>1091884.8549780168</v>
      </c>
      <c r="E2227" s="131">
        <v>6180284.851727685</v>
      </c>
      <c r="F2227" s="133">
        <v>177058077144.67896</v>
      </c>
      <c r="G2227" s="133">
        <v>57537222251.020889</v>
      </c>
      <c r="H2227" s="133">
        <v>326794627368.88153</v>
      </c>
      <c r="I2227" s="133">
        <v>9073889212033.6406</v>
      </c>
      <c r="J2227" s="133">
        <v>435925819551.10364</v>
      </c>
      <c r="K2227" s="133">
        <v>95203158664.474442</v>
      </c>
      <c r="L2227" s="133">
        <v>1834007128943.7817</v>
      </c>
      <c r="M2227" s="133">
        <v>11765819946561.881</v>
      </c>
      <c r="N2227" s="133">
        <v>12562453767018.246</v>
      </c>
      <c r="O2227" s="132">
        <v>0.55148880409333811</v>
      </c>
      <c r="P2227" s="132">
        <v>0.63161007919386691</v>
      </c>
      <c r="Q2227" s="133">
        <v>3098.7799129300065</v>
      </c>
      <c r="R2227" s="426">
        <v>0.92581635726197653</v>
      </c>
    </row>
    <row r="2228" spans="1:18">
      <c r="A2228" s="134">
        <f t="shared" si="34"/>
        <v>2223</v>
      </c>
      <c r="B2228" s="131">
        <v>6605859.3670823732</v>
      </c>
      <c r="C2228" s="131">
        <v>14555942.193906603</v>
      </c>
      <c r="D2228" s="131">
        <v>1579459.58217374</v>
      </c>
      <c r="E2228" s="131">
        <v>5022153.4008986671</v>
      </c>
      <c r="F2228" s="133">
        <v>145461692099.27191</v>
      </c>
      <c r="G2228" s="133">
        <v>32905831146.93821</v>
      </c>
      <c r="H2228" s="133">
        <v>352529045967.37793</v>
      </c>
      <c r="I2228" s="133">
        <v>16175461301133.979</v>
      </c>
      <c r="J2228" s="133">
        <v>251034227273.38269</v>
      </c>
      <c r="K2228" s="133">
        <v>117077897010.75417</v>
      </c>
      <c r="L2228" s="133">
        <v>2985208015972.1958</v>
      </c>
      <c r="M2228" s="133">
        <v>19881310487357.688</v>
      </c>
      <c r="N2228" s="133">
        <v>21178218547563.957</v>
      </c>
      <c r="O2228" s="132">
        <v>0.68079718190657634</v>
      </c>
      <c r="P2228" s="132">
        <v>0.74739630132112267</v>
      </c>
      <c r="Q2228" s="133">
        <v>5224.0302288021603</v>
      </c>
      <c r="R2228" s="426">
        <v>0.90156469586356069</v>
      </c>
    </row>
    <row r="2229" spans="1:18">
      <c r="A2229" s="134">
        <f t="shared" si="34"/>
        <v>2224</v>
      </c>
      <c r="B2229" s="131">
        <v>7656625.0755937276</v>
      </c>
      <c r="C2229" s="131">
        <v>13787768.657270551</v>
      </c>
      <c r="D2229" s="131">
        <v>1387536.9401640415</v>
      </c>
      <c r="E2229" s="131">
        <v>3158416.2136013797</v>
      </c>
      <c r="F2229" s="133">
        <v>206891177500.08655</v>
      </c>
      <c r="G2229" s="133">
        <v>54206553340.843185</v>
      </c>
      <c r="H2229" s="133">
        <v>553705994936.03955</v>
      </c>
      <c r="I2229" s="133">
        <v>20119953319823</v>
      </c>
      <c r="J2229" s="133">
        <v>194959330827.49753</v>
      </c>
      <c r="K2229" s="133">
        <v>102598542907.42119</v>
      </c>
      <c r="L2229" s="133">
        <v>2695492315060.0127</v>
      </c>
      <c r="M2229" s="133">
        <v>23666709503553.969</v>
      </c>
      <c r="N2229" s="133">
        <v>25235028682785.762</v>
      </c>
      <c r="O2229" s="132">
        <v>0.71516517708358118</v>
      </c>
      <c r="P2229" s="132">
        <v>0.78962104158547275</v>
      </c>
      <c r="Q2229" s="133">
        <v>6224.723404732551</v>
      </c>
      <c r="R2229" s="426">
        <v>1.0864517063725891</v>
      </c>
    </row>
    <row r="2230" spans="1:18">
      <c r="A2230" s="134">
        <f t="shared" si="34"/>
        <v>2225</v>
      </c>
      <c r="B2230" s="131">
        <v>11378734.237881402</v>
      </c>
      <c r="C2230" s="131">
        <v>3857883.8241012953</v>
      </c>
      <c r="D2230" s="131">
        <v>1442185.9020901923</v>
      </c>
      <c r="E2230" s="131">
        <v>4939293.2081991173</v>
      </c>
      <c r="F2230" s="133">
        <v>232658481929.17197</v>
      </c>
      <c r="G2230" s="133">
        <v>62672653289.797958</v>
      </c>
      <c r="H2230" s="133">
        <v>586507871971.0824</v>
      </c>
      <c r="I2230" s="133">
        <v>8812834580530.8301</v>
      </c>
      <c r="J2230" s="133">
        <v>368819652164.33771</v>
      </c>
      <c r="K2230" s="133">
        <v>109737819270.40092</v>
      </c>
      <c r="L2230" s="133">
        <v>2759601513181.2119</v>
      </c>
      <c r="M2230" s="133">
        <v>12637501437117.863</v>
      </c>
      <c r="N2230" s="133">
        <v>13534573475357.666</v>
      </c>
      <c r="O2230" s="132">
        <v>0.5308598430900513</v>
      </c>
      <c r="P2230" s="132">
        <v>0.60809262463599034</v>
      </c>
      <c r="Q2230" s="133">
        <v>3338.5726382234006</v>
      </c>
      <c r="R2230" s="426">
        <v>0.94758215494082276</v>
      </c>
    </row>
    <row r="2231" spans="1:18">
      <c r="A2231" s="134">
        <f t="shared" si="34"/>
        <v>2226</v>
      </c>
      <c r="B2231" s="131">
        <v>7953585.2541254861</v>
      </c>
      <c r="C2231" s="131">
        <v>4195542.2426838437</v>
      </c>
      <c r="D2231" s="131">
        <v>1084380.1909957523</v>
      </c>
      <c r="E2231" s="131">
        <v>5303623.2243782869</v>
      </c>
      <c r="F2231" s="133">
        <v>245888109764.68298</v>
      </c>
      <c r="G2231" s="133">
        <v>39719111947.422668</v>
      </c>
      <c r="H2231" s="133">
        <v>732069418425.45898</v>
      </c>
      <c r="I2231" s="133">
        <v>10011619438567.693</v>
      </c>
      <c r="J2231" s="133">
        <v>220804612339.62274</v>
      </c>
      <c r="K2231" s="133">
        <v>98309138019.653992</v>
      </c>
      <c r="L2231" s="133">
        <v>2436823113753.8408</v>
      </c>
      <c r="M2231" s="133">
        <v>13499625721106.27</v>
      </c>
      <c r="N2231" s="133">
        <v>14524851281982.084</v>
      </c>
      <c r="O2231" s="132">
        <v>0.59004031755446595</v>
      </c>
      <c r="P2231" s="132">
        <v>0.66023980948702543</v>
      </c>
      <c r="Q2231" s="133">
        <v>3582.8444208145247</v>
      </c>
      <c r="R2231" s="426">
        <v>1.1090587546150992</v>
      </c>
    </row>
    <row r="2232" spans="1:18">
      <c r="A2232" s="134">
        <f t="shared" si="34"/>
        <v>2227</v>
      </c>
      <c r="B2232" s="131">
        <v>11034142.720416902</v>
      </c>
      <c r="C2232" s="131">
        <v>6412279.1352947056</v>
      </c>
      <c r="D2232" s="131">
        <v>742328.14535063284</v>
      </c>
      <c r="E2232" s="131">
        <v>4983020.1164017301</v>
      </c>
      <c r="F2232" s="133">
        <v>197498255638.78003</v>
      </c>
      <c r="G2232" s="133">
        <v>45028304184.125488</v>
      </c>
      <c r="H2232" s="133">
        <v>372588972505.72565</v>
      </c>
      <c r="I2232" s="133">
        <v>11504477029640.549</v>
      </c>
      <c r="J2232" s="133">
        <v>263834790364.17252</v>
      </c>
      <c r="K2232" s="133">
        <v>69409782624.940765</v>
      </c>
      <c r="L2232" s="133">
        <v>1200291255971.7183</v>
      </c>
      <c r="M2232" s="133">
        <v>13410601831107.107</v>
      </c>
      <c r="N2232" s="133">
        <v>14300342508774.105</v>
      </c>
      <c r="O2232" s="132">
        <v>0.56802732394461042</v>
      </c>
      <c r="P2232" s="132">
        <v>0.62580648280217799</v>
      </c>
      <c r="Q2232" s="133">
        <v>3527.4648516956354</v>
      </c>
      <c r="R2232" s="426">
        <v>0.84795441714761444</v>
      </c>
    </row>
    <row r="2233" spans="1:18">
      <c r="A2233" s="134">
        <f t="shared" si="34"/>
        <v>2228</v>
      </c>
      <c r="B2233" s="131">
        <v>9643370.7016125619</v>
      </c>
      <c r="C2233" s="131">
        <v>12287179.363144651</v>
      </c>
      <c r="D2233" s="131">
        <v>865744.51154032582</v>
      </c>
      <c r="E2233" s="131">
        <v>5045970.1812830511</v>
      </c>
      <c r="F2233" s="133">
        <v>229789021279.99106</v>
      </c>
      <c r="G2233" s="133">
        <v>66117427328.882973</v>
      </c>
      <c r="H2233" s="133">
        <v>561946782666.29761</v>
      </c>
      <c r="I2233" s="133">
        <v>22608994304801.516</v>
      </c>
      <c r="J2233" s="133">
        <v>251159764703.46796</v>
      </c>
      <c r="K2233" s="133">
        <v>118911544221.17587</v>
      </c>
      <c r="L2233" s="133">
        <v>1643506357194.0332</v>
      </c>
      <c r="M2233" s="133">
        <v>25184518753586.492</v>
      </c>
      <c r="N2233" s="133">
        <v>26801330935566.453</v>
      </c>
      <c r="O2233" s="132">
        <v>0.69524899290609521</v>
      </c>
      <c r="P2233" s="132">
        <v>0.76663887959990029</v>
      </c>
      <c r="Q2233" s="133">
        <v>6611.0831118812166</v>
      </c>
      <c r="R2233" s="426">
        <v>1.0133087395968889</v>
      </c>
    </row>
    <row r="2234" spans="1:18">
      <c r="A2234" s="134">
        <f t="shared" si="34"/>
        <v>2229</v>
      </c>
      <c r="B2234" s="131">
        <v>9439095.6001309883</v>
      </c>
      <c r="C2234" s="131">
        <v>4766374.8936955594</v>
      </c>
      <c r="D2234" s="131">
        <v>1272914.1461826391</v>
      </c>
      <c r="E2234" s="131">
        <v>5456427.0232866444</v>
      </c>
      <c r="F2234" s="133">
        <v>226783133089.63477</v>
      </c>
      <c r="G2234" s="133">
        <v>64789824299.783798</v>
      </c>
      <c r="H2234" s="133">
        <v>761692513118.8418</v>
      </c>
      <c r="I2234" s="133">
        <v>9127587888800.1836</v>
      </c>
      <c r="J2234" s="133">
        <v>393845310427.72314</v>
      </c>
      <c r="K2234" s="133">
        <v>99845645740.112289</v>
      </c>
      <c r="L2234" s="133">
        <v>3175624720791.5859</v>
      </c>
      <c r="M2234" s="133">
        <v>13558596078878.445</v>
      </c>
      <c r="N2234" s="133">
        <v>14552947778870.189</v>
      </c>
      <c r="O2234" s="132">
        <v>0.58238662733059277</v>
      </c>
      <c r="P2234" s="132">
        <v>0.68022101818434044</v>
      </c>
      <c r="Q2234" s="133">
        <v>3589.7749824544126</v>
      </c>
      <c r="R2234" s="426">
        <v>1.2161203461685253</v>
      </c>
    </row>
    <row r="2235" spans="1:18">
      <c r="A2235" s="134">
        <f t="shared" si="34"/>
        <v>2230</v>
      </c>
      <c r="B2235" s="131">
        <v>11557388.547496313</v>
      </c>
      <c r="C2235" s="131">
        <v>7029336.5653045336</v>
      </c>
      <c r="D2235" s="131">
        <v>817618.87818715337</v>
      </c>
      <c r="E2235" s="131">
        <v>4444399.7318715975</v>
      </c>
      <c r="F2235" s="133">
        <v>156781956208.2645</v>
      </c>
      <c r="G2235" s="133">
        <v>51983016780.717102</v>
      </c>
      <c r="H2235" s="133">
        <v>631465735040.72168</v>
      </c>
      <c r="I2235" s="133">
        <v>11539484465144.904</v>
      </c>
      <c r="J2235" s="133">
        <v>310503996737.58356</v>
      </c>
      <c r="K2235" s="133">
        <v>72911098668.140549</v>
      </c>
      <c r="L2235" s="133">
        <v>1591556565603.1335</v>
      </c>
      <c r="M2235" s="133">
        <v>14145921861194.482</v>
      </c>
      <c r="N2235" s="133">
        <v>15128803016626.438</v>
      </c>
      <c r="O2235" s="132">
        <v>0.59682037663808229</v>
      </c>
      <c r="P2235" s="132">
        <v>0.66129688002631482</v>
      </c>
      <c r="Q2235" s="133">
        <v>3731.8211683834329</v>
      </c>
      <c r="R2235" s="426">
        <v>0.89241497394576441</v>
      </c>
    </row>
    <row r="2236" spans="1:18">
      <c r="A2236" s="134">
        <f t="shared" si="34"/>
        <v>2231</v>
      </c>
      <c r="B2236" s="131">
        <v>12876002.869908201</v>
      </c>
      <c r="C2236" s="131">
        <v>13403681.941918213</v>
      </c>
      <c r="D2236" s="131">
        <v>770564.84736745548</v>
      </c>
      <c r="E2236" s="131">
        <v>4723312.3911295356</v>
      </c>
      <c r="F2236" s="133">
        <v>218143711267.96887</v>
      </c>
      <c r="G2236" s="133">
        <v>43074399663.705658</v>
      </c>
      <c r="H2236" s="133">
        <v>0</v>
      </c>
      <c r="I2236" s="133">
        <v>20852096690173.383</v>
      </c>
      <c r="J2236" s="133">
        <v>251852726103.91354</v>
      </c>
      <c r="K2236" s="133">
        <v>77468523591.790359</v>
      </c>
      <c r="L2236" s="133">
        <v>1457341926184.7346</v>
      </c>
      <c r="M2236" s="133">
        <v>22638759866053.82</v>
      </c>
      <c r="N2236" s="133">
        <v>23924849289690.598</v>
      </c>
      <c r="O2236" s="132">
        <v>0.65433557237789686</v>
      </c>
      <c r="P2236" s="132">
        <v>0.71410809909079598</v>
      </c>
      <c r="Q2236" s="133">
        <v>5901.5415120105072</v>
      </c>
      <c r="R2236" s="426">
        <v>0.93549213149919819</v>
      </c>
    </row>
    <row r="2237" spans="1:18">
      <c r="A2237" s="134">
        <f t="shared" si="34"/>
        <v>2232</v>
      </c>
      <c r="B2237" s="131">
        <v>7817437.3398636561</v>
      </c>
      <c r="C2237" s="131">
        <v>14030691.971452881</v>
      </c>
      <c r="D2237" s="131">
        <v>1230126.3352066944</v>
      </c>
      <c r="E2237" s="131">
        <v>3512866.9671964683</v>
      </c>
      <c r="F2237" s="133">
        <v>202105263733.03595</v>
      </c>
      <c r="G2237" s="133">
        <v>36897056662.685318</v>
      </c>
      <c r="H2237" s="133">
        <v>701682880716.04346</v>
      </c>
      <c r="I2237" s="133">
        <v>21909055752191.672</v>
      </c>
      <c r="J2237" s="133">
        <v>194356485323.11896</v>
      </c>
      <c r="K2237" s="133">
        <v>100343998472.87593</v>
      </c>
      <c r="L2237" s="133">
        <v>2782805285712.9219</v>
      </c>
      <c r="M2237" s="133">
        <v>25688244402416.629</v>
      </c>
      <c r="N2237" s="133">
        <v>27336752743497.207</v>
      </c>
      <c r="O2237" s="132">
        <v>0.72163941077770377</v>
      </c>
      <c r="P2237" s="132">
        <v>0.7941391374283967</v>
      </c>
      <c r="Q2237" s="133">
        <v>6743.1555854704511</v>
      </c>
      <c r="R2237" s="426">
        <v>1.1926969573795461</v>
      </c>
    </row>
    <row r="2238" spans="1:18">
      <c r="A2238" s="134">
        <f t="shared" si="34"/>
        <v>2233</v>
      </c>
      <c r="B2238" s="131">
        <v>9843123.2632268351</v>
      </c>
      <c r="C2238" s="131">
        <v>6254692.4669382544</v>
      </c>
      <c r="D2238" s="131">
        <v>698284.98145580781</v>
      </c>
      <c r="E2238" s="131">
        <v>6707982.9313068362</v>
      </c>
      <c r="F2238" s="133">
        <v>200384784438.49924</v>
      </c>
      <c r="G2238" s="133">
        <v>51556133891.888603</v>
      </c>
      <c r="H2238" s="133">
        <v>805191164961.81274</v>
      </c>
      <c r="I2238" s="133">
        <v>11166098169900.082</v>
      </c>
      <c r="J2238" s="133">
        <v>576299824083.17102</v>
      </c>
      <c r="K2238" s="133">
        <v>70879634453.021606</v>
      </c>
      <c r="L2238" s="133">
        <v>1364335967904.2524</v>
      </c>
      <c r="M2238" s="133">
        <v>13982804761302.34</v>
      </c>
      <c r="N2238" s="133">
        <v>14954863445228.521</v>
      </c>
      <c r="O2238" s="132">
        <v>0.58816384588868709</v>
      </c>
      <c r="P2238" s="132">
        <v>0.67480629326303343</v>
      </c>
      <c r="Q2238" s="133">
        <v>3688.9155020297289</v>
      </c>
      <c r="R2238" s="426">
        <v>1.0665960340323055</v>
      </c>
    </row>
    <row r="2239" spans="1:18">
      <c r="A2239" s="134">
        <f t="shared" si="34"/>
        <v>2234</v>
      </c>
      <c r="B2239" s="131">
        <v>19918355.659971695</v>
      </c>
      <c r="C2239" s="131">
        <v>25013518.174763113</v>
      </c>
      <c r="D2239" s="131">
        <v>1522955.1152770999</v>
      </c>
      <c r="E2239" s="131">
        <v>5638482.8295850251</v>
      </c>
      <c r="F2239" s="133">
        <v>352333211714.34485</v>
      </c>
      <c r="G2239" s="133">
        <v>40762468236.390465</v>
      </c>
      <c r="H2239" s="133">
        <v>1207246237421.0496</v>
      </c>
      <c r="I2239" s="133">
        <v>34306638402851.523</v>
      </c>
      <c r="J2239" s="133">
        <v>420709888927.14478</v>
      </c>
      <c r="K2239" s="133">
        <v>97814003138.327255</v>
      </c>
      <c r="L2239" s="133">
        <v>4117816720916.4653</v>
      </c>
      <c r="M2239" s="133">
        <v>40150225253254.516</v>
      </c>
      <c r="N2239" s="133">
        <v>42867908886483.547</v>
      </c>
      <c r="O2239" s="132">
        <v>0.69608800361272838</v>
      </c>
      <c r="P2239" s="132">
        <v>0.76888349563740954</v>
      </c>
      <c r="Q2239" s="133">
        <v>10574.225181668364</v>
      </c>
      <c r="R2239" s="426">
        <v>1.2491901656537399</v>
      </c>
    </row>
    <row r="2240" spans="1:18">
      <c r="A2240" s="134">
        <f t="shared" si="34"/>
        <v>2235</v>
      </c>
      <c r="B2240" s="131">
        <v>14545643.178942561</v>
      </c>
      <c r="C2240" s="131">
        <v>11259816.433573803</v>
      </c>
      <c r="D2240" s="131">
        <v>744130.82428911154</v>
      </c>
      <c r="E2240" s="131">
        <v>4345800.7699729977</v>
      </c>
      <c r="F2240" s="133">
        <v>274141108146.24808</v>
      </c>
      <c r="G2240" s="133">
        <v>53858727003.559021</v>
      </c>
      <c r="H2240" s="133">
        <v>96921961086.578125</v>
      </c>
      <c r="I2240" s="133">
        <v>18159182842300.32</v>
      </c>
      <c r="J2240" s="133">
        <v>241294004537.88602</v>
      </c>
      <c r="K2240" s="133">
        <v>76701400565.101669</v>
      </c>
      <c r="L2240" s="133">
        <v>1842553355059.1333</v>
      </c>
      <c r="M2240" s="133">
        <v>20416653563549.02</v>
      </c>
      <c r="N2240" s="133">
        <v>21741859217014.621</v>
      </c>
      <c r="O2240" s="132">
        <v>0.64867072305216</v>
      </c>
      <c r="P2240" s="132">
        <v>0.69686280710891146</v>
      </c>
      <c r="Q2240" s="133">
        <v>5363.0634477095764</v>
      </c>
      <c r="R2240" s="426">
        <v>1.1804172126201475</v>
      </c>
    </row>
    <row r="2241" spans="1:18">
      <c r="A2241" s="134">
        <f t="shared" si="34"/>
        <v>2236</v>
      </c>
      <c r="B2241" s="131">
        <v>9606097.6912418343</v>
      </c>
      <c r="C2241" s="131">
        <v>3522744.1526771355</v>
      </c>
      <c r="D2241" s="131">
        <v>990616.36701935425</v>
      </c>
      <c r="E2241" s="131">
        <v>4694747.6196532175</v>
      </c>
      <c r="F2241" s="133">
        <v>156542913176.85886</v>
      </c>
      <c r="G2241" s="133">
        <v>55818141423.129074</v>
      </c>
      <c r="H2241" s="133">
        <v>450050682259.79303</v>
      </c>
      <c r="I2241" s="133">
        <v>7112126656267.0254</v>
      </c>
      <c r="J2241" s="133">
        <v>299630102849.98163</v>
      </c>
      <c r="K2241" s="133">
        <v>89734177584.660553</v>
      </c>
      <c r="L2241" s="133">
        <v>1881190356975.2954</v>
      </c>
      <c r="M2241" s="133">
        <v>9832731975936.7559</v>
      </c>
      <c r="N2241" s="133">
        <v>10537209088000.793</v>
      </c>
      <c r="O2241" s="132">
        <v>0.5055365362067793</v>
      </c>
      <c r="P2241" s="132">
        <v>0.56427369710812381</v>
      </c>
      <c r="Q2241" s="133">
        <v>2599.2128978788342</v>
      </c>
      <c r="R2241" s="426">
        <v>0.92176238298984692</v>
      </c>
    </row>
    <row r="2242" spans="1:18">
      <c r="A2242" s="134">
        <f t="shared" si="34"/>
        <v>2237</v>
      </c>
      <c r="B2242" s="131">
        <v>11506375.360973459</v>
      </c>
      <c r="C2242" s="131">
        <v>12050180.085538093</v>
      </c>
      <c r="D2242" s="131">
        <v>681511.84809242433</v>
      </c>
      <c r="E2242" s="131">
        <v>3176894.5364599414</v>
      </c>
      <c r="F2242" s="133">
        <v>250998984629.34485</v>
      </c>
      <c r="G2242" s="133">
        <v>51404998181.064056</v>
      </c>
      <c r="H2242" s="133">
        <v>563605608856.71655</v>
      </c>
      <c r="I2242" s="133">
        <v>19116269565225.621</v>
      </c>
      <c r="J2242" s="133">
        <v>140397736490.75955</v>
      </c>
      <c r="K2242" s="133">
        <v>72497219194.565689</v>
      </c>
      <c r="L2242" s="133">
        <v>1677224129125.0815</v>
      </c>
      <c r="M2242" s="133">
        <v>21569994258892.742</v>
      </c>
      <c r="N2242" s="133">
        <v>22936742799824.563</v>
      </c>
      <c r="O2242" s="132">
        <v>0.69760308350528888</v>
      </c>
      <c r="P2242" s="132">
        <v>0.75495655584284438</v>
      </c>
      <c r="Q2242" s="133">
        <v>5657.8053280277654</v>
      </c>
      <c r="R2242" s="426">
        <v>1.089056631060203</v>
      </c>
    </row>
    <row r="2243" spans="1:18">
      <c r="A2243" s="134">
        <f t="shared" si="34"/>
        <v>2238</v>
      </c>
      <c r="B2243" s="131">
        <v>12891904.597788015</v>
      </c>
      <c r="C2243" s="131">
        <v>11368126.288957829</v>
      </c>
      <c r="D2243" s="131">
        <v>926141.67059909832</v>
      </c>
      <c r="E2243" s="131">
        <v>4655176.4228224875</v>
      </c>
      <c r="F2243" s="133">
        <v>216975664452.50458</v>
      </c>
      <c r="G2243" s="133">
        <v>72832089242.763535</v>
      </c>
      <c r="H2243" s="133">
        <v>479938077623.69757</v>
      </c>
      <c r="I2243" s="133">
        <v>15189382137788.789</v>
      </c>
      <c r="J2243" s="133">
        <v>232008513262.91272</v>
      </c>
      <c r="K2243" s="133">
        <v>107258037537.60133</v>
      </c>
      <c r="L2243" s="133">
        <v>2391103087305.3081</v>
      </c>
      <c r="M2243" s="133">
        <v>18399689853518.309</v>
      </c>
      <c r="N2243" s="133">
        <v>19532455427877.84</v>
      </c>
      <c r="O2243" s="132">
        <v>0.63086077860325396</v>
      </c>
      <c r="P2243" s="132">
        <v>0.69072064070868766</v>
      </c>
      <c r="Q2243" s="133">
        <v>4818.0699131420424</v>
      </c>
      <c r="R2243" s="426">
        <v>1.1079205454901224</v>
      </c>
    </row>
    <row r="2244" spans="1:18">
      <c r="A2244" s="134">
        <f t="shared" si="34"/>
        <v>2239</v>
      </c>
      <c r="B2244" s="131">
        <v>8214939.1591762723</v>
      </c>
      <c r="C2244" s="131">
        <v>3598653.8911980111</v>
      </c>
      <c r="D2244" s="131">
        <v>1149189.3347926219</v>
      </c>
      <c r="E2244" s="131">
        <v>4849310.7598302802</v>
      </c>
      <c r="F2244" s="133">
        <v>259189887852.11469</v>
      </c>
      <c r="G2244" s="133">
        <v>44980976618.716347</v>
      </c>
      <c r="H2244" s="133">
        <v>724337413997.20264</v>
      </c>
      <c r="I2244" s="133">
        <v>9074012277557.4297</v>
      </c>
      <c r="J2244" s="133">
        <v>324941940186.48785</v>
      </c>
      <c r="K2244" s="133">
        <v>111890845828.08301</v>
      </c>
      <c r="L2244" s="133">
        <v>2554585562660.5645</v>
      </c>
      <c r="M2244" s="133">
        <v>12789768040229.768</v>
      </c>
      <c r="N2244" s="133">
        <v>13802134143345.029</v>
      </c>
      <c r="O2244" s="132">
        <v>0.59040969026343892</v>
      </c>
      <c r="P2244" s="132">
        <v>0.67480017506665724</v>
      </c>
      <c r="Q2244" s="133">
        <v>3404.5718163159913</v>
      </c>
      <c r="R2244" s="426">
        <v>1.0396214321572066</v>
      </c>
    </row>
    <row r="2245" spans="1:18">
      <c r="A2245" s="134">
        <f t="shared" si="34"/>
        <v>2240</v>
      </c>
      <c r="B2245" s="131">
        <v>12101251.906114494</v>
      </c>
      <c r="C2245" s="131">
        <v>7858405.6092558103</v>
      </c>
      <c r="D2245" s="131">
        <v>1058304.7327209911</v>
      </c>
      <c r="E2245" s="131">
        <v>3510454.0304375272</v>
      </c>
      <c r="F2245" s="133">
        <v>302663688595.14667</v>
      </c>
      <c r="G2245" s="133">
        <v>92491870864.476776</v>
      </c>
      <c r="H2245" s="133">
        <v>714739981122.45862</v>
      </c>
      <c r="I2245" s="133">
        <v>14251022534867.031</v>
      </c>
      <c r="J2245" s="133">
        <v>148769877995.19778</v>
      </c>
      <c r="K2245" s="133">
        <v>97729730417.797623</v>
      </c>
      <c r="L2245" s="133">
        <v>2156389864987.2524</v>
      </c>
      <c r="M2245" s="133">
        <v>17368651989389.736</v>
      </c>
      <c r="N2245" s="133">
        <v>18604479678093.273</v>
      </c>
      <c r="O2245" s="132">
        <v>0.63778171428687935</v>
      </c>
      <c r="P2245" s="132">
        <v>0.70380719392434521</v>
      </c>
      <c r="Q2245" s="133">
        <v>4589.1661761453561</v>
      </c>
      <c r="R2245" s="426">
        <v>1.0048846342244764</v>
      </c>
    </row>
    <row r="2246" spans="1:18">
      <c r="A2246" s="134">
        <f t="shared" si="34"/>
        <v>2241</v>
      </c>
      <c r="B2246" s="131">
        <v>7135336.1290498069</v>
      </c>
      <c r="C2246" s="131">
        <v>3157214.995721784</v>
      </c>
      <c r="D2246" s="131">
        <v>792978.51896334044</v>
      </c>
      <c r="E2246" s="131">
        <v>3175228.6064017657</v>
      </c>
      <c r="F2246" s="133">
        <v>243007807806.59338</v>
      </c>
      <c r="G2246" s="133">
        <v>57050991722.395195</v>
      </c>
      <c r="H2246" s="133">
        <v>631319421122.95593</v>
      </c>
      <c r="I2246" s="133">
        <v>7310249997773.1328</v>
      </c>
      <c r="J2246" s="133">
        <v>169364522946.06723</v>
      </c>
      <c r="K2246" s="133">
        <v>98578386598.737442</v>
      </c>
      <c r="L2246" s="133">
        <v>1831396918216.6624</v>
      </c>
      <c r="M2246" s="133">
        <v>10040909246657.557</v>
      </c>
      <c r="N2246" s="133">
        <v>10827389474790.664</v>
      </c>
      <c r="O2246" s="132">
        <v>0.5916632815182653</v>
      </c>
      <c r="P2246" s="132">
        <v>0.66468499606456211</v>
      </c>
      <c r="Q2246" s="133">
        <v>2670.7916810041106</v>
      </c>
      <c r="R2246" s="426">
        <v>1.1149214716643683</v>
      </c>
    </row>
    <row r="2247" spans="1:18">
      <c r="A2247" s="134">
        <f t="shared" si="34"/>
        <v>2242</v>
      </c>
      <c r="B2247" s="131">
        <v>12321649.998396881</v>
      </c>
      <c r="C2247" s="131">
        <v>14692520.836813364</v>
      </c>
      <c r="D2247" s="131">
        <v>1106476.9218085425</v>
      </c>
      <c r="E2247" s="131">
        <v>4621669.5668437509</v>
      </c>
      <c r="F2247" s="133">
        <v>223850912140.62805</v>
      </c>
      <c r="G2247" s="133">
        <v>57697070821.407074</v>
      </c>
      <c r="H2247" s="133">
        <v>407691668951.98059</v>
      </c>
      <c r="I2247" s="133">
        <v>19934894449851.172</v>
      </c>
      <c r="J2247" s="133">
        <v>292588061602.3363</v>
      </c>
      <c r="K2247" s="133">
        <v>114900207894.00775</v>
      </c>
      <c r="L2247" s="133">
        <v>2468334123099.8877</v>
      </c>
      <c r="M2247" s="133">
        <v>23218408511399.383</v>
      </c>
      <c r="N2247" s="133">
        <v>24724349893379.766</v>
      </c>
      <c r="O2247" s="132">
        <v>0.67021343634810004</v>
      </c>
      <c r="P2247" s="132">
        <v>0.73747872105156087</v>
      </c>
      <c r="Q2247" s="133">
        <v>6098.7542904242146</v>
      </c>
      <c r="R2247" s="426">
        <v>1.1203379831393545</v>
      </c>
    </row>
    <row r="2248" spans="1:18">
      <c r="A2248" s="134">
        <f t="shared" ref="A2248:A2311" si="35">A2247+1</f>
        <v>2243</v>
      </c>
      <c r="B2248" s="131">
        <v>8206100.4792785915</v>
      </c>
      <c r="C2248" s="131">
        <v>4240273.8020497579</v>
      </c>
      <c r="D2248" s="131">
        <v>883988.05071589386</v>
      </c>
      <c r="E2248" s="131">
        <v>4685187.4587673619</v>
      </c>
      <c r="F2248" s="133">
        <v>222739638467.77469</v>
      </c>
      <c r="G2248" s="133">
        <v>62121225108.047661</v>
      </c>
      <c r="H2248" s="133">
        <v>717658180316.78271</v>
      </c>
      <c r="I2248" s="133">
        <v>8368110229860.7549</v>
      </c>
      <c r="J2248" s="133">
        <v>310584998481.08264</v>
      </c>
      <c r="K2248" s="133">
        <v>82644451263.950729</v>
      </c>
      <c r="L2248" s="133">
        <v>2366782829697.0864</v>
      </c>
      <c r="M2248" s="133">
        <v>11845780689619.656</v>
      </c>
      <c r="N2248" s="133">
        <v>12674137390050.807</v>
      </c>
      <c r="O2248" s="132">
        <v>0.60260516476384718</v>
      </c>
      <c r="P2248" s="132">
        <v>0.67668440898802373</v>
      </c>
      <c r="Q2248" s="133">
        <v>3126.3289072646294</v>
      </c>
      <c r="R2248" s="426">
        <v>1.1843208116360511</v>
      </c>
    </row>
    <row r="2249" spans="1:18">
      <c r="A2249" s="134">
        <f t="shared" si="35"/>
        <v>2244</v>
      </c>
      <c r="B2249" s="131">
        <v>10187738.188184788</v>
      </c>
      <c r="C2249" s="131">
        <v>13847077.051406486</v>
      </c>
      <c r="D2249" s="131">
        <v>723421.28284227313</v>
      </c>
      <c r="E2249" s="131">
        <v>5161679.0053848233</v>
      </c>
      <c r="F2249" s="133">
        <v>275947900699.76587</v>
      </c>
      <c r="G2249" s="133">
        <v>57775910119.355789</v>
      </c>
      <c r="H2249" s="133">
        <v>187302748030.12485</v>
      </c>
      <c r="I2249" s="133">
        <v>18934992124409.535</v>
      </c>
      <c r="J2249" s="133">
        <v>324190061921.61731</v>
      </c>
      <c r="K2249" s="133">
        <v>89778165435.335968</v>
      </c>
      <c r="L2249" s="133">
        <v>1948180757686.5833</v>
      </c>
      <c r="M2249" s="133">
        <v>21484443857483.195</v>
      </c>
      <c r="N2249" s="133">
        <v>22725889098678.324</v>
      </c>
      <c r="O2249" s="132">
        <v>0.67142381935179341</v>
      </c>
      <c r="P2249" s="132">
        <v>0.73681763737634509</v>
      </c>
      <c r="Q2249" s="133">
        <v>5605.794054928052</v>
      </c>
      <c r="R2249" s="426">
        <v>1.3565572043941396</v>
      </c>
    </row>
    <row r="2250" spans="1:18">
      <c r="A2250" s="134">
        <f t="shared" si="35"/>
        <v>2245</v>
      </c>
      <c r="B2250" s="131">
        <v>10308552.837097172</v>
      </c>
      <c r="C2250" s="131">
        <v>5595097.7475482803</v>
      </c>
      <c r="D2250" s="131">
        <v>1055691.0617867955</v>
      </c>
      <c r="E2250" s="131">
        <v>5827449.868600348</v>
      </c>
      <c r="F2250" s="133">
        <v>207132246822.66443</v>
      </c>
      <c r="G2250" s="133">
        <v>50131062569.103561</v>
      </c>
      <c r="H2250" s="133">
        <v>705878936665.16602</v>
      </c>
      <c r="I2250" s="133">
        <v>10426271049763.033</v>
      </c>
      <c r="J2250" s="133">
        <v>301764864269.00677</v>
      </c>
      <c r="K2250" s="133">
        <v>108029659996.99879</v>
      </c>
      <c r="L2250" s="133">
        <v>2079098349986.2349</v>
      </c>
      <c r="M2250" s="133">
        <v>13621042860680.438</v>
      </c>
      <c r="N2250" s="133">
        <v>14645747039656.334</v>
      </c>
      <c r="O2250" s="132">
        <v>0.56249278364420319</v>
      </c>
      <c r="P2250" s="132">
        <v>0.62799073222420798</v>
      </c>
      <c r="Q2250" s="133">
        <v>3612.6657719921891</v>
      </c>
      <c r="R2250" s="426">
        <v>0.95713122911051551</v>
      </c>
    </row>
    <row r="2251" spans="1:18">
      <c r="A2251" s="134">
        <f t="shared" si="35"/>
        <v>2246</v>
      </c>
      <c r="B2251" s="131">
        <v>9444460.8955780286</v>
      </c>
      <c r="C2251" s="131">
        <v>6371529.2487168666</v>
      </c>
      <c r="D2251" s="131">
        <v>1291819.465795151</v>
      </c>
      <c r="E2251" s="131">
        <v>4919050.0127846077</v>
      </c>
      <c r="F2251" s="133">
        <v>199661311228.90936</v>
      </c>
      <c r="G2251" s="133">
        <v>48671264065.130966</v>
      </c>
      <c r="H2251" s="133">
        <v>733094563281.16821</v>
      </c>
      <c r="I2251" s="133">
        <v>9775230166648.2832</v>
      </c>
      <c r="J2251" s="133">
        <v>258048389492.94922</v>
      </c>
      <c r="K2251" s="133">
        <v>88138565151.736923</v>
      </c>
      <c r="L2251" s="133">
        <v>3002729925129.7207</v>
      </c>
      <c r="M2251" s="133">
        <v>13857241609703.857</v>
      </c>
      <c r="N2251" s="133">
        <v>14853993372086.393</v>
      </c>
      <c r="O2251" s="132">
        <v>0.58522339995452655</v>
      </c>
      <c r="P2251" s="132">
        <v>0.65212441111771646</v>
      </c>
      <c r="Q2251" s="133">
        <v>3664.0338855664509</v>
      </c>
      <c r="R2251" s="426">
        <v>1.1265217948743493</v>
      </c>
    </row>
    <row r="2252" spans="1:18">
      <c r="A2252" s="134">
        <f t="shared" si="35"/>
        <v>2247</v>
      </c>
      <c r="B2252" s="131">
        <v>8533880.1315001398</v>
      </c>
      <c r="C2252" s="131">
        <v>5327957.7553876834</v>
      </c>
      <c r="D2252" s="131">
        <v>792222.5731692164</v>
      </c>
      <c r="E2252" s="131">
        <v>5107435.9851730028</v>
      </c>
      <c r="F2252" s="133">
        <v>192278108535.59161</v>
      </c>
      <c r="G2252" s="133">
        <v>43847521845.542931</v>
      </c>
      <c r="H2252" s="133">
        <v>621967260521.00623</v>
      </c>
      <c r="I2252" s="133">
        <v>9350181047741.3008</v>
      </c>
      <c r="J2252" s="133">
        <v>268575395566.51001</v>
      </c>
      <c r="K2252" s="133">
        <v>78657971924.728333</v>
      </c>
      <c r="L2252" s="133">
        <v>1897070342636.4727</v>
      </c>
      <c r="M2252" s="133">
        <v>12216452018390.018</v>
      </c>
      <c r="N2252" s="133">
        <v>13078674499709.855</v>
      </c>
      <c r="O2252" s="132">
        <v>0.56740072163423416</v>
      </c>
      <c r="P2252" s="132">
        <v>0.62920381887058752</v>
      </c>
      <c r="Q2252" s="133">
        <v>3226.1160581425397</v>
      </c>
      <c r="R2252" s="426">
        <v>1.1506262447911753</v>
      </c>
    </row>
    <row r="2253" spans="1:18">
      <c r="A2253" s="134">
        <f t="shared" si="35"/>
        <v>2248</v>
      </c>
      <c r="B2253" s="131">
        <v>9054600.5422596131</v>
      </c>
      <c r="C2253" s="131">
        <v>14422873.334343454</v>
      </c>
      <c r="D2253" s="131">
        <v>1229258.5958296969</v>
      </c>
      <c r="E2253" s="131">
        <v>3002772.114929419</v>
      </c>
      <c r="F2253" s="133">
        <v>259855569397.15839</v>
      </c>
      <c r="G2253" s="133">
        <v>49681328546.005547</v>
      </c>
      <c r="H2253" s="133">
        <v>883827193128.50708</v>
      </c>
      <c r="I2253" s="133">
        <v>20157498611965.227</v>
      </c>
      <c r="J2253" s="133">
        <v>150461405791.18219</v>
      </c>
      <c r="K2253" s="133">
        <v>126591994923.0661</v>
      </c>
      <c r="L2253" s="133">
        <v>3760659186910.3628</v>
      </c>
      <c r="M2253" s="133">
        <v>25079038392718.348</v>
      </c>
      <c r="N2253" s="133">
        <v>26650165135841.453</v>
      </c>
      <c r="O2253" s="132">
        <v>0.72669541791252557</v>
      </c>
      <c r="P2253" s="132">
        <v>0.78576395429192081</v>
      </c>
      <c r="Q2253" s="133">
        <v>6573.7950507749019</v>
      </c>
      <c r="R2253" s="426">
        <v>1.3470807727151131</v>
      </c>
    </row>
    <row r="2254" spans="1:18">
      <c r="A2254" s="134">
        <f t="shared" si="35"/>
        <v>2249</v>
      </c>
      <c r="B2254" s="131">
        <v>6498941.5983927725</v>
      </c>
      <c r="C2254" s="131">
        <v>15415074.695756178</v>
      </c>
      <c r="D2254" s="131">
        <v>1114135.3340183299</v>
      </c>
      <c r="E2254" s="131">
        <v>4332746.3010164136</v>
      </c>
      <c r="F2254" s="133">
        <v>263618765390.17422</v>
      </c>
      <c r="G2254" s="133">
        <v>49115892800.882462</v>
      </c>
      <c r="H2254" s="133">
        <v>546982380272.63361</v>
      </c>
      <c r="I2254" s="133">
        <v>20663941131042.242</v>
      </c>
      <c r="J2254" s="133">
        <v>307135286699.49213</v>
      </c>
      <c r="K2254" s="133">
        <v>93519673857.660751</v>
      </c>
      <c r="L2254" s="133">
        <v>2201774349314.1753</v>
      </c>
      <c r="M2254" s="133">
        <v>23813352821186.203</v>
      </c>
      <c r="N2254" s="133">
        <v>25306626437335.613</v>
      </c>
      <c r="O2254" s="132">
        <v>0.71733171220991676</v>
      </c>
      <c r="P2254" s="132">
        <v>0.78798325109370038</v>
      </c>
      <c r="Q2254" s="133">
        <v>6242.3844196683804</v>
      </c>
      <c r="R2254" s="426">
        <v>1.0276024200446123</v>
      </c>
    </row>
    <row r="2255" spans="1:18">
      <c r="A2255" s="134">
        <f t="shared" si="35"/>
        <v>2250</v>
      </c>
      <c r="B2255" s="131">
        <v>12633878.681344453</v>
      </c>
      <c r="C2255" s="131">
        <v>6687722.9389255689</v>
      </c>
      <c r="D2255" s="131">
        <v>1035979.5449058512</v>
      </c>
      <c r="E2255" s="131">
        <v>5513965.1560485847</v>
      </c>
      <c r="F2255" s="133">
        <v>188646936833.46512</v>
      </c>
      <c r="G2255" s="133">
        <v>53952325657.543144</v>
      </c>
      <c r="H2255" s="133">
        <v>109473901512.83372</v>
      </c>
      <c r="I2255" s="133">
        <v>10917806819072.482</v>
      </c>
      <c r="J2255" s="133">
        <v>406444987657.86353</v>
      </c>
      <c r="K2255" s="133">
        <v>91777585159.142288</v>
      </c>
      <c r="L2255" s="133">
        <v>2145802308580.9839</v>
      </c>
      <c r="M2255" s="133">
        <v>13671305601983.307</v>
      </c>
      <c r="N2255" s="133">
        <v>14537620713801.975</v>
      </c>
      <c r="O2255" s="132">
        <v>0.57041503059705534</v>
      </c>
      <c r="P2255" s="132">
        <v>0.62222480299630312</v>
      </c>
      <c r="Q2255" s="133">
        <v>3585.9942559945671</v>
      </c>
      <c r="R2255" s="426">
        <v>0.95906804767306608</v>
      </c>
    </row>
    <row r="2256" spans="1:18">
      <c r="A2256" s="134">
        <f t="shared" si="35"/>
        <v>2251</v>
      </c>
      <c r="B2256" s="131">
        <v>12326117.011221986</v>
      </c>
      <c r="C2256" s="131">
        <v>8035689.8923815005</v>
      </c>
      <c r="D2256" s="131">
        <v>1012513.6292561466</v>
      </c>
      <c r="E2256" s="131">
        <v>5217266.8520856798</v>
      </c>
      <c r="F2256" s="133">
        <v>291836625357.83771</v>
      </c>
      <c r="G2256" s="133">
        <v>76674449475.993195</v>
      </c>
      <c r="H2256" s="133">
        <v>776777285070.68835</v>
      </c>
      <c r="I2256" s="133">
        <v>15074806327741.531</v>
      </c>
      <c r="J2256" s="133">
        <v>406977235607.742</v>
      </c>
      <c r="K2256" s="133">
        <v>107333751115.85661</v>
      </c>
      <c r="L2256" s="133">
        <v>2122117919641.4607</v>
      </c>
      <c r="M2256" s="133">
        <v>18488012519177.277</v>
      </c>
      <c r="N2256" s="133">
        <v>19772685261190.977</v>
      </c>
      <c r="O2256" s="132">
        <v>0.62573050796213292</v>
      </c>
      <c r="P2256" s="132">
        <v>0.69008606950556461</v>
      </c>
      <c r="Q2256" s="133">
        <v>4877.3273954590468</v>
      </c>
      <c r="R2256" s="426">
        <v>1.0438643939142342</v>
      </c>
    </row>
    <row r="2257" spans="1:18">
      <c r="A2257" s="134">
        <f t="shared" si="35"/>
        <v>2252</v>
      </c>
      <c r="B2257" s="131">
        <v>9282199.796593152</v>
      </c>
      <c r="C2257" s="131">
        <v>3997017.7772010793</v>
      </c>
      <c r="D2257" s="131">
        <v>786329.58119814203</v>
      </c>
      <c r="E2257" s="131">
        <v>7326405.7649234906</v>
      </c>
      <c r="F2257" s="133">
        <v>223154497264.74084</v>
      </c>
      <c r="G2257" s="133">
        <v>68970750589.216644</v>
      </c>
      <c r="H2257" s="133">
        <v>467060870561.20154</v>
      </c>
      <c r="I2257" s="133">
        <v>7634677778834.1758</v>
      </c>
      <c r="J2257" s="133">
        <v>485404833649.12384</v>
      </c>
      <c r="K2257" s="133">
        <v>74555869704.911484</v>
      </c>
      <c r="L2257" s="133">
        <v>1656502844610.3169</v>
      </c>
      <c r="M2257" s="133">
        <v>10318202197359.729</v>
      </c>
      <c r="N2257" s="133">
        <v>11115168513334.609</v>
      </c>
      <c r="O2257" s="132">
        <v>0.50342887173048245</v>
      </c>
      <c r="P2257" s="132">
        <v>0.56631853978893809</v>
      </c>
      <c r="Q2257" s="133">
        <v>2741.7781236641858</v>
      </c>
      <c r="R2257" s="426">
        <v>1.0820472253047533</v>
      </c>
    </row>
    <row r="2258" spans="1:18">
      <c r="A2258" s="134">
        <f t="shared" si="35"/>
        <v>2253</v>
      </c>
      <c r="B2258" s="131">
        <v>12827888.399602974</v>
      </c>
      <c r="C2258" s="131">
        <v>7926898.2671154942</v>
      </c>
      <c r="D2258" s="131">
        <v>545561.14083146083</v>
      </c>
      <c r="E2258" s="131">
        <v>4062242.2717707977</v>
      </c>
      <c r="F2258" s="133">
        <v>231820386283.80179</v>
      </c>
      <c r="G2258" s="133">
        <v>48057741492.635406</v>
      </c>
      <c r="H2258" s="133">
        <v>954360478329.77075</v>
      </c>
      <c r="I2258" s="133">
        <v>11811056371240.42</v>
      </c>
      <c r="J2258" s="133">
        <v>270507651906.50098</v>
      </c>
      <c r="K2258" s="133">
        <v>46841236817.44503</v>
      </c>
      <c r="L2258" s="133">
        <v>1150547458240.2546</v>
      </c>
      <c r="M2258" s="133">
        <v>14233313196534.391</v>
      </c>
      <c r="N2258" s="133">
        <v>15284176101227.666</v>
      </c>
      <c r="O2258" s="132">
        <v>0.60143086744925611</v>
      </c>
      <c r="P2258" s="132">
        <v>0.66655487785519185</v>
      </c>
      <c r="Q2258" s="133">
        <v>3770.1470402633613</v>
      </c>
      <c r="R2258" s="426">
        <v>1.0603086917848106</v>
      </c>
    </row>
    <row r="2259" spans="1:18">
      <c r="A2259" s="134">
        <f t="shared" si="35"/>
        <v>2254</v>
      </c>
      <c r="B2259" s="131">
        <v>8433577.7422392759</v>
      </c>
      <c r="C2259" s="131">
        <v>4878041.7994365497</v>
      </c>
      <c r="D2259" s="131">
        <v>723651.59190485138</v>
      </c>
      <c r="E2259" s="131">
        <v>5608345.9377864189</v>
      </c>
      <c r="F2259" s="133">
        <v>184624077171.7132</v>
      </c>
      <c r="G2259" s="133">
        <v>40095760312.42765</v>
      </c>
      <c r="H2259" s="133">
        <v>608195101771.84473</v>
      </c>
      <c r="I2259" s="133">
        <v>9755986577279.6738</v>
      </c>
      <c r="J2259" s="133">
        <v>444476023821.59631</v>
      </c>
      <c r="K2259" s="133">
        <v>55832388129.764145</v>
      </c>
      <c r="L2259" s="133">
        <v>1428202275034.8623</v>
      </c>
      <c r="M2259" s="133">
        <v>12292692366037.742</v>
      </c>
      <c r="N2259" s="133">
        <v>13163489175493.723</v>
      </c>
      <c r="O2259" s="132">
        <v>0.57181843685250444</v>
      </c>
      <c r="P2259" s="132">
        <v>0.64404063286226698</v>
      </c>
      <c r="Q2259" s="133">
        <v>3247.0372904523242</v>
      </c>
      <c r="R2259" s="426">
        <v>1.0584786201300762</v>
      </c>
    </row>
    <row r="2260" spans="1:18">
      <c r="A2260" s="134">
        <f t="shared" si="35"/>
        <v>2255</v>
      </c>
      <c r="B2260" s="131">
        <v>8587939.1055154875</v>
      </c>
      <c r="C2260" s="131">
        <v>13247432.372448107</v>
      </c>
      <c r="D2260" s="131">
        <v>626954.21277066669</v>
      </c>
      <c r="E2260" s="131">
        <v>4582763.6582084112</v>
      </c>
      <c r="F2260" s="133">
        <v>200310505176.66162</v>
      </c>
      <c r="G2260" s="133">
        <v>48998537676.342957</v>
      </c>
      <c r="H2260" s="133">
        <v>548080063805.2865</v>
      </c>
      <c r="I2260" s="133">
        <v>18753706044812.59</v>
      </c>
      <c r="J2260" s="133">
        <v>395784078254.94989</v>
      </c>
      <c r="K2260" s="133">
        <v>84231840213.249237</v>
      </c>
      <c r="L2260" s="133">
        <v>1449707906364.9199</v>
      </c>
      <c r="M2260" s="133">
        <v>21231509933450.992</v>
      </c>
      <c r="N2260" s="133">
        <v>22560043662380.113</v>
      </c>
      <c r="O2260" s="132">
        <v>0.68944355832313431</v>
      </c>
      <c r="P2260" s="132">
        <v>0.74800562386966651</v>
      </c>
      <c r="Q2260" s="133">
        <v>5564.8849685200084</v>
      </c>
      <c r="R2260" s="426">
        <v>1.0223494960102257</v>
      </c>
    </row>
    <row r="2261" spans="1:18">
      <c r="A2261" s="134">
        <f t="shared" si="35"/>
        <v>2256</v>
      </c>
      <c r="B2261" s="131">
        <v>8289719.1879039947</v>
      </c>
      <c r="C2261" s="131">
        <v>5242021.7244606465</v>
      </c>
      <c r="D2261" s="131">
        <v>778306.4697649437</v>
      </c>
      <c r="E2261" s="131">
        <v>3602720.4324045507</v>
      </c>
      <c r="F2261" s="133">
        <v>185062302721.48621</v>
      </c>
      <c r="G2261" s="133">
        <v>43317724275.400757</v>
      </c>
      <c r="H2261" s="133">
        <v>408657003818.23175</v>
      </c>
      <c r="I2261" s="133">
        <v>9453219104368.4863</v>
      </c>
      <c r="J2261" s="133">
        <v>235114175940.12607</v>
      </c>
      <c r="K2261" s="133">
        <v>73108646423.21489</v>
      </c>
      <c r="L2261" s="133">
        <v>1593910817466.1863</v>
      </c>
      <c r="M2261" s="133">
        <v>11764009748016.246</v>
      </c>
      <c r="N2261" s="133">
        <v>12547782271421.537</v>
      </c>
      <c r="O2261" s="132">
        <v>0.58829092405022254</v>
      </c>
      <c r="P2261" s="132">
        <v>0.65986416922130031</v>
      </c>
      <c r="Q2261" s="133">
        <v>3095.1608957625895</v>
      </c>
      <c r="R2261" s="426">
        <v>0.99208001894321396</v>
      </c>
    </row>
    <row r="2262" spans="1:18">
      <c r="A2262" s="134">
        <f t="shared" si="35"/>
        <v>2257</v>
      </c>
      <c r="B2262" s="131">
        <v>12550316.203420829</v>
      </c>
      <c r="C2262" s="131">
        <v>4555518.4923814759</v>
      </c>
      <c r="D2262" s="131">
        <v>962363.31990880636</v>
      </c>
      <c r="E2262" s="131">
        <v>4142286.9044670211</v>
      </c>
      <c r="F2262" s="133">
        <v>272092375442.56519</v>
      </c>
      <c r="G2262" s="133">
        <v>56908721695.054344</v>
      </c>
      <c r="H2262" s="133">
        <v>776692683975.31519</v>
      </c>
      <c r="I2262" s="133">
        <v>10577095703041.279</v>
      </c>
      <c r="J2262" s="133">
        <v>194973874753.7482</v>
      </c>
      <c r="K2262" s="133">
        <v>103299404014.10521</v>
      </c>
      <c r="L2262" s="133">
        <v>2112002489721.2021</v>
      </c>
      <c r="M2262" s="133">
        <v>13764064155505.648</v>
      </c>
      <c r="N2262" s="133">
        <v>14852535157233.605</v>
      </c>
      <c r="O2262" s="132">
        <v>0.5870380072962682</v>
      </c>
      <c r="P2262" s="132">
        <v>0.65377704258091762</v>
      </c>
      <c r="Q2262" s="133">
        <v>3663.6741877734598</v>
      </c>
      <c r="R2262" s="426">
        <v>1.0093463970351273</v>
      </c>
    </row>
    <row r="2263" spans="1:18">
      <c r="A2263" s="134">
        <f t="shared" si="35"/>
        <v>2258</v>
      </c>
      <c r="B2263" s="131">
        <v>9810120.614076132</v>
      </c>
      <c r="C2263" s="131">
        <v>8597948.5863191895</v>
      </c>
      <c r="D2263" s="131">
        <v>644631.25844925665</v>
      </c>
      <c r="E2263" s="131">
        <v>2516231.8272570306</v>
      </c>
      <c r="F2263" s="133">
        <v>159016101781.00427</v>
      </c>
      <c r="G2263" s="133">
        <v>37710529831.739433</v>
      </c>
      <c r="H2263" s="133">
        <v>477903309109.8811</v>
      </c>
      <c r="I2263" s="133">
        <v>13517311669085.572</v>
      </c>
      <c r="J2263" s="133">
        <v>108870880917.6955</v>
      </c>
      <c r="K2263" s="133">
        <v>94719734739.874496</v>
      </c>
      <c r="L2263" s="133">
        <v>1153040519571.9429</v>
      </c>
      <c r="M2263" s="133">
        <v>15351846113424.967</v>
      </c>
      <c r="N2263" s="133">
        <v>16332770903115.059</v>
      </c>
      <c r="O2263" s="132">
        <v>0.65981098638279301</v>
      </c>
      <c r="P2263" s="132">
        <v>0.72602212814845324</v>
      </c>
      <c r="Q2263" s="133">
        <v>4028.8038734866941</v>
      </c>
      <c r="R2263" s="426">
        <v>1.0643205422880206</v>
      </c>
    </row>
    <row r="2264" spans="1:18">
      <c r="A2264" s="134">
        <f t="shared" si="35"/>
        <v>2259</v>
      </c>
      <c r="B2264" s="131">
        <v>9496062.906093739</v>
      </c>
      <c r="C2264" s="131">
        <v>4966141.0496757329</v>
      </c>
      <c r="D2264" s="131">
        <v>865416.89022200159</v>
      </c>
      <c r="E2264" s="131">
        <v>3847114.1332699172</v>
      </c>
      <c r="F2264" s="133">
        <v>220350625799.07535</v>
      </c>
      <c r="G2264" s="133">
        <v>58488424754.566315</v>
      </c>
      <c r="H2264" s="133">
        <v>475712639628.18976</v>
      </c>
      <c r="I2264" s="133">
        <v>10018731953720.152</v>
      </c>
      <c r="J2264" s="133">
        <v>257436251567.74814</v>
      </c>
      <c r="K2264" s="133">
        <v>100871866219.29887</v>
      </c>
      <c r="L2264" s="133">
        <v>1794042761926.3069</v>
      </c>
      <c r="M2264" s="133">
        <v>12646795473061.695</v>
      </c>
      <c r="N2264" s="133">
        <v>13515712840400.369</v>
      </c>
      <c r="O2264" s="132">
        <v>0.59039139491570958</v>
      </c>
      <c r="P2264" s="132">
        <v>0.66501563766734639</v>
      </c>
      <c r="Q2264" s="133">
        <v>3333.9202862359075</v>
      </c>
      <c r="R2264" s="426">
        <v>1.0785976194449767</v>
      </c>
    </row>
    <row r="2265" spans="1:18">
      <c r="A2265" s="134">
        <f t="shared" si="35"/>
        <v>2260</v>
      </c>
      <c r="B2265" s="131">
        <v>9805279.6483832076</v>
      </c>
      <c r="C2265" s="131">
        <v>6943988.305017502</v>
      </c>
      <c r="D2265" s="131">
        <v>872507.85598660202</v>
      </c>
      <c r="E2265" s="131">
        <v>3152337.9804933937</v>
      </c>
      <c r="F2265" s="133">
        <v>187444303325.17236</v>
      </c>
      <c r="G2265" s="133">
        <v>53421758978.888565</v>
      </c>
      <c r="H2265" s="133">
        <v>586267787356.06104</v>
      </c>
      <c r="I2265" s="133">
        <v>9839936545868.2559</v>
      </c>
      <c r="J2265" s="133">
        <v>159445438572.09036</v>
      </c>
      <c r="K2265" s="133">
        <v>65794563988.607513</v>
      </c>
      <c r="L2265" s="133">
        <v>2135997883862.3333</v>
      </c>
      <c r="M2265" s="133">
        <v>12787442219647.348</v>
      </c>
      <c r="N2265" s="133">
        <v>13597588157187.418</v>
      </c>
      <c r="O2265" s="132">
        <v>0.60916356331457999</v>
      </c>
      <c r="P2265" s="132">
        <v>0.67089983796980379</v>
      </c>
      <c r="Q2265" s="133">
        <v>3354.1164669924565</v>
      </c>
      <c r="R2265" s="426">
        <v>1.1539742054147555</v>
      </c>
    </row>
    <row r="2266" spans="1:18">
      <c r="A2266" s="134">
        <f t="shared" si="35"/>
        <v>2261</v>
      </c>
      <c r="B2266" s="131">
        <v>8446456.1154432539</v>
      </c>
      <c r="C2266" s="131">
        <v>7626236.4962509573</v>
      </c>
      <c r="D2266" s="131">
        <v>844601.8835011964</v>
      </c>
      <c r="E2266" s="131">
        <v>5734223.2796920277</v>
      </c>
      <c r="F2266" s="133">
        <v>305047829979.19025</v>
      </c>
      <c r="G2266" s="133">
        <v>46612567654.559685</v>
      </c>
      <c r="H2266" s="133">
        <v>759295502028.17432</v>
      </c>
      <c r="I2266" s="133">
        <v>15882312802092.531</v>
      </c>
      <c r="J2266" s="133">
        <v>374292020780.77905</v>
      </c>
      <c r="K2266" s="133">
        <v>88256067209.781113</v>
      </c>
      <c r="L2266" s="133">
        <v>2074669274177.9814</v>
      </c>
      <c r="M2266" s="133">
        <v>19178825666289.246</v>
      </c>
      <c r="N2266" s="133">
        <v>20457589027593.684</v>
      </c>
      <c r="O2266" s="132">
        <v>0.64376664051718879</v>
      </c>
      <c r="P2266" s="132">
        <v>0.71565271384280915</v>
      </c>
      <c r="Q2266" s="133">
        <v>5046.2725771074702</v>
      </c>
      <c r="R2266" s="426">
        <v>1.301796377665428</v>
      </c>
    </row>
    <row r="2267" spans="1:18">
      <c r="A2267" s="134">
        <f t="shared" si="35"/>
        <v>2262</v>
      </c>
      <c r="B2267" s="131">
        <v>10326764.286086539</v>
      </c>
      <c r="C2267" s="131">
        <v>5655509.2960329968</v>
      </c>
      <c r="D2267" s="131">
        <v>826390.85150179197</v>
      </c>
      <c r="E2267" s="131">
        <v>2495527.2985836286</v>
      </c>
      <c r="F2267" s="133">
        <v>236596746063.5798</v>
      </c>
      <c r="G2267" s="133">
        <v>47812763253.991394</v>
      </c>
      <c r="H2267" s="133">
        <v>705275638950.47632</v>
      </c>
      <c r="I2267" s="133">
        <v>10133606789186.375</v>
      </c>
      <c r="J2267" s="133">
        <v>122435298546.78596</v>
      </c>
      <c r="K2267" s="133">
        <v>61529773361.983727</v>
      </c>
      <c r="L2267" s="133">
        <v>2069960757834.3738</v>
      </c>
      <c r="M2267" s="133">
        <v>13092808257879.994</v>
      </c>
      <c r="N2267" s="133">
        <v>13982434405502.203</v>
      </c>
      <c r="O2267" s="132">
        <v>0.61487011224472765</v>
      </c>
      <c r="P2267" s="132">
        <v>0.68702794507952647</v>
      </c>
      <c r="Q2267" s="133">
        <v>3449.0464739768631</v>
      </c>
      <c r="R2267" s="426">
        <v>1.1963790564585748</v>
      </c>
    </row>
    <row r="2268" spans="1:18">
      <c r="A2268" s="134">
        <f t="shared" si="35"/>
        <v>2263</v>
      </c>
      <c r="B2268" s="131">
        <v>12124798.221867552</v>
      </c>
      <c r="C2268" s="131">
        <v>14481009.042976312</v>
      </c>
      <c r="D2268" s="131">
        <v>457783.20729710435</v>
      </c>
      <c r="E2268" s="131">
        <v>2421501.6918283207</v>
      </c>
      <c r="F2268" s="133">
        <v>178599592890.44415</v>
      </c>
      <c r="G2268" s="133">
        <v>51145125871.606461</v>
      </c>
      <c r="H2268" s="133">
        <v>107474411187.50688</v>
      </c>
      <c r="I2268" s="133">
        <v>17688745779383.5</v>
      </c>
      <c r="J2268" s="133">
        <v>101227900424.35425</v>
      </c>
      <c r="K2268" s="133">
        <v>38233434684.858292</v>
      </c>
      <c r="L2268" s="133">
        <v>1070963377519.8129</v>
      </c>
      <c r="M2268" s="133">
        <v>19006644903200.035</v>
      </c>
      <c r="N2268" s="133">
        <v>20148403079139.043</v>
      </c>
      <c r="O2268" s="132">
        <v>0.6813692056152284</v>
      </c>
      <c r="P2268" s="132">
        <v>0.73345859297424332</v>
      </c>
      <c r="Q2268" s="133">
        <v>4970.0056929302027</v>
      </c>
      <c r="R2268" s="426">
        <v>1.2940825750646905</v>
      </c>
    </row>
    <row r="2269" spans="1:18">
      <c r="A2269" s="134">
        <f t="shared" si="35"/>
        <v>2264</v>
      </c>
      <c r="B2269" s="131">
        <v>5600847.7781183915</v>
      </c>
      <c r="C2269" s="131">
        <v>2882164.0190381873</v>
      </c>
      <c r="D2269" s="131">
        <v>831950.38088789664</v>
      </c>
      <c r="E2269" s="131">
        <v>3824754.6779022072</v>
      </c>
      <c r="F2269" s="133">
        <v>233564176335.80872</v>
      </c>
      <c r="G2269" s="133">
        <v>47012055201.284805</v>
      </c>
      <c r="H2269" s="133">
        <v>454240512620.1911</v>
      </c>
      <c r="I2269" s="133">
        <v>7351595924464.4297</v>
      </c>
      <c r="J2269" s="133">
        <v>213388515708.81943</v>
      </c>
      <c r="K2269" s="133">
        <v>87753094751.359192</v>
      </c>
      <c r="L2269" s="133">
        <v>1731433767115.5798</v>
      </c>
      <c r="M2269" s="133">
        <v>9838411814660.3789</v>
      </c>
      <c r="N2269" s="133">
        <v>10562898229114.447</v>
      </c>
      <c r="O2269" s="132">
        <v>0.60278321984286132</v>
      </c>
      <c r="P2269" s="132">
        <v>0.66879283080305718</v>
      </c>
      <c r="Q2269" s="133">
        <v>2605.5496371767258</v>
      </c>
      <c r="R2269" s="426">
        <v>0.97934989668092154</v>
      </c>
    </row>
    <row r="2270" spans="1:18">
      <c r="A2270" s="134">
        <f t="shared" si="35"/>
        <v>2265</v>
      </c>
      <c r="B2270" s="131">
        <v>9219572.5611634534</v>
      </c>
      <c r="C2270" s="131">
        <v>4935348.8014326254</v>
      </c>
      <c r="D2270" s="131">
        <v>1397179.8593639662</v>
      </c>
      <c r="E2270" s="131">
        <v>6739775.8647969589</v>
      </c>
      <c r="F2270" s="133">
        <v>246656974623.92322</v>
      </c>
      <c r="G2270" s="133">
        <v>51035763246.412659</v>
      </c>
      <c r="H2270" s="133">
        <v>492355723843.62067</v>
      </c>
      <c r="I2270" s="133">
        <v>8895112303486.4023</v>
      </c>
      <c r="J2270" s="133">
        <v>565619524702.25122</v>
      </c>
      <c r="K2270" s="133">
        <v>153776785095.8273</v>
      </c>
      <c r="L2270" s="133">
        <v>3437152550040.0767</v>
      </c>
      <c r="M2270" s="133">
        <v>13544016887168.18</v>
      </c>
      <c r="N2270" s="133">
        <v>14487366364394.35</v>
      </c>
      <c r="O2270" s="132">
        <v>0.57608971407419995</v>
      </c>
      <c r="P2270" s="132">
        <v>0.66570491887340666</v>
      </c>
      <c r="Q2270" s="133">
        <v>3573.598017857511</v>
      </c>
      <c r="R2270" s="426">
        <v>1.0973166234686964</v>
      </c>
    </row>
    <row r="2271" spans="1:18">
      <c r="A2271" s="134">
        <f t="shared" si="35"/>
        <v>2266</v>
      </c>
      <c r="B2271" s="131">
        <v>10142802.011848768</v>
      </c>
      <c r="C2271" s="131">
        <v>15703100.00699736</v>
      </c>
      <c r="D2271" s="131">
        <v>2328614.9137239116</v>
      </c>
      <c r="E2271" s="131">
        <v>5865721.0145815127</v>
      </c>
      <c r="F2271" s="133">
        <v>196139840493.08112</v>
      </c>
      <c r="G2271" s="133">
        <v>50849203634.216309</v>
      </c>
      <c r="H2271" s="133">
        <v>356117437804.98956</v>
      </c>
      <c r="I2271" s="133">
        <v>23537445269516.297</v>
      </c>
      <c r="J2271" s="133">
        <v>294412086254.8985</v>
      </c>
      <c r="K2271" s="133">
        <v>270389860677.73999</v>
      </c>
      <c r="L2271" s="133">
        <v>5198511008816.3428</v>
      </c>
      <c r="M2271" s="133">
        <v>29656875663070.266</v>
      </c>
      <c r="N2271" s="133">
        <v>31388797064995.418</v>
      </c>
      <c r="O2271" s="132">
        <v>0.67487637506282361</v>
      </c>
      <c r="P2271" s="132">
        <v>0.7367072668161071</v>
      </c>
      <c r="Q2271" s="133">
        <v>7742.6731783412479</v>
      </c>
      <c r="R2271" s="426">
        <v>1.0712471660178371</v>
      </c>
    </row>
    <row r="2272" spans="1:18">
      <c r="A2272" s="134">
        <f t="shared" si="35"/>
        <v>2267</v>
      </c>
      <c r="B2272" s="131">
        <v>7921102.2341400869</v>
      </c>
      <c r="C2272" s="131">
        <v>14634580.649555031</v>
      </c>
      <c r="D2272" s="131">
        <v>1213744.5581643761</v>
      </c>
      <c r="E2272" s="131">
        <v>4634570.1457051281</v>
      </c>
      <c r="F2272" s="133">
        <v>245592443162.24292</v>
      </c>
      <c r="G2272" s="133">
        <v>55161246042.05098</v>
      </c>
      <c r="H2272" s="133">
        <v>690350786545.80432</v>
      </c>
      <c r="I2272" s="133">
        <v>20938036009635.508</v>
      </c>
      <c r="J2272" s="133">
        <v>395426146805.31006</v>
      </c>
      <c r="K2272" s="133">
        <v>150110142783.83423</v>
      </c>
      <c r="L2272" s="133">
        <v>2700204167284.333</v>
      </c>
      <c r="M2272" s="133">
        <v>24874127253054.789</v>
      </c>
      <c r="N2272" s="133">
        <v>26514753043703.113</v>
      </c>
      <c r="O2272" s="132">
        <v>0.70737254425471707</v>
      </c>
      <c r="P2272" s="132">
        <v>0.78505580810066822</v>
      </c>
      <c r="Q2272" s="133">
        <v>6540.3929560195147</v>
      </c>
      <c r="R2272" s="426">
        <v>1.1260181930792648</v>
      </c>
    </row>
    <row r="2273" spans="1:18">
      <c r="A2273" s="134">
        <f t="shared" si="35"/>
        <v>2268</v>
      </c>
      <c r="B2273" s="131">
        <v>11508051.246884868</v>
      </c>
      <c r="C2273" s="131">
        <v>8940424.4432995375</v>
      </c>
      <c r="D2273" s="131">
        <v>1170879.0461956235</v>
      </c>
      <c r="E2273" s="131">
        <v>4228666.2008930082</v>
      </c>
      <c r="F2273" s="133">
        <v>247758554360.18396</v>
      </c>
      <c r="G2273" s="133">
        <v>59053952732.349716</v>
      </c>
      <c r="H2273" s="133">
        <v>700992064289.41162</v>
      </c>
      <c r="I2273" s="133">
        <v>17637802840260.742</v>
      </c>
      <c r="J2273" s="133">
        <v>180404171824.65775</v>
      </c>
      <c r="K2273" s="133">
        <v>96298515448.170517</v>
      </c>
      <c r="L2273" s="133">
        <v>2323648356860.1489</v>
      </c>
      <c r="M2273" s="133">
        <v>20939145948683.129</v>
      </c>
      <c r="N2273" s="133">
        <v>22346400991258.645</v>
      </c>
      <c r="O2273" s="132">
        <v>0.6513888829970923</v>
      </c>
      <c r="P2273" s="132">
        <v>0.72372947931866838</v>
      </c>
      <c r="Q2273" s="133">
        <v>5512.1857403203367</v>
      </c>
      <c r="R2273" s="426">
        <v>1.0387563760868517</v>
      </c>
    </row>
    <row r="2274" spans="1:18">
      <c r="A2274" s="134">
        <f t="shared" si="35"/>
        <v>2269</v>
      </c>
      <c r="B2274" s="131">
        <v>14881159.861761011</v>
      </c>
      <c r="C2274" s="131">
        <v>4140838.4607103379</v>
      </c>
      <c r="D2274" s="131">
        <v>1581702.7204521785</v>
      </c>
      <c r="E2274" s="131">
        <v>4212041.1244188873</v>
      </c>
      <c r="F2274" s="133">
        <v>312954551843.27679</v>
      </c>
      <c r="G2274" s="133">
        <v>87309553890.417435</v>
      </c>
      <c r="H2274" s="133">
        <v>488321156532.68793</v>
      </c>
      <c r="I2274" s="133">
        <v>9769056075910.1289</v>
      </c>
      <c r="J2274" s="133">
        <v>283435785700.95734</v>
      </c>
      <c r="K2274" s="133">
        <v>122330007657.64569</v>
      </c>
      <c r="L2274" s="133">
        <v>3232988911398.8833</v>
      </c>
      <c r="M2274" s="133">
        <v>13896131937200.303</v>
      </c>
      <c r="N2274" s="133">
        <v>14847912472578.355</v>
      </c>
      <c r="O2274" s="132">
        <v>0.54452644332148536</v>
      </c>
      <c r="P2274" s="132">
        <v>0.61561624828663941</v>
      </c>
      <c r="Q2274" s="133">
        <v>3662.533910354799</v>
      </c>
      <c r="R2274" s="426">
        <v>1.0811630288356835</v>
      </c>
    </row>
    <row r="2275" spans="1:18">
      <c r="A2275" s="134">
        <f t="shared" si="35"/>
        <v>2270</v>
      </c>
      <c r="B2275" s="131">
        <v>12157681.179963378</v>
      </c>
      <c r="C2275" s="131">
        <v>20917193.985449027</v>
      </c>
      <c r="D2275" s="131">
        <v>997596.80930656299</v>
      </c>
      <c r="E2275" s="131">
        <v>4442870.8654498709</v>
      </c>
      <c r="F2275" s="133">
        <v>249267265593.69855</v>
      </c>
      <c r="G2275" s="133">
        <v>49039234223.240204</v>
      </c>
      <c r="H2275" s="133">
        <v>696556030047.94971</v>
      </c>
      <c r="I2275" s="133">
        <v>29689839776609.301</v>
      </c>
      <c r="J2275" s="133">
        <v>282453144949.52765</v>
      </c>
      <c r="K2275" s="133">
        <v>90342540561.878036</v>
      </c>
      <c r="L2275" s="133">
        <v>1920113837310.9453</v>
      </c>
      <c r="M2275" s="133">
        <v>32679305329479.602</v>
      </c>
      <c r="N2275" s="133">
        <v>34810657975824.066</v>
      </c>
      <c r="O2275" s="132">
        <v>0.72108235575115842</v>
      </c>
      <c r="P2275" s="132">
        <v>0.79327696319951557</v>
      </c>
      <c r="Q2275" s="133">
        <v>8586.7434572827005</v>
      </c>
      <c r="R2275" s="426">
        <v>1.0112528474625748</v>
      </c>
    </row>
    <row r="2276" spans="1:18">
      <c r="A2276" s="134">
        <f t="shared" si="35"/>
        <v>2271</v>
      </c>
      <c r="B2276" s="131">
        <v>11169847.750215691</v>
      </c>
      <c r="C2276" s="131">
        <v>4814591.1284975754</v>
      </c>
      <c r="D2276" s="131">
        <v>498791.84027506167</v>
      </c>
      <c r="E2276" s="131">
        <v>4422932.9730175436</v>
      </c>
      <c r="F2276" s="133">
        <v>219031433873.46481</v>
      </c>
      <c r="G2276" s="133">
        <v>64135291877.689301</v>
      </c>
      <c r="H2276" s="133">
        <v>510017825189.74683</v>
      </c>
      <c r="I2276" s="133">
        <v>8996746911377.332</v>
      </c>
      <c r="J2276" s="133">
        <v>228594928256.90222</v>
      </c>
      <c r="K2276" s="133">
        <v>53977149535.451431</v>
      </c>
      <c r="L2276" s="133">
        <v>1351008518885.9802</v>
      </c>
      <c r="M2276" s="133">
        <v>11140345333245.412</v>
      </c>
      <c r="N2276" s="133">
        <v>11916033247051.176</v>
      </c>
      <c r="O2276" s="132">
        <v>0.56888879716805119</v>
      </c>
      <c r="P2276" s="132">
        <v>0.62269048428675633</v>
      </c>
      <c r="Q2276" s="133">
        <v>2939.3273919711828</v>
      </c>
      <c r="R2276" s="426">
        <v>1.1869950009057499</v>
      </c>
    </row>
    <row r="2277" spans="1:18">
      <c r="A2277" s="134">
        <f t="shared" si="35"/>
        <v>2272</v>
      </c>
      <c r="B2277" s="131">
        <v>8227293.6017346829</v>
      </c>
      <c r="C2277" s="131">
        <v>13139600.870597713</v>
      </c>
      <c r="D2277" s="131">
        <v>906515.89105001872</v>
      </c>
      <c r="E2277" s="131">
        <v>8474839.3618581332</v>
      </c>
      <c r="F2277" s="133">
        <v>227285121562.3056</v>
      </c>
      <c r="G2277" s="133">
        <v>72961296364.211777</v>
      </c>
      <c r="H2277" s="133">
        <v>320830062469.06042</v>
      </c>
      <c r="I2277" s="133">
        <v>21353343197492.266</v>
      </c>
      <c r="J2277" s="133">
        <v>467091110035.03772</v>
      </c>
      <c r="K2277" s="133">
        <v>95292041305.36705</v>
      </c>
      <c r="L2277" s="133">
        <v>1609456566860.9307</v>
      </c>
      <c r="M2277" s="133">
        <v>23846012978162.66</v>
      </c>
      <c r="N2277" s="133">
        <v>25413616692726.918</v>
      </c>
      <c r="O2277" s="132">
        <v>0.65821198000976111</v>
      </c>
      <c r="P2277" s="132">
        <v>0.72140994847203954</v>
      </c>
      <c r="Q2277" s="133">
        <v>6268.7757012153224</v>
      </c>
      <c r="R2277" s="426">
        <v>0.98633252694260476</v>
      </c>
    </row>
    <row r="2278" spans="1:18">
      <c r="A2278" s="134">
        <f t="shared" si="35"/>
        <v>2273</v>
      </c>
      <c r="B2278" s="131">
        <v>6843169.5048472974</v>
      </c>
      <c r="C2278" s="131">
        <v>4671990.4275357937</v>
      </c>
      <c r="D2278" s="131">
        <v>560779.07206350809</v>
      </c>
      <c r="E2278" s="131">
        <v>5244346.3089207672</v>
      </c>
      <c r="F2278" s="133">
        <v>208923661217.10059</v>
      </c>
      <c r="G2278" s="133">
        <v>33448167363.831879</v>
      </c>
      <c r="H2278" s="133">
        <v>617194599885.53333</v>
      </c>
      <c r="I2278" s="133">
        <v>9190096545828.2754</v>
      </c>
      <c r="J2278" s="133">
        <v>360736037364.89099</v>
      </c>
      <c r="K2278" s="133">
        <v>66737860192.104744</v>
      </c>
      <c r="L2278" s="133">
        <v>1271003482573.8767</v>
      </c>
      <c r="M2278" s="133">
        <v>11505768525844.682</v>
      </c>
      <c r="N2278" s="133">
        <v>12369582649155.801</v>
      </c>
      <c r="O2278" s="132">
        <v>0.59098941119842163</v>
      </c>
      <c r="P2278" s="132">
        <v>0.65433355904382884</v>
      </c>
      <c r="Q2278" s="133">
        <v>3051.2044028504688</v>
      </c>
      <c r="R2278" s="426">
        <v>1.0395874573823516</v>
      </c>
    </row>
    <row r="2279" spans="1:18">
      <c r="A2279" s="134">
        <f t="shared" si="35"/>
        <v>2274</v>
      </c>
      <c r="B2279" s="131">
        <v>9898186.2297115754</v>
      </c>
      <c r="C2279" s="131">
        <v>5530681.5579378195</v>
      </c>
      <c r="D2279" s="131">
        <v>1029812.1286958682</v>
      </c>
      <c r="E2279" s="131">
        <v>5923302.6067715995</v>
      </c>
      <c r="F2279" s="133">
        <v>201294194042.72351</v>
      </c>
      <c r="G2279" s="133">
        <v>65270731364.793854</v>
      </c>
      <c r="H2279" s="133">
        <v>668416952207.12317</v>
      </c>
      <c r="I2279" s="133">
        <v>10886075596277.688</v>
      </c>
      <c r="J2279" s="133">
        <v>286804385075.58167</v>
      </c>
      <c r="K2279" s="133">
        <v>93151668776.896362</v>
      </c>
      <c r="L2279" s="133">
        <v>2043253515164.0161</v>
      </c>
      <c r="M2279" s="133">
        <v>13977702117501.305</v>
      </c>
      <c r="N2279" s="133">
        <v>14887200952088.373</v>
      </c>
      <c r="O2279" s="132">
        <v>0.58710045120276066</v>
      </c>
      <c r="P2279" s="132">
        <v>0.64398570770785168</v>
      </c>
      <c r="Q2279" s="133">
        <v>3672.2251978511035</v>
      </c>
      <c r="R2279" s="426">
        <v>0.92910996457073569</v>
      </c>
    </row>
    <row r="2280" spans="1:18">
      <c r="A2280" s="134">
        <f t="shared" si="35"/>
        <v>2275</v>
      </c>
      <c r="B2280" s="131">
        <v>16262280.569908284</v>
      </c>
      <c r="C2280" s="131">
        <v>9527177.9880528264</v>
      </c>
      <c r="D2280" s="131">
        <v>1350652.3549222294</v>
      </c>
      <c r="E2280" s="131">
        <v>4845533.7146166451</v>
      </c>
      <c r="F2280" s="133">
        <v>259774081703.87891</v>
      </c>
      <c r="G2280" s="133">
        <v>62694450924.750069</v>
      </c>
      <c r="H2280" s="133">
        <v>573307007783.04675</v>
      </c>
      <c r="I2280" s="133">
        <v>14556435052082.125</v>
      </c>
      <c r="J2280" s="133">
        <v>252984036531.98883</v>
      </c>
      <c r="K2280" s="133">
        <v>109552248238.50758</v>
      </c>
      <c r="L2280" s="133">
        <v>3208889337484.8433</v>
      </c>
      <c r="M2280" s="133">
        <v>18701167682120.512</v>
      </c>
      <c r="N2280" s="133">
        <v>19980515520496.879</v>
      </c>
      <c r="O2280" s="132">
        <v>0.59799473902512146</v>
      </c>
      <c r="P2280" s="132">
        <v>0.6643713434327374</v>
      </c>
      <c r="Q2280" s="133">
        <v>4928.5928762942476</v>
      </c>
      <c r="R2280" s="426">
        <v>1.1785160527609206</v>
      </c>
    </row>
    <row r="2281" spans="1:18">
      <c r="A2281" s="134">
        <f t="shared" si="35"/>
        <v>2276</v>
      </c>
      <c r="B2281" s="131">
        <v>11845350.584259318</v>
      </c>
      <c r="C2281" s="131">
        <v>21917625.324430376</v>
      </c>
      <c r="D2281" s="131">
        <v>1359959.7270767686</v>
      </c>
      <c r="E2281" s="131">
        <v>5471515.1907547973</v>
      </c>
      <c r="F2281" s="133">
        <v>314875820570.85168</v>
      </c>
      <c r="G2281" s="133">
        <v>53023652287.694305</v>
      </c>
      <c r="H2281" s="133">
        <v>89619600179.026672</v>
      </c>
      <c r="I2281" s="133">
        <v>30400482816095.27</v>
      </c>
      <c r="J2281" s="133">
        <v>347971768695.61389</v>
      </c>
      <c r="K2281" s="133">
        <v>154137519988.92279</v>
      </c>
      <c r="L2281" s="133">
        <v>3699780027671.9072</v>
      </c>
      <c r="M2281" s="133">
        <v>34691991732630.738</v>
      </c>
      <c r="N2281" s="133">
        <v>36927965794456.773</v>
      </c>
      <c r="O2281" s="132">
        <v>0.71064959533344163</v>
      </c>
      <c r="P2281" s="132">
        <v>0.7694349179379828</v>
      </c>
      <c r="Q2281" s="133">
        <v>9109.0196828951102</v>
      </c>
      <c r="R2281" s="426">
        <v>1.3089526823533033</v>
      </c>
    </row>
    <row r="2282" spans="1:18">
      <c r="A2282" s="134">
        <f t="shared" si="35"/>
        <v>2277</v>
      </c>
      <c r="B2282" s="131">
        <v>9241972.2276137304</v>
      </c>
      <c r="C2282" s="131">
        <v>4665143.6901230859</v>
      </c>
      <c r="D2282" s="131">
        <v>842312.71878369199</v>
      </c>
      <c r="E2282" s="131">
        <v>4709686.7509787902</v>
      </c>
      <c r="F2282" s="133">
        <v>263114783536.5575</v>
      </c>
      <c r="G2282" s="133">
        <v>64610317017.883102</v>
      </c>
      <c r="H2282" s="133">
        <v>442826847851.55463</v>
      </c>
      <c r="I2282" s="133">
        <v>11041879021707.912</v>
      </c>
      <c r="J2282" s="133">
        <v>349793215547.43481</v>
      </c>
      <c r="K2282" s="133">
        <v>102851859333.91263</v>
      </c>
      <c r="L2282" s="133">
        <v>1869396644444.7095</v>
      </c>
      <c r="M2282" s="133">
        <v>13806747588885.523</v>
      </c>
      <c r="N2282" s="133">
        <v>14784223104836.104</v>
      </c>
      <c r="O2282" s="132">
        <v>0.60916208323500809</v>
      </c>
      <c r="P2282" s="132">
        <v>0.68150282898197623</v>
      </c>
      <c r="Q2282" s="133">
        <v>3646.8236568416633</v>
      </c>
      <c r="R2282" s="426">
        <v>1.1249182665055484</v>
      </c>
    </row>
    <row r="2283" spans="1:18">
      <c r="A2283" s="134">
        <f t="shared" si="35"/>
        <v>2278</v>
      </c>
      <c r="B2283" s="131">
        <v>14784478.757040022</v>
      </c>
      <c r="C2283" s="131">
        <v>11897719.90834344</v>
      </c>
      <c r="D2283" s="131">
        <v>990768.12082057388</v>
      </c>
      <c r="E2283" s="131">
        <v>6761242.4325462356</v>
      </c>
      <c r="F2283" s="133">
        <v>256002019863.96967</v>
      </c>
      <c r="G2283" s="133">
        <v>81056987463.28064</v>
      </c>
      <c r="H2283" s="133">
        <v>704398384474.05249</v>
      </c>
      <c r="I2283" s="133">
        <v>17348731995682.584</v>
      </c>
      <c r="J2283" s="133">
        <v>570617763600.9801</v>
      </c>
      <c r="K2283" s="133">
        <v>95400593873.380188</v>
      </c>
      <c r="L2283" s="133">
        <v>1958813864582.2434</v>
      </c>
      <c r="M2283" s="133">
        <v>20677962602213.238</v>
      </c>
      <c r="N2283" s="133">
        <v>22051755228512.523</v>
      </c>
      <c r="O2283" s="132">
        <v>0.61492740466637497</v>
      </c>
      <c r="P2283" s="132">
        <v>0.68381053822943894</v>
      </c>
      <c r="Q2283" s="133">
        <v>5439.5054831061971</v>
      </c>
      <c r="R2283" s="426">
        <v>1.0096458872446787</v>
      </c>
    </row>
    <row r="2284" spans="1:18">
      <c r="A2284" s="134">
        <f t="shared" si="35"/>
        <v>2279</v>
      </c>
      <c r="B2284" s="131">
        <v>8299943.5376894111</v>
      </c>
      <c r="C2284" s="131">
        <v>16315215.083650319</v>
      </c>
      <c r="D2284" s="131">
        <v>595288.44619774679</v>
      </c>
      <c r="E2284" s="131">
        <v>6282519.8808818432</v>
      </c>
      <c r="F2284" s="133">
        <v>258370078010.79303</v>
      </c>
      <c r="G2284" s="133">
        <v>69102491489.508392</v>
      </c>
      <c r="H2284" s="133">
        <v>765590823152.61548</v>
      </c>
      <c r="I2284" s="133">
        <v>23184415108911.559</v>
      </c>
      <c r="J2284" s="133">
        <v>331989076552.9165</v>
      </c>
      <c r="K2284" s="133">
        <v>63799186711.404175</v>
      </c>
      <c r="L2284" s="133">
        <v>1400836800302.6487</v>
      </c>
      <c r="M2284" s="133">
        <v>25746630995631.145</v>
      </c>
      <c r="N2284" s="133">
        <v>27365663580419.715</v>
      </c>
      <c r="O2284" s="132">
        <v>0.70888385205751347</v>
      </c>
      <c r="P2284" s="132">
        <v>0.76838497257694971</v>
      </c>
      <c r="Q2284" s="133">
        <v>6750.2870203304674</v>
      </c>
      <c r="R2284" s="426">
        <v>1.1069579803663578</v>
      </c>
    </row>
    <row r="2285" spans="1:18">
      <c r="A2285" s="134">
        <f t="shared" si="35"/>
        <v>2280</v>
      </c>
      <c r="B2285" s="131">
        <v>14726375.335985297</v>
      </c>
      <c r="C2285" s="131">
        <v>6814309.6790353255</v>
      </c>
      <c r="D2285" s="131">
        <v>1596823.8961235927</v>
      </c>
      <c r="E2285" s="131">
        <v>5146152.9991104137</v>
      </c>
      <c r="F2285" s="133">
        <v>214627924781.42685</v>
      </c>
      <c r="G2285" s="133">
        <v>59289257522.254303</v>
      </c>
      <c r="H2285" s="133">
        <v>592501381197.75793</v>
      </c>
      <c r="I2285" s="133">
        <v>12405610832555.814</v>
      </c>
      <c r="J2285" s="133">
        <v>392800767534.35034</v>
      </c>
      <c r="K2285" s="133">
        <v>102122512917.5076</v>
      </c>
      <c r="L2285" s="133">
        <v>3510735015518.4678</v>
      </c>
      <c r="M2285" s="133">
        <v>17003770509723.898</v>
      </c>
      <c r="N2285" s="133">
        <v>18129425325460.723</v>
      </c>
      <c r="O2285" s="132">
        <v>0.58471980788487588</v>
      </c>
      <c r="P2285" s="132">
        <v>0.65585246117099072</v>
      </c>
      <c r="Q2285" s="133">
        <v>4471.9845400741797</v>
      </c>
      <c r="R2285" s="426">
        <v>1.1201362415404803</v>
      </c>
    </row>
    <row r="2286" spans="1:18">
      <c r="A2286" s="134">
        <f t="shared" si="35"/>
        <v>2281</v>
      </c>
      <c r="B2286" s="131">
        <v>9254151.3959049657</v>
      </c>
      <c r="C2286" s="131">
        <v>8594990.8753392473</v>
      </c>
      <c r="D2286" s="131">
        <v>765891.90285336843</v>
      </c>
      <c r="E2286" s="131">
        <v>5052754.3292629942</v>
      </c>
      <c r="F2286" s="133">
        <v>158999583619.37027</v>
      </c>
      <c r="G2286" s="133">
        <v>41942704208.903397</v>
      </c>
      <c r="H2286" s="133">
        <v>583794137486.51294</v>
      </c>
      <c r="I2286" s="133">
        <v>11881345808645.902</v>
      </c>
      <c r="J2286" s="133">
        <v>312052842300.38641</v>
      </c>
      <c r="K2286" s="133">
        <v>56670840515.72438</v>
      </c>
      <c r="L2286" s="133">
        <v>2157534431707.8806</v>
      </c>
      <c r="M2286" s="133">
        <v>14991398060656.408</v>
      </c>
      <c r="N2286" s="133">
        <v>15946417434640.994</v>
      </c>
      <c r="O2286" s="132">
        <v>0.60898858623809271</v>
      </c>
      <c r="P2286" s="132">
        <v>0.67808044884237939</v>
      </c>
      <c r="Q2286" s="133">
        <v>3933.5020805725194</v>
      </c>
      <c r="R2286" s="426">
        <v>1.2943538556245193</v>
      </c>
    </row>
    <row r="2287" spans="1:18">
      <c r="A2287" s="134">
        <f t="shared" si="35"/>
        <v>2282</v>
      </c>
      <c r="B2287" s="131">
        <v>12104019.073976602</v>
      </c>
      <c r="C2287" s="131">
        <v>11093475.491477532</v>
      </c>
      <c r="D2287" s="131">
        <v>745870.46919186576</v>
      </c>
      <c r="E2287" s="131">
        <v>5130454.7198682809</v>
      </c>
      <c r="F2287" s="133">
        <v>167885812614.57156</v>
      </c>
      <c r="G2287" s="133">
        <v>44806949472.500076</v>
      </c>
      <c r="H2287" s="133">
        <v>297586302869.55804</v>
      </c>
      <c r="I2287" s="133">
        <v>18902725339539.121</v>
      </c>
      <c r="J2287" s="133">
        <v>249391621807.82727</v>
      </c>
      <c r="K2287" s="133">
        <v>78542191482.927795</v>
      </c>
      <c r="L2287" s="133">
        <v>1975994626527.7612</v>
      </c>
      <c r="M2287" s="133">
        <v>21504240082227.199</v>
      </c>
      <c r="N2287" s="133">
        <v>22930044109104.523</v>
      </c>
      <c r="O2287" s="132">
        <v>0.66141860023741628</v>
      </c>
      <c r="P2287" s="132">
        <v>0.71748275485609858</v>
      </c>
      <c r="Q2287" s="133">
        <v>5656.1529622852795</v>
      </c>
      <c r="R2287" s="426">
        <v>1.1966694514309331</v>
      </c>
    </row>
    <row r="2288" spans="1:18">
      <c r="A2288" s="134">
        <f t="shared" si="35"/>
        <v>2283</v>
      </c>
      <c r="B2288" s="131">
        <v>6274987.5246006893</v>
      </c>
      <c r="C2288" s="131">
        <v>9496850.0581609402</v>
      </c>
      <c r="D2288" s="131">
        <v>757579.64880720922</v>
      </c>
      <c r="E2288" s="131">
        <v>2333622.4219010519</v>
      </c>
      <c r="F2288" s="133">
        <v>301946926343.14313</v>
      </c>
      <c r="G2288" s="133">
        <v>56031221219.717545</v>
      </c>
      <c r="H2288" s="133">
        <v>515741004611.4491</v>
      </c>
      <c r="I2288" s="133">
        <v>17618981640213.258</v>
      </c>
      <c r="J2288" s="133">
        <v>99457120543.542191</v>
      </c>
      <c r="K2288" s="133">
        <v>59148939545.350777</v>
      </c>
      <c r="L2288" s="133">
        <v>1355140621248.7349</v>
      </c>
      <c r="M2288" s="133">
        <v>19648469326162.336</v>
      </c>
      <c r="N2288" s="133">
        <v>20974875693155.539</v>
      </c>
      <c r="O2288" s="132">
        <v>0.72625754103461149</v>
      </c>
      <c r="P2288" s="132">
        <v>0.79338610375740104</v>
      </c>
      <c r="Q2288" s="133">
        <v>5173.871655933779</v>
      </c>
      <c r="R2288" s="426">
        <v>0.9421667069057803</v>
      </c>
    </row>
    <row r="2289" spans="1:18">
      <c r="A2289" s="134">
        <f t="shared" si="35"/>
        <v>2284</v>
      </c>
      <c r="B2289" s="131">
        <v>10392013.869735232</v>
      </c>
      <c r="C2289" s="131">
        <v>5975789.2265733434</v>
      </c>
      <c r="D2289" s="131">
        <v>1301325.3775154855</v>
      </c>
      <c r="E2289" s="131">
        <v>5605130.3891732357</v>
      </c>
      <c r="F2289" s="133">
        <v>169506902287.6687</v>
      </c>
      <c r="G2289" s="133">
        <v>48967251254.081329</v>
      </c>
      <c r="H2289" s="133">
        <v>474996844912.19299</v>
      </c>
      <c r="I2289" s="133">
        <v>11082444554689.063</v>
      </c>
      <c r="J2289" s="133">
        <v>424185323988.54602</v>
      </c>
      <c r="K2289" s="133">
        <v>100211062438.09804</v>
      </c>
      <c r="L2289" s="133">
        <v>2784896965407.1025</v>
      </c>
      <c r="M2289" s="133">
        <v>14866734751435.004</v>
      </c>
      <c r="N2289" s="133">
        <v>15925212416085.486</v>
      </c>
      <c r="O2289" s="132">
        <v>0.57671551943650967</v>
      </c>
      <c r="P2289" s="132">
        <v>0.65528742038847965</v>
      </c>
      <c r="Q2289" s="133">
        <v>3928.271439586948</v>
      </c>
      <c r="R2289" s="426">
        <v>1.1396322688857889</v>
      </c>
    </row>
    <row r="2290" spans="1:18">
      <c r="A2290" s="134">
        <f t="shared" si="35"/>
        <v>2285</v>
      </c>
      <c r="B2290" s="131">
        <v>9000602.2950826883</v>
      </c>
      <c r="C2290" s="131">
        <v>16367065.317988142</v>
      </c>
      <c r="D2290" s="131">
        <v>948242.46400573477</v>
      </c>
      <c r="E2290" s="131">
        <v>7461673.5998763256</v>
      </c>
      <c r="F2290" s="133">
        <v>209960056242.44775</v>
      </c>
      <c r="G2290" s="133">
        <v>53775642679.12558</v>
      </c>
      <c r="H2290" s="133">
        <v>390028776291.85291</v>
      </c>
      <c r="I2290" s="133">
        <v>25032133137990.02</v>
      </c>
      <c r="J2290" s="133">
        <v>697612829467.0625</v>
      </c>
      <c r="K2290" s="133">
        <v>69898158848.469482</v>
      </c>
      <c r="L2290" s="133">
        <v>1592961365440.6638</v>
      </c>
      <c r="M2290" s="133">
        <v>27782634268038.066</v>
      </c>
      <c r="N2290" s="133">
        <v>29530535194856.793</v>
      </c>
      <c r="O2290" s="132">
        <v>0.70787973474622812</v>
      </c>
      <c r="P2290" s="132">
        <v>0.76900798514529567</v>
      </c>
      <c r="Q2290" s="133">
        <v>7284.2958053420798</v>
      </c>
      <c r="R2290" s="426">
        <v>0.8551943838794771</v>
      </c>
    </row>
    <row r="2291" spans="1:18">
      <c r="A2291" s="134">
        <f t="shared" si="35"/>
        <v>2286</v>
      </c>
      <c r="B2291" s="131">
        <v>8393621.0434125215</v>
      </c>
      <c r="C2291" s="131">
        <v>4624823.6797825722</v>
      </c>
      <c r="D2291" s="131">
        <v>1265279.9951991176</v>
      </c>
      <c r="E2291" s="131">
        <v>6643346.6101387991</v>
      </c>
      <c r="F2291" s="133">
        <v>240308976236.36359</v>
      </c>
      <c r="G2291" s="133">
        <v>66608182497.356705</v>
      </c>
      <c r="H2291" s="133">
        <v>0</v>
      </c>
      <c r="I2291" s="133">
        <v>9379472723680.1504</v>
      </c>
      <c r="J2291" s="133">
        <v>417280591862.7453</v>
      </c>
      <c r="K2291" s="133">
        <v>134143700066.11493</v>
      </c>
      <c r="L2291" s="133">
        <v>2287642825700.2856</v>
      </c>
      <c r="M2291" s="133">
        <v>12218539841309.297</v>
      </c>
      <c r="N2291" s="133">
        <v>13016456979844.885</v>
      </c>
      <c r="O2291" s="132">
        <v>0.53976950357761322</v>
      </c>
      <c r="P2291" s="132">
        <v>0.59887844379947197</v>
      </c>
      <c r="Q2291" s="133">
        <v>3210.768865279942</v>
      </c>
      <c r="R2291" s="426">
        <v>0.97649831690824085</v>
      </c>
    </row>
    <row r="2292" spans="1:18">
      <c r="A2292" s="134">
        <f t="shared" si="35"/>
        <v>2287</v>
      </c>
      <c r="B2292" s="131">
        <v>13740486.722973755</v>
      </c>
      <c r="C2292" s="131">
        <v>10037436.938725442</v>
      </c>
      <c r="D2292" s="131">
        <v>903645.1818909744</v>
      </c>
      <c r="E2292" s="131">
        <v>4581520.3396462537</v>
      </c>
      <c r="F2292" s="133">
        <v>182974220231.71375</v>
      </c>
      <c r="G2292" s="133">
        <v>74207322279.967728</v>
      </c>
      <c r="H2292" s="133">
        <v>413745249449.96216</v>
      </c>
      <c r="I2292" s="133">
        <v>13430404713249.99</v>
      </c>
      <c r="J2292" s="133">
        <v>329788615834.1701</v>
      </c>
      <c r="K2292" s="133">
        <v>97095154767.487396</v>
      </c>
      <c r="L2292" s="133">
        <v>1865029997875.1851</v>
      </c>
      <c r="M2292" s="133">
        <v>16136063731176.797</v>
      </c>
      <c r="N2292" s="133">
        <v>17056469145197.787</v>
      </c>
      <c r="O2292" s="132">
        <v>0.59913570401494443</v>
      </c>
      <c r="P2292" s="132">
        <v>0.65341430488009589</v>
      </c>
      <c r="Q2292" s="133">
        <v>4207.3184867286109</v>
      </c>
      <c r="R2292" s="426">
        <v>1.0274068030089487</v>
      </c>
    </row>
    <row r="2293" spans="1:18">
      <c r="A2293" s="134">
        <f t="shared" si="35"/>
        <v>2288</v>
      </c>
      <c r="B2293" s="131">
        <v>7650660.1454033954</v>
      </c>
      <c r="C2293" s="131">
        <v>6377127.1541083977</v>
      </c>
      <c r="D2293" s="131">
        <v>799574.20563325461</v>
      </c>
      <c r="E2293" s="131">
        <v>4282811.2917319639</v>
      </c>
      <c r="F2293" s="133">
        <v>212985018178.12842</v>
      </c>
      <c r="G2293" s="133">
        <v>45095934859.734558</v>
      </c>
      <c r="H2293" s="133">
        <v>442266541511.01526</v>
      </c>
      <c r="I2293" s="133">
        <v>13198739688265.834</v>
      </c>
      <c r="J2293" s="133">
        <v>412441113774.84259</v>
      </c>
      <c r="K2293" s="133">
        <v>96549149975.425446</v>
      </c>
      <c r="L2293" s="133">
        <v>2122835781142.9419</v>
      </c>
      <c r="M2293" s="133">
        <v>16272832274670.059</v>
      </c>
      <c r="N2293" s="133">
        <v>17311065452278.707</v>
      </c>
      <c r="O2293" s="132">
        <v>0.64021740879206057</v>
      </c>
      <c r="P2293" s="132">
        <v>0.7114623718109897</v>
      </c>
      <c r="Q2293" s="133">
        <v>4270.1197464920342</v>
      </c>
      <c r="R2293" s="426">
        <v>1.2870370506274573</v>
      </c>
    </row>
    <row r="2294" spans="1:18">
      <c r="A2294" s="134">
        <f t="shared" si="35"/>
        <v>2289</v>
      </c>
      <c r="B2294" s="131">
        <v>14136224.254784815</v>
      </c>
      <c r="C2294" s="131">
        <v>7161585.1478916956</v>
      </c>
      <c r="D2294" s="131">
        <v>858116.98689836916</v>
      </c>
      <c r="E2294" s="131">
        <v>5645889.1634784583</v>
      </c>
      <c r="F2294" s="133">
        <v>259367980562.41028</v>
      </c>
      <c r="G2294" s="133">
        <v>60476644370.788956</v>
      </c>
      <c r="H2294" s="133">
        <v>458895293656.84143</v>
      </c>
      <c r="I2294" s="133">
        <v>11067337616060.4</v>
      </c>
      <c r="J2294" s="133">
        <v>286112599798.98914</v>
      </c>
      <c r="K2294" s="133">
        <v>84827777703.311203</v>
      </c>
      <c r="L2294" s="133">
        <v>2306494813784.0142</v>
      </c>
      <c r="M2294" s="133">
        <v>14203668101003.555</v>
      </c>
      <c r="N2294" s="133">
        <v>15273696005717.141</v>
      </c>
      <c r="O2294" s="132">
        <v>0.53733291636194858</v>
      </c>
      <c r="P2294" s="132">
        <v>0.60065390376315031</v>
      </c>
      <c r="Q2294" s="133">
        <v>3767.5619155691024</v>
      </c>
      <c r="R2294" s="426">
        <v>1.3833236974153296</v>
      </c>
    </row>
    <row r="2295" spans="1:18">
      <c r="A2295" s="134">
        <f t="shared" si="35"/>
        <v>2290</v>
      </c>
      <c r="B2295" s="131">
        <v>9551966.7315223645</v>
      </c>
      <c r="C2295" s="131">
        <v>3396063.7902788888</v>
      </c>
      <c r="D2295" s="131">
        <v>1271378.1066255628</v>
      </c>
      <c r="E2295" s="131">
        <v>3968431.160189853</v>
      </c>
      <c r="F2295" s="133">
        <v>201330386956.7951</v>
      </c>
      <c r="G2295" s="133">
        <v>33224105622.181763</v>
      </c>
      <c r="H2295" s="133">
        <v>561737306463.96716</v>
      </c>
      <c r="I2295" s="133">
        <v>7625487732672.666</v>
      </c>
      <c r="J2295" s="133">
        <v>241300458657.88135</v>
      </c>
      <c r="K2295" s="133">
        <v>117468396588.37219</v>
      </c>
      <c r="L2295" s="133">
        <v>2264518826175.4502</v>
      </c>
      <c r="M2295" s="133">
        <v>10810512720558.336</v>
      </c>
      <c r="N2295" s="133">
        <v>11658320299856.396</v>
      </c>
      <c r="O2295" s="132">
        <v>0.54809288327541561</v>
      </c>
      <c r="P2295" s="132">
        <v>0.62993025844630945</v>
      </c>
      <c r="Q2295" s="133">
        <v>2875.7573507292541</v>
      </c>
      <c r="R2295" s="426">
        <v>0.92639943280691239</v>
      </c>
    </row>
    <row r="2296" spans="1:18">
      <c r="A2296" s="134">
        <f t="shared" si="35"/>
        <v>2291</v>
      </c>
      <c r="B2296" s="131">
        <v>7101029.7061174661</v>
      </c>
      <c r="C2296" s="131">
        <v>3335828.8905479284</v>
      </c>
      <c r="D2296" s="131">
        <v>1430125.8587206581</v>
      </c>
      <c r="E2296" s="131">
        <v>5595731.2020902</v>
      </c>
      <c r="F2296" s="133">
        <v>230760584549.4118</v>
      </c>
      <c r="G2296" s="133">
        <v>52719238689.993408</v>
      </c>
      <c r="H2296" s="133">
        <v>542283118305.41925</v>
      </c>
      <c r="I2296" s="133">
        <v>7393867803687.2715</v>
      </c>
      <c r="J2296" s="133">
        <v>398665150955.51599</v>
      </c>
      <c r="K2296" s="133">
        <v>103216207155.33685</v>
      </c>
      <c r="L2296" s="133">
        <v>3252198560228.7036</v>
      </c>
      <c r="M2296" s="133">
        <v>11690230840332.246</v>
      </c>
      <c r="N2296" s="133">
        <v>12509233631196.615</v>
      </c>
      <c r="O2296" s="132">
        <v>0.57691189597162285</v>
      </c>
      <c r="P2296" s="132">
        <v>0.64448348167928604</v>
      </c>
      <c r="Q2296" s="133">
        <v>3085.6521043898902</v>
      </c>
      <c r="R2296" s="426">
        <v>1.0848625303724406</v>
      </c>
    </row>
    <row r="2297" spans="1:18">
      <c r="A2297" s="134">
        <f t="shared" si="35"/>
        <v>2292</v>
      </c>
      <c r="B2297" s="131">
        <v>9845058.3060358595</v>
      </c>
      <c r="C2297" s="131">
        <v>6818200.6885282658</v>
      </c>
      <c r="D2297" s="131">
        <v>1456832.6232916201</v>
      </c>
      <c r="E2297" s="131">
        <v>4211390.5264905803</v>
      </c>
      <c r="F2297" s="133">
        <v>228685054958.21942</v>
      </c>
      <c r="G2297" s="133">
        <v>40342533718.691132</v>
      </c>
      <c r="H2297" s="133">
        <v>666956156950.11182</v>
      </c>
      <c r="I2297" s="133">
        <v>11345033433657.191</v>
      </c>
      <c r="J2297" s="133">
        <v>329065808482.07123</v>
      </c>
      <c r="K2297" s="133">
        <v>159597281717.07144</v>
      </c>
      <c r="L2297" s="133">
        <v>2399952211772.6558</v>
      </c>
      <c r="M2297" s="133">
        <v>14900604892579.102</v>
      </c>
      <c r="N2297" s="133">
        <v>15951768684010.496</v>
      </c>
      <c r="O2297" s="132">
        <v>0.62229699634762714</v>
      </c>
      <c r="P2297" s="132">
        <v>0.68487559060413916</v>
      </c>
      <c r="Q2297" s="133">
        <v>3934.822073016896</v>
      </c>
      <c r="R2297" s="426">
        <v>0.78426357953612968</v>
      </c>
    </row>
    <row r="2298" spans="1:18">
      <c r="A2298" s="134">
        <f t="shared" si="35"/>
        <v>2293</v>
      </c>
      <c r="B2298" s="131">
        <v>13065356.594026159</v>
      </c>
      <c r="C2298" s="131">
        <v>5469921.7852546237</v>
      </c>
      <c r="D2298" s="131">
        <v>1004059.5835500404</v>
      </c>
      <c r="E2298" s="131">
        <v>6265271.3905152511</v>
      </c>
      <c r="F2298" s="133">
        <v>323090630968.19141</v>
      </c>
      <c r="G2298" s="133">
        <v>102595203306.25613</v>
      </c>
      <c r="H2298" s="133">
        <v>695852008117.20471</v>
      </c>
      <c r="I2298" s="133">
        <v>12874086387188.451</v>
      </c>
      <c r="J2298" s="133">
        <v>371074699466.37585</v>
      </c>
      <c r="K2298" s="133">
        <v>69390995665.178101</v>
      </c>
      <c r="L2298" s="133">
        <v>2779505443503.2646</v>
      </c>
      <c r="M2298" s="133">
        <v>16789909533940.473</v>
      </c>
      <c r="N2298" s="133">
        <v>18056015326619.504</v>
      </c>
      <c r="O2298" s="132">
        <v>0.59081211053389415</v>
      </c>
      <c r="P2298" s="132">
        <v>0.64833368608333486</v>
      </c>
      <c r="Q2298" s="133">
        <v>4453.8764989194633</v>
      </c>
      <c r="R2298" s="426">
        <v>1.1529492081590644</v>
      </c>
    </row>
    <row r="2299" spans="1:18">
      <c r="A2299" s="134">
        <f t="shared" si="35"/>
        <v>2294</v>
      </c>
      <c r="B2299" s="131">
        <v>11514249.102795465</v>
      </c>
      <c r="C2299" s="131">
        <v>13900585.344587384</v>
      </c>
      <c r="D2299" s="131">
        <v>910991.61442631448</v>
      </c>
      <c r="E2299" s="131">
        <v>6027289.0453971745</v>
      </c>
      <c r="F2299" s="133">
        <v>193527412541.15594</v>
      </c>
      <c r="G2299" s="133">
        <v>55251822413.53611</v>
      </c>
      <c r="H2299" s="133">
        <v>547724257160.10632</v>
      </c>
      <c r="I2299" s="133">
        <v>19134579450702.074</v>
      </c>
      <c r="J2299" s="133">
        <v>441313063713.07959</v>
      </c>
      <c r="K2299" s="133">
        <v>95865234577.435516</v>
      </c>
      <c r="L2299" s="133">
        <v>2290438592452.2305</v>
      </c>
      <c r="M2299" s="133">
        <v>22509920598604.922</v>
      </c>
      <c r="N2299" s="133">
        <v>23973429125163.934</v>
      </c>
      <c r="O2299" s="132">
        <v>0.65565527163485871</v>
      </c>
      <c r="P2299" s="132">
        <v>0.72743913488150558</v>
      </c>
      <c r="Q2299" s="133">
        <v>5913.5246978697414</v>
      </c>
      <c r="R2299" s="426">
        <v>1.2511101642906151</v>
      </c>
    </row>
    <row r="2300" spans="1:18">
      <c r="A2300" s="134">
        <f t="shared" si="35"/>
        <v>2295</v>
      </c>
      <c r="B2300" s="131">
        <v>10177472.617933761</v>
      </c>
      <c r="C2300" s="131">
        <v>15101482.283473723</v>
      </c>
      <c r="D2300" s="131">
        <v>805114.58297297521</v>
      </c>
      <c r="E2300" s="131">
        <v>3509769.307243661</v>
      </c>
      <c r="F2300" s="133">
        <v>182082541978.04108</v>
      </c>
      <c r="G2300" s="133">
        <v>46120362308.783615</v>
      </c>
      <c r="H2300" s="133">
        <v>523061804098.73364</v>
      </c>
      <c r="I2300" s="133">
        <v>19322966406692.152</v>
      </c>
      <c r="J2300" s="133">
        <v>188046087982.08234</v>
      </c>
      <c r="K2300" s="133">
        <v>68376538368.493019</v>
      </c>
      <c r="L2300" s="133">
        <v>1809899588088.9402</v>
      </c>
      <c r="M2300" s="133">
        <v>21912350425230.402</v>
      </c>
      <c r="N2300" s="133">
        <v>23253745084098.199</v>
      </c>
      <c r="O2300" s="132">
        <v>0.71520297917270625</v>
      </c>
      <c r="P2300" s="132">
        <v>0.77705448346077377</v>
      </c>
      <c r="Q2300" s="133">
        <v>5736.0002674144544</v>
      </c>
      <c r="R2300" s="426">
        <v>0.93996562960433705</v>
      </c>
    </row>
    <row r="2301" spans="1:18">
      <c r="A2301" s="134">
        <f t="shared" si="35"/>
        <v>2296</v>
      </c>
      <c r="B2301" s="131">
        <v>8659022.2352720909</v>
      </c>
      <c r="C2301" s="131">
        <v>4929605.284028382</v>
      </c>
      <c r="D2301" s="131">
        <v>1071660.4657811623</v>
      </c>
      <c r="E2301" s="131">
        <v>3596597.6890291106</v>
      </c>
      <c r="F2301" s="133">
        <v>207675102867.16016</v>
      </c>
      <c r="G2301" s="133">
        <v>55603309202.870056</v>
      </c>
      <c r="H2301" s="133">
        <v>454414834164.48615</v>
      </c>
      <c r="I2301" s="133">
        <v>8692906390778.0918</v>
      </c>
      <c r="J2301" s="133">
        <v>189064583964.6362</v>
      </c>
      <c r="K2301" s="133">
        <v>129904954827.10013</v>
      </c>
      <c r="L2301" s="133">
        <v>2552909995199.623</v>
      </c>
      <c r="M2301" s="133">
        <v>12019200758933.938</v>
      </c>
      <c r="N2301" s="133">
        <v>12864546242234.125</v>
      </c>
      <c r="O2301" s="132">
        <v>0.58195095726525448</v>
      </c>
      <c r="P2301" s="132">
        <v>0.66157070976076893</v>
      </c>
      <c r="Q2301" s="133">
        <v>3173.2970503784227</v>
      </c>
      <c r="R2301" s="426">
        <v>1.1420236508151351</v>
      </c>
    </row>
    <row r="2302" spans="1:18">
      <c r="A2302" s="134">
        <f t="shared" si="35"/>
        <v>2297</v>
      </c>
      <c r="B2302" s="131">
        <v>10483129.912464904</v>
      </c>
      <c r="C2302" s="131">
        <v>4266621.3811553102</v>
      </c>
      <c r="D2302" s="131">
        <v>890515.38390867598</v>
      </c>
      <c r="E2302" s="131">
        <v>4702943.2119509038</v>
      </c>
      <c r="F2302" s="133">
        <v>293407979420.58038</v>
      </c>
      <c r="G2302" s="133">
        <v>78300413380.949066</v>
      </c>
      <c r="H2302" s="133">
        <v>825189616809.54773</v>
      </c>
      <c r="I2302" s="133">
        <v>9866026311999.5586</v>
      </c>
      <c r="J2302" s="133">
        <v>319161122398.3819</v>
      </c>
      <c r="K2302" s="133">
        <v>92703909997.441849</v>
      </c>
      <c r="L2302" s="133">
        <v>2374883947116.272</v>
      </c>
      <c r="M2302" s="133">
        <v>13477964908321.201</v>
      </c>
      <c r="N2302" s="133">
        <v>14432599487213.104</v>
      </c>
      <c r="O2302" s="132">
        <v>0.58043974863043724</v>
      </c>
      <c r="P2302" s="132">
        <v>0.64744980264823215</v>
      </c>
      <c r="Q2302" s="133">
        <v>3560.088674694895</v>
      </c>
      <c r="R2302" s="426">
        <v>1.2017419501011724</v>
      </c>
    </row>
    <row r="2303" spans="1:18">
      <c r="A2303" s="134">
        <f t="shared" si="35"/>
        <v>2298</v>
      </c>
      <c r="B2303" s="131">
        <v>15631795.86216113</v>
      </c>
      <c r="C2303" s="131">
        <v>9456369.0063896365</v>
      </c>
      <c r="D2303" s="131">
        <v>1397677.5915056688</v>
      </c>
      <c r="E2303" s="131">
        <v>3219840.6492901249</v>
      </c>
      <c r="F2303" s="133">
        <v>156747368864.52124</v>
      </c>
      <c r="G2303" s="133">
        <v>41462484238.702469</v>
      </c>
      <c r="H2303" s="133">
        <v>413313753922.06519</v>
      </c>
      <c r="I2303" s="133">
        <v>12162906243515.479</v>
      </c>
      <c r="J2303" s="133">
        <v>118871338184.32976</v>
      </c>
      <c r="K2303" s="133">
        <v>109681577345.36525</v>
      </c>
      <c r="L2303" s="133">
        <v>2838593699662.8906</v>
      </c>
      <c r="M2303" s="133">
        <v>15643366612630.129</v>
      </c>
      <c r="N2303" s="133">
        <v>16686425739724.223</v>
      </c>
      <c r="O2303" s="132">
        <v>0.5878268243729281</v>
      </c>
      <c r="P2303" s="132">
        <v>0.64232543546463072</v>
      </c>
      <c r="Q2303" s="133">
        <v>4116.0398963305925</v>
      </c>
      <c r="R2303" s="426">
        <v>0.89696365324626126</v>
      </c>
    </row>
    <row r="2304" spans="1:18">
      <c r="A2304" s="134">
        <f t="shared" si="35"/>
        <v>2299</v>
      </c>
      <c r="B2304" s="131">
        <v>10805862.90056821</v>
      </c>
      <c r="C2304" s="131">
        <v>12200971.857015837</v>
      </c>
      <c r="D2304" s="131">
        <v>1015016.636413387</v>
      </c>
      <c r="E2304" s="131">
        <v>7167049.0681227185</v>
      </c>
      <c r="F2304" s="133">
        <v>243467634186.54556</v>
      </c>
      <c r="G2304" s="133">
        <v>59367114176.999268</v>
      </c>
      <c r="H2304" s="133">
        <v>622430957738.63623</v>
      </c>
      <c r="I2304" s="133">
        <v>18881158550105.086</v>
      </c>
      <c r="J2304" s="133">
        <v>556699630091.19556</v>
      </c>
      <c r="K2304" s="133">
        <v>84571626234.441223</v>
      </c>
      <c r="L2304" s="133">
        <v>2158938386721.7813</v>
      </c>
      <c r="M2304" s="133">
        <v>22303799150891.141</v>
      </c>
      <c r="N2304" s="133">
        <v>23676550469356.699</v>
      </c>
      <c r="O2304" s="132">
        <v>0.64486290503516441</v>
      </c>
      <c r="P2304" s="132">
        <v>0.71570406993406988</v>
      </c>
      <c r="Q2304" s="133">
        <v>5840.2936530233592</v>
      </c>
      <c r="R2304" s="426">
        <v>1.026951818280101</v>
      </c>
    </row>
    <row r="2305" spans="1:18">
      <c r="A2305" s="134">
        <f t="shared" si="35"/>
        <v>2300</v>
      </c>
      <c r="B2305" s="131">
        <v>17189904.846737951</v>
      </c>
      <c r="C2305" s="131">
        <v>7405195.6222111341</v>
      </c>
      <c r="D2305" s="131">
        <v>1432411.1329845532</v>
      </c>
      <c r="E2305" s="131">
        <v>3802622.9773518117</v>
      </c>
      <c r="F2305" s="133">
        <v>178070038435.25433</v>
      </c>
      <c r="G2305" s="133">
        <v>50770177295.164719</v>
      </c>
      <c r="H2305" s="133">
        <v>126831467077.84517</v>
      </c>
      <c r="I2305" s="133">
        <v>11297950015003.732</v>
      </c>
      <c r="J2305" s="133">
        <v>252640205870.60757</v>
      </c>
      <c r="K2305" s="133">
        <v>152833991398.81851</v>
      </c>
      <c r="L2305" s="133">
        <v>3457154187046.2061</v>
      </c>
      <c r="M2305" s="133">
        <v>15287409866397.211</v>
      </c>
      <c r="N2305" s="133">
        <v>16108674252945.969</v>
      </c>
      <c r="O2305" s="132">
        <v>0.56049755165861026</v>
      </c>
      <c r="P2305" s="132">
        <v>0.61428499490793909</v>
      </c>
      <c r="Q2305" s="133">
        <v>3973.5259627395089</v>
      </c>
      <c r="R2305" s="426">
        <v>1.119582338578019</v>
      </c>
    </row>
    <row r="2306" spans="1:18">
      <c r="A2306" s="134">
        <f t="shared" si="35"/>
        <v>2301</v>
      </c>
      <c r="B2306" s="131">
        <v>8850325.4898055978</v>
      </c>
      <c r="C2306" s="131">
        <v>4269878.7622863688</v>
      </c>
      <c r="D2306" s="131">
        <v>1039690.856801791</v>
      </c>
      <c r="E2306" s="131">
        <v>5065120.0667518787</v>
      </c>
      <c r="F2306" s="133">
        <v>202244495455.18481</v>
      </c>
      <c r="G2306" s="133">
        <v>56977686778.732529</v>
      </c>
      <c r="H2306" s="133">
        <v>98552899053.234543</v>
      </c>
      <c r="I2306" s="133">
        <v>9396172146381.002</v>
      </c>
      <c r="J2306" s="133">
        <v>297399699030.92523</v>
      </c>
      <c r="K2306" s="133">
        <v>82251388485.394791</v>
      </c>
      <c r="L2306" s="133">
        <v>1944398838946.7041</v>
      </c>
      <c r="M2306" s="133">
        <v>11818774971897.262</v>
      </c>
      <c r="N2306" s="133">
        <v>12604311906020.248</v>
      </c>
      <c r="O2306" s="132">
        <v>0.57701095503336419</v>
      </c>
      <c r="P2306" s="132">
        <v>0.62254512746289115</v>
      </c>
      <c r="Q2306" s="133">
        <v>3109.1050582191042</v>
      </c>
      <c r="R2306" s="426">
        <v>0.92733152008749409</v>
      </c>
    </row>
    <row r="2307" spans="1:18">
      <c r="A2307" s="134">
        <f t="shared" si="35"/>
        <v>2302</v>
      </c>
      <c r="B2307" s="131">
        <v>8540237.3764052764</v>
      </c>
      <c r="C2307" s="131">
        <v>10892047.496170118</v>
      </c>
      <c r="D2307" s="131">
        <v>971418.38016042649</v>
      </c>
      <c r="E2307" s="131">
        <v>4967144.9468493471</v>
      </c>
      <c r="F2307" s="133">
        <v>214035116067.44159</v>
      </c>
      <c r="G2307" s="133">
        <v>33910254713.949478</v>
      </c>
      <c r="H2307" s="133">
        <v>547981182884.70087</v>
      </c>
      <c r="I2307" s="133">
        <v>19028980644314.535</v>
      </c>
      <c r="J2307" s="133">
        <v>301256557410.74365</v>
      </c>
      <c r="K2307" s="133">
        <v>84141265111.116699</v>
      </c>
      <c r="L2307" s="133">
        <v>2568420956323.3706</v>
      </c>
      <c r="M2307" s="133">
        <v>22530780606044.465</v>
      </c>
      <c r="N2307" s="133">
        <v>24076641904286.398</v>
      </c>
      <c r="O2307" s="132">
        <v>0.70800949829589599</v>
      </c>
      <c r="P2307" s="132">
        <v>0.77823199824745637</v>
      </c>
      <c r="Q2307" s="133">
        <v>5938.9841895131722</v>
      </c>
      <c r="R2307" s="426">
        <v>1.0675551409410087</v>
      </c>
    </row>
    <row r="2308" spans="1:18">
      <c r="A2308" s="134">
        <f t="shared" si="35"/>
        <v>2303</v>
      </c>
      <c r="B2308" s="131">
        <v>9725976.5032413565</v>
      </c>
      <c r="C2308" s="131">
        <v>10537402.084369525</v>
      </c>
      <c r="D2308" s="131">
        <v>918042.58400266501</v>
      </c>
      <c r="E2308" s="131">
        <v>3449720.176066712</v>
      </c>
      <c r="F2308" s="133">
        <v>247349203925.04047</v>
      </c>
      <c r="G2308" s="133">
        <v>28600862399.661201</v>
      </c>
      <c r="H2308" s="133">
        <v>609310402874.52307</v>
      </c>
      <c r="I2308" s="133">
        <v>16135070381079.768</v>
      </c>
      <c r="J2308" s="133">
        <v>237582572534.35645</v>
      </c>
      <c r="K2308" s="133">
        <v>121348401872.2326</v>
      </c>
      <c r="L2308" s="133">
        <v>1684775356502.2126</v>
      </c>
      <c r="M2308" s="133">
        <v>18788087114863.094</v>
      </c>
      <c r="N2308" s="133">
        <v>20068780023799.148</v>
      </c>
      <c r="O2308" s="132">
        <v>0.65510483118539031</v>
      </c>
      <c r="P2308" s="132">
        <v>0.73021888994555706</v>
      </c>
      <c r="Q2308" s="133">
        <v>4950.3650774048219</v>
      </c>
      <c r="R2308" s="426">
        <v>0.99015516949436932</v>
      </c>
    </row>
    <row r="2309" spans="1:18">
      <c r="A2309" s="134">
        <f t="shared" si="35"/>
        <v>2304</v>
      </c>
      <c r="B2309" s="131">
        <v>5772396.511775393</v>
      </c>
      <c r="C2309" s="131">
        <v>6811498.0073468396</v>
      </c>
      <c r="D2309" s="131">
        <v>671056.36708175833</v>
      </c>
      <c r="E2309" s="131">
        <v>5664915.6627898887</v>
      </c>
      <c r="F2309" s="133">
        <v>206093788278.82037</v>
      </c>
      <c r="G2309" s="133">
        <v>42214083463.358742</v>
      </c>
      <c r="H2309" s="133">
        <v>557605601045.17188</v>
      </c>
      <c r="I2309" s="133">
        <v>10548875851566.57</v>
      </c>
      <c r="J2309" s="133">
        <v>340412549589.56921</v>
      </c>
      <c r="K2309" s="133">
        <v>66944268605.645554</v>
      </c>
      <c r="L2309" s="133">
        <v>1380773833203.1409</v>
      </c>
      <c r="M2309" s="133">
        <v>12894612104010.098</v>
      </c>
      <c r="N2309" s="133">
        <v>13849997968094.486</v>
      </c>
      <c r="O2309" s="132">
        <v>0.61062472742446661</v>
      </c>
      <c r="P2309" s="132">
        <v>0.68338654726174985</v>
      </c>
      <c r="Q2309" s="133">
        <v>3416.378383841758</v>
      </c>
      <c r="R2309" s="426">
        <v>1.0743304059475778</v>
      </c>
    </row>
    <row r="2310" spans="1:18">
      <c r="A2310" s="134">
        <f t="shared" si="35"/>
        <v>2305</v>
      </c>
      <c r="B2310" s="131">
        <v>9364725.6427852213</v>
      </c>
      <c r="C2310" s="131">
        <v>4647153.9591198238</v>
      </c>
      <c r="D2310" s="131">
        <v>988808.6240112622</v>
      </c>
      <c r="E2310" s="131">
        <v>6281215.9392951019</v>
      </c>
      <c r="F2310" s="133">
        <v>190139553766.54688</v>
      </c>
      <c r="G2310" s="133">
        <v>36717264041.508621</v>
      </c>
      <c r="H2310" s="133">
        <v>732082992364.35962</v>
      </c>
      <c r="I2310" s="133">
        <v>7192861248100.0039</v>
      </c>
      <c r="J2310" s="133">
        <v>518682475423.4906</v>
      </c>
      <c r="K2310" s="133">
        <v>142196292832.95529</v>
      </c>
      <c r="L2310" s="133">
        <v>2201536339389.4961</v>
      </c>
      <c r="M2310" s="133">
        <v>10787359348110.305</v>
      </c>
      <c r="N2310" s="133">
        <v>11532808153543.703</v>
      </c>
      <c r="O2310" s="132">
        <v>0.52972294439018031</v>
      </c>
      <c r="P2310" s="132">
        <v>0.59708621332449685</v>
      </c>
      <c r="Q2310" s="133">
        <v>2844.7972751711159</v>
      </c>
      <c r="R2310" s="426">
        <v>1.1206804747835402</v>
      </c>
    </row>
    <row r="2311" spans="1:18">
      <c r="A2311" s="134">
        <f t="shared" si="35"/>
        <v>2306</v>
      </c>
      <c r="B2311" s="131">
        <v>8475222.3084122706</v>
      </c>
      <c r="C2311" s="131">
        <v>3512270.4962657262</v>
      </c>
      <c r="D2311" s="131">
        <v>886275.48685837712</v>
      </c>
      <c r="E2311" s="131">
        <v>4300993.636759229</v>
      </c>
      <c r="F2311" s="133">
        <v>191670716507.08063</v>
      </c>
      <c r="G2311" s="133">
        <v>46468250926.023636</v>
      </c>
      <c r="H2311" s="133">
        <v>688710494681.55933</v>
      </c>
      <c r="I2311" s="133">
        <v>6400035962262.498</v>
      </c>
      <c r="J2311" s="133">
        <v>305496047148.39111</v>
      </c>
      <c r="K2311" s="133">
        <v>99496379027.736877</v>
      </c>
      <c r="L2311" s="133">
        <v>1988798380562.6118</v>
      </c>
      <c r="M2311" s="133">
        <v>9482537263682.7988</v>
      </c>
      <c r="N2311" s="133">
        <v>10203432889048.137</v>
      </c>
      <c r="O2311" s="132">
        <v>0.53648717491406961</v>
      </c>
      <c r="P2311" s="132">
        <v>0.61974323961284261</v>
      </c>
      <c r="Q2311" s="133">
        <v>2516.8803377030431</v>
      </c>
      <c r="R2311" s="426">
        <v>1.1102850687529386</v>
      </c>
    </row>
    <row r="2312" spans="1:18">
      <c r="A2312" s="134">
        <f t="shared" ref="A2312:A2375" si="36">A2311+1</f>
        <v>2307</v>
      </c>
      <c r="B2312" s="131">
        <v>10637627.862693701</v>
      </c>
      <c r="C2312" s="131">
        <v>7322832.3673825599</v>
      </c>
      <c r="D2312" s="131">
        <v>889901.46230702498</v>
      </c>
      <c r="E2312" s="131">
        <v>5181396.547452799</v>
      </c>
      <c r="F2312" s="133">
        <v>191944977870.06964</v>
      </c>
      <c r="G2312" s="133">
        <v>56078648919.766037</v>
      </c>
      <c r="H2312" s="133">
        <v>358948444575.09924</v>
      </c>
      <c r="I2312" s="133">
        <v>15214005491692.506</v>
      </c>
      <c r="J2312" s="133">
        <v>214098582180.99835</v>
      </c>
      <c r="K2312" s="133">
        <v>81881851907.211472</v>
      </c>
      <c r="L2312" s="133">
        <v>1675652198914.0759</v>
      </c>
      <c r="M2312" s="133">
        <v>17544586569269.891</v>
      </c>
      <c r="N2312" s="133">
        <v>18750777110458.82</v>
      </c>
      <c r="O2312" s="132">
        <v>0.63447278744695124</v>
      </c>
      <c r="P2312" s="132">
        <v>0.69092106565552225</v>
      </c>
      <c r="Q2312" s="133">
        <v>4625.2533572912726</v>
      </c>
      <c r="R2312" s="426">
        <v>0.92529463986173088</v>
      </c>
    </row>
    <row r="2313" spans="1:18">
      <c r="A2313" s="134">
        <f t="shared" si="36"/>
        <v>2308</v>
      </c>
      <c r="B2313" s="131">
        <v>11825863.131328499</v>
      </c>
      <c r="C2313" s="131">
        <v>5462535.8814508002</v>
      </c>
      <c r="D2313" s="131">
        <v>1581658.4749687603</v>
      </c>
      <c r="E2313" s="131">
        <v>5415687.66118614</v>
      </c>
      <c r="F2313" s="133">
        <v>197288049092.23373</v>
      </c>
      <c r="G2313" s="133">
        <v>70516734039.792755</v>
      </c>
      <c r="H2313" s="133">
        <v>710261665361.43921</v>
      </c>
      <c r="I2313" s="133">
        <v>9265101089614.8379</v>
      </c>
      <c r="J2313" s="133">
        <v>396071928147.19702</v>
      </c>
      <c r="K2313" s="133">
        <v>91803467768.340851</v>
      </c>
      <c r="L2313" s="133">
        <v>3136169776303.7764</v>
      </c>
      <c r="M2313" s="133">
        <v>13599407927195.594</v>
      </c>
      <c r="N2313" s="133">
        <v>14529003486435.051</v>
      </c>
      <c r="O2313" s="132">
        <v>0.53778494490309769</v>
      </c>
      <c r="P2313" s="132">
        <v>0.62391972047028665</v>
      </c>
      <c r="Q2313" s="133">
        <v>3583.8686449025777</v>
      </c>
      <c r="R2313" s="426">
        <v>1.0757939443770106</v>
      </c>
    </row>
    <row r="2314" spans="1:18">
      <c r="A2314" s="134">
        <f t="shared" si="36"/>
        <v>2309</v>
      </c>
      <c r="B2314" s="131">
        <v>13610444.006737519</v>
      </c>
      <c r="C2314" s="131">
        <v>7219260.0689913211</v>
      </c>
      <c r="D2314" s="131">
        <v>936468.75388649839</v>
      </c>
      <c r="E2314" s="131">
        <v>3819530.6145032393</v>
      </c>
      <c r="F2314" s="133">
        <v>260662741765.36438</v>
      </c>
      <c r="G2314" s="133">
        <v>63522236278.667374</v>
      </c>
      <c r="H2314" s="133">
        <v>365875420761.89771</v>
      </c>
      <c r="I2314" s="133">
        <v>12226931739567.424</v>
      </c>
      <c r="J2314" s="133">
        <v>254678469741.03796</v>
      </c>
      <c r="K2314" s="133">
        <v>89283870963.036133</v>
      </c>
      <c r="L2314" s="133">
        <v>1792490835207.7109</v>
      </c>
      <c r="M2314" s="133">
        <v>14729260336241.105</v>
      </c>
      <c r="N2314" s="133">
        <v>15767983829861.006</v>
      </c>
      <c r="O2314" s="132">
        <v>0.60451393919193341</v>
      </c>
      <c r="P2314" s="132">
        <v>0.6477495968614061</v>
      </c>
      <c r="Q2314" s="133">
        <v>3889.4878712039977</v>
      </c>
      <c r="R2314" s="426">
        <v>0.90021130897059454</v>
      </c>
    </row>
    <row r="2315" spans="1:18">
      <c r="A2315" s="134">
        <f t="shared" si="36"/>
        <v>2310</v>
      </c>
      <c r="B2315" s="131">
        <v>10473712.53993346</v>
      </c>
      <c r="C2315" s="131">
        <v>8625202.900124561</v>
      </c>
      <c r="D2315" s="131">
        <v>647333.64771362906</v>
      </c>
      <c r="E2315" s="131">
        <v>4664554.1715351427</v>
      </c>
      <c r="F2315" s="133">
        <v>290797944970.53088</v>
      </c>
      <c r="G2315" s="133">
        <v>54282020682.329193</v>
      </c>
      <c r="H2315" s="133">
        <v>550030946255.95276</v>
      </c>
      <c r="I2315" s="133">
        <v>15150766675825.572</v>
      </c>
      <c r="J2315" s="133">
        <v>300521185674.49817</v>
      </c>
      <c r="K2315" s="133">
        <v>83396170381.578384</v>
      </c>
      <c r="L2315" s="133">
        <v>1605959552516.8357</v>
      </c>
      <c r="M2315" s="133">
        <v>17690674530654.438</v>
      </c>
      <c r="N2315" s="133">
        <v>18931901498609.598</v>
      </c>
      <c r="O2315" s="132">
        <v>0.63729685499301281</v>
      </c>
      <c r="P2315" s="132">
        <v>0.70429573668872669</v>
      </c>
      <c r="Q2315" s="133">
        <v>4669.9313020743948</v>
      </c>
      <c r="R2315" s="426">
        <v>1.276320371892526</v>
      </c>
    </row>
    <row r="2316" spans="1:18">
      <c r="A2316" s="134">
        <f t="shared" si="36"/>
        <v>2311</v>
      </c>
      <c r="B2316" s="131">
        <v>9944527.614392275</v>
      </c>
      <c r="C2316" s="131">
        <v>4560353.5136244921</v>
      </c>
      <c r="D2316" s="131">
        <v>1311243.9638267406</v>
      </c>
      <c r="E2316" s="131">
        <v>5666641.9157831995</v>
      </c>
      <c r="F2316" s="133">
        <v>271673574119.59253</v>
      </c>
      <c r="G2316" s="133">
        <v>76455425608.406418</v>
      </c>
      <c r="H2316" s="133">
        <v>489497066409.33435</v>
      </c>
      <c r="I2316" s="133">
        <v>8685108528664.3965</v>
      </c>
      <c r="J2316" s="133">
        <v>342959790411.91077</v>
      </c>
      <c r="K2316" s="133">
        <v>141323688931.63135</v>
      </c>
      <c r="L2316" s="133">
        <v>3364039109803.6792</v>
      </c>
      <c r="M2316" s="133">
        <v>13022928184220.951</v>
      </c>
      <c r="N2316" s="133">
        <v>13901169752952.922</v>
      </c>
      <c r="O2316" s="132">
        <v>0.56511702754517645</v>
      </c>
      <c r="P2316" s="132">
        <v>0.62824781356179771</v>
      </c>
      <c r="Q2316" s="133">
        <v>3429.0009257407305</v>
      </c>
      <c r="R2316" s="426">
        <v>1.0525544681092582</v>
      </c>
    </row>
    <row r="2317" spans="1:18">
      <c r="A2317" s="134">
        <f t="shared" si="36"/>
        <v>2312</v>
      </c>
      <c r="B2317" s="131">
        <v>12098859.491309948</v>
      </c>
      <c r="C2317" s="131">
        <v>4670259.9690947989</v>
      </c>
      <c r="D2317" s="131">
        <v>733273.91344788508</v>
      </c>
      <c r="E2317" s="131">
        <v>7078694.2695362717</v>
      </c>
      <c r="F2317" s="133">
        <v>200920817663.68448</v>
      </c>
      <c r="G2317" s="133">
        <v>35549827379.852242</v>
      </c>
      <c r="H2317" s="133">
        <v>184871185437.61417</v>
      </c>
      <c r="I2317" s="133">
        <v>9698037420288.0273</v>
      </c>
      <c r="J2317" s="133">
        <v>500947501942.03033</v>
      </c>
      <c r="K2317" s="133">
        <v>123925664225.63191</v>
      </c>
      <c r="L2317" s="133">
        <v>1618093874438.366</v>
      </c>
      <c r="M2317" s="133">
        <v>12125875646331.67</v>
      </c>
      <c r="N2317" s="133">
        <v>12988134096427.451</v>
      </c>
      <c r="O2317" s="132">
        <v>0.51630906328953607</v>
      </c>
      <c r="P2317" s="132">
        <v>0.58397308758061783</v>
      </c>
      <c r="Q2317" s="133">
        <v>3203.7824608849164</v>
      </c>
      <c r="R2317" s="426">
        <v>1.109360308449471</v>
      </c>
    </row>
    <row r="2318" spans="1:18">
      <c r="A2318" s="134">
        <f t="shared" si="36"/>
        <v>2313</v>
      </c>
      <c r="B2318" s="131">
        <v>10953857.200013913</v>
      </c>
      <c r="C2318" s="131">
        <v>4918456.5622384259</v>
      </c>
      <c r="D2318" s="131">
        <v>767096.36973460019</v>
      </c>
      <c r="E2318" s="131">
        <v>6580034.3557426026</v>
      </c>
      <c r="F2318" s="133">
        <v>215269114624.96228</v>
      </c>
      <c r="G2318" s="133">
        <v>74243332344.442764</v>
      </c>
      <c r="H2318" s="133">
        <v>688082524170.01697</v>
      </c>
      <c r="I2318" s="133">
        <v>9647539750550.1191</v>
      </c>
      <c r="J2318" s="133">
        <v>252622627116.38141</v>
      </c>
      <c r="K2318" s="133">
        <v>83068710386.774246</v>
      </c>
      <c r="L2318" s="133">
        <v>1483098164169.9238</v>
      </c>
      <c r="M2318" s="133">
        <v>12154411776393.215</v>
      </c>
      <c r="N2318" s="133">
        <v>12898980748241.523</v>
      </c>
      <c r="O2318" s="132">
        <v>0.53318835979314105</v>
      </c>
      <c r="P2318" s="132">
        <v>0.60170276002002432</v>
      </c>
      <c r="Q2318" s="133">
        <v>3181.7910084463551</v>
      </c>
      <c r="R2318" s="426">
        <v>0.94692261614668882</v>
      </c>
    </row>
    <row r="2319" spans="1:18">
      <c r="A2319" s="134">
        <f t="shared" si="36"/>
        <v>2314</v>
      </c>
      <c r="B2319" s="131">
        <v>7870293.2357039759</v>
      </c>
      <c r="C2319" s="131">
        <v>7602796.9103096332</v>
      </c>
      <c r="D2319" s="131">
        <v>827479.59492333175</v>
      </c>
      <c r="E2319" s="131">
        <v>3790851.6188901989</v>
      </c>
      <c r="F2319" s="133">
        <v>210585562367.46906</v>
      </c>
      <c r="G2319" s="133">
        <v>67408805421.866478</v>
      </c>
      <c r="H2319" s="133">
        <v>304508407951.23761</v>
      </c>
      <c r="I2319" s="133">
        <v>10966803443602.646</v>
      </c>
      <c r="J2319" s="133">
        <v>230739597503.03043</v>
      </c>
      <c r="K2319" s="133">
        <v>71039319801.745071</v>
      </c>
      <c r="L2319" s="133">
        <v>1893755940206.2083</v>
      </c>
      <c r="M2319" s="133">
        <v>13466846709064.869</v>
      </c>
      <c r="N2319" s="133">
        <v>14297892384984.082</v>
      </c>
      <c r="O2319" s="132">
        <v>0.64428515656745533</v>
      </c>
      <c r="P2319" s="132">
        <v>0.70448091992327788</v>
      </c>
      <c r="Q2319" s="133">
        <v>3526.8604797691373</v>
      </c>
      <c r="R2319" s="426">
        <v>1.1224180904768337</v>
      </c>
    </row>
    <row r="2320" spans="1:18">
      <c r="A2320" s="134">
        <f t="shared" si="36"/>
        <v>2315</v>
      </c>
      <c r="B2320" s="131">
        <v>10758116.276908239</v>
      </c>
      <c r="C2320" s="131">
        <v>10763477.571587477</v>
      </c>
      <c r="D2320" s="131">
        <v>630690.54683429608</v>
      </c>
      <c r="E2320" s="131">
        <v>3621408.4810179267</v>
      </c>
      <c r="F2320" s="133">
        <v>204994088815.02411</v>
      </c>
      <c r="G2320" s="133">
        <v>52365145672.843597</v>
      </c>
      <c r="H2320" s="133">
        <v>585461588961.17419</v>
      </c>
      <c r="I2320" s="133">
        <v>13739356133979.428</v>
      </c>
      <c r="J2320" s="133">
        <v>98250621203.634644</v>
      </c>
      <c r="K2320" s="133">
        <v>77941787727.090469</v>
      </c>
      <c r="L2320" s="133">
        <v>1538015780822.5574</v>
      </c>
      <c r="M2320" s="133">
        <v>16039025912693.883</v>
      </c>
      <c r="N2320" s="133">
        <v>17019957505631.371</v>
      </c>
      <c r="O2320" s="132">
        <v>0.6346413483279173</v>
      </c>
      <c r="P2320" s="132">
        <v>0.69172204487523048</v>
      </c>
      <c r="Q2320" s="133">
        <v>4198.3121622179015</v>
      </c>
      <c r="R2320" s="426">
        <v>1.0679844589190473</v>
      </c>
    </row>
    <row r="2321" spans="1:18">
      <c r="A2321" s="134">
        <f t="shared" si="36"/>
        <v>2316</v>
      </c>
      <c r="B2321" s="131">
        <v>10089132.800341021</v>
      </c>
      <c r="C2321" s="131">
        <v>10737364.737028722</v>
      </c>
      <c r="D2321" s="131">
        <v>900807.62834378541</v>
      </c>
      <c r="E2321" s="131">
        <v>4354006.2936824802</v>
      </c>
      <c r="F2321" s="133">
        <v>223859899874.54877</v>
      </c>
      <c r="G2321" s="133">
        <v>46555565951.441948</v>
      </c>
      <c r="H2321" s="133">
        <v>365833061296.30127</v>
      </c>
      <c r="I2321" s="133">
        <v>14323381930666.211</v>
      </c>
      <c r="J2321" s="133">
        <v>241458672801.07581</v>
      </c>
      <c r="K2321" s="133">
        <v>101532989944.91399</v>
      </c>
      <c r="L2321" s="133">
        <v>2201943456503.6201</v>
      </c>
      <c r="M2321" s="133">
        <v>17234150111212.121</v>
      </c>
      <c r="N2321" s="133">
        <v>18336480017261.34</v>
      </c>
      <c r="O2321" s="132">
        <v>0.63550772383837262</v>
      </c>
      <c r="P2321" s="132">
        <v>0.70367179309543737</v>
      </c>
      <c r="Q2321" s="133">
        <v>4523.0587117072864</v>
      </c>
      <c r="R2321" s="426">
        <v>1.317115316889933</v>
      </c>
    </row>
    <row r="2322" spans="1:18">
      <c r="A2322" s="134">
        <f t="shared" si="36"/>
        <v>2317</v>
      </c>
      <c r="B2322" s="131">
        <v>13141196.464746298</v>
      </c>
      <c r="C2322" s="131">
        <v>5725728.8534267889</v>
      </c>
      <c r="D2322" s="131">
        <v>1085762.9935955042</v>
      </c>
      <c r="E2322" s="131">
        <v>3182406.131831666</v>
      </c>
      <c r="F2322" s="133">
        <v>220607486102.53699</v>
      </c>
      <c r="G2322" s="133">
        <v>54151639561.19278</v>
      </c>
      <c r="H2322" s="133">
        <v>341081636537.72888</v>
      </c>
      <c r="I2322" s="133">
        <v>10607247537885.953</v>
      </c>
      <c r="J2322" s="133">
        <v>205096460147.84467</v>
      </c>
      <c r="K2322" s="133">
        <v>135508487426.9095</v>
      </c>
      <c r="L2322" s="133">
        <v>2242994023564.7891</v>
      </c>
      <c r="M2322" s="133">
        <v>13531928145563.225</v>
      </c>
      <c r="N2322" s="133">
        <v>14418020875642.189</v>
      </c>
      <c r="O2322" s="132">
        <v>0.58253038764393428</v>
      </c>
      <c r="P2322" s="132">
        <v>0.63704109028098932</v>
      </c>
      <c r="Q2322" s="133">
        <v>3556.4925692259962</v>
      </c>
      <c r="R2322" s="426">
        <v>1.0119484082487531</v>
      </c>
    </row>
    <row r="2323" spans="1:18">
      <c r="A2323" s="134">
        <f t="shared" si="36"/>
        <v>2318</v>
      </c>
      <c r="B2323" s="131">
        <v>6152725.3237873334</v>
      </c>
      <c r="C2323" s="131">
        <v>3172874.2663092664</v>
      </c>
      <c r="D2323" s="131">
        <v>871111.8551630486</v>
      </c>
      <c r="E2323" s="131">
        <v>4376099.3313334901</v>
      </c>
      <c r="F2323" s="133">
        <v>156041610826.80811</v>
      </c>
      <c r="G2323" s="133">
        <v>43116573506.336235</v>
      </c>
      <c r="H2323" s="133">
        <v>192689119499.01929</v>
      </c>
      <c r="I2323" s="133">
        <v>7828089865010.5889</v>
      </c>
      <c r="J2323" s="133">
        <v>264553154928.4259</v>
      </c>
      <c r="K2323" s="133">
        <v>134941150148.88655</v>
      </c>
      <c r="L2323" s="133">
        <v>1638855324774.2087</v>
      </c>
      <c r="M2323" s="133">
        <v>10059128614361.129</v>
      </c>
      <c r="N2323" s="133">
        <v>10864893519178.492</v>
      </c>
      <c r="O2323" s="132">
        <v>0.59603006862414976</v>
      </c>
      <c r="P2323" s="132">
        <v>0.64970318776451208</v>
      </c>
      <c r="Q2323" s="133">
        <v>2680.0428019680544</v>
      </c>
      <c r="R2323" s="426">
        <v>0.8481595504087388</v>
      </c>
    </row>
    <row r="2324" spans="1:18">
      <c r="A2324" s="134">
        <f t="shared" si="36"/>
        <v>2319</v>
      </c>
      <c r="B2324" s="131">
        <v>8281381.6707666507</v>
      </c>
      <c r="C2324" s="131">
        <v>14258184.71000215</v>
      </c>
      <c r="D2324" s="131">
        <v>1664540.9474261771</v>
      </c>
      <c r="E2324" s="131">
        <v>5332854.116835542</v>
      </c>
      <c r="F2324" s="133">
        <v>198669545362.4184</v>
      </c>
      <c r="G2324" s="133">
        <v>62189977912.141495</v>
      </c>
      <c r="H2324" s="133">
        <v>898954546508.75366</v>
      </c>
      <c r="I2324" s="133">
        <v>16750253176129.215</v>
      </c>
      <c r="J2324" s="133">
        <v>274760997870.5112</v>
      </c>
      <c r="K2324" s="133">
        <v>102148987801.77489</v>
      </c>
      <c r="L2324" s="133">
        <v>3884580397743.8486</v>
      </c>
      <c r="M2324" s="133">
        <v>21910698106054.102</v>
      </c>
      <c r="N2324" s="133">
        <v>23205205444966.887</v>
      </c>
      <c r="O2324" s="132">
        <v>0.66110378024741445</v>
      </c>
      <c r="P2324" s="132">
        <v>0.74568799596361035</v>
      </c>
      <c r="Q2324" s="133">
        <v>5724.0269967851227</v>
      </c>
      <c r="R2324" s="426">
        <v>1.1566233640839236</v>
      </c>
    </row>
    <row r="2325" spans="1:18">
      <c r="A2325" s="134">
        <f t="shared" si="36"/>
        <v>2320</v>
      </c>
      <c r="B2325" s="131">
        <v>6999810.564843365</v>
      </c>
      <c r="C2325" s="131">
        <v>7026454.3665433135</v>
      </c>
      <c r="D2325" s="131">
        <v>758194.90010599222</v>
      </c>
      <c r="E2325" s="131">
        <v>4081175.9029907365</v>
      </c>
      <c r="F2325" s="133">
        <v>197208370133.86035</v>
      </c>
      <c r="G2325" s="133">
        <v>47126271161.856171</v>
      </c>
      <c r="H2325" s="133">
        <v>603703988273.40222</v>
      </c>
      <c r="I2325" s="133">
        <v>13188876240068.244</v>
      </c>
      <c r="J2325" s="133">
        <v>270112971562.21277</v>
      </c>
      <c r="K2325" s="133">
        <v>77849182147.768509</v>
      </c>
      <c r="L2325" s="133">
        <v>1811084189395.5195</v>
      </c>
      <c r="M2325" s="133">
        <v>15951626571447.146</v>
      </c>
      <c r="N2325" s="133">
        <v>17028160643079.965</v>
      </c>
      <c r="O2325" s="132">
        <v>0.66874955833138194</v>
      </c>
      <c r="P2325" s="132">
        <v>0.74148741500151694</v>
      </c>
      <c r="Q2325" s="133">
        <v>4200.3356297681212</v>
      </c>
      <c r="R2325" s="426">
        <v>1.1129139318601795</v>
      </c>
    </row>
    <row r="2326" spans="1:18">
      <c r="A2326" s="134">
        <f t="shared" si="36"/>
        <v>2321</v>
      </c>
      <c r="B2326" s="131">
        <v>9171630.074989859</v>
      </c>
      <c r="C2326" s="131">
        <v>17071560.079665881</v>
      </c>
      <c r="D2326" s="131">
        <v>1153230.3049884287</v>
      </c>
      <c r="E2326" s="131">
        <v>4999863.5448255511</v>
      </c>
      <c r="F2326" s="133">
        <v>152080604415.80957</v>
      </c>
      <c r="G2326" s="133">
        <v>31307821899.835022</v>
      </c>
      <c r="H2326" s="133">
        <v>565668595059.97119</v>
      </c>
      <c r="I2326" s="133">
        <v>22537742296519.305</v>
      </c>
      <c r="J2326" s="133">
        <v>374726851711.12518</v>
      </c>
      <c r="K2326" s="133">
        <v>145118879639.20624</v>
      </c>
      <c r="L2326" s="133">
        <v>2341426075857.7266</v>
      </c>
      <c r="M2326" s="133">
        <v>25964682698787.336</v>
      </c>
      <c r="N2326" s="133">
        <v>27675301678039.977</v>
      </c>
      <c r="O2326" s="132">
        <v>0.69791645707210603</v>
      </c>
      <c r="P2326" s="132">
        <v>0.76536417351534047</v>
      </c>
      <c r="Q2326" s="133">
        <v>6826.6654361223427</v>
      </c>
      <c r="R2326" s="426">
        <v>0.91536123561316074</v>
      </c>
    </row>
    <row r="2327" spans="1:18">
      <c r="A2327" s="134">
        <f t="shared" si="36"/>
        <v>2322</v>
      </c>
      <c r="B2327" s="131">
        <v>5028476.8467210727</v>
      </c>
      <c r="C2327" s="131">
        <v>3167899.4076325237</v>
      </c>
      <c r="D2327" s="131">
        <v>1911326.6833699325</v>
      </c>
      <c r="E2327" s="131">
        <v>5412292.8352545016</v>
      </c>
      <c r="F2327" s="133">
        <v>157149106622.71854</v>
      </c>
      <c r="G2327" s="133">
        <v>48174867003.969727</v>
      </c>
      <c r="H2327" s="133">
        <v>613757359058.88928</v>
      </c>
      <c r="I2327" s="133">
        <v>7030234179890.8896</v>
      </c>
      <c r="J2327" s="133">
        <v>269182813813.27975</v>
      </c>
      <c r="K2327" s="133">
        <v>197270947162.95572</v>
      </c>
      <c r="L2327" s="133">
        <v>4339617938939.3442</v>
      </c>
      <c r="M2327" s="133">
        <v>12450063238865.359</v>
      </c>
      <c r="N2327" s="133">
        <v>13247414263616.688</v>
      </c>
      <c r="O2327" s="132">
        <v>0.57195295475709229</v>
      </c>
      <c r="P2327" s="132">
        <v>0.65864062907490561</v>
      </c>
      <c r="Q2327" s="133">
        <v>3267.7390882132922</v>
      </c>
      <c r="R2327" s="426">
        <v>1.0823385246642676</v>
      </c>
    </row>
    <row r="2328" spans="1:18">
      <c r="A2328" s="134">
        <f t="shared" si="36"/>
        <v>2323</v>
      </c>
      <c r="B2328" s="131">
        <v>10423587.315846832</v>
      </c>
      <c r="C2328" s="131">
        <v>4249231.9146573683</v>
      </c>
      <c r="D2328" s="131">
        <v>965986.84765017312</v>
      </c>
      <c r="E2328" s="131">
        <v>4283568.0776286609</v>
      </c>
      <c r="F2328" s="133">
        <v>255013282931.98236</v>
      </c>
      <c r="G2328" s="133">
        <v>47715293960.096031</v>
      </c>
      <c r="H2328" s="133">
        <v>698455027370.00146</v>
      </c>
      <c r="I2328" s="133">
        <v>10340956347961.498</v>
      </c>
      <c r="J2328" s="133">
        <v>291904217424.82007</v>
      </c>
      <c r="K2328" s="133">
        <v>78441465462.295624</v>
      </c>
      <c r="L2328" s="133">
        <v>2028375179496.3384</v>
      </c>
      <c r="M2328" s="133">
        <v>13438132237714.953</v>
      </c>
      <c r="N2328" s="133">
        <v>14529337389288.926</v>
      </c>
      <c r="O2328" s="132">
        <v>0.57777872749010184</v>
      </c>
      <c r="P2328" s="132">
        <v>0.64120863870229816</v>
      </c>
      <c r="Q2328" s="133">
        <v>3583.9510087047179</v>
      </c>
      <c r="R2328" s="426">
        <v>1.0471763550693642</v>
      </c>
    </row>
    <row r="2329" spans="1:18">
      <c r="A2329" s="134">
        <f t="shared" si="36"/>
        <v>2324</v>
      </c>
      <c r="B2329" s="131">
        <v>8419157.2233648524</v>
      </c>
      <c r="C2329" s="131">
        <v>5418640.1079247938</v>
      </c>
      <c r="D2329" s="131">
        <v>925091.94575372874</v>
      </c>
      <c r="E2329" s="131">
        <v>4669344.0778067373</v>
      </c>
      <c r="F2329" s="133">
        <v>178134189633.09393</v>
      </c>
      <c r="G2329" s="133">
        <v>53922447023.779053</v>
      </c>
      <c r="H2329" s="133">
        <v>572796550978.28845</v>
      </c>
      <c r="I2329" s="133">
        <v>10593112943430.877</v>
      </c>
      <c r="J2329" s="133">
        <v>308402825610.3385</v>
      </c>
      <c r="K2329" s="133">
        <v>105208083804.96507</v>
      </c>
      <c r="L2329" s="133">
        <v>1806195616322.1165</v>
      </c>
      <c r="M2329" s="133">
        <v>13385716020146.586</v>
      </c>
      <c r="N2329" s="133">
        <v>14400402199548.137</v>
      </c>
      <c r="O2329" s="132">
        <v>0.60221526560434868</v>
      </c>
      <c r="P2329" s="132">
        <v>0.67965998498969782</v>
      </c>
      <c r="Q2329" s="133">
        <v>3552.1465711761562</v>
      </c>
      <c r="R2329" s="426">
        <v>1.0553379500514544</v>
      </c>
    </row>
    <row r="2330" spans="1:18">
      <c r="A2330" s="134">
        <f t="shared" si="36"/>
        <v>2325</v>
      </c>
      <c r="B2330" s="131">
        <v>11767547.710182399</v>
      </c>
      <c r="C2330" s="131">
        <v>5671285.8535695635</v>
      </c>
      <c r="D2330" s="131">
        <v>1347007.3729620883</v>
      </c>
      <c r="E2330" s="131">
        <v>5556822.4326706529</v>
      </c>
      <c r="F2330" s="133">
        <v>230289495076.04355</v>
      </c>
      <c r="G2330" s="133">
        <v>47303983475.24984</v>
      </c>
      <c r="H2330" s="133">
        <v>559268590903.26794</v>
      </c>
      <c r="I2330" s="133">
        <v>9787127495185.4121</v>
      </c>
      <c r="J2330" s="133">
        <v>333486019730.41675</v>
      </c>
      <c r="K2330" s="133">
        <v>119099244017.5876</v>
      </c>
      <c r="L2330" s="133">
        <v>3283605442381.6694</v>
      </c>
      <c r="M2330" s="133">
        <v>14082586792218.354</v>
      </c>
      <c r="N2330" s="133">
        <v>14983174367950.008</v>
      </c>
      <c r="O2330" s="132">
        <v>0.56502469448748316</v>
      </c>
      <c r="P2330" s="132">
        <v>0.62519320751444252</v>
      </c>
      <c r="Q2330" s="133">
        <v>3695.8989560804162</v>
      </c>
      <c r="R2330" s="426">
        <v>1.131002757154062</v>
      </c>
    </row>
    <row r="2331" spans="1:18">
      <c r="A2331" s="134">
        <f t="shared" si="36"/>
        <v>2326</v>
      </c>
      <c r="B2331" s="131">
        <v>13400306.849127175</v>
      </c>
      <c r="C2331" s="131">
        <v>7728483.7296162704</v>
      </c>
      <c r="D2331" s="131">
        <v>764157.70395057998</v>
      </c>
      <c r="E2331" s="131">
        <v>5490564.431177442</v>
      </c>
      <c r="F2331" s="133">
        <v>171316081752.85907</v>
      </c>
      <c r="G2331" s="133">
        <v>40251008669.710297</v>
      </c>
      <c r="H2331" s="133">
        <v>450207598877.03833</v>
      </c>
      <c r="I2331" s="133">
        <v>15714883112558.025</v>
      </c>
      <c r="J2331" s="133">
        <v>328913658277.27252</v>
      </c>
      <c r="K2331" s="133">
        <v>55977633670.56134</v>
      </c>
      <c r="L2331" s="133">
        <v>1558673504114.5347</v>
      </c>
      <c r="M2331" s="133">
        <v>18108655507497.434</v>
      </c>
      <c r="N2331" s="133">
        <v>19403944535990.297</v>
      </c>
      <c r="O2331" s="132">
        <v>0.62587872461896288</v>
      </c>
      <c r="P2331" s="132">
        <v>0.68397492504474711</v>
      </c>
      <c r="Q2331" s="133">
        <v>4786.370137146102</v>
      </c>
      <c r="R2331" s="426">
        <v>0.93956846412986073</v>
      </c>
    </row>
    <row r="2332" spans="1:18">
      <c r="A2332" s="134">
        <f t="shared" si="36"/>
        <v>2327</v>
      </c>
      <c r="B2332" s="131">
        <v>10488026.876807429</v>
      </c>
      <c r="C2332" s="131">
        <v>6288679.8201228343</v>
      </c>
      <c r="D2332" s="131">
        <v>655684.48160182242</v>
      </c>
      <c r="E2332" s="131">
        <v>4075780.708868315</v>
      </c>
      <c r="F2332" s="133">
        <v>298043484793.42737</v>
      </c>
      <c r="G2332" s="133">
        <v>76176096309.188354</v>
      </c>
      <c r="H2332" s="133">
        <v>352458046617.84766</v>
      </c>
      <c r="I2332" s="133">
        <v>11797544877820.459</v>
      </c>
      <c r="J2332" s="133">
        <v>228880405283.64383</v>
      </c>
      <c r="K2332" s="133">
        <v>52349999224.855598</v>
      </c>
      <c r="L2332" s="133">
        <v>1762826859577.8552</v>
      </c>
      <c r="M2332" s="133">
        <v>14194060188524.662</v>
      </c>
      <c r="N2332" s="133">
        <v>15094467127687.752</v>
      </c>
      <c r="O2332" s="132">
        <v>0.6273614775625036</v>
      </c>
      <c r="P2332" s="132">
        <v>0.69011417252224183</v>
      </c>
      <c r="Q2332" s="133">
        <v>3723.3515361834611</v>
      </c>
      <c r="R2332" s="426">
        <v>1.3114013489013889</v>
      </c>
    </row>
    <row r="2333" spans="1:18">
      <c r="A2333" s="134">
        <f t="shared" si="36"/>
        <v>2328</v>
      </c>
      <c r="B2333" s="131">
        <v>11604771.543689236</v>
      </c>
      <c r="C2333" s="131">
        <v>8764340.403663842</v>
      </c>
      <c r="D2333" s="131">
        <v>922497.99669944495</v>
      </c>
      <c r="E2333" s="131">
        <v>3764144.5990828425</v>
      </c>
      <c r="F2333" s="133">
        <v>204912464914.19885</v>
      </c>
      <c r="G2333" s="133">
        <v>47115081850.179214</v>
      </c>
      <c r="H2333" s="133">
        <v>203033318717.50757</v>
      </c>
      <c r="I2333" s="133">
        <v>16034478316404.816</v>
      </c>
      <c r="J2333" s="133">
        <v>259391603988.51608</v>
      </c>
      <c r="K2333" s="133">
        <v>120689602037.54259</v>
      </c>
      <c r="L2333" s="133">
        <v>1903596395695.1548</v>
      </c>
      <c r="M2333" s="133">
        <v>18521189236843.539</v>
      </c>
      <c r="N2333" s="133">
        <v>19771853031516.035</v>
      </c>
      <c r="O2333" s="132">
        <v>0.6483004249812282</v>
      </c>
      <c r="P2333" s="132">
        <v>0.7066502622972427</v>
      </c>
      <c r="Q2333" s="133">
        <v>4877.1221094020812</v>
      </c>
      <c r="R2333" s="426">
        <v>0.9758081982986857</v>
      </c>
    </row>
    <row r="2334" spans="1:18">
      <c r="A2334" s="134">
        <f t="shared" si="36"/>
        <v>2329</v>
      </c>
      <c r="B2334" s="131">
        <v>6559728.9677985394</v>
      </c>
      <c r="C2334" s="131">
        <v>3165004.0353218266</v>
      </c>
      <c r="D2334" s="131">
        <v>961371.53614709794</v>
      </c>
      <c r="E2334" s="131">
        <v>6212503.0950925164</v>
      </c>
      <c r="F2334" s="133">
        <v>174350319449.25983</v>
      </c>
      <c r="G2334" s="133">
        <v>40814570936.185104</v>
      </c>
      <c r="H2334" s="133">
        <v>607632852737.46375</v>
      </c>
      <c r="I2334" s="133">
        <v>6798399515866.04</v>
      </c>
      <c r="J2334" s="133">
        <v>354743743513.35968</v>
      </c>
      <c r="K2334" s="133">
        <v>102570058016.87402</v>
      </c>
      <c r="L2334" s="133">
        <v>2548517776376.8179</v>
      </c>
      <c r="M2334" s="133">
        <v>10411863946510.555</v>
      </c>
      <c r="N2334" s="133">
        <v>11189810035669.701</v>
      </c>
      <c r="O2334" s="132">
        <v>0.55390283639452176</v>
      </c>
      <c r="P2334" s="132">
        <v>0.62683774109003709</v>
      </c>
      <c r="Q2334" s="133">
        <v>2760.1899446644552</v>
      </c>
      <c r="R2334" s="426">
        <v>1.1223979999676135</v>
      </c>
    </row>
    <row r="2335" spans="1:18">
      <c r="A2335" s="134">
        <f t="shared" si="36"/>
        <v>2330</v>
      </c>
      <c r="B2335" s="131">
        <v>11432610.485229569</v>
      </c>
      <c r="C2335" s="131">
        <v>3885496.2005687077</v>
      </c>
      <c r="D2335" s="131">
        <v>1015246.9418148303</v>
      </c>
      <c r="E2335" s="131">
        <v>3452686.0724886963</v>
      </c>
      <c r="F2335" s="133">
        <v>205376056170.94519</v>
      </c>
      <c r="G2335" s="133">
        <v>61211029125.106499</v>
      </c>
      <c r="H2335" s="133">
        <v>781939426189.67883</v>
      </c>
      <c r="I2335" s="133">
        <v>8865545951887.4316</v>
      </c>
      <c r="J2335" s="133">
        <v>189253677552.60095</v>
      </c>
      <c r="K2335" s="133">
        <v>81224467823.026962</v>
      </c>
      <c r="L2335" s="133">
        <v>1773623900771.9272</v>
      </c>
      <c r="M2335" s="133">
        <v>11691587424224.668</v>
      </c>
      <c r="N2335" s="133">
        <v>12577424970510.197</v>
      </c>
      <c r="O2335" s="132">
        <v>0.58254390678665346</v>
      </c>
      <c r="P2335" s="132">
        <v>0.65595540493521098</v>
      </c>
      <c r="Q2335" s="133">
        <v>3102.4728590306358</v>
      </c>
      <c r="R2335" s="426">
        <v>0.90934791941947712</v>
      </c>
    </row>
    <row r="2336" spans="1:18">
      <c r="A2336" s="134">
        <f t="shared" si="36"/>
        <v>2331</v>
      </c>
      <c r="B2336" s="131">
        <v>11015259.547823999</v>
      </c>
      <c r="C2336" s="131">
        <v>4021013.7616977901</v>
      </c>
      <c r="D2336" s="131">
        <v>905993.11109814316</v>
      </c>
      <c r="E2336" s="131">
        <v>4069804.7568939663</v>
      </c>
      <c r="F2336" s="133">
        <v>206591569809.12231</v>
      </c>
      <c r="G2336" s="133">
        <v>66849498605.289017</v>
      </c>
      <c r="H2336" s="133">
        <v>705209350801.84668</v>
      </c>
      <c r="I2336" s="133">
        <v>7064820196127.5186</v>
      </c>
      <c r="J2336" s="133">
        <v>215056792182.4917</v>
      </c>
      <c r="K2336" s="133">
        <v>97401644093.059448</v>
      </c>
      <c r="L2336" s="133">
        <v>1889615565936.4863</v>
      </c>
      <c r="M2336" s="133">
        <v>9972103549141.4023</v>
      </c>
      <c r="N2336" s="133">
        <v>10722389122229.947</v>
      </c>
      <c r="O2336" s="132">
        <v>0.52901381749423726</v>
      </c>
      <c r="P2336" s="132">
        <v>0.61131259554913309</v>
      </c>
      <c r="Q2336" s="133">
        <v>2644.8912487000362</v>
      </c>
      <c r="R2336" s="426">
        <v>1.0457565766439749</v>
      </c>
    </row>
    <row r="2337" spans="1:18">
      <c r="A2337" s="134">
        <f t="shared" si="36"/>
        <v>2332</v>
      </c>
      <c r="B2337" s="131">
        <v>5928807.7580429642</v>
      </c>
      <c r="C2337" s="131">
        <v>9506037.560017636</v>
      </c>
      <c r="D2337" s="131">
        <v>1056636.8104815606</v>
      </c>
      <c r="E2337" s="131">
        <v>5902769.0684744678</v>
      </c>
      <c r="F2337" s="133">
        <v>196725001346.41412</v>
      </c>
      <c r="G2337" s="133">
        <v>42379449224.190399</v>
      </c>
      <c r="H2337" s="133">
        <v>682420687173.57324</v>
      </c>
      <c r="I2337" s="133">
        <v>13056704469528.645</v>
      </c>
      <c r="J2337" s="133">
        <v>508147292487.8183</v>
      </c>
      <c r="K2337" s="133">
        <v>100944318673.71515</v>
      </c>
      <c r="L2337" s="133">
        <v>2585857603608.1025</v>
      </c>
      <c r="M2337" s="133">
        <v>16934074371471.855</v>
      </c>
      <c r="N2337" s="133">
        <v>18007050880581.609</v>
      </c>
      <c r="O2337" s="132">
        <v>0.66816367244601893</v>
      </c>
      <c r="P2337" s="132">
        <v>0.73998022622804638</v>
      </c>
      <c r="Q2337" s="133">
        <v>4441.7984411893458</v>
      </c>
      <c r="R2337" s="426">
        <v>1.1741612560982593</v>
      </c>
    </row>
    <row r="2338" spans="1:18">
      <c r="A2338" s="134">
        <f t="shared" si="36"/>
        <v>2333</v>
      </c>
      <c r="B2338" s="131">
        <v>12890981.54617572</v>
      </c>
      <c r="C2338" s="131">
        <v>21752868.119834967</v>
      </c>
      <c r="D2338" s="131">
        <v>741631.97938796901</v>
      </c>
      <c r="E2338" s="131">
        <v>4151948.1578004034</v>
      </c>
      <c r="F2338" s="133">
        <v>269645830836.56805</v>
      </c>
      <c r="G2338" s="133">
        <v>50401541940.87854</v>
      </c>
      <c r="H2338" s="133">
        <v>507389897848.25586</v>
      </c>
      <c r="I2338" s="133">
        <v>29863353777177.375</v>
      </c>
      <c r="J2338" s="133">
        <v>259173680774.29913</v>
      </c>
      <c r="K2338" s="133">
        <v>57537116779.361794</v>
      </c>
      <c r="L2338" s="133">
        <v>1984226425996.46</v>
      </c>
      <c r="M2338" s="133">
        <v>32671680898575.758</v>
      </c>
      <c r="N2338" s="133">
        <v>34786257576767.008</v>
      </c>
      <c r="O2338" s="132">
        <v>0.73646290061593067</v>
      </c>
      <c r="P2338" s="132">
        <v>0.80199719063501318</v>
      </c>
      <c r="Q2338" s="133">
        <v>8580.7246119306874</v>
      </c>
      <c r="R2338" s="426">
        <v>1.075786929666799</v>
      </c>
    </row>
    <row r="2339" spans="1:18">
      <c r="A2339" s="134">
        <f t="shared" si="36"/>
        <v>2334</v>
      </c>
      <c r="B2339" s="131">
        <v>14959523.434147663</v>
      </c>
      <c r="C2339" s="131">
        <v>5058840.9163134135</v>
      </c>
      <c r="D2339" s="131">
        <v>1498750.5810079637</v>
      </c>
      <c r="E2339" s="131">
        <v>3976873.9308112068</v>
      </c>
      <c r="F2339" s="133">
        <v>267447439526.6857</v>
      </c>
      <c r="G2339" s="133">
        <v>62534484777.886963</v>
      </c>
      <c r="H2339" s="133">
        <v>339147160506.02502</v>
      </c>
      <c r="I2339" s="133">
        <v>9417635496142.1484</v>
      </c>
      <c r="J2339" s="133">
        <v>250980184835.11084</v>
      </c>
      <c r="K2339" s="133">
        <v>114833048028.17453</v>
      </c>
      <c r="L2339" s="133">
        <v>4116148786122.5806</v>
      </c>
      <c r="M2339" s="133">
        <v>14238744675634.039</v>
      </c>
      <c r="N2339" s="133">
        <v>15094085350938.09</v>
      </c>
      <c r="O2339" s="132">
        <v>0.56036211222048249</v>
      </c>
      <c r="P2339" s="132">
        <v>0.61877525134990063</v>
      </c>
      <c r="Q2339" s="133">
        <v>3723.2573633295733</v>
      </c>
      <c r="R2339" s="426">
        <v>1.3369239068614895</v>
      </c>
    </row>
    <row r="2340" spans="1:18">
      <c r="A2340" s="134">
        <f t="shared" si="36"/>
        <v>2335</v>
      </c>
      <c r="B2340" s="131">
        <v>14481364.538051102</v>
      </c>
      <c r="C2340" s="131">
        <v>8184684.8778526513</v>
      </c>
      <c r="D2340" s="131">
        <v>1206135.6404527617</v>
      </c>
      <c r="E2340" s="131">
        <v>7394033.5464785807</v>
      </c>
      <c r="F2340" s="133">
        <v>189665690190.7157</v>
      </c>
      <c r="G2340" s="133">
        <v>36847569722.285751</v>
      </c>
      <c r="H2340" s="133">
        <v>636843090355.80457</v>
      </c>
      <c r="I2340" s="133">
        <v>13717275404851.307</v>
      </c>
      <c r="J2340" s="133">
        <v>409785551963.39874</v>
      </c>
      <c r="K2340" s="133">
        <v>119293094773.14983</v>
      </c>
      <c r="L2340" s="133">
        <v>2368411344834.0684</v>
      </c>
      <c r="M2340" s="133">
        <v>17251608486777.729</v>
      </c>
      <c r="N2340" s="133">
        <v>18349246793135.598</v>
      </c>
      <c r="O2340" s="132">
        <v>0.56002294335859326</v>
      </c>
      <c r="P2340" s="132">
        <v>0.62651330371466962</v>
      </c>
      <c r="Q2340" s="133">
        <v>4526.2078917453373</v>
      </c>
      <c r="R2340" s="426">
        <v>1.0156678121159284</v>
      </c>
    </row>
    <row r="2341" spans="1:18">
      <c r="A2341" s="134">
        <f t="shared" si="36"/>
        <v>2336</v>
      </c>
      <c r="B2341" s="131">
        <v>7401248.8823287766</v>
      </c>
      <c r="C2341" s="131">
        <v>2695181.2327279113</v>
      </c>
      <c r="D2341" s="131">
        <v>1037025.116671114</v>
      </c>
      <c r="E2341" s="131">
        <v>3741869.7000388713</v>
      </c>
      <c r="F2341" s="133">
        <v>219311253986.52026</v>
      </c>
      <c r="G2341" s="133">
        <v>50844227504.935287</v>
      </c>
      <c r="H2341" s="133">
        <v>668297764468.42383</v>
      </c>
      <c r="I2341" s="133">
        <v>7548741033850.9082</v>
      </c>
      <c r="J2341" s="133">
        <v>168723456152.3327</v>
      </c>
      <c r="K2341" s="133">
        <v>79920357581.052795</v>
      </c>
      <c r="L2341" s="133">
        <v>2039491006539.9792</v>
      </c>
      <c r="M2341" s="133">
        <v>10505173618592.697</v>
      </c>
      <c r="N2341" s="133">
        <v>11402600409873.766</v>
      </c>
      <c r="O2341" s="132">
        <v>0.59472287191469742</v>
      </c>
      <c r="P2341" s="132">
        <v>0.65466094505334405</v>
      </c>
      <c r="Q2341" s="133">
        <v>2812.6789368213531</v>
      </c>
      <c r="R2341" s="426">
        <v>0.97710487436124704</v>
      </c>
    </row>
    <row r="2342" spans="1:18">
      <c r="A2342" s="134">
        <f t="shared" si="36"/>
        <v>2337</v>
      </c>
      <c r="B2342" s="131">
        <v>8487208.2541411519</v>
      </c>
      <c r="C2342" s="131">
        <v>16234802.962531671</v>
      </c>
      <c r="D2342" s="131">
        <v>963513.35662424867</v>
      </c>
      <c r="E2342" s="131">
        <v>3731059.823842518</v>
      </c>
      <c r="F2342" s="133">
        <v>235256015434.04901</v>
      </c>
      <c r="G2342" s="133">
        <v>44629590329.72258</v>
      </c>
      <c r="H2342" s="133">
        <v>800645153312.85132</v>
      </c>
      <c r="I2342" s="133">
        <v>20598599515336.164</v>
      </c>
      <c r="J2342" s="133">
        <v>192607794913.56775</v>
      </c>
      <c r="K2342" s="133">
        <v>96940782178.703522</v>
      </c>
      <c r="L2342" s="133">
        <v>1829241552960.0974</v>
      </c>
      <c r="M2342" s="133">
        <v>23518034798701.383</v>
      </c>
      <c r="N2342" s="133">
        <v>25038363251982.102</v>
      </c>
      <c r="O2342" s="132">
        <v>0.69917317445767191</v>
      </c>
      <c r="P2342" s="132">
        <v>0.77364059083645509</v>
      </c>
      <c r="Q2342" s="133">
        <v>6176.2119516482735</v>
      </c>
      <c r="R2342" s="426">
        <v>1.0410836152491063</v>
      </c>
    </row>
    <row r="2343" spans="1:18">
      <c r="A2343" s="134">
        <f t="shared" si="36"/>
        <v>2338</v>
      </c>
      <c r="B2343" s="131">
        <v>7362423.5664155539</v>
      </c>
      <c r="C2343" s="131">
        <v>13098626.207566883</v>
      </c>
      <c r="D2343" s="131">
        <v>1121624.5192913022</v>
      </c>
      <c r="E2343" s="131">
        <v>4701490.3309654696</v>
      </c>
      <c r="F2343" s="133">
        <v>268911716830.42911</v>
      </c>
      <c r="G2343" s="133">
        <v>59517271145.199677</v>
      </c>
      <c r="H2343" s="133">
        <v>675060821398.66077</v>
      </c>
      <c r="I2343" s="133">
        <v>19048470520838.676</v>
      </c>
      <c r="J2343" s="133">
        <v>281612787211.50061</v>
      </c>
      <c r="K2343" s="133">
        <v>105682257060.3206</v>
      </c>
      <c r="L2343" s="133">
        <v>2416139813707.5654</v>
      </c>
      <c r="M2343" s="133">
        <v>22526966200216.723</v>
      </c>
      <c r="N2343" s="133">
        <v>23911151282316.539</v>
      </c>
      <c r="O2343" s="132">
        <v>0.6895226541078795</v>
      </c>
      <c r="P2343" s="132">
        <v>0.74937746750423206</v>
      </c>
      <c r="Q2343" s="133">
        <v>5898.1626251397483</v>
      </c>
      <c r="R2343" s="426">
        <v>1.0530635155445567</v>
      </c>
    </row>
    <row r="2344" spans="1:18">
      <c r="A2344" s="134">
        <f t="shared" si="36"/>
        <v>2339</v>
      </c>
      <c r="B2344" s="131">
        <v>10496139.341694605</v>
      </c>
      <c r="C2344" s="131">
        <v>10470294.567599636</v>
      </c>
      <c r="D2344" s="131">
        <v>918772.56780046551</v>
      </c>
      <c r="E2344" s="131">
        <v>6176187.0269276313</v>
      </c>
      <c r="F2344" s="133">
        <v>169934328889.59912</v>
      </c>
      <c r="G2344" s="133">
        <v>47786652071.280136</v>
      </c>
      <c r="H2344" s="133">
        <v>0</v>
      </c>
      <c r="I2344" s="133">
        <v>18270808324790.863</v>
      </c>
      <c r="J2344" s="133">
        <v>352780080510.63086</v>
      </c>
      <c r="K2344" s="133">
        <v>104873992488.79095</v>
      </c>
      <c r="L2344" s="133">
        <v>2049032082824.4949</v>
      </c>
      <c r="M2344" s="133">
        <v>20777494480614.777</v>
      </c>
      <c r="N2344" s="133">
        <v>21990736773913.586</v>
      </c>
      <c r="O2344" s="132">
        <v>0.63158093445835306</v>
      </c>
      <c r="P2344" s="132">
        <v>0.70400007209065207</v>
      </c>
      <c r="Q2344" s="133">
        <v>5424.4540636195325</v>
      </c>
      <c r="R2344" s="426">
        <v>1.0413100868964849</v>
      </c>
    </row>
    <row r="2345" spans="1:18">
      <c r="A2345" s="134">
        <f t="shared" si="36"/>
        <v>2340</v>
      </c>
      <c r="B2345" s="131">
        <v>11312142.995542882</v>
      </c>
      <c r="C2345" s="131">
        <v>9488220.2550098412</v>
      </c>
      <c r="D2345" s="131">
        <v>586446.91879793874</v>
      </c>
      <c r="E2345" s="131">
        <v>4970292.3557414059</v>
      </c>
      <c r="F2345" s="133">
        <v>260345480560.52591</v>
      </c>
      <c r="G2345" s="133">
        <v>55499128280.94651</v>
      </c>
      <c r="H2345" s="133">
        <v>246993805124.72864</v>
      </c>
      <c r="I2345" s="133">
        <v>15755506702551.23</v>
      </c>
      <c r="J2345" s="133">
        <v>197419816834.15216</v>
      </c>
      <c r="K2345" s="133">
        <v>62245344297.209221</v>
      </c>
      <c r="L2345" s="133">
        <v>1357879872708.4067</v>
      </c>
      <c r="M2345" s="133">
        <v>17620045541515.727</v>
      </c>
      <c r="N2345" s="133">
        <v>18802639200037.797</v>
      </c>
      <c r="O2345" s="132">
        <v>0.63886427652896105</v>
      </c>
      <c r="P2345" s="132">
        <v>0.68996850679517729</v>
      </c>
      <c r="Q2345" s="133">
        <v>4638.0461766250119</v>
      </c>
      <c r="R2345" s="426">
        <v>1.1205823854747492</v>
      </c>
    </row>
    <row r="2346" spans="1:18">
      <c r="A2346" s="134">
        <f t="shared" si="36"/>
        <v>2341</v>
      </c>
      <c r="B2346" s="131">
        <v>14818714.808108628</v>
      </c>
      <c r="C2346" s="131">
        <v>5353452.7498503271</v>
      </c>
      <c r="D2346" s="131">
        <v>579893.76371892798</v>
      </c>
      <c r="E2346" s="131">
        <v>3355965.5473095793</v>
      </c>
      <c r="F2346" s="133">
        <v>159928364046.14725</v>
      </c>
      <c r="G2346" s="133">
        <v>36362943802.329727</v>
      </c>
      <c r="H2346" s="133">
        <v>0</v>
      </c>
      <c r="I2346" s="133">
        <v>9981103931842.0977</v>
      </c>
      <c r="J2346" s="133">
        <v>168618830540.62784</v>
      </c>
      <c r="K2346" s="133">
        <v>54176658314.659897</v>
      </c>
      <c r="L2346" s="133">
        <v>1554460227527.5498</v>
      </c>
      <c r="M2346" s="133">
        <v>11758359648224.934</v>
      </c>
      <c r="N2346" s="133">
        <v>12412098912160.881</v>
      </c>
      <c r="O2346" s="132">
        <v>0.49494137286795081</v>
      </c>
      <c r="P2346" s="132">
        <v>0.5734847007099888</v>
      </c>
      <c r="Q2346" s="133">
        <v>3061.6918875581846</v>
      </c>
      <c r="R2346" s="426">
        <v>1.2995959110308226</v>
      </c>
    </row>
    <row r="2347" spans="1:18">
      <c r="A2347" s="134">
        <f t="shared" si="36"/>
        <v>2342</v>
      </c>
      <c r="B2347" s="131">
        <v>9879248.4792897217</v>
      </c>
      <c r="C2347" s="131">
        <v>4753570.3781321328</v>
      </c>
      <c r="D2347" s="131">
        <v>1509700.2867703531</v>
      </c>
      <c r="E2347" s="131">
        <v>5316441.9887848329</v>
      </c>
      <c r="F2347" s="133">
        <v>268503125871.53064</v>
      </c>
      <c r="G2347" s="133">
        <v>67837899748.810204</v>
      </c>
      <c r="H2347" s="133">
        <v>559680020704.86548</v>
      </c>
      <c r="I2347" s="133">
        <v>9930828231986.0996</v>
      </c>
      <c r="J2347" s="133">
        <v>138580268958.03522</v>
      </c>
      <c r="K2347" s="133">
        <v>120578984828.14909</v>
      </c>
      <c r="L2347" s="133">
        <v>3843272187497.063</v>
      </c>
      <c r="M2347" s="133">
        <v>14592939693974.211</v>
      </c>
      <c r="N2347" s="133">
        <v>15611361956116.939</v>
      </c>
      <c r="O2347" s="132">
        <v>0.57687064937947752</v>
      </c>
      <c r="P2347" s="132">
        <v>0.63569136825380823</v>
      </c>
      <c r="Q2347" s="133">
        <v>3850.8539605616525</v>
      </c>
      <c r="R2347" s="426">
        <v>1.1737573056814712</v>
      </c>
    </row>
    <row r="2348" spans="1:18">
      <c r="A2348" s="134">
        <f t="shared" si="36"/>
        <v>2343</v>
      </c>
      <c r="B2348" s="131">
        <v>10804527.679134659</v>
      </c>
      <c r="C2348" s="131">
        <v>6366772.3977163406</v>
      </c>
      <c r="D2348" s="131">
        <v>968032.399510241</v>
      </c>
      <c r="E2348" s="131">
        <v>5571865.2206485318</v>
      </c>
      <c r="F2348" s="133">
        <v>185881823890.2171</v>
      </c>
      <c r="G2348" s="133">
        <v>67146704038.830185</v>
      </c>
      <c r="H2348" s="133">
        <v>758755843484.90015</v>
      </c>
      <c r="I2348" s="133">
        <v>11557302497903.791</v>
      </c>
      <c r="J2348" s="133">
        <v>340300368618.34686</v>
      </c>
      <c r="K2348" s="133">
        <v>82070135298.712357</v>
      </c>
      <c r="L2348" s="133">
        <v>1965406894826.1499</v>
      </c>
      <c r="M2348" s="133">
        <v>14703835740131.902</v>
      </c>
      <c r="N2348" s="133">
        <v>15785493605497.521</v>
      </c>
      <c r="O2348" s="132">
        <v>0.5828698748598985</v>
      </c>
      <c r="P2348" s="132">
        <v>0.65295467149872188</v>
      </c>
      <c r="Q2348" s="133">
        <v>3893.8070067828126</v>
      </c>
      <c r="R2348" s="426">
        <v>1.0811011645189907</v>
      </c>
    </row>
    <row r="2349" spans="1:18">
      <c r="A2349" s="134">
        <f t="shared" si="36"/>
        <v>2344</v>
      </c>
      <c r="B2349" s="131">
        <v>9122166.2412403896</v>
      </c>
      <c r="C2349" s="131">
        <v>3827913.3784111454</v>
      </c>
      <c r="D2349" s="131">
        <v>1144570.8494859035</v>
      </c>
      <c r="E2349" s="131">
        <v>3858331.2248567967</v>
      </c>
      <c r="F2349" s="133">
        <v>241387176511.35568</v>
      </c>
      <c r="G2349" s="133">
        <v>63363794117.862137</v>
      </c>
      <c r="H2349" s="133">
        <v>719575391103.15356</v>
      </c>
      <c r="I2349" s="133">
        <v>8759435220072.2568</v>
      </c>
      <c r="J2349" s="133">
        <v>259444433348.34323</v>
      </c>
      <c r="K2349" s="133">
        <v>92725581962.373398</v>
      </c>
      <c r="L2349" s="133">
        <v>2546588082880.6582</v>
      </c>
      <c r="M2349" s="133">
        <v>12377768709366.785</v>
      </c>
      <c r="N2349" s="133">
        <v>13296876402388.951</v>
      </c>
      <c r="O2349" s="132">
        <v>0.60335707071648936</v>
      </c>
      <c r="P2349" s="132">
        <v>0.68354732532733098</v>
      </c>
      <c r="Q2349" s="133">
        <v>3279.9399117880985</v>
      </c>
      <c r="R2349" s="426">
        <v>1.0846840784548961</v>
      </c>
    </row>
    <row r="2350" spans="1:18">
      <c r="A2350" s="134">
        <f t="shared" si="36"/>
        <v>2345</v>
      </c>
      <c r="B2350" s="131">
        <v>12185690.92048238</v>
      </c>
      <c r="C2350" s="131">
        <v>5892024.3165724967</v>
      </c>
      <c r="D2350" s="131">
        <v>975750.17846337054</v>
      </c>
      <c r="E2350" s="131">
        <v>4786172.1150144562</v>
      </c>
      <c r="F2350" s="133">
        <v>249626924043.18939</v>
      </c>
      <c r="G2350" s="133">
        <v>73342328880.005585</v>
      </c>
      <c r="H2350" s="133">
        <v>579529680483.2854</v>
      </c>
      <c r="I2350" s="133">
        <v>10878531904228.273</v>
      </c>
      <c r="J2350" s="133">
        <v>246484685295.94092</v>
      </c>
      <c r="K2350" s="133">
        <v>119395286963.67528</v>
      </c>
      <c r="L2350" s="133">
        <v>2558134286101.353</v>
      </c>
      <c r="M2350" s="133">
        <v>14382075843072.529</v>
      </c>
      <c r="N2350" s="133">
        <v>15387208776510.133</v>
      </c>
      <c r="O2350" s="132">
        <v>0.57857715601389137</v>
      </c>
      <c r="P2350" s="132">
        <v>0.63333252679571539</v>
      </c>
      <c r="Q2350" s="133">
        <v>3795.5621057005756</v>
      </c>
      <c r="R2350" s="426">
        <v>1.2010558815860719</v>
      </c>
    </row>
    <row r="2351" spans="1:18">
      <c r="A2351" s="134">
        <f t="shared" si="36"/>
        <v>2346</v>
      </c>
      <c r="B2351" s="131">
        <v>10002207.018697308</v>
      </c>
      <c r="C2351" s="131">
        <v>4770463.5412811339</v>
      </c>
      <c r="D2351" s="131">
        <v>1172834.3427944062</v>
      </c>
      <c r="E2351" s="131">
        <v>7382710.7030646401</v>
      </c>
      <c r="F2351" s="133">
        <v>162620059557.37341</v>
      </c>
      <c r="G2351" s="133">
        <v>52609706729.612457</v>
      </c>
      <c r="H2351" s="133">
        <v>314112291430.5332</v>
      </c>
      <c r="I2351" s="133">
        <v>7422369597612.0986</v>
      </c>
      <c r="J2351" s="133">
        <v>430501814711.82379</v>
      </c>
      <c r="K2351" s="133">
        <v>156869537717.89484</v>
      </c>
      <c r="L2351" s="133">
        <v>2370319826011.6484</v>
      </c>
      <c r="M2351" s="133">
        <v>10694173067484</v>
      </c>
      <c r="N2351" s="133">
        <v>11397648183243.08</v>
      </c>
      <c r="O2351" s="132">
        <v>0.49101625885727801</v>
      </c>
      <c r="P2351" s="132">
        <v>0.56944259686003618</v>
      </c>
      <c r="Q2351" s="133">
        <v>2811.4573712982437</v>
      </c>
      <c r="R2351" s="426">
        <v>1.0273466024276339</v>
      </c>
    </row>
    <row r="2352" spans="1:18">
      <c r="A2352" s="134">
        <f t="shared" si="36"/>
        <v>2347</v>
      </c>
      <c r="B2352" s="131">
        <v>16643509.25550249</v>
      </c>
      <c r="C2352" s="131">
        <v>6925173.9624873661</v>
      </c>
      <c r="D2352" s="131">
        <v>902573.22929812595</v>
      </c>
      <c r="E2352" s="131">
        <v>5307585.6559012141</v>
      </c>
      <c r="F2352" s="133">
        <v>226114807773.22208</v>
      </c>
      <c r="G2352" s="133">
        <v>84373322915.77562</v>
      </c>
      <c r="H2352" s="133">
        <v>0</v>
      </c>
      <c r="I2352" s="133">
        <v>12637658103542.555</v>
      </c>
      <c r="J2352" s="133">
        <v>292019302025.11969</v>
      </c>
      <c r="K2352" s="133">
        <v>82422520211.382126</v>
      </c>
      <c r="L2352" s="133">
        <v>2166298702117.0923</v>
      </c>
      <c r="M2352" s="133">
        <v>15178398627896.148</v>
      </c>
      <c r="N2352" s="133">
        <v>16147777525152.072</v>
      </c>
      <c r="O2352" s="132">
        <v>0.54479089472890352</v>
      </c>
      <c r="P2352" s="132">
        <v>0.59897089368267364</v>
      </c>
      <c r="Q2352" s="133">
        <v>3983.17156515838</v>
      </c>
      <c r="R2352" s="426">
        <v>1.1795756729136839</v>
      </c>
    </row>
    <row r="2353" spans="1:18">
      <c r="A2353" s="134">
        <f t="shared" si="36"/>
        <v>2348</v>
      </c>
      <c r="B2353" s="131">
        <v>15948243.262763483</v>
      </c>
      <c r="C2353" s="131">
        <v>5310373.1302733896</v>
      </c>
      <c r="D2353" s="131">
        <v>971552.49933799799</v>
      </c>
      <c r="E2353" s="131">
        <v>6026912.5893371645</v>
      </c>
      <c r="F2353" s="133">
        <v>343662919581.80347</v>
      </c>
      <c r="G2353" s="133">
        <v>87568250047.708649</v>
      </c>
      <c r="H2353" s="133">
        <v>625917869753.28503</v>
      </c>
      <c r="I2353" s="133">
        <v>10625275611683.127</v>
      </c>
      <c r="J2353" s="133">
        <v>346296901540.28552</v>
      </c>
      <c r="K2353" s="133">
        <v>108743348619.39934</v>
      </c>
      <c r="L2353" s="133">
        <v>2369790025281.5781</v>
      </c>
      <c r="M2353" s="133">
        <v>14076023756877.674</v>
      </c>
      <c r="N2353" s="133">
        <v>15099825005932.42</v>
      </c>
      <c r="O2353" s="132">
        <v>0.53143379064720675</v>
      </c>
      <c r="P2353" s="132">
        <v>0.59429671809461992</v>
      </c>
      <c r="Q2353" s="133">
        <v>3724.6731637721805</v>
      </c>
      <c r="R2353" s="426">
        <v>1.2518777877272853</v>
      </c>
    </row>
    <row r="2354" spans="1:18">
      <c r="A2354" s="134">
        <f t="shared" si="36"/>
        <v>2349</v>
      </c>
      <c r="B2354" s="131">
        <v>8979444.8217985351</v>
      </c>
      <c r="C2354" s="131">
        <v>3659519.0580633208</v>
      </c>
      <c r="D2354" s="131">
        <v>1189527.6955172184</v>
      </c>
      <c r="E2354" s="131">
        <v>5964931.5222410206</v>
      </c>
      <c r="F2354" s="133">
        <v>230097682085.33896</v>
      </c>
      <c r="G2354" s="133">
        <v>51128783921.762825</v>
      </c>
      <c r="H2354" s="133">
        <v>575495572227.84448</v>
      </c>
      <c r="I2354" s="133">
        <v>8944781112557.5859</v>
      </c>
      <c r="J2354" s="133">
        <v>338891328914.12347</v>
      </c>
      <c r="K2354" s="133">
        <v>119806689153.03079</v>
      </c>
      <c r="L2354" s="133">
        <v>2245037539442.4902</v>
      </c>
      <c r="M2354" s="133">
        <v>12224012242295.074</v>
      </c>
      <c r="N2354" s="133">
        <v>13115228099036.018</v>
      </c>
      <c r="O2354" s="132">
        <v>0.54273011980279995</v>
      </c>
      <c r="P2354" s="132">
        <v>0.61428490514432821</v>
      </c>
      <c r="Q2354" s="133">
        <v>3235.1327328653224</v>
      </c>
      <c r="R2354" s="426">
        <v>0.9976265837099495</v>
      </c>
    </row>
    <row r="2355" spans="1:18">
      <c r="A2355" s="134">
        <f t="shared" si="36"/>
        <v>2350</v>
      </c>
      <c r="B2355" s="131">
        <v>11528429.092585992</v>
      </c>
      <c r="C2355" s="131">
        <v>7334172.3203549273</v>
      </c>
      <c r="D2355" s="131">
        <v>470646.26247831422</v>
      </c>
      <c r="E2355" s="131">
        <v>3715937.8489601365</v>
      </c>
      <c r="F2355" s="133">
        <v>252225824388.80457</v>
      </c>
      <c r="G2355" s="133">
        <v>51655652047.997353</v>
      </c>
      <c r="H2355" s="133">
        <v>153126586092.53201</v>
      </c>
      <c r="I2355" s="133">
        <v>13745746829233.887</v>
      </c>
      <c r="J2355" s="133">
        <v>207871011208.36911</v>
      </c>
      <c r="K2355" s="133">
        <v>52662544414.045593</v>
      </c>
      <c r="L2355" s="133">
        <v>1085927269066.8395</v>
      </c>
      <c r="M2355" s="133">
        <v>15245334240015.672</v>
      </c>
      <c r="N2355" s="133">
        <v>16336668445633.994</v>
      </c>
      <c r="O2355" s="132">
        <v>0.62743078145286102</v>
      </c>
      <c r="P2355" s="132">
        <v>0.67411632936589627</v>
      </c>
      <c r="Q2355" s="133">
        <v>4029.7652801267868</v>
      </c>
      <c r="R2355" s="426">
        <v>1.1950382577397609</v>
      </c>
    </row>
    <row r="2356" spans="1:18">
      <c r="A2356" s="134">
        <f t="shared" si="36"/>
        <v>2351</v>
      </c>
      <c r="B2356" s="131">
        <v>14226818.3271624</v>
      </c>
      <c r="C2356" s="131">
        <v>11042441.4066629</v>
      </c>
      <c r="D2356" s="131">
        <v>792122.70580577699</v>
      </c>
      <c r="E2356" s="131">
        <v>3882822.5309128189</v>
      </c>
      <c r="F2356" s="133">
        <v>127336969973.62003</v>
      </c>
      <c r="G2356" s="133">
        <v>35445639490.648193</v>
      </c>
      <c r="H2356" s="133">
        <v>0</v>
      </c>
      <c r="I2356" s="133">
        <v>16679614788793.135</v>
      </c>
      <c r="J2356" s="133">
        <v>174522659976.65955</v>
      </c>
      <c r="K2356" s="133">
        <v>79511288947.343506</v>
      </c>
      <c r="L2356" s="133">
        <v>1534717723260.1572</v>
      </c>
      <c r="M2356" s="133">
        <v>18468366460977.297</v>
      </c>
      <c r="N2356" s="133">
        <v>19541466593608.977</v>
      </c>
      <c r="O2356" s="132">
        <v>0.60333118352802162</v>
      </c>
      <c r="P2356" s="132">
        <v>0.66645175394279088</v>
      </c>
      <c r="Q2356" s="133">
        <v>4820.2926969928412</v>
      </c>
      <c r="R2356" s="426">
        <v>0.99736687498234466</v>
      </c>
    </row>
    <row r="2357" spans="1:18">
      <c r="A2357" s="134">
        <f t="shared" si="36"/>
        <v>2352</v>
      </c>
      <c r="B2357" s="131">
        <v>9884245.294858221</v>
      </c>
      <c r="C2357" s="131">
        <v>8152774.42904926</v>
      </c>
      <c r="D2357" s="131">
        <v>813478.37958664028</v>
      </c>
      <c r="E2357" s="131">
        <v>6334874.0836341567</v>
      </c>
      <c r="F2357" s="133">
        <v>187558600915.95984</v>
      </c>
      <c r="G2357" s="133">
        <v>62300402015.13588</v>
      </c>
      <c r="H2357" s="133">
        <v>53944521575.746147</v>
      </c>
      <c r="I2357" s="133">
        <v>11738225366743.197</v>
      </c>
      <c r="J2357" s="133">
        <v>442934251679.56641</v>
      </c>
      <c r="K2357" s="133">
        <v>56187926533.946136</v>
      </c>
      <c r="L2357" s="133">
        <v>1591605447054.9131</v>
      </c>
      <c r="M2357" s="133">
        <v>13882897513587.367</v>
      </c>
      <c r="N2357" s="133">
        <v>14709140937360.367</v>
      </c>
      <c r="O2357" s="132">
        <v>0.59836906355369568</v>
      </c>
      <c r="P2357" s="132">
        <v>0.64918491528281042</v>
      </c>
      <c r="Q2357" s="133">
        <v>3628.3031419241161</v>
      </c>
      <c r="R2357" s="426">
        <v>0.90556931669750207</v>
      </c>
    </row>
    <row r="2358" spans="1:18">
      <c r="A2358" s="134">
        <f t="shared" si="36"/>
        <v>2353</v>
      </c>
      <c r="B2358" s="131">
        <v>14610400.943238882</v>
      </c>
      <c r="C2358" s="131">
        <v>10649124.363172196</v>
      </c>
      <c r="D2358" s="131">
        <v>617014.27375263697</v>
      </c>
      <c r="E2358" s="131">
        <v>4844162.0953968037</v>
      </c>
      <c r="F2358" s="133">
        <v>201926657598.95248</v>
      </c>
      <c r="G2358" s="133">
        <v>51857357308.760597</v>
      </c>
      <c r="H2358" s="133">
        <v>344518287366.6358</v>
      </c>
      <c r="I2358" s="133">
        <v>15081124428246.041</v>
      </c>
      <c r="J2358" s="133">
        <v>251429819879.67712</v>
      </c>
      <c r="K2358" s="133">
        <v>53484067922.891693</v>
      </c>
      <c r="L2358" s="133">
        <v>979049765374.96655</v>
      </c>
      <c r="M2358" s="133">
        <v>16709606368790.215</v>
      </c>
      <c r="N2358" s="133">
        <v>17804238104498.16</v>
      </c>
      <c r="O2358" s="132">
        <v>0.60154069151619216</v>
      </c>
      <c r="P2358" s="132">
        <v>0.65460848350904144</v>
      </c>
      <c r="Q2358" s="133">
        <v>4391.7706227178487</v>
      </c>
      <c r="R2358" s="426">
        <v>0.8863116702191014</v>
      </c>
    </row>
    <row r="2359" spans="1:18">
      <c r="A2359" s="134">
        <f t="shared" si="36"/>
        <v>2354</v>
      </c>
      <c r="B2359" s="131">
        <v>11570567.498863835</v>
      </c>
      <c r="C2359" s="131">
        <v>10961060.547969786</v>
      </c>
      <c r="D2359" s="131">
        <v>1082242.2597309086</v>
      </c>
      <c r="E2359" s="131">
        <v>5518807.8325049654</v>
      </c>
      <c r="F2359" s="133">
        <v>224421268163.18298</v>
      </c>
      <c r="G2359" s="133">
        <v>45085970323.435555</v>
      </c>
      <c r="H2359" s="133">
        <v>443957118340.0282</v>
      </c>
      <c r="I2359" s="133">
        <v>20855003871516.582</v>
      </c>
      <c r="J2359" s="133">
        <v>333917708613.97107</v>
      </c>
      <c r="K2359" s="133">
        <v>116041131863.70345</v>
      </c>
      <c r="L2359" s="133">
        <v>1789714437857.7229</v>
      </c>
      <c r="M2359" s="133">
        <v>23538634268192.008</v>
      </c>
      <c r="N2359" s="133">
        <v>25050496078964.555</v>
      </c>
      <c r="O2359" s="132">
        <v>0.67033685518440567</v>
      </c>
      <c r="P2359" s="132">
        <v>0.73445834725780113</v>
      </c>
      <c r="Q2359" s="133">
        <v>6179.204755541331</v>
      </c>
      <c r="R2359" s="426">
        <v>0.90500897163064142</v>
      </c>
    </row>
    <row r="2360" spans="1:18">
      <c r="A2360" s="134">
        <f t="shared" si="36"/>
        <v>2355</v>
      </c>
      <c r="B2360" s="131">
        <v>7515884.6875663903</v>
      </c>
      <c r="C2360" s="131">
        <v>6312752.5054989569</v>
      </c>
      <c r="D2360" s="131">
        <v>878925.94203807763</v>
      </c>
      <c r="E2360" s="131">
        <v>3971330.1791737797</v>
      </c>
      <c r="F2360" s="133">
        <v>172752212468.00354</v>
      </c>
      <c r="G2360" s="133">
        <v>47894685116.866928</v>
      </c>
      <c r="H2360" s="133">
        <v>332094009079.07312</v>
      </c>
      <c r="I2360" s="133">
        <v>9708534455762.1074</v>
      </c>
      <c r="J2360" s="133">
        <v>188024181012.87781</v>
      </c>
      <c r="K2360" s="133">
        <v>110873914145.25156</v>
      </c>
      <c r="L2360" s="133">
        <v>1807675703301.7788</v>
      </c>
      <c r="M2360" s="133">
        <v>12147202263301.088</v>
      </c>
      <c r="N2360" s="133">
        <v>12954668431170.438</v>
      </c>
      <c r="O2360" s="132">
        <v>0.60667314721198395</v>
      </c>
      <c r="P2360" s="132">
        <v>0.67039762936295166</v>
      </c>
      <c r="Q2360" s="133">
        <v>3195.5274867218641</v>
      </c>
      <c r="R2360" s="426">
        <v>1.0998683720022349</v>
      </c>
    </row>
    <row r="2361" spans="1:18">
      <c r="A2361" s="134">
        <f t="shared" si="36"/>
        <v>2356</v>
      </c>
      <c r="B2361" s="131">
        <v>9852820.8783945125</v>
      </c>
      <c r="C2361" s="131">
        <v>4562500.8521746797</v>
      </c>
      <c r="D2361" s="131">
        <v>906832.68949161773</v>
      </c>
      <c r="E2361" s="131">
        <v>2883572.2134805415</v>
      </c>
      <c r="F2361" s="133">
        <v>255867401239.04126</v>
      </c>
      <c r="G2361" s="133">
        <v>63138415075.669411</v>
      </c>
      <c r="H2361" s="133">
        <v>828908475028.42798</v>
      </c>
      <c r="I2361" s="133">
        <v>9480060196831.584</v>
      </c>
      <c r="J2361" s="133">
        <v>120213523851.99602</v>
      </c>
      <c r="K2361" s="133">
        <v>76489588102.420654</v>
      </c>
      <c r="L2361" s="133">
        <v>2068671274760.2183</v>
      </c>
      <c r="M2361" s="133">
        <v>12574343058574.646</v>
      </c>
      <c r="N2361" s="133">
        <v>13501369242781.27</v>
      </c>
      <c r="O2361" s="132">
        <v>0.61288028856898646</v>
      </c>
      <c r="P2361" s="132">
        <v>0.69213484665288227</v>
      </c>
      <c r="Q2361" s="133">
        <v>3330.3821516480684</v>
      </c>
      <c r="R2361" s="426">
        <v>1.1614457725810661</v>
      </c>
    </row>
    <row r="2362" spans="1:18">
      <c r="A2362" s="134">
        <f t="shared" si="36"/>
        <v>2357</v>
      </c>
      <c r="B2362" s="131">
        <v>11658402.981273716</v>
      </c>
      <c r="C2362" s="131">
        <v>17800469.203885362</v>
      </c>
      <c r="D2362" s="131">
        <v>680576.27218671283</v>
      </c>
      <c r="E2362" s="131">
        <v>5024516.3673027661</v>
      </c>
      <c r="F2362" s="133">
        <v>285504883169.55188</v>
      </c>
      <c r="G2362" s="133">
        <v>59043133290.380859</v>
      </c>
      <c r="H2362" s="133">
        <v>840007984321.55273</v>
      </c>
      <c r="I2362" s="133">
        <v>22560228926902.422</v>
      </c>
      <c r="J2362" s="133">
        <v>423222318403.15521</v>
      </c>
      <c r="K2362" s="133">
        <v>83065007009.787689</v>
      </c>
      <c r="L2362" s="133">
        <v>1499545832273.1187</v>
      </c>
      <c r="M2362" s="133">
        <v>25406070068910.039</v>
      </c>
      <c r="N2362" s="133">
        <v>26940865287396.258</v>
      </c>
      <c r="O2362" s="132">
        <v>0.70386356142708439</v>
      </c>
      <c r="P2362" s="132">
        <v>0.76778499386338939</v>
      </c>
      <c r="Q2362" s="133">
        <v>6645.502044251667</v>
      </c>
      <c r="R2362" s="426">
        <v>0.90443523468132758</v>
      </c>
    </row>
    <row r="2363" spans="1:18">
      <c r="A2363" s="134">
        <f t="shared" si="36"/>
        <v>2358</v>
      </c>
      <c r="B2363" s="131">
        <v>12135038.804118784</v>
      </c>
      <c r="C2363" s="131">
        <v>4960118.9469467364</v>
      </c>
      <c r="D2363" s="131">
        <v>898263.88253415027</v>
      </c>
      <c r="E2363" s="131">
        <v>3941534.563298217</v>
      </c>
      <c r="F2363" s="133">
        <v>205525690635.47183</v>
      </c>
      <c r="G2363" s="133">
        <v>68015651996.542618</v>
      </c>
      <c r="H2363" s="133">
        <v>610461143001.25964</v>
      </c>
      <c r="I2363" s="133">
        <v>8348924886726.5293</v>
      </c>
      <c r="J2363" s="133">
        <v>269844503350.05328</v>
      </c>
      <c r="K2363" s="133">
        <v>91925272093.538071</v>
      </c>
      <c r="L2363" s="133">
        <v>1823529140246.7539</v>
      </c>
      <c r="M2363" s="133">
        <v>11144684945418.133</v>
      </c>
      <c r="N2363" s="133">
        <v>11902726046065.74</v>
      </c>
      <c r="O2363" s="132">
        <v>0.55323926079262753</v>
      </c>
      <c r="P2363" s="132">
        <v>0.63174615589251859</v>
      </c>
      <c r="Q2363" s="133">
        <v>2936.044905294953</v>
      </c>
      <c r="R2363" s="426">
        <v>0.93223079044649337</v>
      </c>
    </row>
    <row r="2364" spans="1:18">
      <c r="A2364" s="134">
        <f t="shared" si="36"/>
        <v>2359</v>
      </c>
      <c r="B2364" s="131">
        <v>6040101.6889555231</v>
      </c>
      <c r="C2364" s="131">
        <v>5627577.4710994707</v>
      </c>
      <c r="D2364" s="131">
        <v>1898167.8542450727</v>
      </c>
      <c r="E2364" s="131">
        <v>4834105.3145934837</v>
      </c>
      <c r="F2364" s="133">
        <v>145350728064.64069</v>
      </c>
      <c r="G2364" s="133">
        <v>36546034885.642532</v>
      </c>
      <c r="H2364" s="133">
        <v>625574173623.72412</v>
      </c>
      <c r="I2364" s="133">
        <v>9496785597337.5762</v>
      </c>
      <c r="J2364" s="133">
        <v>304238669721.62878</v>
      </c>
      <c r="K2364" s="133">
        <v>164955608188.96753</v>
      </c>
      <c r="L2364" s="133">
        <v>4012264865242.5767</v>
      </c>
      <c r="M2364" s="133">
        <v>14603818914114.473</v>
      </c>
      <c r="N2364" s="133">
        <v>15564216178356.377</v>
      </c>
      <c r="O2364" s="132">
        <v>0.60472329595642194</v>
      </c>
      <c r="P2364" s="132">
        <v>0.68631199033009838</v>
      </c>
      <c r="Q2364" s="133">
        <v>3839.2245136547549</v>
      </c>
      <c r="R2364" s="426">
        <v>1.0641965536364457</v>
      </c>
    </row>
    <row r="2365" spans="1:18">
      <c r="A2365" s="134">
        <f t="shared" si="36"/>
        <v>2360</v>
      </c>
      <c r="B2365" s="131">
        <v>10824800.124102343</v>
      </c>
      <c r="C2365" s="131">
        <v>5332617.0766455671</v>
      </c>
      <c r="D2365" s="131">
        <v>1340389.51778722</v>
      </c>
      <c r="E2365" s="131">
        <v>3513772.0376319326</v>
      </c>
      <c r="F2365" s="133">
        <v>177341812160.69489</v>
      </c>
      <c r="G2365" s="133">
        <v>47926590208.584862</v>
      </c>
      <c r="H2365" s="133">
        <v>655145865231.74292</v>
      </c>
      <c r="I2365" s="133">
        <v>9517413605860.1543</v>
      </c>
      <c r="J2365" s="133">
        <v>240613827898.85114</v>
      </c>
      <c r="K2365" s="133">
        <v>120827728601.36652</v>
      </c>
      <c r="L2365" s="133">
        <v>2982105405119.0229</v>
      </c>
      <c r="M2365" s="133">
        <v>13516106432711.139</v>
      </c>
      <c r="N2365" s="133">
        <v>14467000176318.594</v>
      </c>
      <c r="O2365" s="132">
        <v>0.58262364814819934</v>
      </c>
      <c r="P2365" s="132">
        <v>0.65327092753909433</v>
      </c>
      <c r="Q2365" s="133">
        <v>3568.5742911491352</v>
      </c>
      <c r="R2365" s="426">
        <v>0.99239330366869627</v>
      </c>
    </row>
    <row r="2366" spans="1:18">
      <c r="A2366" s="134">
        <f t="shared" si="36"/>
        <v>2361</v>
      </c>
      <c r="B2366" s="131">
        <v>9770604.4022555873</v>
      </c>
      <c r="C2366" s="131">
        <v>4403482.6918401532</v>
      </c>
      <c r="D2366" s="131">
        <v>727670.22422514553</v>
      </c>
      <c r="E2366" s="131">
        <v>5906573.4539596532</v>
      </c>
      <c r="F2366" s="133">
        <v>262105335240.85413</v>
      </c>
      <c r="G2366" s="133">
        <v>35321377877.202446</v>
      </c>
      <c r="H2366" s="133">
        <v>1013448632516.4075</v>
      </c>
      <c r="I2366" s="133">
        <v>10517379555216.297</v>
      </c>
      <c r="J2366" s="133">
        <v>204409271002.35345</v>
      </c>
      <c r="K2366" s="133">
        <v>66663052759.054352</v>
      </c>
      <c r="L2366" s="133">
        <v>1951674665307.0718</v>
      </c>
      <c r="M2366" s="133">
        <v>13753575176801.186</v>
      </c>
      <c r="N2366" s="133">
        <v>14794404796539.535</v>
      </c>
      <c r="O2366" s="132">
        <v>0.58077837859338466</v>
      </c>
      <c r="P2366" s="132">
        <v>0.65330577944358093</v>
      </c>
      <c r="Q2366" s="133">
        <v>3649.335174282076</v>
      </c>
      <c r="R2366" s="426">
        <v>1.2833413844110257</v>
      </c>
    </row>
    <row r="2367" spans="1:18">
      <c r="A2367" s="134">
        <f t="shared" si="36"/>
        <v>2362</v>
      </c>
      <c r="B2367" s="131">
        <v>17807933.678122621</v>
      </c>
      <c r="C2367" s="131">
        <v>11377494.229201034</v>
      </c>
      <c r="D2367" s="131">
        <v>1163293.9015928493</v>
      </c>
      <c r="E2367" s="131">
        <v>3906139.7449356671</v>
      </c>
      <c r="F2367" s="133">
        <v>262356589065.71936</v>
      </c>
      <c r="G2367" s="133">
        <v>80868911387.010437</v>
      </c>
      <c r="H2367" s="133">
        <v>123183782241.01433</v>
      </c>
      <c r="I2367" s="133">
        <v>17352981391321.148</v>
      </c>
      <c r="J2367" s="133">
        <v>235266822641.54813</v>
      </c>
      <c r="K2367" s="133">
        <v>122180922986.41052</v>
      </c>
      <c r="L2367" s="133">
        <v>2270518121617.1978</v>
      </c>
      <c r="M2367" s="133">
        <v>20104131040807.32</v>
      </c>
      <c r="N2367" s="133">
        <v>21337430485809.242</v>
      </c>
      <c r="O2367" s="132">
        <v>0.60762112091944276</v>
      </c>
      <c r="P2367" s="132">
        <v>0.66980987354099808</v>
      </c>
      <c r="Q2367" s="133">
        <v>5263.3030305400207</v>
      </c>
      <c r="R2367" s="426">
        <v>1.07098138809849</v>
      </c>
    </row>
    <row r="2368" spans="1:18">
      <c r="A2368" s="134">
        <f t="shared" si="36"/>
        <v>2363</v>
      </c>
      <c r="B2368" s="131">
        <v>14081810.410086637</v>
      </c>
      <c r="C2368" s="131">
        <v>11738870.82702776</v>
      </c>
      <c r="D2368" s="131">
        <v>2160991.5500484402</v>
      </c>
      <c r="E2368" s="131">
        <v>6017391.4732138291</v>
      </c>
      <c r="F2368" s="133">
        <v>256272316347.42413</v>
      </c>
      <c r="G2368" s="133">
        <v>89755610713.961411</v>
      </c>
      <c r="H2368" s="133">
        <v>1027209377428.127</v>
      </c>
      <c r="I2368" s="133">
        <v>21452812192152.918</v>
      </c>
      <c r="J2368" s="133">
        <v>498327155273.83667</v>
      </c>
      <c r="K2368" s="133">
        <v>157286221729.83652</v>
      </c>
      <c r="L2368" s="133">
        <v>5304567498089.1826</v>
      </c>
      <c r="M2368" s="133">
        <v>28440202444673.902</v>
      </c>
      <c r="N2368" s="133">
        <v>30223194062097.383</v>
      </c>
      <c r="O2368" s="132">
        <v>0.66217537117734071</v>
      </c>
      <c r="P2368" s="132">
        <v>0.75192758281552741</v>
      </c>
      <c r="Q2368" s="133">
        <v>7455.1539373698524</v>
      </c>
      <c r="R2368" s="426">
        <v>1.2025371069511923</v>
      </c>
    </row>
    <row r="2369" spans="1:18">
      <c r="A2369" s="134">
        <f t="shared" si="36"/>
        <v>2364</v>
      </c>
      <c r="B2369" s="131">
        <v>9358743.2967998348</v>
      </c>
      <c r="C2369" s="131">
        <v>14841102.951597029</v>
      </c>
      <c r="D2369" s="131">
        <v>1616508.3671669057</v>
      </c>
      <c r="E2369" s="131">
        <v>3931471.7561416137</v>
      </c>
      <c r="F2369" s="133">
        <v>251433998555.3187</v>
      </c>
      <c r="G2369" s="133">
        <v>43255556723.382568</v>
      </c>
      <c r="H2369" s="133">
        <v>548793514412.06573</v>
      </c>
      <c r="I2369" s="133">
        <v>18524107432412.957</v>
      </c>
      <c r="J2369" s="133">
        <v>201473823499.332</v>
      </c>
      <c r="K2369" s="133">
        <v>99603137684.557343</v>
      </c>
      <c r="L2369" s="133">
        <v>4452561220587.9092</v>
      </c>
      <c r="M2369" s="133">
        <v>23826539128596.824</v>
      </c>
      <c r="N2369" s="133">
        <v>25386407470246.367</v>
      </c>
      <c r="O2369" s="132">
        <v>0.68379848635657425</v>
      </c>
      <c r="P2369" s="132">
        <v>0.74923809696352672</v>
      </c>
      <c r="Q2369" s="133">
        <v>6262.0640035141505</v>
      </c>
      <c r="R2369" s="426">
        <v>1.2702048384209246</v>
      </c>
    </row>
    <row r="2370" spans="1:18">
      <c r="A2370" s="134">
        <f t="shared" si="36"/>
        <v>2365</v>
      </c>
      <c r="B2370" s="131">
        <v>11828080.225521924</v>
      </c>
      <c r="C2370" s="131">
        <v>16623228.340362713</v>
      </c>
      <c r="D2370" s="131">
        <v>779599.01612564374</v>
      </c>
      <c r="E2370" s="131">
        <v>4591965.205992071</v>
      </c>
      <c r="F2370" s="133">
        <v>214535372936.10034</v>
      </c>
      <c r="G2370" s="133">
        <v>49890016430.688904</v>
      </c>
      <c r="H2370" s="133">
        <v>607343180051.16077</v>
      </c>
      <c r="I2370" s="133">
        <v>21230073174765.246</v>
      </c>
      <c r="J2370" s="133">
        <v>383406816022.36523</v>
      </c>
      <c r="K2370" s="133">
        <v>76592683838.987976</v>
      </c>
      <c r="L2370" s="133">
        <v>1860099739254.156</v>
      </c>
      <c r="M2370" s="133">
        <v>24157515593931.918</v>
      </c>
      <c r="N2370" s="133">
        <v>25648744669843.137</v>
      </c>
      <c r="O2370" s="132">
        <v>0.68850471041849026</v>
      </c>
      <c r="P2370" s="132">
        <v>0.75172408037227256</v>
      </c>
      <c r="Q2370" s="133">
        <v>6326.774708890759</v>
      </c>
      <c r="R2370" s="426">
        <v>1.1251701017686255</v>
      </c>
    </row>
    <row r="2371" spans="1:18">
      <c r="A2371" s="134">
        <f t="shared" si="36"/>
        <v>2366</v>
      </c>
      <c r="B2371" s="131">
        <v>9547990.543581171</v>
      </c>
      <c r="C2371" s="131">
        <v>12077884.247560201</v>
      </c>
      <c r="D2371" s="131">
        <v>730839.22448030033</v>
      </c>
      <c r="E2371" s="131">
        <v>5858574.0450752415</v>
      </c>
      <c r="F2371" s="133">
        <v>224400509535.74356</v>
      </c>
      <c r="G2371" s="133">
        <v>58669953844.182533</v>
      </c>
      <c r="H2371" s="133">
        <v>481345434681.66138</v>
      </c>
      <c r="I2371" s="133">
        <v>16946702703859.459</v>
      </c>
      <c r="J2371" s="133">
        <v>428700193099.77783</v>
      </c>
      <c r="K2371" s="133">
        <v>84179939597.686905</v>
      </c>
      <c r="L2371" s="133">
        <v>1490079856502.9773</v>
      </c>
      <c r="M2371" s="133">
        <v>19431008127741.563</v>
      </c>
      <c r="N2371" s="133">
        <v>20682942609138.125</v>
      </c>
      <c r="O2371" s="132">
        <v>0.65271703593503694</v>
      </c>
      <c r="P2371" s="132">
        <v>0.71728626228606041</v>
      </c>
      <c r="Q2371" s="133">
        <v>5101.8605350612052</v>
      </c>
      <c r="R2371" s="426">
        <v>1.0860402853592066</v>
      </c>
    </row>
    <row r="2372" spans="1:18">
      <c r="A2372" s="134">
        <f t="shared" si="36"/>
        <v>2367</v>
      </c>
      <c r="B2372" s="131">
        <v>9416156.1976607889</v>
      </c>
      <c r="C2372" s="131">
        <v>5170113.7103842748</v>
      </c>
      <c r="D2372" s="131">
        <v>974293.75699917017</v>
      </c>
      <c r="E2372" s="131">
        <v>4400659.569998933</v>
      </c>
      <c r="F2372" s="133">
        <v>190806148700.69543</v>
      </c>
      <c r="G2372" s="133">
        <v>56036774114.083023</v>
      </c>
      <c r="H2372" s="133">
        <v>1002685655696.6351</v>
      </c>
      <c r="I2372" s="133">
        <v>8146411980063.3037</v>
      </c>
      <c r="J2372" s="133">
        <v>267642001998.22076</v>
      </c>
      <c r="K2372" s="133">
        <v>80976322588.478928</v>
      </c>
      <c r="L2372" s="133">
        <v>2245619186739.9316</v>
      </c>
      <c r="M2372" s="133">
        <v>11743335147086.57</v>
      </c>
      <c r="N2372" s="133">
        <v>12612893587724.42</v>
      </c>
      <c r="O2372" s="132">
        <v>0.57282567048218902</v>
      </c>
      <c r="P2372" s="132">
        <v>0.65458538603990291</v>
      </c>
      <c r="Q2372" s="133">
        <v>3111.2219012640403</v>
      </c>
      <c r="R2372" s="426">
        <v>1.0768863504886828</v>
      </c>
    </row>
    <row r="2373" spans="1:18">
      <c r="A2373" s="134">
        <f t="shared" si="36"/>
        <v>2368</v>
      </c>
      <c r="B2373" s="131">
        <v>8344631.7342491634</v>
      </c>
      <c r="C2373" s="131">
        <v>7543141.4805936972</v>
      </c>
      <c r="D2373" s="131">
        <v>857914.37400734634</v>
      </c>
      <c r="E2373" s="131">
        <v>5980644.708042359</v>
      </c>
      <c r="F2373" s="133">
        <v>208963324537.44403</v>
      </c>
      <c r="G2373" s="133">
        <v>32998879409.133461</v>
      </c>
      <c r="H2373" s="133">
        <v>378312375151.65088</v>
      </c>
      <c r="I2373" s="133">
        <v>13193045682887.297</v>
      </c>
      <c r="J2373" s="133">
        <v>486371614377.19812</v>
      </c>
      <c r="K2373" s="133">
        <v>101901937339.98833</v>
      </c>
      <c r="L2373" s="133">
        <v>1975607191959.2957</v>
      </c>
      <c r="M2373" s="133">
        <v>16135238801715.428</v>
      </c>
      <c r="N2373" s="133">
        <v>17256375664067.037</v>
      </c>
      <c r="O2373" s="132">
        <v>0.63200259409100279</v>
      </c>
      <c r="P2373" s="132">
        <v>0.69219168551929977</v>
      </c>
      <c r="Q2373" s="133">
        <v>4256.6294188621205</v>
      </c>
      <c r="R2373" s="426">
        <v>1.1079929158193211</v>
      </c>
    </row>
    <row r="2374" spans="1:18">
      <c r="A2374" s="134">
        <f t="shared" si="36"/>
        <v>2369</v>
      </c>
      <c r="B2374" s="131">
        <v>8673153.129740959</v>
      </c>
      <c r="C2374" s="131">
        <v>17901855.565684497</v>
      </c>
      <c r="D2374" s="131">
        <v>895954.61619532877</v>
      </c>
      <c r="E2374" s="131">
        <v>4778628.7548019737</v>
      </c>
      <c r="F2374" s="133">
        <v>297249978833.91681</v>
      </c>
      <c r="G2374" s="133">
        <v>72439617474.61026</v>
      </c>
      <c r="H2374" s="133">
        <v>255035964770.88873</v>
      </c>
      <c r="I2374" s="133">
        <v>26424038783249.559</v>
      </c>
      <c r="J2374" s="133">
        <v>338844905854.45459</v>
      </c>
      <c r="K2374" s="133">
        <v>93244893572.926163</v>
      </c>
      <c r="L2374" s="133">
        <v>1563800807991.7988</v>
      </c>
      <c r="M2374" s="133">
        <v>28674965355439.625</v>
      </c>
      <c r="N2374" s="133">
        <v>30474018518005.469</v>
      </c>
      <c r="O2374" s="132">
        <v>0.73752630242475381</v>
      </c>
      <c r="P2374" s="132">
        <v>0.79859560736312418</v>
      </c>
      <c r="Q2374" s="133">
        <v>7517.0247947719463</v>
      </c>
      <c r="R2374" s="426">
        <v>0.93155409964479485</v>
      </c>
    </row>
    <row r="2375" spans="1:18">
      <c r="A2375" s="134">
        <f t="shared" si="36"/>
        <v>2370</v>
      </c>
      <c r="B2375" s="131">
        <v>7525630.1301761419</v>
      </c>
      <c r="C2375" s="131">
        <v>4155551.9392031161</v>
      </c>
      <c r="D2375" s="131">
        <v>970105.46310406597</v>
      </c>
      <c r="E2375" s="131">
        <v>3474395.588331053</v>
      </c>
      <c r="F2375" s="133">
        <v>197812324109.52985</v>
      </c>
      <c r="G2375" s="133">
        <v>56232099019.813522</v>
      </c>
      <c r="H2375" s="133">
        <v>469135658279.76166</v>
      </c>
      <c r="I2375" s="133">
        <v>8531060507952.6514</v>
      </c>
      <c r="J2375" s="133">
        <v>175640916812.30496</v>
      </c>
      <c r="K2375" s="133">
        <v>96582554185.921936</v>
      </c>
      <c r="L2375" s="133">
        <v>2638002619466.5098</v>
      </c>
      <c r="M2375" s="133">
        <v>11910422256697.148</v>
      </c>
      <c r="N2375" s="133">
        <v>12711690942597.832</v>
      </c>
      <c r="O2375" s="132">
        <v>0.61702652258484492</v>
      </c>
      <c r="P2375" s="132">
        <v>0.68975425453051531</v>
      </c>
      <c r="Q2375" s="133">
        <v>3135.5922404040039</v>
      </c>
      <c r="R2375" s="426">
        <v>1.2380912535860673</v>
      </c>
    </row>
    <row r="2376" spans="1:18">
      <c r="A2376" s="134">
        <f t="shared" ref="A2376:A2439" si="37">A2375+1</f>
        <v>2371</v>
      </c>
      <c r="B2376" s="131">
        <v>10765865.406353407</v>
      </c>
      <c r="C2376" s="131">
        <v>10251426.442631058</v>
      </c>
      <c r="D2376" s="131">
        <v>662550.44323591841</v>
      </c>
      <c r="E2376" s="131">
        <v>6819366.5914055333</v>
      </c>
      <c r="F2376" s="133">
        <v>163873931320.74432</v>
      </c>
      <c r="G2376" s="133">
        <v>54764073533.157082</v>
      </c>
      <c r="H2376" s="133">
        <v>617399993815.93628</v>
      </c>
      <c r="I2376" s="133">
        <v>12741996774056.885</v>
      </c>
      <c r="J2376" s="133">
        <v>489743460886.85754</v>
      </c>
      <c r="K2376" s="133">
        <v>56328580405.891708</v>
      </c>
      <c r="L2376" s="133">
        <v>1503275974504.4763</v>
      </c>
      <c r="M2376" s="133">
        <v>15408744783670.047</v>
      </c>
      <c r="N2376" s="133">
        <v>16411442316646.938</v>
      </c>
      <c r="O2376" s="132">
        <v>0.58467767155224548</v>
      </c>
      <c r="P2376" s="132">
        <v>0.64522742951582157</v>
      </c>
      <c r="Q2376" s="133">
        <v>4048.2097475695455</v>
      </c>
      <c r="R2376" s="426">
        <v>1.132657343985543</v>
      </c>
    </row>
    <row r="2377" spans="1:18">
      <c r="A2377" s="134">
        <f t="shared" si="37"/>
        <v>2372</v>
      </c>
      <c r="B2377" s="131">
        <v>10184985.575238436</v>
      </c>
      <c r="C2377" s="131">
        <v>5578843.115215268</v>
      </c>
      <c r="D2377" s="131">
        <v>1443710.6708870362</v>
      </c>
      <c r="E2377" s="131">
        <v>4799105.0500107445</v>
      </c>
      <c r="F2377" s="133">
        <v>236409610133.87201</v>
      </c>
      <c r="G2377" s="133">
        <v>74133190045.775482</v>
      </c>
      <c r="H2377" s="133">
        <v>725907401706.32629</v>
      </c>
      <c r="I2377" s="133">
        <v>11196471453287.855</v>
      </c>
      <c r="J2377" s="133">
        <v>301348922820.1792</v>
      </c>
      <c r="K2377" s="133">
        <v>143160020148.5332</v>
      </c>
      <c r="L2377" s="133">
        <v>2578496264693.8491</v>
      </c>
      <c r="M2377" s="133">
        <v>14945384062656.744</v>
      </c>
      <c r="N2377" s="133">
        <v>15906819284015.623</v>
      </c>
      <c r="O2377" s="132">
        <v>0.58522540655290656</v>
      </c>
      <c r="P2377" s="132">
        <v>0.66970249009072258</v>
      </c>
      <c r="Q2377" s="133">
        <v>3923.7344065159405</v>
      </c>
      <c r="R2377" s="426">
        <v>0.9808796048782924</v>
      </c>
    </row>
    <row r="2378" spans="1:18">
      <c r="A2378" s="134">
        <f t="shared" si="37"/>
        <v>2373</v>
      </c>
      <c r="B2378" s="131">
        <v>12037582.640389709</v>
      </c>
      <c r="C2378" s="131">
        <v>20019618.06616845</v>
      </c>
      <c r="D2378" s="131">
        <v>1095170.5998682594</v>
      </c>
      <c r="E2378" s="131">
        <v>7005258.3258877313</v>
      </c>
      <c r="F2378" s="133">
        <v>320599937660.73248</v>
      </c>
      <c r="G2378" s="133">
        <v>66196076799.799866</v>
      </c>
      <c r="H2378" s="133">
        <v>415238765051.49805</v>
      </c>
      <c r="I2378" s="133">
        <v>28101047340902.742</v>
      </c>
      <c r="J2378" s="133">
        <v>492099856278.70264</v>
      </c>
      <c r="K2378" s="133">
        <v>65039580256.126854</v>
      </c>
      <c r="L2378" s="133">
        <v>1991917033114.0164</v>
      </c>
      <c r="M2378" s="133">
        <v>31065342575603.086</v>
      </c>
      <c r="N2378" s="133">
        <v>33082822244488.293</v>
      </c>
      <c r="O2378" s="132">
        <v>0.70502109067631358</v>
      </c>
      <c r="P2378" s="132">
        <v>0.76555601333358625</v>
      </c>
      <c r="Q2378" s="133">
        <v>8160.5382941510343</v>
      </c>
      <c r="R2378" s="426">
        <v>0.91987797517406833</v>
      </c>
    </row>
    <row r="2379" spans="1:18">
      <c r="A2379" s="134">
        <f t="shared" si="37"/>
        <v>2374</v>
      </c>
      <c r="B2379" s="131">
        <v>9732784.0556641314</v>
      </c>
      <c r="C2379" s="131">
        <v>6349512.3617617032</v>
      </c>
      <c r="D2379" s="131">
        <v>2054643.0104960836</v>
      </c>
      <c r="E2379" s="131">
        <v>3717727.15141844</v>
      </c>
      <c r="F2379" s="133">
        <v>165606662846.00101</v>
      </c>
      <c r="G2379" s="133">
        <v>52141263233.962288</v>
      </c>
      <c r="H2379" s="133">
        <v>386345891452.55402</v>
      </c>
      <c r="I2379" s="133">
        <v>11845425591096.125</v>
      </c>
      <c r="J2379" s="133">
        <v>207020595448.52206</v>
      </c>
      <c r="K2379" s="133">
        <v>171745967039.92395</v>
      </c>
      <c r="L2379" s="133">
        <v>4619600474210.7012</v>
      </c>
      <c r="M2379" s="133">
        <v>17230138519247.826</v>
      </c>
      <c r="N2379" s="133">
        <v>18387095382558.43</v>
      </c>
      <c r="O2379" s="132">
        <v>0.62189261370188609</v>
      </c>
      <c r="P2379" s="132">
        <v>0.69516247181282764</v>
      </c>
      <c r="Q2379" s="133">
        <v>4535.5440016177672</v>
      </c>
      <c r="R2379" s="426">
        <v>1.085860972107032</v>
      </c>
    </row>
    <row r="2380" spans="1:18">
      <c r="A2380" s="134">
        <f t="shared" si="37"/>
        <v>2375</v>
      </c>
      <c r="B2380" s="131">
        <v>11869831.883876093</v>
      </c>
      <c r="C2380" s="131">
        <v>17030645.681760523</v>
      </c>
      <c r="D2380" s="131">
        <v>720136.3651058129</v>
      </c>
      <c r="E2380" s="131">
        <v>4774178.6755137891</v>
      </c>
      <c r="F2380" s="133">
        <v>248921529200.09476</v>
      </c>
      <c r="G2380" s="133">
        <v>67995618165.603058</v>
      </c>
      <c r="H2380" s="133">
        <v>791674212384.70288</v>
      </c>
      <c r="I2380" s="133">
        <v>24564687350801.492</v>
      </c>
      <c r="J2380" s="133">
        <v>168773370222.42535</v>
      </c>
      <c r="K2380" s="133">
        <v>60027597068.22319</v>
      </c>
      <c r="L2380" s="133">
        <v>1568562235075.572</v>
      </c>
      <c r="M2380" s="133">
        <v>27153724765552.414</v>
      </c>
      <c r="N2380" s="133">
        <v>28845481921538.863</v>
      </c>
      <c r="O2380" s="132">
        <v>0.68877359342651945</v>
      </c>
      <c r="P2380" s="132">
        <v>0.7591460487583136</v>
      </c>
      <c r="Q2380" s="133">
        <v>7115.3137448295174</v>
      </c>
      <c r="R2380" s="426">
        <v>1.1276015485257398</v>
      </c>
    </row>
    <row r="2381" spans="1:18">
      <c r="A2381" s="134">
        <f t="shared" si="37"/>
        <v>2376</v>
      </c>
      <c r="B2381" s="131">
        <v>11436635.661778586</v>
      </c>
      <c r="C2381" s="131">
        <v>4602490.3569985144</v>
      </c>
      <c r="D2381" s="131">
        <v>834782.10749782959</v>
      </c>
      <c r="E2381" s="131">
        <v>6211095.2237474257</v>
      </c>
      <c r="F2381" s="133">
        <v>193495410869.20432</v>
      </c>
      <c r="G2381" s="133">
        <v>46575823765.307587</v>
      </c>
      <c r="H2381" s="133">
        <v>641781951136.76196</v>
      </c>
      <c r="I2381" s="133">
        <v>9308252855585.0488</v>
      </c>
      <c r="J2381" s="133">
        <v>334082396237.1012</v>
      </c>
      <c r="K2381" s="133">
        <v>105443743860.62067</v>
      </c>
      <c r="L2381" s="133">
        <v>1723957011828.5181</v>
      </c>
      <c r="M2381" s="133">
        <v>12113517958648.051</v>
      </c>
      <c r="N2381" s="133">
        <v>12993403730031.152</v>
      </c>
      <c r="O2381" s="132">
        <v>0.53739230020393647</v>
      </c>
      <c r="P2381" s="132">
        <v>0.59952556103023835</v>
      </c>
      <c r="Q2381" s="133">
        <v>3205.0823211719667</v>
      </c>
      <c r="R2381" s="426">
        <v>1.0367655853238107</v>
      </c>
    </row>
    <row r="2382" spans="1:18">
      <c r="A2382" s="134">
        <f t="shared" si="37"/>
        <v>2377</v>
      </c>
      <c r="B2382" s="131">
        <v>10846177.367873659</v>
      </c>
      <c r="C2382" s="131">
        <v>9408140.0508214049</v>
      </c>
      <c r="D2382" s="131">
        <v>770183.12544663111</v>
      </c>
      <c r="E2382" s="131">
        <v>4920653.1682813987</v>
      </c>
      <c r="F2382" s="133">
        <v>251298422622.35364</v>
      </c>
      <c r="G2382" s="133">
        <v>41594420688.384827</v>
      </c>
      <c r="H2382" s="133">
        <v>686105448090.48425</v>
      </c>
      <c r="I2382" s="133">
        <v>17171409596062.357</v>
      </c>
      <c r="J2382" s="133">
        <v>238663972912.29428</v>
      </c>
      <c r="K2382" s="133">
        <v>104805081625.38159</v>
      </c>
      <c r="L2382" s="133">
        <v>1626338071332.8389</v>
      </c>
      <c r="M2382" s="133">
        <v>19827322170023.355</v>
      </c>
      <c r="N2382" s="133">
        <v>21149482218665.516</v>
      </c>
      <c r="O2382" s="132">
        <v>0.62794007351428593</v>
      </c>
      <c r="P2382" s="132">
        <v>0.68844421103455389</v>
      </c>
      <c r="Q2382" s="133">
        <v>5216.9418398286916</v>
      </c>
      <c r="R2382" s="426">
        <v>1.014563910624851</v>
      </c>
    </row>
    <row r="2383" spans="1:18">
      <c r="A2383" s="134">
        <f t="shared" si="37"/>
        <v>2378</v>
      </c>
      <c r="B2383" s="131">
        <v>8251711.0999535397</v>
      </c>
      <c r="C2383" s="131">
        <v>5866394.3634317648</v>
      </c>
      <c r="D2383" s="131">
        <v>764498.51019744901</v>
      </c>
      <c r="E2383" s="131">
        <v>4332302.736059295</v>
      </c>
      <c r="F2383" s="133">
        <v>217659611232.53192</v>
      </c>
      <c r="G2383" s="133">
        <v>46703445954.557571</v>
      </c>
      <c r="H2383" s="133">
        <v>406225482236.65802</v>
      </c>
      <c r="I2383" s="133">
        <v>9622216173525.3945</v>
      </c>
      <c r="J2383" s="133">
        <v>356452294103.76392</v>
      </c>
      <c r="K2383" s="133">
        <v>105949916431.94267</v>
      </c>
      <c r="L2383" s="133">
        <v>1625894488585.439</v>
      </c>
      <c r="M2383" s="133">
        <v>12116738354883.199</v>
      </c>
      <c r="N2383" s="133">
        <v>12953741055103.248</v>
      </c>
      <c r="O2383" s="132">
        <v>0.59622897361973859</v>
      </c>
      <c r="P2383" s="132">
        <v>0.66725144191376917</v>
      </c>
      <c r="Q2383" s="133">
        <v>3195.2987309085465</v>
      </c>
      <c r="R2383" s="426">
        <v>1.1619959127192345</v>
      </c>
    </row>
    <row r="2384" spans="1:18">
      <c r="A2384" s="134">
        <f t="shared" si="37"/>
        <v>2379</v>
      </c>
      <c r="B2384" s="131">
        <v>6204378.0349364774</v>
      </c>
      <c r="C2384" s="131">
        <v>5968971.953101526</v>
      </c>
      <c r="D2384" s="131">
        <v>908895.0644783685</v>
      </c>
      <c r="E2384" s="131">
        <v>3826666.2541050836</v>
      </c>
      <c r="F2384" s="133">
        <v>166921890452.5563</v>
      </c>
      <c r="G2384" s="133">
        <v>42092211916.590622</v>
      </c>
      <c r="H2384" s="133">
        <v>468888925817.83435</v>
      </c>
      <c r="I2384" s="133">
        <v>10087646050639.918</v>
      </c>
      <c r="J2384" s="133">
        <v>247890391470.74643</v>
      </c>
      <c r="K2384" s="133">
        <v>73271889966.104034</v>
      </c>
      <c r="L2384" s="133">
        <v>1697404637324.9517</v>
      </c>
      <c r="M2384" s="133">
        <v>12575101895219.553</v>
      </c>
      <c r="N2384" s="133">
        <v>13469178922008.168</v>
      </c>
      <c r="O2384" s="132">
        <v>0.63819824015966575</v>
      </c>
      <c r="P2384" s="132">
        <v>0.71887747892124543</v>
      </c>
      <c r="Q2384" s="133">
        <v>3322.4417666522368</v>
      </c>
      <c r="R2384" s="426">
        <v>1.0658769574400309</v>
      </c>
    </row>
    <row r="2385" spans="1:18">
      <c r="A2385" s="134">
        <f t="shared" si="37"/>
        <v>2380</v>
      </c>
      <c r="B2385" s="131">
        <v>8511729.4550722111</v>
      </c>
      <c r="C2385" s="131">
        <v>17356257.30839812</v>
      </c>
      <c r="D2385" s="131">
        <v>1213084.7883325173</v>
      </c>
      <c r="E2385" s="131">
        <v>4280442.8584945016</v>
      </c>
      <c r="F2385" s="133">
        <v>266182315572.26443</v>
      </c>
      <c r="G2385" s="133">
        <v>54479428130.709106</v>
      </c>
      <c r="H2385" s="133">
        <v>740601204485.89417</v>
      </c>
      <c r="I2385" s="133">
        <v>27456784320143.223</v>
      </c>
      <c r="J2385" s="133">
        <v>169627689826.09708</v>
      </c>
      <c r="K2385" s="133">
        <v>204744373337.49792</v>
      </c>
      <c r="L2385" s="133">
        <v>2871358716212.0845</v>
      </c>
      <c r="M2385" s="133">
        <v>31443116304004.797</v>
      </c>
      <c r="N2385" s="133">
        <v>33424184652510.09</v>
      </c>
      <c r="O2385" s="132">
        <v>0.72231566965595895</v>
      </c>
      <c r="P2385" s="132">
        <v>0.79384460004174962</v>
      </c>
      <c r="Q2385" s="133">
        <v>8244.7421441810784</v>
      </c>
      <c r="R2385" s="426">
        <v>1.2341885184124701</v>
      </c>
    </row>
    <row r="2386" spans="1:18">
      <c r="A2386" s="134">
        <f t="shared" si="37"/>
        <v>2381</v>
      </c>
      <c r="B2386" s="131">
        <v>7929073.3015097473</v>
      </c>
      <c r="C2386" s="131">
        <v>5168012.8875894006</v>
      </c>
      <c r="D2386" s="131">
        <v>1173894.5553924888</v>
      </c>
      <c r="E2386" s="131">
        <v>5553868.8304787874</v>
      </c>
      <c r="F2386" s="133">
        <v>197663946149.89423</v>
      </c>
      <c r="G2386" s="133">
        <v>59355696227.299599</v>
      </c>
      <c r="H2386" s="133">
        <v>709947316266.60095</v>
      </c>
      <c r="I2386" s="133">
        <v>9144769029734.1797</v>
      </c>
      <c r="J2386" s="133">
        <v>341212593279.59509</v>
      </c>
      <c r="K2386" s="133">
        <v>89474063693.021713</v>
      </c>
      <c r="L2386" s="133">
        <v>3020689639398.4463</v>
      </c>
      <c r="M2386" s="133">
        <v>13306092642371.844</v>
      </c>
      <c r="N2386" s="133">
        <v>14203264313521.902</v>
      </c>
      <c r="O2386" s="132">
        <v>0.58189889722257859</v>
      </c>
      <c r="P2386" s="132">
        <v>0.67034039501767939</v>
      </c>
      <c r="Q2386" s="133">
        <v>3503.5185775831037</v>
      </c>
      <c r="R2386" s="426">
        <v>1.2334772970487338</v>
      </c>
    </row>
    <row r="2387" spans="1:18">
      <c r="A2387" s="134">
        <f t="shared" si="37"/>
        <v>2382</v>
      </c>
      <c r="B2387" s="131">
        <v>10400788.66203125</v>
      </c>
      <c r="C2387" s="131">
        <v>5370222.686361867</v>
      </c>
      <c r="D2387" s="131">
        <v>1051719.5056290205</v>
      </c>
      <c r="E2387" s="131">
        <v>5040722.0733214375</v>
      </c>
      <c r="F2387" s="133">
        <v>287609890195.27008</v>
      </c>
      <c r="G2387" s="133">
        <v>66038366005.593773</v>
      </c>
      <c r="H2387" s="133">
        <v>504598671321.5647</v>
      </c>
      <c r="I2387" s="133">
        <v>12139217835879.434</v>
      </c>
      <c r="J2387" s="133">
        <v>336508093651.04681</v>
      </c>
      <c r="K2387" s="133">
        <v>104456649661.94923</v>
      </c>
      <c r="L2387" s="133">
        <v>2230655740477.4434</v>
      </c>
      <c r="M2387" s="133">
        <v>15315436990991.438</v>
      </c>
      <c r="N2387" s="133">
        <v>16430761448291.914</v>
      </c>
      <c r="O2387" s="132">
        <v>0.60890609549789254</v>
      </c>
      <c r="P2387" s="132">
        <v>0.67148568846698631</v>
      </c>
      <c r="Q2387" s="133">
        <v>4052.9751969146309</v>
      </c>
      <c r="R2387" s="426">
        <v>1.0459726459130005</v>
      </c>
    </row>
    <row r="2388" spans="1:18">
      <c r="A2388" s="134">
        <f t="shared" si="37"/>
        <v>2383</v>
      </c>
      <c r="B2388" s="131">
        <v>9931504.7050510403</v>
      </c>
      <c r="C2388" s="131">
        <v>5305253.8658347977</v>
      </c>
      <c r="D2388" s="131">
        <v>701580.48138492089</v>
      </c>
      <c r="E2388" s="131">
        <v>6440494.2301667519</v>
      </c>
      <c r="F2388" s="133">
        <v>218966353166.74319</v>
      </c>
      <c r="G2388" s="133">
        <v>56071420460.135132</v>
      </c>
      <c r="H2388" s="133">
        <v>746248395877.31311</v>
      </c>
      <c r="I2388" s="133">
        <v>11181017209602.633</v>
      </c>
      <c r="J2388" s="133">
        <v>412043877625.55304</v>
      </c>
      <c r="K2388" s="133">
        <v>67862625098.732544</v>
      </c>
      <c r="L2388" s="133">
        <v>1935682927583.5645</v>
      </c>
      <c r="M2388" s="133">
        <v>14342855035787.795</v>
      </c>
      <c r="N2388" s="133">
        <v>15323765802759.592</v>
      </c>
      <c r="O2388" s="132">
        <v>0.56305750726061654</v>
      </c>
      <c r="P2388" s="132">
        <v>0.619700780800993</v>
      </c>
      <c r="Q2388" s="133">
        <v>3779.9126301824349</v>
      </c>
      <c r="R2388" s="426">
        <v>1.324827051690602</v>
      </c>
    </row>
    <row r="2389" spans="1:18">
      <c r="A2389" s="134">
        <f t="shared" si="37"/>
        <v>2384</v>
      </c>
      <c r="B2389" s="131">
        <v>8356637.9217142919</v>
      </c>
      <c r="C2389" s="131">
        <v>16269542.550862009</v>
      </c>
      <c r="D2389" s="131">
        <v>931194.87563400064</v>
      </c>
      <c r="E2389" s="131">
        <v>7545137.3320390973</v>
      </c>
      <c r="F2389" s="133">
        <v>222089093975.55524</v>
      </c>
      <c r="G2389" s="133">
        <v>57194956475.130325</v>
      </c>
      <c r="H2389" s="133">
        <v>328391351966.6944</v>
      </c>
      <c r="I2389" s="133">
        <v>20249541967192.5</v>
      </c>
      <c r="J2389" s="133">
        <v>304766725211.89734</v>
      </c>
      <c r="K2389" s="133">
        <v>142192028278.25168</v>
      </c>
      <c r="L2389" s="133">
        <v>1903600463741.4807</v>
      </c>
      <c r="M2389" s="133">
        <v>22928492536390.824</v>
      </c>
      <c r="N2389" s="133">
        <v>24399425101356.305</v>
      </c>
      <c r="O2389" s="132">
        <v>0.64922025007887718</v>
      </c>
      <c r="P2389" s="132">
        <v>0.71115210873274659</v>
      </c>
      <c r="Q2389" s="133">
        <v>6018.6051064026406</v>
      </c>
      <c r="R2389" s="426">
        <v>1.0586235091838936</v>
      </c>
    </row>
    <row r="2390" spans="1:18">
      <c r="A2390" s="134">
        <f t="shared" si="37"/>
        <v>2385</v>
      </c>
      <c r="B2390" s="131">
        <v>7244132.925928778</v>
      </c>
      <c r="C2390" s="131">
        <v>3544559.6160745141</v>
      </c>
      <c r="D2390" s="131">
        <v>1366076.6520071405</v>
      </c>
      <c r="E2390" s="131">
        <v>5135844.198498141</v>
      </c>
      <c r="F2390" s="133">
        <v>229965767572.82568</v>
      </c>
      <c r="G2390" s="133">
        <v>58100418585.420197</v>
      </c>
      <c r="H2390" s="133">
        <v>581876450144.83337</v>
      </c>
      <c r="I2390" s="133">
        <v>8674726504979.2412</v>
      </c>
      <c r="J2390" s="133">
        <v>387881871055.92523</v>
      </c>
      <c r="K2390" s="133">
        <v>168509298274.25534</v>
      </c>
      <c r="L2390" s="133">
        <v>2498724324226.0425</v>
      </c>
      <c r="M2390" s="133">
        <v>12311718448680.299</v>
      </c>
      <c r="N2390" s="133">
        <v>13171547471424.209</v>
      </c>
      <c r="O2390" s="132">
        <v>0.56918098061683764</v>
      </c>
      <c r="P2390" s="132">
        <v>0.64385349056659746</v>
      </c>
      <c r="Q2390" s="133">
        <v>3249.0250299517043</v>
      </c>
      <c r="R2390" s="426">
        <v>0.99624564662600001</v>
      </c>
    </row>
    <row r="2391" spans="1:18">
      <c r="A2391" s="134">
        <f t="shared" si="37"/>
        <v>2386</v>
      </c>
      <c r="B2391" s="131">
        <v>8295730.3936671056</v>
      </c>
      <c r="C2391" s="131">
        <v>10086221.032632075</v>
      </c>
      <c r="D2391" s="131">
        <v>1597339.123992624</v>
      </c>
      <c r="E2391" s="131">
        <v>5323048.2508659773</v>
      </c>
      <c r="F2391" s="133">
        <v>224889976900.45813</v>
      </c>
      <c r="G2391" s="133">
        <v>39419207388.345367</v>
      </c>
      <c r="H2391" s="133">
        <v>450254450615.88062</v>
      </c>
      <c r="I2391" s="133">
        <v>16201034306910.943</v>
      </c>
      <c r="J2391" s="133">
        <v>355329106095.10553</v>
      </c>
      <c r="K2391" s="133">
        <v>134663951866.60417</v>
      </c>
      <c r="L2391" s="133">
        <v>2898317654236.8379</v>
      </c>
      <c r="M2391" s="133">
        <v>20039599469725.371</v>
      </c>
      <c r="N2391" s="133">
        <v>21344048926361.648</v>
      </c>
      <c r="O2391" s="132">
        <v>0.66147403170886443</v>
      </c>
      <c r="P2391" s="132">
        <v>0.72832320377708937</v>
      </c>
      <c r="Q2391" s="133">
        <v>5264.93560097722</v>
      </c>
      <c r="R2391" s="426">
        <v>0.89507718709110196</v>
      </c>
    </row>
    <row r="2392" spans="1:18">
      <c r="A2392" s="134">
        <f t="shared" si="37"/>
        <v>2387</v>
      </c>
      <c r="B2392" s="131">
        <v>10984149.295090178</v>
      </c>
      <c r="C2392" s="131">
        <v>19864861.344199251</v>
      </c>
      <c r="D2392" s="131">
        <v>1001295.188071058</v>
      </c>
      <c r="E2392" s="131">
        <v>5537638.5153860692</v>
      </c>
      <c r="F2392" s="133">
        <v>248802523910.0065</v>
      </c>
      <c r="G2392" s="133">
        <v>51580139313.416138</v>
      </c>
      <c r="H2392" s="133">
        <v>493110717426.90894</v>
      </c>
      <c r="I2392" s="133">
        <v>25678245419736.715</v>
      </c>
      <c r="J2392" s="133">
        <v>267498834360.47119</v>
      </c>
      <c r="K2392" s="133">
        <v>89968498011.976959</v>
      </c>
      <c r="L2392" s="133">
        <v>2098737561540.8669</v>
      </c>
      <c r="M2392" s="133">
        <v>28627561031076.941</v>
      </c>
      <c r="N2392" s="133">
        <v>30318323189113.512</v>
      </c>
      <c r="O2392" s="132">
        <v>0.69132921492618238</v>
      </c>
      <c r="P2392" s="132">
        <v>0.76558953189866552</v>
      </c>
      <c r="Q2392" s="133">
        <v>7478.619434907132</v>
      </c>
      <c r="R2392" s="426">
        <v>1.185460203090827</v>
      </c>
    </row>
    <row r="2393" spans="1:18">
      <c r="A2393" s="134">
        <f t="shared" si="37"/>
        <v>2388</v>
      </c>
      <c r="B2393" s="131">
        <v>7847926.4637429863</v>
      </c>
      <c r="C2393" s="131">
        <v>6792744.3192611123</v>
      </c>
      <c r="D2393" s="131">
        <v>842962.96744901151</v>
      </c>
      <c r="E2393" s="131">
        <v>3710723.1347622131</v>
      </c>
      <c r="F2393" s="133">
        <v>232487704744.82666</v>
      </c>
      <c r="G2393" s="133">
        <v>58989618744.583229</v>
      </c>
      <c r="H2393" s="133">
        <v>558053727250.75793</v>
      </c>
      <c r="I2393" s="133">
        <v>12386105105675.785</v>
      </c>
      <c r="J2393" s="133">
        <v>218374386344.56879</v>
      </c>
      <c r="K2393" s="133">
        <v>89919150908.548477</v>
      </c>
      <c r="L2393" s="133">
        <v>2195974468558.5684</v>
      </c>
      <c r="M2393" s="133">
        <v>15448426838738.229</v>
      </c>
      <c r="N2393" s="133">
        <v>16441077869500.398</v>
      </c>
      <c r="O2393" s="132">
        <v>0.65492673393714862</v>
      </c>
      <c r="P2393" s="132">
        <v>0.71509661689064552</v>
      </c>
      <c r="Q2393" s="133">
        <v>4055.5199480760725</v>
      </c>
      <c r="R2393" s="426">
        <v>1.1057859086516841</v>
      </c>
    </row>
    <row r="2394" spans="1:18">
      <c r="A2394" s="134">
        <f t="shared" si="37"/>
        <v>2389</v>
      </c>
      <c r="B2394" s="131">
        <v>7386192.3432396492</v>
      </c>
      <c r="C2394" s="131">
        <v>8117026.7329318617</v>
      </c>
      <c r="D2394" s="131">
        <v>1017524.5100493785</v>
      </c>
      <c r="E2394" s="131">
        <v>6557284.3432196165</v>
      </c>
      <c r="F2394" s="133">
        <v>255093526696.45148</v>
      </c>
      <c r="G2394" s="133">
        <v>51453433916.980736</v>
      </c>
      <c r="H2394" s="133">
        <v>611942480293.14636</v>
      </c>
      <c r="I2394" s="133">
        <v>13052874721272.496</v>
      </c>
      <c r="J2394" s="133">
        <v>462845603866.59882</v>
      </c>
      <c r="K2394" s="133">
        <v>83869579727.364502</v>
      </c>
      <c r="L2394" s="133">
        <v>2043972033037.5476</v>
      </c>
      <c r="M2394" s="133">
        <v>16255504418197.154</v>
      </c>
      <c r="N2394" s="133">
        <v>17280148954613.078</v>
      </c>
      <c r="O2394" s="132">
        <v>0.63046367165493522</v>
      </c>
      <c r="P2394" s="132">
        <v>0.70450039556412658</v>
      </c>
      <c r="Q2394" s="133">
        <v>4262.4935753855643</v>
      </c>
      <c r="R2394" s="426">
        <v>1.0066136015099401</v>
      </c>
    </row>
    <row r="2395" spans="1:18">
      <c r="A2395" s="134">
        <f t="shared" si="37"/>
        <v>2390</v>
      </c>
      <c r="B2395" s="131">
        <v>10696111.748327333</v>
      </c>
      <c r="C2395" s="131">
        <v>18459623.015046712</v>
      </c>
      <c r="D2395" s="131">
        <v>650594.27243552729</v>
      </c>
      <c r="E2395" s="131">
        <v>4529772.8265176658</v>
      </c>
      <c r="F2395" s="133">
        <v>298602481780.96112</v>
      </c>
      <c r="G2395" s="133">
        <v>69524402889.634857</v>
      </c>
      <c r="H2395" s="133">
        <v>460124697579.27435</v>
      </c>
      <c r="I2395" s="133">
        <v>22891676447199.852</v>
      </c>
      <c r="J2395" s="133">
        <v>320315426888.83179</v>
      </c>
      <c r="K2395" s="133">
        <v>52361544071.510994</v>
      </c>
      <c r="L2395" s="133">
        <v>1843173213205.2695</v>
      </c>
      <c r="M2395" s="133">
        <v>25567651328944.738</v>
      </c>
      <c r="N2395" s="133">
        <v>27199311545413.262</v>
      </c>
      <c r="O2395" s="132">
        <v>0.71970420891884135</v>
      </c>
      <c r="P2395" s="132">
        <v>0.77439581931167956</v>
      </c>
      <c r="Q2395" s="133">
        <v>6709.2529712415544</v>
      </c>
      <c r="R2395" s="426">
        <v>1.3152853267972002</v>
      </c>
    </row>
    <row r="2396" spans="1:18">
      <c r="A2396" s="134">
        <f t="shared" si="37"/>
        <v>2391</v>
      </c>
      <c r="B2396" s="131">
        <v>13780727.271572849</v>
      </c>
      <c r="C2396" s="131">
        <v>19880231.676767539</v>
      </c>
      <c r="D2396" s="131">
        <v>571481.07441515208</v>
      </c>
      <c r="E2396" s="131">
        <v>3571769.7696911106</v>
      </c>
      <c r="F2396" s="133">
        <v>203669357383.74701</v>
      </c>
      <c r="G2396" s="133">
        <v>43688165018.475891</v>
      </c>
      <c r="H2396" s="133">
        <v>0</v>
      </c>
      <c r="I2396" s="133">
        <v>24844972176534.246</v>
      </c>
      <c r="J2396" s="133">
        <v>175132667878.14346</v>
      </c>
      <c r="K2396" s="133">
        <v>58911899846.28701</v>
      </c>
      <c r="L2396" s="133">
        <v>1405222559150.7334</v>
      </c>
      <c r="M2396" s="133">
        <v>26484239303409.41</v>
      </c>
      <c r="N2396" s="133">
        <v>27923240991406.293</v>
      </c>
      <c r="O2396" s="132">
        <v>0.67176822167292005</v>
      </c>
      <c r="P2396" s="132">
        <v>0.74463260348367366</v>
      </c>
      <c r="Q2396" s="133">
        <v>6887.8246155417592</v>
      </c>
      <c r="R2396" s="426">
        <v>1.2323903802498775</v>
      </c>
    </row>
    <row r="2397" spans="1:18">
      <c r="A2397" s="134">
        <f t="shared" si="37"/>
        <v>2392</v>
      </c>
      <c r="B2397" s="131">
        <v>8513671.0629183464</v>
      </c>
      <c r="C2397" s="131">
        <v>4065619.4559816173</v>
      </c>
      <c r="D2397" s="131">
        <v>859084.58154407202</v>
      </c>
      <c r="E2397" s="131">
        <v>6274749.4937555473</v>
      </c>
      <c r="F2397" s="133">
        <v>199038165406.38718</v>
      </c>
      <c r="G2397" s="133">
        <v>40228474919.594009</v>
      </c>
      <c r="H2397" s="133">
        <v>836940221425.85229</v>
      </c>
      <c r="I2397" s="133">
        <v>8215794627156.5098</v>
      </c>
      <c r="J2397" s="133">
        <v>529843519175.87122</v>
      </c>
      <c r="K2397" s="133">
        <v>72250622357.721237</v>
      </c>
      <c r="L2397" s="133">
        <v>1674435216590.801</v>
      </c>
      <c r="M2397" s="133">
        <v>11329264206706.754</v>
      </c>
      <c r="N2397" s="133">
        <v>12173289221092.115</v>
      </c>
      <c r="O2397" s="132">
        <v>0.56495326432928994</v>
      </c>
      <c r="P2397" s="132">
        <v>0.64640695755182553</v>
      </c>
      <c r="Q2397" s="133">
        <v>3002.7847116655439</v>
      </c>
      <c r="R2397" s="426">
        <v>0.98645032182414405</v>
      </c>
    </row>
    <row r="2398" spans="1:18">
      <c r="A2398" s="134">
        <f t="shared" si="37"/>
        <v>2393</v>
      </c>
      <c r="B2398" s="131">
        <v>6726107.9572760025</v>
      </c>
      <c r="C2398" s="131">
        <v>5677104.471288316</v>
      </c>
      <c r="D2398" s="131">
        <v>862400.1934169624</v>
      </c>
      <c r="E2398" s="131">
        <v>3567302.5323148081</v>
      </c>
      <c r="F2398" s="133">
        <v>225496696469.67111</v>
      </c>
      <c r="G2398" s="133">
        <v>44477510509.080803</v>
      </c>
      <c r="H2398" s="133">
        <v>646437524982.5946</v>
      </c>
      <c r="I2398" s="133">
        <v>11718991744941.928</v>
      </c>
      <c r="J2398" s="133">
        <v>172378583201.50537</v>
      </c>
      <c r="K2398" s="133">
        <v>79352961421.303085</v>
      </c>
      <c r="L2398" s="133">
        <v>1846932261505.5942</v>
      </c>
      <c r="M2398" s="133">
        <v>14464093076052.924</v>
      </c>
      <c r="N2398" s="133">
        <v>15481322670086.17</v>
      </c>
      <c r="O2398" s="132">
        <v>0.63263110797186239</v>
      </c>
      <c r="P2398" s="132">
        <v>0.70047117497801525</v>
      </c>
      <c r="Q2398" s="133">
        <v>3818.7771756502639</v>
      </c>
      <c r="R2398" s="426">
        <v>1.1706604938704956</v>
      </c>
    </row>
    <row r="2399" spans="1:18">
      <c r="A2399" s="134">
        <f t="shared" si="37"/>
        <v>2394</v>
      </c>
      <c r="B2399" s="131">
        <v>10974082.782673704</v>
      </c>
      <c r="C2399" s="131">
        <v>7327975.9891859936</v>
      </c>
      <c r="D2399" s="131">
        <v>962182.44191086083</v>
      </c>
      <c r="E2399" s="131">
        <v>5056749.3726710044</v>
      </c>
      <c r="F2399" s="133">
        <v>200818565627.6272</v>
      </c>
      <c r="G2399" s="133">
        <v>48920001214.331833</v>
      </c>
      <c r="H2399" s="133">
        <v>527617272523.37915</v>
      </c>
      <c r="I2399" s="133">
        <v>13161751491646.283</v>
      </c>
      <c r="J2399" s="133">
        <v>364860673916.20203</v>
      </c>
      <c r="K2399" s="133">
        <v>91944023968.252228</v>
      </c>
      <c r="L2399" s="133">
        <v>1952698321888.5359</v>
      </c>
      <c r="M2399" s="133">
        <v>16098871783942.65</v>
      </c>
      <c r="N2399" s="133">
        <v>17297342386177.291</v>
      </c>
      <c r="O2399" s="132">
        <v>0.6207401537187498</v>
      </c>
      <c r="P2399" s="132">
        <v>0.67650679529673974</v>
      </c>
      <c r="Q2399" s="133">
        <v>4266.7346783861103</v>
      </c>
      <c r="R2399" s="426">
        <v>0.97869330465340709</v>
      </c>
    </row>
    <row r="2400" spans="1:18">
      <c r="A2400" s="134">
        <f t="shared" si="37"/>
        <v>2395</v>
      </c>
      <c r="B2400" s="131">
        <v>10137390.149690807</v>
      </c>
      <c r="C2400" s="131">
        <v>5255203.0910446728</v>
      </c>
      <c r="D2400" s="131">
        <v>913713.9800556018</v>
      </c>
      <c r="E2400" s="131">
        <v>7974155.987986872</v>
      </c>
      <c r="F2400" s="133">
        <v>207347731179.26746</v>
      </c>
      <c r="G2400" s="133">
        <v>80649597572.373962</v>
      </c>
      <c r="H2400" s="133">
        <v>501200241292.21075</v>
      </c>
      <c r="I2400" s="133">
        <v>10118428261873.922</v>
      </c>
      <c r="J2400" s="133">
        <v>421149396848.93408</v>
      </c>
      <c r="K2400" s="133">
        <v>120596021477.62387</v>
      </c>
      <c r="L2400" s="133">
        <v>1989740046012.2373</v>
      </c>
      <c r="M2400" s="133">
        <v>13151113967504.926</v>
      </c>
      <c r="N2400" s="133">
        <v>13963195622238.646</v>
      </c>
      <c r="O2400" s="132">
        <v>0.53022700457063776</v>
      </c>
      <c r="P2400" s="132">
        <v>0.6024645671730291</v>
      </c>
      <c r="Q2400" s="133">
        <v>3444.3008441634552</v>
      </c>
      <c r="R2400" s="426">
        <v>1.0580926118940828</v>
      </c>
    </row>
    <row r="2401" spans="1:18">
      <c r="A2401" s="134">
        <f t="shared" si="37"/>
        <v>2396</v>
      </c>
      <c r="B2401" s="131">
        <v>12359586.084999289</v>
      </c>
      <c r="C2401" s="131">
        <v>5280684.7810795885</v>
      </c>
      <c r="D2401" s="131">
        <v>676057.30299429316</v>
      </c>
      <c r="E2401" s="131">
        <v>3204602.5166283548</v>
      </c>
      <c r="F2401" s="133">
        <v>200995884169.69617</v>
      </c>
      <c r="G2401" s="133">
        <v>54426311180.265717</v>
      </c>
      <c r="H2401" s="133">
        <v>445100629089.87305</v>
      </c>
      <c r="I2401" s="133">
        <v>9874977524477.5859</v>
      </c>
      <c r="J2401" s="133">
        <v>173394691601.6951</v>
      </c>
      <c r="K2401" s="133">
        <v>48280353821.512505</v>
      </c>
      <c r="L2401" s="133">
        <v>1505612541453.6523</v>
      </c>
      <c r="M2401" s="133">
        <v>12047365740444.318</v>
      </c>
      <c r="N2401" s="133">
        <v>12920670862658.238</v>
      </c>
      <c r="O2401" s="132">
        <v>0.58974052267884247</v>
      </c>
      <c r="P2401" s="132">
        <v>0.64533902509323393</v>
      </c>
      <c r="Q2401" s="133">
        <v>3187.1413080064722</v>
      </c>
      <c r="R2401" s="426">
        <v>1.0199599246572471</v>
      </c>
    </row>
    <row r="2402" spans="1:18">
      <c r="A2402" s="134">
        <f t="shared" si="37"/>
        <v>2397</v>
      </c>
      <c r="B2402" s="131">
        <v>13956575.940944845</v>
      </c>
      <c r="C2402" s="131">
        <v>20200335.322241019</v>
      </c>
      <c r="D2402" s="131">
        <v>744119.64306834736</v>
      </c>
      <c r="E2402" s="131">
        <v>5799043.9498620108</v>
      </c>
      <c r="F2402" s="133">
        <v>246294414070.61627</v>
      </c>
      <c r="G2402" s="133">
        <v>68789407881.175842</v>
      </c>
      <c r="H2402" s="133">
        <v>885562719677.12585</v>
      </c>
      <c r="I2402" s="133">
        <v>26028743107574.035</v>
      </c>
      <c r="J2402" s="133">
        <v>295544916362.03754</v>
      </c>
      <c r="K2402" s="133">
        <v>65039226283.927116</v>
      </c>
      <c r="L2402" s="133">
        <v>1681495909665.7683</v>
      </c>
      <c r="M2402" s="133">
        <v>28956385879562.895</v>
      </c>
      <c r="N2402" s="133">
        <v>30777744716164.602</v>
      </c>
      <c r="O2402" s="132">
        <v>0.6954982392047161</v>
      </c>
      <c r="P2402" s="132">
        <v>0.75138564567646815</v>
      </c>
      <c r="Q2402" s="133">
        <v>7591.9449225862363</v>
      </c>
      <c r="R2402" s="426">
        <v>1.0468447407250485</v>
      </c>
    </row>
    <row r="2403" spans="1:18">
      <c r="A2403" s="134">
        <f t="shared" si="37"/>
        <v>2398</v>
      </c>
      <c r="B2403" s="131">
        <v>9592233.0303422976</v>
      </c>
      <c r="C2403" s="131">
        <v>4261161.6326276157</v>
      </c>
      <c r="D2403" s="131">
        <v>762842.70638700621</v>
      </c>
      <c r="E2403" s="131">
        <v>4739661.3707792312</v>
      </c>
      <c r="F2403" s="133">
        <v>269700842805.01132</v>
      </c>
      <c r="G2403" s="133">
        <v>41523343943.152412</v>
      </c>
      <c r="H2403" s="133">
        <v>748023154984.23535</v>
      </c>
      <c r="I2403" s="133">
        <v>9683760404194.2109</v>
      </c>
      <c r="J2403" s="133">
        <v>360147339257.56012</v>
      </c>
      <c r="K2403" s="133">
        <v>52506115052.221764</v>
      </c>
      <c r="L2403" s="133">
        <v>1598846380752.5815</v>
      </c>
      <c r="M2403" s="133">
        <v>12443283394240.811</v>
      </c>
      <c r="N2403" s="133">
        <v>13410043535948.479</v>
      </c>
      <c r="O2403" s="132">
        <v>0.58606902553453399</v>
      </c>
      <c r="P2403" s="132">
        <v>0.65909943822016159</v>
      </c>
      <c r="Q2403" s="133">
        <v>3307.8548435985394</v>
      </c>
      <c r="R2403" s="426">
        <v>1.0670968314397056</v>
      </c>
    </row>
    <row r="2404" spans="1:18">
      <c r="A2404" s="134">
        <f t="shared" si="37"/>
        <v>2399</v>
      </c>
      <c r="B2404" s="131">
        <v>10577632.314533373</v>
      </c>
      <c r="C2404" s="131">
        <v>7977442.7711331602</v>
      </c>
      <c r="D2404" s="131">
        <v>631986.60259477666</v>
      </c>
      <c r="E2404" s="131">
        <v>6173926.3782878742</v>
      </c>
      <c r="F2404" s="133">
        <v>237812758429.42963</v>
      </c>
      <c r="G2404" s="133">
        <v>51329261941.55069</v>
      </c>
      <c r="H2404" s="133">
        <v>226532674541.10663</v>
      </c>
      <c r="I2404" s="133">
        <v>14730295745817.721</v>
      </c>
      <c r="J2404" s="133">
        <v>367318919289.81787</v>
      </c>
      <c r="K2404" s="133">
        <v>65558252303.540733</v>
      </c>
      <c r="L2404" s="133">
        <v>1913606839936.114</v>
      </c>
      <c r="M2404" s="133">
        <v>17303312431888.301</v>
      </c>
      <c r="N2404" s="133">
        <v>18536979134156.102</v>
      </c>
      <c r="O2404" s="132">
        <v>0.62657434367305243</v>
      </c>
      <c r="P2404" s="132">
        <v>0.68393587568895819</v>
      </c>
      <c r="Q2404" s="133">
        <v>4572.5158199694379</v>
      </c>
      <c r="R2404" s="426">
        <v>1.3266418660325137</v>
      </c>
    </row>
    <row r="2405" spans="1:18">
      <c r="A2405" s="134">
        <f t="shared" si="37"/>
        <v>2400</v>
      </c>
      <c r="B2405" s="131">
        <v>8674334.1044583023</v>
      </c>
      <c r="C2405" s="131">
        <v>6086832.2948062839</v>
      </c>
      <c r="D2405" s="131">
        <v>637523.8618571104</v>
      </c>
      <c r="E2405" s="131">
        <v>3232858.3384115035</v>
      </c>
      <c r="F2405" s="133">
        <v>260466364324.09485</v>
      </c>
      <c r="G2405" s="133">
        <v>61090788446.850235</v>
      </c>
      <c r="H2405" s="133">
        <v>434017567134.9137</v>
      </c>
      <c r="I2405" s="133">
        <v>13010879469960.752</v>
      </c>
      <c r="J2405" s="133">
        <v>145566533110.43918</v>
      </c>
      <c r="K2405" s="133">
        <v>57904430964.298767</v>
      </c>
      <c r="L2405" s="133">
        <v>1439448865830.6887</v>
      </c>
      <c r="M2405" s="133">
        <v>15087816867001.094</v>
      </c>
      <c r="N2405" s="133">
        <v>16118405906580.859</v>
      </c>
      <c r="O2405" s="132">
        <v>0.65376076898340119</v>
      </c>
      <c r="P2405" s="132">
        <v>0.72115165243354085</v>
      </c>
      <c r="Q2405" s="133">
        <v>3975.9264693095361</v>
      </c>
      <c r="R2405" s="426">
        <v>1.2092696895246851</v>
      </c>
    </row>
    <row r="2406" spans="1:18">
      <c r="A2406" s="134">
        <f t="shared" si="37"/>
        <v>2401</v>
      </c>
      <c r="B2406" s="131">
        <v>9421642.0884369295</v>
      </c>
      <c r="C2406" s="131">
        <v>7382391.0508380597</v>
      </c>
      <c r="D2406" s="131">
        <v>776154.42260262324</v>
      </c>
      <c r="E2406" s="131">
        <v>5605289.1887717927</v>
      </c>
      <c r="F2406" s="133">
        <v>261783646365.37079</v>
      </c>
      <c r="G2406" s="133">
        <v>64082994981.917778</v>
      </c>
      <c r="H2406" s="133">
        <v>540010540326.69263</v>
      </c>
      <c r="I2406" s="133">
        <v>13186768696682.104</v>
      </c>
      <c r="J2406" s="133">
        <v>419710531415.13556</v>
      </c>
      <c r="K2406" s="133">
        <v>71443258501.024384</v>
      </c>
      <c r="L2406" s="133">
        <v>1464052304765.7788</v>
      </c>
      <c r="M2406" s="133">
        <v>15681985331690.734</v>
      </c>
      <c r="N2406" s="133">
        <v>16773093129744.529</v>
      </c>
      <c r="O2406" s="132">
        <v>0.59450701390671135</v>
      </c>
      <c r="P2406" s="132">
        <v>0.65407847393325957</v>
      </c>
      <c r="Q2406" s="133">
        <v>4137.4181375788185</v>
      </c>
      <c r="R2406" s="426">
        <v>0.9572077139873445</v>
      </c>
    </row>
    <row r="2407" spans="1:18">
      <c r="A2407" s="134">
        <f t="shared" si="37"/>
        <v>2402</v>
      </c>
      <c r="B2407" s="131">
        <v>16914518.351593964</v>
      </c>
      <c r="C2407" s="131">
        <v>5190421.5071956301</v>
      </c>
      <c r="D2407" s="131">
        <v>1049913.8023920201</v>
      </c>
      <c r="E2407" s="131">
        <v>4225982.9294071048</v>
      </c>
      <c r="F2407" s="133">
        <v>225090139988.84094</v>
      </c>
      <c r="G2407" s="133">
        <v>57220185529.032776</v>
      </c>
      <c r="H2407" s="133">
        <v>752460145412.59277</v>
      </c>
      <c r="I2407" s="133">
        <v>9632673665460.7305</v>
      </c>
      <c r="J2407" s="133">
        <v>205740700833.6066</v>
      </c>
      <c r="K2407" s="133">
        <v>74118915494.480301</v>
      </c>
      <c r="L2407" s="133">
        <v>2241520182881.8296</v>
      </c>
      <c r="M2407" s="133">
        <v>12906513610083.242</v>
      </c>
      <c r="N2407" s="133">
        <v>13770059872841.609</v>
      </c>
      <c r="O2407" s="132">
        <v>0.53840232561231594</v>
      </c>
      <c r="P2407" s="132">
        <v>0.60834747864170768</v>
      </c>
      <c r="Q2407" s="133">
        <v>3396.6600574350296</v>
      </c>
      <c r="R2407" s="426">
        <v>1.048647599899587</v>
      </c>
    </row>
    <row r="2408" spans="1:18">
      <c r="A2408" s="134">
        <f t="shared" si="37"/>
        <v>2403</v>
      </c>
      <c r="B2408" s="131">
        <v>8156707.8505061427</v>
      </c>
      <c r="C2408" s="131">
        <v>5798496.6356227659</v>
      </c>
      <c r="D2408" s="131">
        <v>739314.56079280842</v>
      </c>
      <c r="E2408" s="131">
        <v>3209755.622109361</v>
      </c>
      <c r="F2408" s="133">
        <v>223471809817.42389</v>
      </c>
      <c r="G2408" s="133">
        <v>40797677687.352509</v>
      </c>
      <c r="H2408" s="133">
        <v>554329336834.64026</v>
      </c>
      <c r="I2408" s="133">
        <v>10445558604287.686</v>
      </c>
      <c r="J2408" s="133">
        <v>112271407053.20589</v>
      </c>
      <c r="K2408" s="133">
        <v>72722094187.5233</v>
      </c>
      <c r="L2408" s="133">
        <v>1724272757308.6033</v>
      </c>
      <c r="M2408" s="133">
        <v>12909154199671.658</v>
      </c>
      <c r="N2408" s="133">
        <v>13812321848173.881</v>
      </c>
      <c r="O2408" s="132">
        <v>0.63101139083937186</v>
      </c>
      <c r="P2408" s="132">
        <v>0.70304230532789413</v>
      </c>
      <c r="Q2408" s="133">
        <v>3407.0848170137842</v>
      </c>
      <c r="R2408" s="426">
        <v>1.0988943771565165</v>
      </c>
    </row>
    <row r="2409" spans="1:18">
      <c r="A2409" s="134">
        <f t="shared" si="37"/>
        <v>2404</v>
      </c>
      <c r="B2409" s="131">
        <v>10388233.064139279</v>
      </c>
      <c r="C2409" s="131">
        <v>12650608.888820644</v>
      </c>
      <c r="D2409" s="131">
        <v>1142694.0954489177</v>
      </c>
      <c r="E2409" s="131">
        <v>5975280.5296204314</v>
      </c>
      <c r="F2409" s="133">
        <v>269671840397.32394</v>
      </c>
      <c r="G2409" s="133">
        <v>64641615276.665504</v>
      </c>
      <c r="H2409" s="133">
        <v>510754246804.24036</v>
      </c>
      <c r="I2409" s="133">
        <v>19236978884886.094</v>
      </c>
      <c r="J2409" s="133">
        <v>361292093241.90808</v>
      </c>
      <c r="K2409" s="133">
        <v>113386132726.49269</v>
      </c>
      <c r="L2409" s="133">
        <v>3613772580668.6558</v>
      </c>
      <c r="M2409" s="133">
        <v>23836183938327.391</v>
      </c>
      <c r="N2409" s="133">
        <v>25255654565283.25</v>
      </c>
      <c r="O2409" s="132">
        <v>0.67382623149877185</v>
      </c>
      <c r="P2409" s="132">
        <v>0.73177845385554885</v>
      </c>
      <c r="Q2409" s="133">
        <v>6229.8111902524051</v>
      </c>
      <c r="R2409" s="426">
        <v>1.383871141370516</v>
      </c>
    </row>
    <row r="2410" spans="1:18">
      <c r="A2410" s="134">
        <f t="shared" si="37"/>
        <v>2405</v>
      </c>
      <c r="B2410" s="131">
        <v>10893621.86574143</v>
      </c>
      <c r="C2410" s="131">
        <v>5890678.4766555177</v>
      </c>
      <c r="D2410" s="131">
        <v>662463.94336632884</v>
      </c>
      <c r="E2410" s="131">
        <v>4173638.956201565</v>
      </c>
      <c r="F2410" s="133">
        <v>152991668485.72964</v>
      </c>
      <c r="G2410" s="133">
        <v>31162951517.021957</v>
      </c>
      <c r="H2410" s="133">
        <v>458896365078.29108</v>
      </c>
      <c r="I2410" s="133">
        <v>11076214823170.086</v>
      </c>
      <c r="J2410" s="133">
        <v>213962323144.255</v>
      </c>
      <c r="K2410" s="133">
        <v>45631117731.500122</v>
      </c>
      <c r="L2410" s="133">
        <v>1466921240333.8965</v>
      </c>
      <c r="M2410" s="133">
        <v>13261625869458.029</v>
      </c>
      <c r="N2410" s="133">
        <v>14248610721099.752</v>
      </c>
      <c r="O2410" s="132">
        <v>0.6062451286050714</v>
      </c>
      <c r="P2410" s="132">
        <v>0.65998669773537366</v>
      </c>
      <c r="Q2410" s="133">
        <v>3514.7041739269243</v>
      </c>
      <c r="R2410" s="426">
        <v>0.99957216378967106</v>
      </c>
    </row>
    <row r="2411" spans="1:18">
      <c r="A2411" s="134">
        <f t="shared" si="37"/>
        <v>2406</v>
      </c>
      <c r="B2411" s="131">
        <v>13301034.118973967</v>
      </c>
      <c r="C2411" s="131">
        <v>12505143.669515247</v>
      </c>
      <c r="D2411" s="131">
        <v>1257161.6617228119</v>
      </c>
      <c r="E2411" s="131">
        <v>3125227.8901372668</v>
      </c>
      <c r="F2411" s="133">
        <v>260389279312.75122</v>
      </c>
      <c r="G2411" s="133">
        <v>48550360692.380226</v>
      </c>
      <c r="H2411" s="133">
        <v>633653510646.56982</v>
      </c>
      <c r="I2411" s="133">
        <v>21745922043573.254</v>
      </c>
      <c r="J2411" s="133">
        <v>183320997466.42484</v>
      </c>
      <c r="K2411" s="133">
        <v>96547040123.049454</v>
      </c>
      <c r="L2411" s="133">
        <v>3125991335316.6582</v>
      </c>
      <c r="M2411" s="133">
        <v>25785434927125.961</v>
      </c>
      <c r="N2411" s="133">
        <v>27363117104416.652</v>
      </c>
      <c r="O2411" s="132">
        <v>0.6936261526564208</v>
      </c>
      <c r="P2411" s="132">
        <v>0.7575408409113199</v>
      </c>
      <c r="Q2411" s="133">
        <v>6749.6588812078571</v>
      </c>
      <c r="R2411" s="426">
        <v>1.2599923290239508</v>
      </c>
    </row>
    <row r="2412" spans="1:18">
      <c r="A2412" s="134">
        <f t="shared" si="37"/>
        <v>2407</v>
      </c>
      <c r="B2412" s="131">
        <v>11530178.356420619</v>
      </c>
      <c r="C2412" s="131">
        <v>20739933.184178814</v>
      </c>
      <c r="D2412" s="131">
        <v>1146882.6098900305</v>
      </c>
      <c r="E2412" s="131">
        <v>3296245.6619651299</v>
      </c>
      <c r="F2412" s="133">
        <v>296481551090.04926</v>
      </c>
      <c r="G2412" s="133">
        <v>47893459156.861794</v>
      </c>
      <c r="H2412" s="133">
        <v>397607835160.94788</v>
      </c>
      <c r="I2412" s="133">
        <v>26495073191674.813</v>
      </c>
      <c r="J2412" s="133">
        <v>186590518470.99469</v>
      </c>
      <c r="K2412" s="133">
        <v>98316838869.39505</v>
      </c>
      <c r="L2412" s="133">
        <v>3197453155856.0454</v>
      </c>
      <c r="M2412" s="133">
        <v>30375041540032.199</v>
      </c>
      <c r="N2412" s="133">
        <v>32223219875750.188</v>
      </c>
      <c r="O2412" s="132">
        <v>0.73027775557122698</v>
      </c>
      <c r="P2412" s="132">
        <v>0.7946592117466259</v>
      </c>
      <c r="Q2412" s="133">
        <v>7948.5002160212598</v>
      </c>
      <c r="R2412" s="426">
        <v>1.3170911550773148</v>
      </c>
    </row>
    <row r="2413" spans="1:18">
      <c r="A2413" s="134">
        <f t="shared" si="37"/>
        <v>2408</v>
      </c>
      <c r="B2413" s="131">
        <v>11552595.912945792</v>
      </c>
      <c r="C2413" s="131">
        <v>4230179.3886243291</v>
      </c>
      <c r="D2413" s="131">
        <v>822277.12475343002</v>
      </c>
      <c r="E2413" s="131">
        <v>5994112.6495027468</v>
      </c>
      <c r="F2413" s="133">
        <v>179015243798.53796</v>
      </c>
      <c r="G2413" s="133">
        <v>62940149110.066391</v>
      </c>
      <c r="H2413" s="133">
        <v>695926489207.18384</v>
      </c>
      <c r="I2413" s="133">
        <v>8591302808423.1602</v>
      </c>
      <c r="J2413" s="133">
        <v>353506201448.77515</v>
      </c>
      <c r="K2413" s="133">
        <v>91158930033.139114</v>
      </c>
      <c r="L2413" s="133">
        <v>2037299247596.405</v>
      </c>
      <c r="M2413" s="133">
        <v>11769193676708.662</v>
      </c>
      <c r="N2413" s="133">
        <v>12598390066258.311</v>
      </c>
      <c r="O2413" s="132">
        <v>0.53298870288096278</v>
      </c>
      <c r="P2413" s="132">
        <v>0.59346905015922025</v>
      </c>
      <c r="Q2413" s="133">
        <v>3107.64431826796</v>
      </c>
      <c r="R2413" s="426">
        <v>1.1139487124217524</v>
      </c>
    </row>
    <row r="2414" spans="1:18">
      <c r="A2414" s="134">
        <f t="shared" si="37"/>
        <v>2409</v>
      </c>
      <c r="B2414" s="131">
        <v>11854076.476431532</v>
      </c>
      <c r="C2414" s="131">
        <v>16955435.521884777</v>
      </c>
      <c r="D2414" s="131">
        <v>1137778.8847890592</v>
      </c>
      <c r="E2414" s="131">
        <v>7101723.4888111856</v>
      </c>
      <c r="F2414" s="133">
        <v>191629868318.59665</v>
      </c>
      <c r="G2414" s="133">
        <v>74681043157.821289</v>
      </c>
      <c r="H2414" s="133">
        <v>511412532368.9425</v>
      </c>
      <c r="I2414" s="133">
        <v>23800820974870.84</v>
      </c>
      <c r="J2414" s="133">
        <v>574210166138.75867</v>
      </c>
      <c r="K2414" s="133">
        <v>118875619618.08829</v>
      </c>
      <c r="L2414" s="133">
        <v>2479673939320.3818</v>
      </c>
      <c r="M2414" s="133">
        <v>27484993232317.012</v>
      </c>
      <c r="N2414" s="133">
        <v>29163861250101.078</v>
      </c>
      <c r="O2414" s="132">
        <v>0.65893675361530735</v>
      </c>
      <c r="P2414" s="132">
        <v>0.71257469787107475</v>
      </c>
      <c r="Q2414" s="133">
        <v>7193.8483596697279</v>
      </c>
      <c r="R2414" s="426">
        <v>0.98222953786105627</v>
      </c>
    </row>
    <row r="2415" spans="1:18">
      <c r="A2415" s="134">
        <f t="shared" si="37"/>
        <v>2410</v>
      </c>
      <c r="B2415" s="131">
        <v>7287737.8428989155</v>
      </c>
      <c r="C2415" s="131">
        <v>13446027.598000959</v>
      </c>
      <c r="D2415" s="131">
        <v>862163.42788654834</v>
      </c>
      <c r="E2415" s="131">
        <v>6528148.8467419986</v>
      </c>
      <c r="F2415" s="133">
        <v>127518071008.85715</v>
      </c>
      <c r="G2415" s="133">
        <v>38547281399.802368</v>
      </c>
      <c r="H2415" s="133">
        <v>323717593121.47314</v>
      </c>
      <c r="I2415" s="133">
        <v>20737455327693.164</v>
      </c>
      <c r="J2415" s="133">
        <v>437084349693.77997</v>
      </c>
      <c r="K2415" s="133">
        <v>77288510586.130234</v>
      </c>
      <c r="L2415" s="133">
        <v>2136667090291.8433</v>
      </c>
      <c r="M2415" s="133">
        <v>23712212871386.391</v>
      </c>
      <c r="N2415" s="133">
        <v>25161676790220.043</v>
      </c>
      <c r="O2415" s="132">
        <v>0.70836892198733536</v>
      </c>
      <c r="P2415" s="132">
        <v>0.7622689776398518</v>
      </c>
      <c r="Q2415" s="133">
        <v>6206.6296966502323</v>
      </c>
      <c r="R2415" s="426">
        <v>1.049057218978277</v>
      </c>
    </row>
    <row r="2416" spans="1:18">
      <c r="A2416" s="134">
        <f t="shared" si="37"/>
        <v>2411</v>
      </c>
      <c r="B2416" s="131">
        <v>11607817.193492269</v>
      </c>
      <c r="C2416" s="131">
        <v>4832867.4610574124</v>
      </c>
      <c r="D2416" s="131">
        <v>1197238.6316611061</v>
      </c>
      <c r="E2416" s="131">
        <v>3248879.1755637452</v>
      </c>
      <c r="F2416" s="133">
        <v>290357621446.93665</v>
      </c>
      <c r="G2416" s="133">
        <v>49833065185.614944</v>
      </c>
      <c r="H2416" s="133">
        <v>635961905734.10779</v>
      </c>
      <c r="I2416" s="133">
        <v>11217869485999.158</v>
      </c>
      <c r="J2416" s="133">
        <v>207416533242.52875</v>
      </c>
      <c r="K2416" s="133">
        <v>61793308454.081779</v>
      </c>
      <c r="L2416" s="133">
        <v>2810214590480.1514</v>
      </c>
      <c r="M2416" s="133">
        <v>14933255823910.027</v>
      </c>
      <c r="N2416" s="133">
        <v>16104658558334.268</v>
      </c>
      <c r="O2416" s="132">
        <v>0.62468428391104169</v>
      </c>
      <c r="P2416" s="132">
        <v>0.7095163593681485</v>
      </c>
      <c r="Q2416" s="133">
        <v>3972.5354115279397</v>
      </c>
      <c r="R2416" s="426">
        <v>1.1983390138427847</v>
      </c>
    </row>
    <row r="2417" spans="1:18">
      <c r="A2417" s="134">
        <f t="shared" si="37"/>
        <v>2412</v>
      </c>
      <c r="B2417" s="131">
        <v>10711065.850893691</v>
      </c>
      <c r="C2417" s="131">
        <v>7264047.8865666064</v>
      </c>
      <c r="D2417" s="131">
        <v>1371891.928774758</v>
      </c>
      <c r="E2417" s="131">
        <v>5453536.830000462</v>
      </c>
      <c r="F2417" s="133">
        <v>222628456930.8974</v>
      </c>
      <c r="G2417" s="133">
        <v>69200604960.062134</v>
      </c>
      <c r="H2417" s="133">
        <v>724452431652.9104</v>
      </c>
      <c r="I2417" s="133">
        <v>14223721217399.777</v>
      </c>
      <c r="J2417" s="133">
        <v>273687969549.22461</v>
      </c>
      <c r="K2417" s="133">
        <v>88967738495.103073</v>
      </c>
      <c r="L2417" s="133">
        <v>3692116688236.6963</v>
      </c>
      <c r="M2417" s="133">
        <v>19002946045333.711</v>
      </c>
      <c r="N2417" s="133">
        <v>20309578903093.387</v>
      </c>
      <c r="O2417" s="132">
        <v>0.62877088060068953</v>
      </c>
      <c r="P2417" s="132">
        <v>0.68801359607311563</v>
      </c>
      <c r="Q2417" s="133">
        <v>5009.7629262687187</v>
      </c>
      <c r="R2417" s="426">
        <v>1.2014189888141167</v>
      </c>
    </row>
    <row r="2418" spans="1:18">
      <c r="A2418" s="134">
        <f t="shared" si="37"/>
        <v>2413</v>
      </c>
      <c r="B2418" s="131">
        <v>10768675.487069681</v>
      </c>
      <c r="C2418" s="131">
        <v>7022498.478019827</v>
      </c>
      <c r="D2418" s="131">
        <v>1355331.8765911432</v>
      </c>
      <c r="E2418" s="131">
        <v>4071189.6770457085</v>
      </c>
      <c r="F2418" s="133">
        <v>210413530330.54974</v>
      </c>
      <c r="G2418" s="133">
        <v>47457760908.207565</v>
      </c>
      <c r="H2418" s="133">
        <v>592891265147.16296</v>
      </c>
      <c r="I2418" s="133">
        <v>12309337791251.229</v>
      </c>
      <c r="J2418" s="133">
        <v>176208744393.32593</v>
      </c>
      <c r="K2418" s="133">
        <v>126188300270.94298</v>
      </c>
      <c r="L2418" s="133">
        <v>3125627381323.4604</v>
      </c>
      <c r="M2418" s="133">
        <v>16330253482386.121</v>
      </c>
      <c r="N2418" s="133">
        <v>17392794550379.174</v>
      </c>
      <c r="O2418" s="132">
        <v>0.60265796968845797</v>
      </c>
      <c r="P2418" s="132">
        <v>0.67199017777989933</v>
      </c>
      <c r="Q2418" s="133">
        <v>4290.2798594916558</v>
      </c>
      <c r="R2418" s="426">
        <v>1.1674859740470498</v>
      </c>
    </row>
    <row r="2419" spans="1:18">
      <c r="A2419" s="134">
        <f t="shared" si="37"/>
        <v>2414</v>
      </c>
      <c r="B2419" s="131">
        <v>13028181.14961458</v>
      </c>
      <c r="C2419" s="131">
        <v>5445959.5886253724</v>
      </c>
      <c r="D2419" s="131">
        <v>923419.35506203037</v>
      </c>
      <c r="E2419" s="131">
        <v>6634891.9828519579</v>
      </c>
      <c r="F2419" s="133">
        <v>212219928286.2807</v>
      </c>
      <c r="G2419" s="133">
        <v>62133082036.022667</v>
      </c>
      <c r="H2419" s="133">
        <v>409022064486.08429</v>
      </c>
      <c r="I2419" s="133">
        <v>10054761755938.373</v>
      </c>
      <c r="J2419" s="133">
        <v>401110866232.84082</v>
      </c>
      <c r="K2419" s="133">
        <v>85175268318.002716</v>
      </c>
      <c r="L2419" s="133">
        <v>1860899771517.4058</v>
      </c>
      <c r="M2419" s="133">
        <v>12810969726492.705</v>
      </c>
      <c r="N2419" s="133">
        <v>13738949401299.963</v>
      </c>
      <c r="O2419" s="132">
        <v>0.51628478261264921</v>
      </c>
      <c r="P2419" s="132">
        <v>0.5863254369777916</v>
      </c>
      <c r="Q2419" s="133">
        <v>3388.9860388011748</v>
      </c>
      <c r="R2419" s="426">
        <v>1.1830134979534899</v>
      </c>
    </row>
    <row r="2420" spans="1:18">
      <c r="A2420" s="134">
        <f t="shared" si="37"/>
        <v>2415</v>
      </c>
      <c r="B2420" s="131">
        <v>8243588.5938598476</v>
      </c>
      <c r="C2420" s="131">
        <v>7877496.1808678498</v>
      </c>
      <c r="D2420" s="131">
        <v>1261802.1105055381</v>
      </c>
      <c r="E2420" s="131">
        <v>6080185.6290810574</v>
      </c>
      <c r="F2420" s="133">
        <v>158131629357.33203</v>
      </c>
      <c r="G2420" s="133">
        <v>64504777228.934311</v>
      </c>
      <c r="H2420" s="133">
        <v>547631776660.75006</v>
      </c>
      <c r="I2420" s="133">
        <v>11254003283445.428</v>
      </c>
      <c r="J2420" s="133">
        <v>343960237096.77295</v>
      </c>
      <c r="K2420" s="133">
        <v>101108645018.87166</v>
      </c>
      <c r="L2420" s="133">
        <v>2205541670429.8867</v>
      </c>
      <c r="M2420" s="133">
        <v>14452245612651.709</v>
      </c>
      <c r="N2420" s="133">
        <v>15336411014674.391</v>
      </c>
      <c r="O2420" s="132">
        <v>0.58119067492662191</v>
      </c>
      <c r="P2420" s="132">
        <v>0.65236323080855274</v>
      </c>
      <c r="Q2420" s="133">
        <v>3783.0318240440038</v>
      </c>
      <c r="R2420" s="426">
        <v>0.87992345953466145</v>
      </c>
    </row>
    <row r="2421" spans="1:18">
      <c r="A2421" s="134">
        <f t="shared" si="37"/>
        <v>2416</v>
      </c>
      <c r="B2421" s="131">
        <v>9485228.7924388498</v>
      </c>
      <c r="C2421" s="131">
        <v>15051726.31327608</v>
      </c>
      <c r="D2421" s="131">
        <v>975038.33343388932</v>
      </c>
      <c r="E2421" s="131">
        <v>6725259.9504224695</v>
      </c>
      <c r="F2421" s="133">
        <v>215580779898.4921</v>
      </c>
      <c r="G2421" s="133">
        <v>41552542165.422806</v>
      </c>
      <c r="H2421" s="133">
        <v>687982463398.86462</v>
      </c>
      <c r="I2421" s="133">
        <v>18834083961207.813</v>
      </c>
      <c r="J2421" s="133">
        <v>338975063284.24054</v>
      </c>
      <c r="K2421" s="133">
        <v>65538434217.490196</v>
      </c>
      <c r="L2421" s="133">
        <v>2463699691411.6538</v>
      </c>
      <c r="M2421" s="133">
        <v>22390279613520.059</v>
      </c>
      <c r="N2421" s="133">
        <v>23745485334609.273</v>
      </c>
      <c r="O2421" s="132">
        <v>0.66019461307287597</v>
      </c>
      <c r="P2421" s="132">
        <v>0.71871816917790476</v>
      </c>
      <c r="Q2421" s="133">
        <v>5857.297813174463</v>
      </c>
      <c r="R2421" s="426">
        <v>1.0840136733972583</v>
      </c>
    </row>
    <row r="2422" spans="1:18">
      <c r="A2422" s="134">
        <f t="shared" si="37"/>
        <v>2417</v>
      </c>
      <c r="B2422" s="131">
        <v>10082437.555570537</v>
      </c>
      <c r="C2422" s="131">
        <v>7854201.7105461499</v>
      </c>
      <c r="D2422" s="131">
        <v>850953.9844357965</v>
      </c>
      <c r="E2422" s="131">
        <v>4685572.0814146921</v>
      </c>
      <c r="F2422" s="133">
        <v>232651841526.60892</v>
      </c>
      <c r="G2422" s="133">
        <v>51239492204.129654</v>
      </c>
      <c r="H2422" s="133">
        <v>654574448144.98022</v>
      </c>
      <c r="I2422" s="133">
        <v>12433987528120.85</v>
      </c>
      <c r="J2422" s="133">
        <v>307568348317.34601</v>
      </c>
      <c r="K2422" s="133">
        <v>57854924782.301666</v>
      </c>
      <c r="L2422" s="133">
        <v>1565509088294.5486</v>
      </c>
      <c r="M2422" s="133">
        <v>15019494337660.025</v>
      </c>
      <c r="N2422" s="133">
        <v>16030733250768.471</v>
      </c>
      <c r="O2422" s="132">
        <v>0.62243563389555323</v>
      </c>
      <c r="P2422" s="132">
        <v>0.69425375040951653</v>
      </c>
      <c r="Q2422" s="133">
        <v>3954.3002591930122</v>
      </c>
      <c r="R2422" s="426">
        <v>1.0516201296170857</v>
      </c>
    </row>
    <row r="2423" spans="1:18">
      <c r="A2423" s="134">
        <f t="shared" si="37"/>
        <v>2418</v>
      </c>
      <c r="B2423" s="131">
        <v>10959870.51454648</v>
      </c>
      <c r="C2423" s="131">
        <v>5618656.1279496616</v>
      </c>
      <c r="D2423" s="131">
        <v>1227996.0559210118</v>
      </c>
      <c r="E2423" s="131">
        <v>5674922.0773408581</v>
      </c>
      <c r="F2423" s="133">
        <v>213069917654.07159</v>
      </c>
      <c r="G2423" s="133">
        <v>50735332611.136681</v>
      </c>
      <c r="H2423" s="133">
        <v>443071540390.98334</v>
      </c>
      <c r="I2423" s="133">
        <v>11413409762102.822</v>
      </c>
      <c r="J2423" s="133">
        <v>180414913224.20074</v>
      </c>
      <c r="K2423" s="133">
        <v>111307766151.19157</v>
      </c>
      <c r="L2423" s="133">
        <v>2871563439647.5337</v>
      </c>
      <c r="M2423" s="133">
        <v>15019767421516.73</v>
      </c>
      <c r="N2423" s="133">
        <v>15963444996346.82</v>
      </c>
      <c r="O2423" s="132">
        <v>0.56953421079006306</v>
      </c>
      <c r="P2423" s="132">
        <v>0.63550664598035134</v>
      </c>
      <c r="Q2423" s="133">
        <v>3937.7022684624617</v>
      </c>
      <c r="R2423" s="426">
        <v>1.1065005556743557</v>
      </c>
    </row>
    <row r="2424" spans="1:18">
      <c r="A2424" s="134">
        <f t="shared" si="37"/>
        <v>2419</v>
      </c>
      <c r="B2424" s="131">
        <v>13152082.46347414</v>
      </c>
      <c r="C2424" s="131">
        <v>7998209.4384469474</v>
      </c>
      <c r="D2424" s="131">
        <v>1143662.2994107418</v>
      </c>
      <c r="E2424" s="131">
        <v>4774611.1701231301</v>
      </c>
      <c r="F2424" s="133">
        <v>333977061090.83374</v>
      </c>
      <c r="G2424" s="133">
        <v>51423799547.897964</v>
      </c>
      <c r="H2424" s="133">
        <v>801094855001.95728</v>
      </c>
      <c r="I2424" s="133">
        <v>15518969656428.713</v>
      </c>
      <c r="J2424" s="133">
        <v>320261339761.25146</v>
      </c>
      <c r="K2424" s="133">
        <v>59223448909.804817</v>
      </c>
      <c r="L2424" s="133">
        <v>2239890834316.7651</v>
      </c>
      <c r="M2424" s="133">
        <v>18939440134418.492</v>
      </c>
      <c r="N2424" s="133">
        <v>20210846530011.34</v>
      </c>
      <c r="O2424" s="132">
        <v>0.64742177056596861</v>
      </c>
      <c r="P2424" s="132">
        <v>0.71091694442242581</v>
      </c>
      <c r="Q2424" s="133">
        <v>4985.4086161843461</v>
      </c>
      <c r="R2424" s="426">
        <v>0.94361940534396538</v>
      </c>
    </row>
    <row r="2425" spans="1:18">
      <c r="A2425" s="134">
        <f t="shared" si="37"/>
        <v>2420</v>
      </c>
      <c r="B2425" s="131">
        <v>10433419.546431206</v>
      </c>
      <c r="C2425" s="131">
        <v>4448704.2204323346</v>
      </c>
      <c r="D2425" s="131">
        <v>893371.79394963407</v>
      </c>
      <c r="E2425" s="131">
        <v>5498869.0343285501</v>
      </c>
      <c r="F2425" s="133">
        <v>235837468709.03967</v>
      </c>
      <c r="G2425" s="133">
        <v>52312771109.731506</v>
      </c>
      <c r="H2425" s="133">
        <v>322798970501.52002</v>
      </c>
      <c r="I2425" s="133">
        <v>7563908805774.2695</v>
      </c>
      <c r="J2425" s="133">
        <v>316043249799.62061</v>
      </c>
      <c r="K2425" s="133">
        <v>99731917779.216934</v>
      </c>
      <c r="L2425" s="133">
        <v>2371714119508.98</v>
      </c>
      <c r="M2425" s="133">
        <v>10674197063363.607</v>
      </c>
      <c r="N2425" s="133">
        <v>11471872642934.361</v>
      </c>
      <c r="O2425" s="132">
        <v>0.53079594632906157</v>
      </c>
      <c r="P2425" s="132">
        <v>0.59340301355872738</v>
      </c>
      <c r="Q2425" s="133">
        <v>2829.766315474682</v>
      </c>
      <c r="R2425" s="426">
        <v>1.1960315735680567</v>
      </c>
    </row>
    <row r="2426" spans="1:18">
      <c r="A2426" s="134">
        <f t="shared" si="37"/>
        <v>2421</v>
      </c>
      <c r="B2426" s="131">
        <v>9138032.713825129</v>
      </c>
      <c r="C2426" s="131">
        <v>5198880.3397976495</v>
      </c>
      <c r="D2426" s="131">
        <v>740730.75165716698</v>
      </c>
      <c r="E2426" s="131">
        <v>5647244.0007102322</v>
      </c>
      <c r="F2426" s="133">
        <v>224294176244.66315</v>
      </c>
      <c r="G2426" s="133">
        <v>60787488378.530212</v>
      </c>
      <c r="H2426" s="133">
        <v>147176317108.24097</v>
      </c>
      <c r="I2426" s="133">
        <v>11125202925849.559</v>
      </c>
      <c r="J2426" s="133">
        <v>454653154338.32593</v>
      </c>
      <c r="K2426" s="133">
        <v>81976070470.285278</v>
      </c>
      <c r="L2426" s="133">
        <v>1839596948108.0315</v>
      </c>
      <c r="M2426" s="133">
        <v>13648605415874.441</v>
      </c>
      <c r="N2426" s="133">
        <v>14741856983742.848</v>
      </c>
      <c r="O2426" s="132">
        <v>0.60603754244810948</v>
      </c>
      <c r="P2426" s="132">
        <v>0.65436311908837486</v>
      </c>
      <c r="Q2426" s="133">
        <v>3636.373207632671</v>
      </c>
      <c r="R2426" s="426">
        <v>1.1276347037903096</v>
      </c>
    </row>
    <row r="2427" spans="1:18">
      <c r="A2427" s="134">
        <f t="shared" si="37"/>
        <v>2422</v>
      </c>
      <c r="B2427" s="131">
        <v>7353244.8755109375</v>
      </c>
      <c r="C2427" s="131">
        <v>5135207.6185489837</v>
      </c>
      <c r="D2427" s="131">
        <v>800968.4519673388</v>
      </c>
      <c r="E2427" s="131">
        <v>4002751.8285043072</v>
      </c>
      <c r="F2427" s="133">
        <v>247328971764.6445</v>
      </c>
      <c r="G2427" s="133">
        <v>53671605446.277618</v>
      </c>
      <c r="H2427" s="133">
        <v>612856121615.41406</v>
      </c>
      <c r="I2427" s="133">
        <v>9788635348123.373</v>
      </c>
      <c r="J2427" s="133">
        <v>272665721436.7995</v>
      </c>
      <c r="K2427" s="133">
        <v>76236191998.751068</v>
      </c>
      <c r="L2427" s="133">
        <v>2387399547274.4619</v>
      </c>
      <c r="M2427" s="133">
        <v>13137792930448.801</v>
      </c>
      <c r="N2427" s="133">
        <v>14094358636736.346</v>
      </c>
      <c r="O2427" s="132">
        <v>0.64429527815691334</v>
      </c>
      <c r="P2427" s="132">
        <v>0.71329376107331277</v>
      </c>
      <c r="Q2427" s="133">
        <v>3476.6548191258871</v>
      </c>
      <c r="R2427" s="426">
        <v>1.335272688522364</v>
      </c>
    </row>
    <row r="2428" spans="1:18">
      <c r="A2428" s="134">
        <f t="shared" si="37"/>
        <v>2423</v>
      </c>
      <c r="B2428" s="131">
        <v>10698834.173974534</v>
      </c>
      <c r="C2428" s="131">
        <v>9965610.7219612431</v>
      </c>
      <c r="D2428" s="131">
        <v>759284.29893612117</v>
      </c>
      <c r="E2428" s="131">
        <v>6728321.1599482745</v>
      </c>
      <c r="F2428" s="133">
        <v>205324570309.18164</v>
      </c>
      <c r="G2428" s="133">
        <v>51939346501.598099</v>
      </c>
      <c r="H2428" s="133">
        <v>289104281984.81329</v>
      </c>
      <c r="I2428" s="133">
        <v>17329216487603.396</v>
      </c>
      <c r="J2428" s="133">
        <v>618210632784.90479</v>
      </c>
      <c r="K2428" s="133">
        <v>66469569495.193077</v>
      </c>
      <c r="L2428" s="133">
        <v>1653968378374.3689</v>
      </c>
      <c r="M2428" s="133">
        <v>19956969350242.676</v>
      </c>
      <c r="N2428" s="133">
        <v>21210671006364.816</v>
      </c>
      <c r="O2428" s="132">
        <v>0.64950020473115977</v>
      </c>
      <c r="P2428" s="132">
        <v>0.71121478463562482</v>
      </c>
      <c r="Q2428" s="133">
        <v>5232.0352753736597</v>
      </c>
      <c r="R2428" s="426">
        <v>1.0377860125413592</v>
      </c>
    </row>
    <row r="2429" spans="1:18">
      <c r="A2429" s="134">
        <f t="shared" si="37"/>
        <v>2424</v>
      </c>
      <c r="B2429" s="131">
        <v>6892118.6357182059</v>
      </c>
      <c r="C2429" s="131">
        <v>4093538.417781793</v>
      </c>
      <c r="D2429" s="131">
        <v>994678.67708118842</v>
      </c>
      <c r="E2429" s="131">
        <v>4105132.4514014069</v>
      </c>
      <c r="F2429" s="133">
        <v>218528747141.34509</v>
      </c>
      <c r="G2429" s="133">
        <v>37428797588.221756</v>
      </c>
      <c r="H2429" s="133">
        <v>593928891329.72729</v>
      </c>
      <c r="I2429" s="133">
        <v>9173823272088.5879</v>
      </c>
      <c r="J2429" s="133">
        <v>205076057717.17645</v>
      </c>
      <c r="K2429" s="133">
        <v>68612337251.714836</v>
      </c>
      <c r="L2429" s="133">
        <v>2587728531644.6812</v>
      </c>
      <c r="M2429" s="133">
        <v>12629169090031.887</v>
      </c>
      <c r="N2429" s="133">
        <v>13606856499469.76</v>
      </c>
      <c r="O2429" s="132">
        <v>0.6016354356518665</v>
      </c>
      <c r="P2429" s="132">
        <v>0.67664664730684088</v>
      </c>
      <c r="Q2429" s="133">
        <v>3356.4026885717217</v>
      </c>
      <c r="R2429" s="426">
        <v>1.1737139473220812</v>
      </c>
    </row>
    <row r="2430" spans="1:18">
      <c r="A2430" s="134">
        <f t="shared" si="37"/>
        <v>2425</v>
      </c>
      <c r="B2430" s="131">
        <v>10133719.365576908</v>
      </c>
      <c r="C2430" s="131">
        <v>7869766.0623835446</v>
      </c>
      <c r="D2430" s="131">
        <v>915711.28055970673</v>
      </c>
      <c r="E2430" s="131">
        <v>2392970.7436259561</v>
      </c>
      <c r="F2430" s="133">
        <v>266677638169.71954</v>
      </c>
      <c r="G2430" s="133">
        <v>62481734003.6838</v>
      </c>
      <c r="H2430" s="133">
        <v>510246197314.73114</v>
      </c>
      <c r="I2430" s="133">
        <v>13261920847654.73</v>
      </c>
      <c r="J2430" s="133">
        <v>73240419571.454697</v>
      </c>
      <c r="K2430" s="133">
        <v>123127631423.84274</v>
      </c>
      <c r="L2430" s="133">
        <v>1878463498930.8027</v>
      </c>
      <c r="M2430" s="133">
        <v>15846998594895.561</v>
      </c>
      <c r="N2430" s="133">
        <v>16924693586459.609</v>
      </c>
      <c r="O2430" s="132">
        <v>0.65537841275887165</v>
      </c>
      <c r="P2430" s="132">
        <v>0.70853579133451239</v>
      </c>
      <c r="Q2430" s="133">
        <v>4174.8134155055768</v>
      </c>
      <c r="R2430" s="426">
        <v>0.9806155559094536</v>
      </c>
    </row>
    <row r="2431" spans="1:18">
      <c r="A2431" s="134">
        <f t="shared" si="37"/>
        <v>2426</v>
      </c>
      <c r="B2431" s="131">
        <v>12210850.097243512</v>
      </c>
      <c r="C2431" s="131">
        <v>6026545.9275734704</v>
      </c>
      <c r="D2431" s="131">
        <v>819019.18667299079</v>
      </c>
      <c r="E2431" s="131">
        <v>5100792.1641082801</v>
      </c>
      <c r="F2431" s="133">
        <v>223643321630.39911</v>
      </c>
      <c r="G2431" s="133">
        <v>51104339749.833893</v>
      </c>
      <c r="H2431" s="133">
        <v>183494599085.36282</v>
      </c>
      <c r="I2431" s="133">
        <v>11196767830015.559</v>
      </c>
      <c r="J2431" s="133">
        <v>386971311044.67615</v>
      </c>
      <c r="K2431" s="133">
        <v>92949525423.589478</v>
      </c>
      <c r="L2431" s="133">
        <v>1896703961205.428</v>
      </c>
      <c r="M2431" s="133">
        <v>13756887226774.615</v>
      </c>
      <c r="N2431" s="133">
        <v>14712273684762.645</v>
      </c>
      <c r="O2431" s="132">
        <v>0.57515080255999262</v>
      </c>
      <c r="P2431" s="132">
        <v>0.63230142913592813</v>
      </c>
      <c r="Q2431" s="133">
        <v>3629.0758965867403</v>
      </c>
      <c r="R2431" s="426">
        <v>1.216182318629673</v>
      </c>
    </row>
    <row r="2432" spans="1:18">
      <c r="A2432" s="134">
        <f t="shared" si="37"/>
        <v>2427</v>
      </c>
      <c r="B2432" s="131">
        <v>13429859.546595989</v>
      </c>
      <c r="C2432" s="131">
        <v>15233776.467588326</v>
      </c>
      <c r="D2432" s="131">
        <v>1730529.8232071504</v>
      </c>
      <c r="E2432" s="131">
        <v>4738475.3232069854</v>
      </c>
      <c r="F2432" s="133">
        <v>204249268534.71176</v>
      </c>
      <c r="G2432" s="133">
        <v>44015312024.265991</v>
      </c>
      <c r="H2432" s="133">
        <v>447343610744.4679</v>
      </c>
      <c r="I2432" s="133">
        <v>20863876699434.336</v>
      </c>
      <c r="J2432" s="133">
        <v>291214954235.68396</v>
      </c>
      <c r="K2432" s="133">
        <v>127582433252.50098</v>
      </c>
      <c r="L2432" s="133">
        <v>3435597487421.4966</v>
      </c>
      <c r="M2432" s="133">
        <v>25165615185088.484</v>
      </c>
      <c r="N2432" s="133">
        <v>26681893622161</v>
      </c>
      <c r="O2432" s="132">
        <v>0.66374966722941031</v>
      </c>
      <c r="P2432" s="132">
        <v>0.73017854982626484</v>
      </c>
      <c r="Q2432" s="133">
        <v>6581.621515086581</v>
      </c>
      <c r="R2432" s="426">
        <v>1.0077046970135961</v>
      </c>
    </row>
    <row r="2433" spans="1:18">
      <c r="A2433" s="134">
        <f t="shared" si="37"/>
        <v>2428</v>
      </c>
      <c r="B2433" s="131">
        <v>12378327.896030905</v>
      </c>
      <c r="C2433" s="131">
        <v>19493458.066773813</v>
      </c>
      <c r="D2433" s="131">
        <v>872024.87544550933</v>
      </c>
      <c r="E2433" s="131">
        <v>3609436.6166148297</v>
      </c>
      <c r="F2433" s="133">
        <v>197734945883.0708</v>
      </c>
      <c r="G2433" s="133">
        <v>49647136121.684753</v>
      </c>
      <c r="H2433" s="133">
        <v>268622519498.505</v>
      </c>
      <c r="I2433" s="133">
        <v>24689865947266.574</v>
      </c>
      <c r="J2433" s="133">
        <v>175761671830.4451</v>
      </c>
      <c r="K2433" s="133">
        <v>115124285745.39261</v>
      </c>
      <c r="L2433" s="133">
        <v>1753973823062.2825</v>
      </c>
      <c r="M2433" s="133">
        <v>27003348247403.199</v>
      </c>
      <c r="N2433" s="133">
        <v>28534319940433.578</v>
      </c>
      <c r="O2433" s="132">
        <v>0.70393542759202821</v>
      </c>
      <c r="P2433" s="132">
        <v>0.75964142873309903</v>
      </c>
      <c r="Q2433" s="133">
        <v>7038.5594327660529</v>
      </c>
      <c r="R2433" s="426">
        <v>0.96763623326159642</v>
      </c>
    </row>
    <row r="2434" spans="1:18">
      <c r="A2434" s="134">
        <f t="shared" si="37"/>
        <v>2429</v>
      </c>
      <c r="B2434" s="131">
        <v>6345538.2213774929</v>
      </c>
      <c r="C2434" s="131">
        <v>4945249.4034676943</v>
      </c>
      <c r="D2434" s="131">
        <v>1230655.8714058064</v>
      </c>
      <c r="E2434" s="131">
        <v>5798911.2360740406</v>
      </c>
      <c r="F2434" s="133">
        <v>270540061277.65826</v>
      </c>
      <c r="G2434" s="133">
        <v>44976492289.683533</v>
      </c>
      <c r="H2434" s="133">
        <v>718015059031.19006</v>
      </c>
      <c r="I2434" s="133">
        <v>10682043912849.771</v>
      </c>
      <c r="J2434" s="133">
        <v>377612095138.7829</v>
      </c>
      <c r="K2434" s="133">
        <v>78281949450.59874</v>
      </c>
      <c r="L2434" s="133">
        <v>2792751717678.7583</v>
      </c>
      <c r="M2434" s="133">
        <v>14648704734149.102</v>
      </c>
      <c r="N2434" s="133">
        <v>15703523230449.496</v>
      </c>
      <c r="O2434" s="132">
        <v>0.62228467454079617</v>
      </c>
      <c r="P2434" s="132">
        <v>0.70624460092089691</v>
      </c>
      <c r="Q2434" s="133">
        <v>3873.5873780092493</v>
      </c>
      <c r="R2434" s="426">
        <v>1.0599015751516239</v>
      </c>
    </row>
    <row r="2435" spans="1:18">
      <c r="A2435" s="134">
        <f t="shared" si="37"/>
        <v>2430</v>
      </c>
      <c r="B2435" s="131">
        <v>10452175.741758695</v>
      </c>
      <c r="C2435" s="131">
        <v>6443991.5359770888</v>
      </c>
      <c r="D2435" s="131">
        <v>550680.85477799212</v>
      </c>
      <c r="E2435" s="131">
        <v>4864203.9749697326</v>
      </c>
      <c r="F2435" s="133">
        <v>224955976403.6954</v>
      </c>
      <c r="G2435" s="133">
        <v>58337919654.299698</v>
      </c>
      <c r="H2435" s="133">
        <v>369766734091.11395</v>
      </c>
      <c r="I2435" s="133">
        <v>11424484508756.443</v>
      </c>
      <c r="J2435" s="133">
        <v>360315599362.59711</v>
      </c>
      <c r="K2435" s="133">
        <v>55812014973.248383</v>
      </c>
      <c r="L2435" s="133">
        <v>1191999380062.3164</v>
      </c>
      <c r="M2435" s="133">
        <v>13402378237245.719</v>
      </c>
      <c r="N2435" s="133">
        <v>14327859020886.338</v>
      </c>
      <c r="O2435" s="132">
        <v>0.60609454092571302</v>
      </c>
      <c r="P2435" s="132">
        <v>0.66720395599875026</v>
      </c>
      <c r="Q2435" s="133">
        <v>3534.2523485166103</v>
      </c>
      <c r="R2435" s="426">
        <v>1.0621710021762147</v>
      </c>
    </row>
    <row r="2436" spans="1:18">
      <c r="A2436" s="134">
        <f t="shared" si="37"/>
        <v>2431</v>
      </c>
      <c r="B2436" s="131">
        <v>9923279.0959189273</v>
      </c>
      <c r="C2436" s="131">
        <v>8917876.4838701077</v>
      </c>
      <c r="D2436" s="131">
        <v>903315.46774963883</v>
      </c>
      <c r="E2436" s="131">
        <v>2656777.2520224983</v>
      </c>
      <c r="F2436" s="133">
        <v>177190697687.01727</v>
      </c>
      <c r="G2436" s="133">
        <v>43895949174.152374</v>
      </c>
      <c r="H2436" s="133">
        <v>704014086615.47949</v>
      </c>
      <c r="I2436" s="133">
        <v>13187470955781.045</v>
      </c>
      <c r="J2436" s="133">
        <v>199611610314.96741</v>
      </c>
      <c r="K2436" s="133">
        <v>82297631396.868591</v>
      </c>
      <c r="L2436" s="133">
        <v>1962525069618.0464</v>
      </c>
      <c r="M2436" s="133">
        <v>16135919353726.406</v>
      </c>
      <c r="N2436" s="133">
        <v>17261677913742.842</v>
      </c>
      <c r="O2436" s="132">
        <v>0.65788903234818319</v>
      </c>
      <c r="P2436" s="132">
        <v>0.73028683582035281</v>
      </c>
      <c r="Q2436" s="133">
        <v>4257.9373245542283</v>
      </c>
      <c r="R2436" s="426">
        <v>1.0618593902622835</v>
      </c>
    </row>
    <row r="2437" spans="1:18">
      <c r="A2437" s="134">
        <f t="shared" si="37"/>
        <v>2432</v>
      </c>
      <c r="B2437" s="131">
        <v>8645283.9141293354</v>
      </c>
      <c r="C2437" s="131">
        <v>3484599.85095509</v>
      </c>
      <c r="D2437" s="131">
        <v>933761.71907501633</v>
      </c>
      <c r="E2437" s="131">
        <v>5252552.7887525614</v>
      </c>
      <c r="F2437" s="133">
        <v>242290406024.69568</v>
      </c>
      <c r="G2437" s="133">
        <v>33496197463.41713</v>
      </c>
      <c r="H2437" s="133">
        <v>260732575332.20227</v>
      </c>
      <c r="I2437" s="133">
        <v>8357827344240.0439</v>
      </c>
      <c r="J2437" s="133">
        <v>422697231540.05518</v>
      </c>
      <c r="K2437" s="133">
        <v>97397739247.758789</v>
      </c>
      <c r="L2437" s="133">
        <v>1857779481591.2703</v>
      </c>
      <c r="M2437" s="133">
        <v>10996434371951.328</v>
      </c>
      <c r="N2437" s="133">
        <v>11857761881840.855</v>
      </c>
      <c r="O2437" s="132">
        <v>0.56079510681863776</v>
      </c>
      <c r="P2437" s="132">
        <v>0.62211933169660338</v>
      </c>
      <c r="Q2437" s="133">
        <v>2924.9535969020362</v>
      </c>
      <c r="R2437" s="426">
        <v>1.0178715248966033</v>
      </c>
    </row>
    <row r="2438" spans="1:18">
      <c r="A2438" s="134">
        <f t="shared" si="37"/>
        <v>2433</v>
      </c>
      <c r="B2438" s="131">
        <v>11725722.742053822</v>
      </c>
      <c r="C2438" s="131">
        <v>9774621.7876026072</v>
      </c>
      <c r="D2438" s="131">
        <v>915066.74791112333</v>
      </c>
      <c r="E2438" s="131">
        <v>4104187.1646170728</v>
      </c>
      <c r="F2438" s="133">
        <v>188802222724.04871</v>
      </c>
      <c r="G2438" s="133">
        <v>45901502800.231499</v>
      </c>
      <c r="H2438" s="133">
        <v>699574926224.89551</v>
      </c>
      <c r="I2438" s="133">
        <v>15031233716371.107</v>
      </c>
      <c r="J2438" s="133">
        <v>278308401694.33984</v>
      </c>
      <c r="K2438" s="133">
        <v>96576767037.924713</v>
      </c>
      <c r="L2438" s="133">
        <v>1765636715648.8362</v>
      </c>
      <c r="M2438" s="133">
        <v>17871330526977.105</v>
      </c>
      <c r="N2438" s="133">
        <v>19086249765073.746</v>
      </c>
      <c r="O2438" s="132">
        <v>0.64943919275431927</v>
      </c>
      <c r="P2438" s="132">
        <v>0.708560657856668</v>
      </c>
      <c r="Q2438" s="133">
        <v>4708.0043821099525</v>
      </c>
      <c r="R2438" s="426">
        <v>0.86744995698962113</v>
      </c>
    </row>
    <row r="2439" spans="1:18">
      <c r="A2439" s="134">
        <f t="shared" si="37"/>
        <v>2434</v>
      </c>
      <c r="B2439" s="131">
        <v>15217596.695156585</v>
      </c>
      <c r="C2439" s="131">
        <v>7497984.3570629982</v>
      </c>
      <c r="D2439" s="131">
        <v>791920.19742477208</v>
      </c>
      <c r="E2439" s="131">
        <v>6293291.355996659</v>
      </c>
      <c r="F2439" s="133">
        <v>203008606647.02682</v>
      </c>
      <c r="G2439" s="133">
        <v>70469061991.597229</v>
      </c>
      <c r="H2439" s="133">
        <v>874778766429.73572</v>
      </c>
      <c r="I2439" s="133">
        <v>11794074131215.504</v>
      </c>
      <c r="J2439" s="133">
        <v>502580590434.91772</v>
      </c>
      <c r="K2439" s="133">
        <v>84862393866.9216</v>
      </c>
      <c r="L2439" s="133">
        <v>2174282629309.5967</v>
      </c>
      <c r="M2439" s="133">
        <v>15430578511256.676</v>
      </c>
      <c r="N2439" s="133">
        <v>16548628664529.469</v>
      </c>
      <c r="O2439" s="132">
        <v>0.57045239931749492</v>
      </c>
      <c r="P2439" s="132">
        <v>0.63898937171835823</v>
      </c>
      <c r="Q2439" s="133">
        <v>4082.0494979105742</v>
      </c>
      <c r="R2439" s="426">
        <v>1.1816326444706702</v>
      </c>
    </row>
    <row r="2440" spans="1:18">
      <c r="A2440" s="134">
        <f t="shared" ref="A2440:A2503" si="38">A2439+1</f>
        <v>2435</v>
      </c>
      <c r="B2440" s="131">
        <v>7609093.3268341795</v>
      </c>
      <c r="C2440" s="131">
        <v>3830722.4727010848</v>
      </c>
      <c r="D2440" s="131">
        <v>1155571.6426743553</v>
      </c>
      <c r="E2440" s="131">
        <v>5104138.1057066265</v>
      </c>
      <c r="F2440" s="133">
        <v>215667748805.96143</v>
      </c>
      <c r="G2440" s="133">
        <v>44230288929.055099</v>
      </c>
      <c r="H2440" s="133">
        <v>585321739035.50671</v>
      </c>
      <c r="I2440" s="133">
        <v>8829396363177.582</v>
      </c>
      <c r="J2440" s="133">
        <v>334004882834.69275</v>
      </c>
      <c r="K2440" s="133">
        <v>101729309053.26591</v>
      </c>
      <c r="L2440" s="133">
        <v>2422449620094.104</v>
      </c>
      <c r="M2440" s="133">
        <v>12272901914195.15</v>
      </c>
      <c r="N2440" s="133">
        <v>13141249258239.57</v>
      </c>
      <c r="O2440" s="132">
        <v>0.57455742644147834</v>
      </c>
      <c r="P2440" s="132">
        <v>0.65795233826039634</v>
      </c>
      <c r="Q2440" s="133">
        <v>3241.551371050708</v>
      </c>
      <c r="R2440" s="426">
        <v>1.1068019957645774</v>
      </c>
    </row>
    <row r="2441" spans="1:18">
      <c r="A2441" s="134">
        <f t="shared" si="38"/>
        <v>2436</v>
      </c>
      <c r="B2441" s="131">
        <v>8156115.5658258414</v>
      </c>
      <c r="C2441" s="131">
        <v>18605443.504043613</v>
      </c>
      <c r="D2441" s="131">
        <v>1213467.9334861275</v>
      </c>
      <c r="E2441" s="131">
        <v>3992396.9785935404</v>
      </c>
      <c r="F2441" s="133">
        <v>246151156546.03967</v>
      </c>
      <c r="G2441" s="133">
        <v>37063238279.125824</v>
      </c>
      <c r="H2441" s="133">
        <v>617332796590.7821</v>
      </c>
      <c r="I2441" s="133">
        <v>24811641184643.719</v>
      </c>
      <c r="J2441" s="133">
        <v>261455521129.19083</v>
      </c>
      <c r="K2441" s="133">
        <v>81417904199.555801</v>
      </c>
      <c r="L2441" s="133">
        <v>3082164124124.9551</v>
      </c>
      <c r="M2441" s="133">
        <v>28854011530688.203</v>
      </c>
      <c r="N2441" s="133">
        <v>30609859997160.863</v>
      </c>
      <c r="O2441" s="132">
        <v>0.73981344053451359</v>
      </c>
      <c r="P2441" s="132">
        <v>0.80857790548301278</v>
      </c>
      <c r="Q2441" s="133">
        <v>7550.5328064037649</v>
      </c>
      <c r="R2441" s="426">
        <v>1.1970965374914118</v>
      </c>
    </row>
    <row r="2442" spans="1:18">
      <c r="A2442" s="134">
        <f t="shared" si="38"/>
        <v>2437</v>
      </c>
      <c r="B2442" s="131">
        <v>11229112.419820054</v>
      </c>
      <c r="C2442" s="131">
        <v>6197521.4367201515</v>
      </c>
      <c r="D2442" s="131">
        <v>1027677.5665702807</v>
      </c>
      <c r="E2442" s="131">
        <v>3790637.8457795568</v>
      </c>
      <c r="F2442" s="133">
        <v>217504153146.81369</v>
      </c>
      <c r="G2442" s="133">
        <v>50470154078.284012</v>
      </c>
      <c r="H2442" s="133">
        <v>661384305481.66052</v>
      </c>
      <c r="I2442" s="133">
        <v>11793076264837.842</v>
      </c>
      <c r="J2442" s="133">
        <v>141340953335.06302</v>
      </c>
      <c r="K2442" s="133">
        <v>75885071741.798355</v>
      </c>
      <c r="L2442" s="133">
        <v>2625508054546.5093</v>
      </c>
      <c r="M2442" s="133">
        <v>15297194649942.873</v>
      </c>
      <c r="N2442" s="133">
        <v>16341756384150.504</v>
      </c>
      <c r="O2442" s="132">
        <v>0.62414455009708747</v>
      </c>
      <c r="P2442" s="132">
        <v>0.69583359361326103</v>
      </c>
      <c r="Q2442" s="133">
        <v>4031.0203216947471</v>
      </c>
      <c r="R2442" s="426">
        <v>1.1126423315226357</v>
      </c>
    </row>
    <row r="2443" spans="1:18">
      <c r="A2443" s="134">
        <f t="shared" si="38"/>
        <v>2438</v>
      </c>
      <c r="B2443" s="131">
        <v>13315467.467577655</v>
      </c>
      <c r="C2443" s="131">
        <v>19209761.229807962</v>
      </c>
      <c r="D2443" s="131">
        <v>895038.79987511202</v>
      </c>
      <c r="E2443" s="131">
        <v>4458479.0030208025</v>
      </c>
      <c r="F2443" s="133">
        <v>242512467877.00284</v>
      </c>
      <c r="G2443" s="133">
        <v>61356342326.976654</v>
      </c>
      <c r="H2443" s="133">
        <v>492190937475.13257</v>
      </c>
      <c r="I2443" s="133">
        <v>25338641000561.48</v>
      </c>
      <c r="J2443" s="133">
        <v>328916505672.52289</v>
      </c>
      <c r="K2443" s="133">
        <v>110698194129.63286</v>
      </c>
      <c r="L2443" s="133">
        <v>2014383588481.4001</v>
      </c>
      <c r="M2443" s="133">
        <v>28284830226320.168</v>
      </c>
      <c r="N2443" s="133">
        <v>30036615840807.664</v>
      </c>
      <c r="O2443" s="132">
        <v>0.68573211165756665</v>
      </c>
      <c r="P2443" s="132">
        <v>0.75631900593998558</v>
      </c>
      <c r="Q2443" s="133">
        <v>7409.1306958085015</v>
      </c>
      <c r="R2443" s="426">
        <v>1.2335478965598561</v>
      </c>
    </row>
    <row r="2444" spans="1:18">
      <c r="A2444" s="134">
        <f t="shared" si="38"/>
        <v>2439</v>
      </c>
      <c r="B2444" s="131">
        <v>8953067.4297162183</v>
      </c>
      <c r="C2444" s="131">
        <v>3109059.7105689426</v>
      </c>
      <c r="D2444" s="131">
        <v>479509.94698484801</v>
      </c>
      <c r="E2444" s="131">
        <v>4765567.9424865125</v>
      </c>
      <c r="F2444" s="133">
        <v>232559373011.31201</v>
      </c>
      <c r="G2444" s="133">
        <v>62541203537.728951</v>
      </c>
      <c r="H2444" s="133">
        <v>522333893266.13434</v>
      </c>
      <c r="I2444" s="133">
        <v>7385923297373.585</v>
      </c>
      <c r="J2444" s="133">
        <v>273147514674.57669</v>
      </c>
      <c r="K2444" s="133">
        <v>53532859692.857002</v>
      </c>
      <c r="L2444" s="133">
        <v>1343211613388.1934</v>
      </c>
      <c r="M2444" s="133">
        <v>9578149178395.3477</v>
      </c>
      <c r="N2444" s="133">
        <v>10251098572612.646</v>
      </c>
      <c r="O2444" s="132">
        <v>0.53852290392824598</v>
      </c>
      <c r="P2444" s="132">
        <v>0.60641069182363061</v>
      </c>
      <c r="Q2444" s="133">
        <v>2528.6380297515161</v>
      </c>
      <c r="R2444" s="426">
        <v>1.4701999483329631</v>
      </c>
    </row>
    <row r="2445" spans="1:18">
      <c r="A2445" s="134">
        <f t="shared" si="38"/>
        <v>2440</v>
      </c>
      <c r="B2445" s="131">
        <v>14792334.079653515</v>
      </c>
      <c r="C2445" s="131">
        <v>10340613.723779207</v>
      </c>
      <c r="D2445" s="131">
        <v>897096.35041319812</v>
      </c>
      <c r="E2445" s="131">
        <v>5418365.7661024388</v>
      </c>
      <c r="F2445" s="133">
        <v>190662018681.84375</v>
      </c>
      <c r="G2445" s="133">
        <v>65594080551.276718</v>
      </c>
      <c r="H2445" s="133">
        <v>360074336255.56946</v>
      </c>
      <c r="I2445" s="133">
        <v>13778168222860.594</v>
      </c>
      <c r="J2445" s="133">
        <v>462334026785.8147</v>
      </c>
      <c r="K2445" s="133">
        <v>94188504438.365372</v>
      </c>
      <c r="L2445" s="133">
        <v>1897103859518.604</v>
      </c>
      <c r="M2445" s="133">
        <v>16591868949858.947</v>
      </c>
      <c r="N2445" s="133">
        <v>17709420031329.797</v>
      </c>
      <c r="O2445" s="132">
        <v>0.58263730360302945</v>
      </c>
      <c r="P2445" s="132">
        <v>0.65862460599024997</v>
      </c>
      <c r="Q2445" s="133">
        <v>4368.3818528193879</v>
      </c>
      <c r="R2445" s="426">
        <v>1.1234817195696347</v>
      </c>
    </row>
    <row r="2446" spans="1:18">
      <c r="A2446" s="134">
        <f t="shared" si="38"/>
        <v>2441</v>
      </c>
      <c r="B2446" s="131">
        <v>14145744.148112161</v>
      </c>
      <c r="C2446" s="131">
        <v>5263195.2537779547</v>
      </c>
      <c r="D2446" s="131">
        <v>711419.20266286563</v>
      </c>
      <c r="E2446" s="131">
        <v>3710539.1687921006</v>
      </c>
      <c r="F2446" s="133">
        <v>161135016801.50162</v>
      </c>
      <c r="G2446" s="133">
        <v>38044383033.002151</v>
      </c>
      <c r="H2446" s="133">
        <v>222548705832.33588</v>
      </c>
      <c r="I2446" s="133">
        <v>8577513020839.8174</v>
      </c>
      <c r="J2446" s="133">
        <v>202783389585.91049</v>
      </c>
      <c r="K2446" s="133">
        <v>67061727358.368584</v>
      </c>
      <c r="L2446" s="133">
        <v>1575446476214.4961</v>
      </c>
      <c r="M2446" s="133">
        <v>10645353319830.928</v>
      </c>
      <c r="N2446" s="133">
        <v>11360058319258.844</v>
      </c>
      <c r="O2446" s="132">
        <v>0.52731316643260284</v>
      </c>
      <c r="P2446" s="132">
        <v>0.58055052518940975</v>
      </c>
      <c r="Q2446" s="133">
        <v>2802.1850812182643</v>
      </c>
      <c r="R2446" s="426">
        <v>1.0526188716702203</v>
      </c>
    </row>
    <row r="2447" spans="1:18">
      <c r="A2447" s="134">
        <f t="shared" si="38"/>
        <v>2442</v>
      </c>
      <c r="B2447" s="131">
        <v>11975217.467124939</v>
      </c>
      <c r="C2447" s="131">
        <v>18923156.946421813</v>
      </c>
      <c r="D2447" s="131">
        <v>1467667.1290188297</v>
      </c>
      <c r="E2447" s="131">
        <v>5419006.1724427855</v>
      </c>
      <c r="F2447" s="133">
        <v>224712043172.27197</v>
      </c>
      <c r="G2447" s="133">
        <v>55891292068.901581</v>
      </c>
      <c r="H2447" s="133">
        <v>1039187273335.2349</v>
      </c>
      <c r="I2447" s="133">
        <v>21337103959762.055</v>
      </c>
      <c r="J2447" s="133">
        <v>473340986460.46692</v>
      </c>
      <c r="K2447" s="133">
        <v>95165550778.672943</v>
      </c>
      <c r="L2447" s="133">
        <v>3289608463872.1807</v>
      </c>
      <c r="M2447" s="133">
        <v>26234406234208.609</v>
      </c>
      <c r="N2447" s="133">
        <v>27918127669997.98</v>
      </c>
      <c r="O2447" s="132">
        <v>0.69233934382660312</v>
      </c>
      <c r="P2447" s="132">
        <v>0.77111589655509827</v>
      </c>
      <c r="Q2447" s="133">
        <v>6886.5633127770052</v>
      </c>
      <c r="R2447" s="426">
        <v>1.0626448610350465</v>
      </c>
    </row>
    <row r="2448" spans="1:18">
      <c r="A2448" s="134">
        <f t="shared" si="38"/>
        <v>2443</v>
      </c>
      <c r="B2448" s="131">
        <v>6145552.9034075178</v>
      </c>
      <c r="C2448" s="131">
        <v>4210223.7038652673</v>
      </c>
      <c r="D2448" s="131">
        <v>659505.05131907004</v>
      </c>
      <c r="E2448" s="131">
        <v>2178698.5395770059</v>
      </c>
      <c r="F2448" s="133">
        <v>191227621865.28723</v>
      </c>
      <c r="G2448" s="133">
        <v>37290550849.498344</v>
      </c>
      <c r="H2448" s="133">
        <v>513724373140.85236</v>
      </c>
      <c r="I2448" s="133">
        <v>8532934150499.5527</v>
      </c>
      <c r="J2448" s="133">
        <v>136057589459.79407</v>
      </c>
      <c r="K2448" s="133">
        <v>85559516343.371674</v>
      </c>
      <c r="L2448" s="133">
        <v>1799969764150.3262</v>
      </c>
      <c r="M2448" s="133">
        <v>11068245393593.896</v>
      </c>
      <c r="N2448" s="133">
        <v>11906009019259.896</v>
      </c>
      <c r="O2448" s="132">
        <v>0.66280597077592296</v>
      </c>
      <c r="P2448" s="132">
        <v>0.72865426403836719</v>
      </c>
      <c r="Q2448" s="133">
        <v>2936.8547161469896</v>
      </c>
      <c r="R2448" s="426">
        <v>1.1214121996580579</v>
      </c>
    </row>
    <row r="2449" spans="1:18">
      <c r="A2449" s="134">
        <f t="shared" si="38"/>
        <v>2444</v>
      </c>
      <c r="B2449" s="131">
        <v>7401455.8415162945</v>
      </c>
      <c r="C2449" s="131">
        <v>4422510.4003282264</v>
      </c>
      <c r="D2449" s="131">
        <v>782218.44018630928</v>
      </c>
      <c r="E2449" s="131">
        <v>5473013.5175625682</v>
      </c>
      <c r="F2449" s="133">
        <v>214195468222.24072</v>
      </c>
      <c r="G2449" s="133">
        <v>43596099117.836761</v>
      </c>
      <c r="H2449" s="133">
        <v>628600017380.67358</v>
      </c>
      <c r="I2449" s="133">
        <v>8332206672465.5176</v>
      </c>
      <c r="J2449" s="133">
        <v>422246507696.34937</v>
      </c>
      <c r="K2449" s="133">
        <v>82057361259.668869</v>
      </c>
      <c r="L2449" s="133">
        <v>1542780406299.948</v>
      </c>
      <c r="M2449" s="133">
        <v>11007890965102.156</v>
      </c>
      <c r="N2449" s="133">
        <v>11805549869317.996</v>
      </c>
      <c r="O2449" s="132">
        <v>0.57722857478739142</v>
      </c>
      <c r="P2449" s="132">
        <v>0.64858939506005053</v>
      </c>
      <c r="Q2449" s="133">
        <v>2912.0744620912669</v>
      </c>
      <c r="R2449" s="426">
        <v>0.95815225099449597</v>
      </c>
    </row>
    <row r="2450" spans="1:18">
      <c r="A2450" s="134">
        <f t="shared" si="38"/>
        <v>2445</v>
      </c>
      <c r="B2450" s="131">
        <v>12398972.337165901</v>
      </c>
      <c r="C2450" s="131">
        <v>8041741.5710682711</v>
      </c>
      <c r="D2450" s="131">
        <v>813785.2145296603</v>
      </c>
      <c r="E2450" s="131">
        <v>4914503.7767510694</v>
      </c>
      <c r="F2450" s="133">
        <v>256673150109.8844</v>
      </c>
      <c r="G2450" s="133">
        <v>52185779995.1493</v>
      </c>
      <c r="H2450" s="133">
        <v>643520998627.18274</v>
      </c>
      <c r="I2450" s="133">
        <v>12583339952626.197</v>
      </c>
      <c r="J2450" s="133">
        <v>282315807118.62439</v>
      </c>
      <c r="K2450" s="133">
        <v>85303091613.709229</v>
      </c>
      <c r="L2450" s="133">
        <v>1978074866189.1714</v>
      </c>
      <c r="M2450" s="133">
        <v>15572554716174.887</v>
      </c>
      <c r="N2450" s="133">
        <v>16582459183944.908</v>
      </c>
      <c r="O2450" s="132">
        <v>0.60208514198726315</v>
      </c>
      <c r="P2450" s="132">
        <v>0.67202591887534247</v>
      </c>
      <c r="Q2450" s="133">
        <v>4090.3944706326856</v>
      </c>
      <c r="R2450" s="426">
        <v>0.99973705686517689</v>
      </c>
    </row>
    <row r="2451" spans="1:18">
      <c r="A2451" s="134">
        <f t="shared" si="38"/>
        <v>2446</v>
      </c>
      <c r="B2451" s="131">
        <v>7323297.5330965156</v>
      </c>
      <c r="C2451" s="131">
        <v>11732746.340017026</v>
      </c>
      <c r="D2451" s="131">
        <v>1369143.7301620077</v>
      </c>
      <c r="E2451" s="131">
        <v>6476745.7214808241</v>
      </c>
      <c r="F2451" s="133">
        <v>202659712886.18683</v>
      </c>
      <c r="G2451" s="133">
        <v>54170936957.587631</v>
      </c>
      <c r="H2451" s="133">
        <v>481368952416.5838</v>
      </c>
      <c r="I2451" s="133">
        <v>17308610438732.201</v>
      </c>
      <c r="J2451" s="133">
        <v>516969222032.70172</v>
      </c>
      <c r="K2451" s="133">
        <v>132711831103.86168</v>
      </c>
      <c r="L2451" s="133">
        <v>2694633478029.3989</v>
      </c>
      <c r="M2451" s="133">
        <v>21134293922314.75</v>
      </c>
      <c r="N2451" s="133">
        <v>22509897914681.699</v>
      </c>
      <c r="O2451" s="132">
        <v>0.66984539782119468</v>
      </c>
      <c r="P2451" s="132">
        <v>0.75080291024986989</v>
      </c>
      <c r="Q2451" s="133">
        <v>5552.5155191617414</v>
      </c>
      <c r="R2451" s="426">
        <v>1.001579910689042</v>
      </c>
    </row>
    <row r="2452" spans="1:18">
      <c r="A2452" s="134">
        <f t="shared" si="38"/>
        <v>2447</v>
      </c>
      <c r="B2452" s="131">
        <v>8473044.5372288488</v>
      </c>
      <c r="C2452" s="131">
        <v>9869892.7699000575</v>
      </c>
      <c r="D2452" s="131">
        <v>849823.86465718248</v>
      </c>
      <c r="E2452" s="131">
        <v>4099205.1361119188</v>
      </c>
      <c r="F2452" s="133">
        <v>189208270775.53918</v>
      </c>
      <c r="G2452" s="133">
        <v>47097428957.910507</v>
      </c>
      <c r="H2452" s="133">
        <v>261573681548.56201</v>
      </c>
      <c r="I2452" s="133">
        <v>15540612059480.551</v>
      </c>
      <c r="J2452" s="133">
        <v>281521397285.8913</v>
      </c>
      <c r="K2452" s="133">
        <v>69238329951.028259</v>
      </c>
      <c r="L2452" s="133">
        <v>2013131414441.251</v>
      </c>
      <c r="M2452" s="133">
        <v>18166076882707.281</v>
      </c>
      <c r="N2452" s="133">
        <v>19354871678065.363</v>
      </c>
      <c r="O2452" s="132">
        <v>0.68980168351260573</v>
      </c>
      <c r="P2452" s="132">
        <v>0.7516579882226998</v>
      </c>
      <c r="Q2452" s="133">
        <v>4774.2653374606225</v>
      </c>
      <c r="R2452" s="426">
        <v>1.062528041118687</v>
      </c>
    </row>
    <row r="2453" spans="1:18">
      <c r="A2453" s="134">
        <f t="shared" si="38"/>
        <v>2448</v>
      </c>
      <c r="B2453" s="131">
        <v>11037554.929542584</v>
      </c>
      <c r="C2453" s="131">
        <v>4320758.4056445295</v>
      </c>
      <c r="D2453" s="131">
        <v>1416059.1043946634</v>
      </c>
      <c r="E2453" s="131">
        <v>4019736.2821128499</v>
      </c>
      <c r="F2453" s="133">
        <v>258255911644.11438</v>
      </c>
      <c r="G2453" s="133">
        <v>70066728995.581543</v>
      </c>
      <c r="H2453" s="133">
        <v>145190837685.91943</v>
      </c>
      <c r="I2453" s="133">
        <v>9706931786811.4512</v>
      </c>
      <c r="J2453" s="133">
        <v>213319979358.00793</v>
      </c>
      <c r="K2453" s="133">
        <v>128307981160.91098</v>
      </c>
      <c r="L2453" s="133">
        <v>3092456924039.7378</v>
      </c>
      <c r="M2453" s="133">
        <v>13286207509056.027</v>
      </c>
      <c r="N2453" s="133">
        <v>14161960148355.279</v>
      </c>
      <c r="O2453" s="132">
        <v>0.57354174320184292</v>
      </c>
      <c r="P2453" s="132">
        <v>0.63288332930347535</v>
      </c>
      <c r="Q2453" s="133">
        <v>3493.3300809953821</v>
      </c>
      <c r="R2453" s="426">
        <v>1.0038754921151107</v>
      </c>
    </row>
    <row r="2454" spans="1:18">
      <c r="A2454" s="134">
        <f t="shared" si="38"/>
        <v>2449</v>
      </c>
      <c r="B2454" s="131">
        <v>8769133.8638218883</v>
      </c>
      <c r="C2454" s="131">
        <v>6093738.3626419827</v>
      </c>
      <c r="D2454" s="131">
        <v>853601.16859152308</v>
      </c>
      <c r="E2454" s="131">
        <v>4218352.6363583514</v>
      </c>
      <c r="F2454" s="133">
        <v>208594997443.78552</v>
      </c>
      <c r="G2454" s="133">
        <v>35403969577.871994</v>
      </c>
      <c r="H2454" s="133">
        <v>709145671030.63647</v>
      </c>
      <c r="I2454" s="133">
        <v>11676297237381.785</v>
      </c>
      <c r="J2454" s="133">
        <v>188965440811.57977</v>
      </c>
      <c r="K2454" s="133">
        <v>91640006901.784622</v>
      </c>
      <c r="L2454" s="133">
        <v>2116689922811.4158</v>
      </c>
      <c r="M2454" s="133">
        <v>14782738278937.203</v>
      </c>
      <c r="N2454" s="133">
        <v>15870255044733.926</v>
      </c>
      <c r="O2454" s="132">
        <v>0.64053522645232064</v>
      </c>
      <c r="P2454" s="132">
        <v>0.69838413295028101</v>
      </c>
      <c r="Q2454" s="133">
        <v>3914.7151072357983</v>
      </c>
      <c r="R2454" s="426">
        <v>1.1064474669809492</v>
      </c>
    </row>
    <row r="2455" spans="1:18">
      <c r="A2455" s="134">
        <f t="shared" si="38"/>
        <v>2450</v>
      </c>
      <c r="B2455" s="131">
        <v>7469784.5581389489</v>
      </c>
      <c r="C2455" s="131">
        <v>5040146.7706558928</v>
      </c>
      <c r="D2455" s="131">
        <v>848437.07656158146</v>
      </c>
      <c r="E2455" s="131">
        <v>4048274.3913389072</v>
      </c>
      <c r="F2455" s="133">
        <v>180001650175.73254</v>
      </c>
      <c r="G2455" s="133">
        <v>32278916212.185604</v>
      </c>
      <c r="H2455" s="133">
        <v>614901375173.54297</v>
      </c>
      <c r="I2455" s="133">
        <v>9402570903031.5801</v>
      </c>
      <c r="J2455" s="133">
        <v>251595820208.32153</v>
      </c>
      <c r="K2455" s="133">
        <v>58949479087.519989</v>
      </c>
      <c r="L2455" s="133">
        <v>1380690130866.6235</v>
      </c>
      <c r="M2455" s="133">
        <v>11708707708367.588</v>
      </c>
      <c r="N2455" s="133">
        <v>12507247644377.166</v>
      </c>
      <c r="O2455" s="132">
        <v>0.61450254737213639</v>
      </c>
      <c r="P2455" s="132">
        <v>0.69200320232553647</v>
      </c>
      <c r="Q2455" s="133">
        <v>3085.1622211093159</v>
      </c>
      <c r="R2455" s="426">
        <v>0.87167251003381319</v>
      </c>
    </row>
    <row r="2456" spans="1:18">
      <c r="A2456" s="134">
        <f t="shared" si="38"/>
        <v>2451</v>
      </c>
      <c r="B2456" s="131">
        <v>9901163.6934061274</v>
      </c>
      <c r="C2456" s="131">
        <v>15322704.767595485</v>
      </c>
      <c r="D2456" s="131">
        <v>656696.66619783512</v>
      </c>
      <c r="E2456" s="131">
        <v>3610230.2190998644</v>
      </c>
      <c r="F2456" s="133">
        <v>190776086778.56802</v>
      </c>
      <c r="G2456" s="133">
        <v>56684634870.252579</v>
      </c>
      <c r="H2456" s="133">
        <v>578253907185.68616</v>
      </c>
      <c r="I2456" s="133">
        <v>16869734616559.586</v>
      </c>
      <c r="J2456" s="133">
        <v>175916562496.28418</v>
      </c>
      <c r="K2456" s="133">
        <v>74438809001.800735</v>
      </c>
      <c r="L2456" s="133">
        <v>1522843918149.053</v>
      </c>
      <c r="M2456" s="133">
        <v>19221187813392.41</v>
      </c>
      <c r="N2456" s="133">
        <v>20387545079826.418</v>
      </c>
      <c r="O2456" s="132">
        <v>0.68109452898432865</v>
      </c>
      <c r="P2456" s="132">
        <v>0.74483851950510205</v>
      </c>
      <c r="Q2456" s="133">
        <v>5028.9948396217114</v>
      </c>
      <c r="R2456" s="426">
        <v>1.0813488226218861</v>
      </c>
    </row>
    <row r="2457" spans="1:18">
      <c r="A2457" s="134">
        <f t="shared" si="38"/>
        <v>2452</v>
      </c>
      <c r="B2457" s="131">
        <v>7097694.3711794969</v>
      </c>
      <c r="C2457" s="131">
        <v>9371421.4604527894</v>
      </c>
      <c r="D2457" s="131">
        <v>509425.08860068995</v>
      </c>
      <c r="E2457" s="131">
        <v>4768764.7865046579</v>
      </c>
      <c r="F2457" s="133">
        <v>171294283359.05722</v>
      </c>
      <c r="G2457" s="133">
        <v>45908760178.488663</v>
      </c>
      <c r="H2457" s="133">
        <v>415361694255.82764</v>
      </c>
      <c r="I2457" s="133">
        <v>12413711847738.248</v>
      </c>
      <c r="J2457" s="133">
        <v>294446875777.29053</v>
      </c>
      <c r="K2457" s="133">
        <v>61557782124.075256</v>
      </c>
      <c r="L2457" s="133">
        <v>1114184635971.8022</v>
      </c>
      <c r="M2457" s="133">
        <v>14299262835867.246</v>
      </c>
      <c r="N2457" s="133">
        <v>15249989005054.607</v>
      </c>
      <c r="O2457" s="132">
        <v>0.64185564098641656</v>
      </c>
      <c r="P2457" s="132">
        <v>0.69073105569028126</v>
      </c>
      <c r="Q2457" s="133">
        <v>3761.7141107682801</v>
      </c>
      <c r="R2457" s="426">
        <v>0.92296178357520064</v>
      </c>
    </row>
    <row r="2458" spans="1:18">
      <c r="A2458" s="134">
        <f t="shared" si="38"/>
        <v>2453</v>
      </c>
      <c r="B2458" s="131">
        <v>6846201.6035976037</v>
      </c>
      <c r="C2458" s="131">
        <v>11119780.871105155</v>
      </c>
      <c r="D2458" s="131">
        <v>968598.89407373162</v>
      </c>
      <c r="E2458" s="131">
        <v>4232529.7274661753</v>
      </c>
      <c r="F2458" s="133">
        <v>177636729298.80664</v>
      </c>
      <c r="G2458" s="133">
        <v>38952214046.979698</v>
      </c>
      <c r="H2458" s="133">
        <v>574318956877.65527</v>
      </c>
      <c r="I2458" s="133">
        <v>19064795449438.723</v>
      </c>
      <c r="J2458" s="133">
        <v>171608005368.31769</v>
      </c>
      <c r="K2458" s="133">
        <v>72982934620.886566</v>
      </c>
      <c r="L2458" s="133">
        <v>1489867935055.7886</v>
      </c>
      <c r="M2458" s="133">
        <v>21373573281361.371</v>
      </c>
      <c r="N2458" s="133">
        <v>22777129542886.527</v>
      </c>
      <c r="O2458" s="132">
        <v>0.69582184329239261</v>
      </c>
      <c r="P2458" s="132">
        <v>0.76252705512375873</v>
      </c>
      <c r="Q2458" s="133">
        <v>5618.4335330257836</v>
      </c>
      <c r="R2458" s="426">
        <v>0.85891188880663949</v>
      </c>
    </row>
    <row r="2459" spans="1:18">
      <c r="A2459" s="134">
        <f t="shared" si="38"/>
        <v>2454</v>
      </c>
      <c r="B2459" s="131">
        <v>12098662.26899454</v>
      </c>
      <c r="C2459" s="131">
        <v>10643740.807661533</v>
      </c>
      <c r="D2459" s="131">
        <v>1393438.8752025142</v>
      </c>
      <c r="E2459" s="131">
        <v>6433427.3634402826</v>
      </c>
      <c r="F2459" s="133">
        <v>275769310010.1637</v>
      </c>
      <c r="G2459" s="133">
        <v>68902566422.509247</v>
      </c>
      <c r="H2459" s="133">
        <v>446783113551.5575</v>
      </c>
      <c r="I2459" s="133">
        <v>15922903595671.518</v>
      </c>
      <c r="J2459" s="133">
        <v>482173141435.46094</v>
      </c>
      <c r="K2459" s="133">
        <v>117503320680.1927</v>
      </c>
      <c r="L2459" s="133">
        <v>3173180919295.498</v>
      </c>
      <c r="M2459" s="133">
        <v>20142544090634.227</v>
      </c>
      <c r="N2459" s="133">
        <v>21332324661348.227</v>
      </c>
      <c r="O2459" s="132">
        <v>0.63052921548503693</v>
      </c>
      <c r="P2459" s="132">
        <v>0.68735680870659099</v>
      </c>
      <c r="Q2459" s="133">
        <v>5262.043577046923</v>
      </c>
      <c r="R2459" s="426">
        <v>1.0229318140889578</v>
      </c>
    </row>
    <row r="2460" spans="1:18">
      <c r="A2460" s="134">
        <f t="shared" si="38"/>
        <v>2455</v>
      </c>
      <c r="B2460" s="131">
        <v>11100662.037193479</v>
      </c>
      <c r="C2460" s="131">
        <v>18111883.622465201</v>
      </c>
      <c r="D2460" s="131">
        <v>1151927.8795071028</v>
      </c>
      <c r="E2460" s="131">
        <v>5883180.9358128775</v>
      </c>
      <c r="F2460" s="133">
        <v>234051872900.26315</v>
      </c>
      <c r="G2460" s="133">
        <v>65117051756.469177</v>
      </c>
      <c r="H2460" s="133">
        <v>307489537324.92566</v>
      </c>
      <c r="I2460" s="133">
        <v>22668061344648.34</v>
      </c>
      <c r="J2460" s="133">
        <v>531398795522.27716</v>
      </c>
      <c r="K2460" s="133">
        <v>133141539768.84616</v>
      </c>
      <c r="L2460" s="133">
        <v>2571642212647.2632</v>
      </c>
      <c r="M2460" s="133">
        <v>26211733429911.652</v>
      </c>
      <c r="N2460" s="133">
        <v>27892396493144.934</v>
      </c>
      <c r="O2460" s="132">
        <v>0.68515802014816762</v>
      </c>
      <c r="P2460" s="132">
        <v>0.74170761311540012</v>
      </c>
      <c r="Q2460" s="133">
        <v>6880.2162045251443</v>
      </c>
      <c r="R2460" s="426">
        <v>1.0830960639840199</v>
      </c>
    </row>
    <row r="2461" spans="1:18">
      <c r="A2461" s="134">
        <f t="shared" si="38"/>
        <v>2456</v>
      </c>
      <c r="B2461" s="131">
        <v>9101779.8750390913</v>
      </c>
      <c r="C2461" s="131">
        <v>15973156.410268754</v>
      </c>
      <c r="D2461" s="131">
        <v>1037579.9380575523</v>
      </c>
      <c r="E2461" s="131">
        <v>5333479.679735506</v>
      </c>
      <c r="F2461" s="133">
        <v>221385660186.83673</v>
      </c>
      <c r="G2461" s="133">
        <v>54815468096.14817</v>
      </c>
      <c r="H2461" s="133">
        <v>368928006318.49213</v>
      </c>
      <c r="I2461" s="133">
        <v>22895746284988.535</v>
      </c>
      <c r="J2461" s="133">
        <v>394279930462.08862</v>
      </c>
      <c r="K2461" s="133">
        <v>70884725187.96106</v>
      </c>
      <c r="L2461" s="133">
        <v>2250554721193.4771</v>
      </c>
      <c r="M2461" s="133">
        <v>25980393668150.555</v>
      </c>
      <c r="N2461" s="133">
        <v>27580737606591.91</v>
      </c>
      <c r="O2461" s="132">
        <v>0.70473239400229348</v>
      </c>
      <c r="P2461" s="132">
        <v>0.77960569347294839</v>
      </c>
      <c r="Q2461" s="133">
        <v>6803.3393208169491</v>
      </c>
      <c r="R2461" s="426">
        <v>1.0967253153820868</v>
      </c>
    </row>
    <row r="2462" spans="1:18">
      <c r="A2462" s="134">
        <f t="shared" si="38"/>
        <v>2457</v>
      </c>
      <c r="B2462" s="131">
        <v>11679484.937982529</v>
      </c>
      <c r="C2462" s="131">
        <v>5977042.7819295479</v>
      </c>
      <c r="D2462" s="131">
        <v>812393.79627669766</v>
      </c>
      <c r="E2462" s="131">
        <v>5779157.5357976826</v>
      </c>
      <c r="F2462" s="133">
        <v>265078050833.76996</v>
      </c>
      <c r="G2462" s="133">
        <v>43492093687.403046</v>
      </c>
      <c r="H2462" s="133">
        <v>518515431924.41699</v>
      </c>
      <c r="I2462" s="133">
        <v>11754776419931.146</v>
      </c>
      <c r="J2462" s="133">
        <v>361454975372.20898</v>
      </c>
      <c r="K2462" s="133">
        <v>99045221038.235168</v>
      </c>
      <c r="L2462" s="133">
        <v>1535074691688.2407</v>
      </c>
      <c r="M2462" s="133">
        <v>14268866739954.246</v>
      </c>
      <c r="N2462" s="133">
        <v>15276208993798.994</v>
      </c>
      <c r="O2462" s="132">
        <v>0.5692578854801319</v>
      </c>
      <c r="P2462" s="132">
        <v>0.6314391177638623</v>
      </c>
      <c r="Q2462" s="133">
        <v>3768.1817942276748</v>
      </c>
      <c r="R2462" s="426">
        <v>0.974860407894375</v>
      </c>
    </row>
    <row r="2463" spans="1:18">
      <c r="A2463" s="134">
        <f t="shared" si="38"/>
        <v>2458</v>
      </c>
      <c r="B2463" s="131">
        <v>6877758.874792302</v>
      </c>
      <c r="C2463" s="131">
        <v>3638905.6278067864</v>
      </c>
      <c r="D2463" s="131">
        <v>1034018.777228357</v>
      </c>
      <c r="E2463" s="131">
        <v>6289392.088580437</v>
      </c>
      <c r="F2463" s="133">
        <v>268904954138.45877</v>
      </c>
      <c r="G2463" s="133">
        <v>53398935364.10054</v>
      </c>
      <c r="H2463" s="133">
        <v>700580442710.83362</v>
      </c>
      <c r="I2463" s="133">
        <v>9302942446053.8105</v>
      </c>
      <c r="J2463" s="133">
        <v>546213772973.27765</v>
      </c>
      <c r="K2463" s="133">
        <v>76669347766.287476</v>
      </c>
      <c r="L2463" s="133">
        <v>2429998307037.8965</v>
      </c>
      <c r="M2463" s="133">
        <v>13056404316542.105</v>
      </c>
      <c r="N2463" s="133">
        <v>14048250829770.541</v>
      </c>
      <c r="O2463" s="132">
        <v>0.58254436504124407</v>
      </c>
      <c r="P2463" s="132">
        <v>0.66407241241234438</v>
      </c>
      <c r="Q2463" s="133">
        <v>3465.2814084288457</v>
      </c>
      <c r="R2463" s="426">
        <v>1.1232777157048059</v>
      </c>
    </row>
    <row r="2464" spans="1:18">
      <c r="A2464" s="134">
        <f t="shared" si="38"/>
        <v>2459</v>
      </c>
      <c r="B2464" s="131">
        <v>8462064.3228637315</v>
      </c>
      <c r="C2464" s="131">
        <v>5386455.2781413067</v>
      </c>
      <c r="D2464" s="131">
        <v>1063210.9367332815</v>
      </c>
      <c r="E2464" s="131">
        <v>5856727.3228205452</v>
      </c>
      <c r="F2464" s="133">
        <v>190880195473.29938</v>
      </c>
      <c r="G2464" s="133">
        <v>30181358984.259689</v>
      </c>
      <c r="H2464" s="133">
        <v>670818548663.10718</v>
      </c>
      <c r="I2464" s="133">
        <v>8860438878842.9297</v>
      </c>
      <c r="J2464" s="133">
        <v>457361806626.77063</v>
      </c>
      <c r="K2464" s="133">
        <v>87044924102.917725</v>
      </c>
      <c r="L2464" s="133">
        <v>2057880603162.708</v>
      </c>
      <c r="M2464" s="133">
        <v>12133544761398.434</v>
      </c>
      <c r="N2464" s="133">
        <v>13039001290796.195</v>
      </c>
      <c r="O2464" s="132">
        <v>0.5586494904591397</v>
      </c>
      <c r="P2464" s="132">
        <v>0.63750333740164333</v>
      </c>
      <c r="Q2464" s="133">
        <v>3216.3298694613209</v>
      </c>
      <c r="R2464" s="426">
        <v>1.0101585066204617</v>
      </c>
    </row>
    <row r="2465" spans="1:18">
      <c r="A2465" s="134">
        <f t="shared" si="38"/>
        <v>2460</v>
      </c>
      <c r="B2465" s="131">
        <v>7903840.7874655807</v>
      </c>
      <c r="C2465" s="131">
        <v>4315330.8699044352</v>
      </c>
      <c r="D2465" s="131">
        <v>977191.10696567362</v>
      </c>
      <c r="E2465" s="131">
        <v>4091611.3528641863</v>
      </c>
      <c r="F2465" s="133">
        <v>234502867648.12851</v>
      </c>
      <c r="G2465" s="133">
        <v>39747822088.28231</v>
      </c>
      <c r="H2465" s="133">
        <v>453526619727.24725</v>
      </c>
      <c r="I2465" s="133">
        <v>10224948981846.549</v>
      </c>
      <c r="J2465" s="133">
        <v>223182227866.55869</v>
      </c>
      <c r="K2465" s="133">
        <v>145523069558.15665</v>
      </c>
      <c r="L2465" s="133">
        <v>2327721025319.1924</v>
      </c>
      <c r="M2465" s="133">
        <v>13374901924317.703</v>
      </c>
      <c r="N2465" s="133">
        <v>14385652557828.855</v>
      </c>
      <c r="O2465" s="132">
        <v>0.60881774183374027</v>
      </c>
      <c r="P2465" s="132">
        <v>0.67232289644351562</v>
      </c>
      <c r="Q2465" s="133">
        <v>3548.5082777081539</v>
      </c>
      <c r="R2465" s="426">
        <v>1.0350586551910999</v>
      </c>
    </row>
    <row r="2466" spans="1:18">
      <c r="A2466" s="134">
        <f t="shared" si="38"/>
        <v>2461</v>
      </c>
      <c r="B2466" s="131">
        <v>10435130.569572411</v>
      </c>
      <c r="C2466" s="131">
        <v>4667226.4918712908</v>
      </c>
      <c r="D2466" s="131">
        <v>634417.68943984213</v>
      </c>
      <c r="E2466" s="131">
        <v>4355262.1342274584</v>
      </c>
      <c r="F2466" s="133">
        <v>196033362585.41766</v>
      </c>
      <c r="G2466" s="133">
        <v>31233882562.353672</v>
      </c>
      <c r="H2466" s="133">
        <v>787329095070.71875</v>
      </c>
      <c r="I2466" s="133">
        <v>7531137620332.2061</v>
      </c>
      <c r="J2466" s="133">
        <v>186663391829.0079</v>
      </c>
      <c r="K2466" s="133">
        <v>52181391964.40567</v>
      </c>
      <c r="L2466" s="133">
        <v>1311498300821.7334</v>
      </c>
      <c r="M2466" s="133">
        <v>9868809800018.0703</v>
      </c>
      <c r="N2466" s="133">
        <v>10597519608575.102</v>
      </c>
      <c r="O2466" s="132">
        <v>0.52257228700197633</v>
      </c>
      <c r="P2466" s="132">
        <v>0.5901702778362321</v>
      </c>
      <c r="Q2466" s="133">
        <v>2614.089691311076</v>
      </c>
      <c r="R2466" s="426">
        <v>0.97034991519819092</v>
      </c>
    </row>
    <row r="2467" spans="1:18">
      <c r="A2467" s="134">
        <f t="shared" si="38"/>
        <v>2462</v>
      </c>
      <c r="B2467" s="131">
        <v>14045718.713189678</v>
      </c>
      <c r="C2467" s="131">
        <v>20180174.464151204</v>
      </c>
      <c r="D2467" s="131">
        <v>1162893.8382442007</v>
      </c>
      <c r="E2467" s="131">
        <v>3398738.1334848199</v>
      </c>
      <c r="F2467" s="133">
        <v>267478464765.65182</v>
      </c>
      <c r="G2467" s="133">
        <v>47582305489.168633</v>
      </c>
      <c r="H2467" s="133">
        <v>491564875931.37048</v>
      </c>
      <c r="I2467" s="133">
        <v>26942442559235.875</v>
      </c>
      <c r="J2467" s="133">
        <v>193456728249.80719</v>
      </c>
      <c r="K2467" s="133">
        <v>102457549664.55881</v>
      </c>
      <c r="L2467" s="133">
        <v>2624274580280.3027</v>
      </c>
      <c r="M2467" s="133">
        <v>30354196293361.914</v>
      </c>
      <c r="N2467" s="133">
        <v>32150571932892.734</v>
      </c>
      <c r="O2467" s="132">
        <v>0.70025719290762389</v>
      </c>
      <c r="P2467" s="132">
        <v>0.76912734250145942</v>
      </c>
      <c r="Q2467" s="133">
        <v>7930.5801511822237</v>
      </c>
      <c r="R2467" s="426">
        <v>1.1746456217779893</v>
      </c>
    </row>
    <row r="2468" spans="1:18">
      <c r="A2468" s="134">
        <f t="shared" si="38"/>
        <v>2463</v>
      </c>
      <c r="B2468" s="131">
        <v>6390971.2449331963</v>
      </c>
      <c r="C2468" s="131">
        <v>8840799.2670329418</v>
      </c>
      <c r="D2468" s="131">
        <v>507096.19804997835</v>
      </c>
      <c r="E2468" s="131">
        <v>5252826.0966052851</v>
      </c>
      <c r="F2468" s="133">
        <v>120178328735.65582</v>
      </c>
      <c r="G2468" s="133">
        <v>28831892805.323936</v>
      </c>
      <c r="H2468" s="133">
        <v>399454999927.44867</v>
      </c>
      <c r="I2468" s="133">
        <v>11389529024191.252</v>
      </c>
      <c r="J2468" s="133">
        <v>357386216376.41028</v>
      </c>
      <c r="K2468" s="133">
        <v>43778350270.957359</v>
      </c>
      <c r="L2468" s="133">
        <v>977202818680.07947</v>
      </c>
      <c r="M2468" s="133">
        <v>13167351409446.148</v>
      </c>
      <c r="N2468" s="133">
        <v>14072849158034.59</v>
      </c>
      <c r="O2468" s="132">
        <v>0.63560968301397758</v>
      </c>
      <c r="P2468" s="132">
        <v>0.6947106512753275</v>
      </c>
      <c r="Q2468" s="133">
        <v>3471.3490769695586</v>
      </c>
      <c r="R2468" s="426">
        <v>0.90703299279235394</v>
      </c>
    </row>
    <row r="2469" spans="1:18">
      <c r="A2469" s="134">
        <f t="shared" si="38"/>
        <v>2464</v>
      </c>
      <c r="B2469" s="131">
        <v>16132037.497653352</v>
      </c>
      <c r="C2469" s="131">
        <v>13106088.779916853</v>
      </c>
      <c r="D2469" s="131">
        <v>1154727.4532630662</v>
      </c>
      <c r="E2469" s="131">
        <v>4940253.3791533774</v>
      </c>
      <c r="F2469" s="133">
        <v>207378925557.83325</v>
      </c>
      <c r="G2469" s="133">
        <v>50904002052.561539</v>
      </c>
      <c r="H2469" s="133">
        <v>237023358407.51099</v>
      </c>
      <c r="I2469" s="133">
        <v>16928007888249.371</v>
      </c>
      <c r="J2469" s="133">
        <v>321319746194.76001</v>
      </c>
      <c r="K2469" s="133">
        <v>65374511744.163254</v>
      </c>
      <c r="L2469" s="133">
        <v>3074965321897.8452</v>
      </c>
      <c r="M2469" s="133">
        <v>20626690826493.652</v>
      </c>
      <c r="N2469" s="133">
        <v>21782669114590.109</v>
      </c>
      <c r="O2469" s="132">
        <v>0.64563907982638558</v>
      </c>
      <c r="P2469" s="132">
        <v>0.70794220979030564</v>
      </c>
      <c r="Q2469" s="133">
        <v>5373.1300233325383</v>
      </c>
      <c r="R2469" s="426">
        <v>1.06498015188443</v>
      </c>
    </row>
    <row r="2470" spans="1:18">
      <c r="A2470" s="134">
        <f t="shared" si="38"/>
        <v>2465</v>
      </c>
      <c r="B2470" s="131">
        <v>11015784.954556944</v>
      </c>
      <c r="C2470" s="131">
        <v>7302966.5173174152</v>
      </c>
      <c r="D2470" s="131">
        <v>1062128.0558953125</v>
      </c>
      <c r="E2470" s="131">
        <v>4177916.5653478638</v>
      </c>
      <c r="F2470" s="133">
        <v>244997747106.55835</v>
      </c>
      <c r="G2470" s="133">
        <v>58672189415.884445</v>
      </c>
      <c r="H2470" s="133">
        <v>799688829215.23914</v>
      </c>
      <c r="I2470" s="133">
        <v>13129408327466.67</v>
      </c>
      <c r="J2470" s="133">
        <v>199574216532.1012</v>
      </c>
      <c r="K2470" s="133">
        <v>97898304881.840698</v>
      </c>
      <c r="L2470" s="133">
        <v>1883485603042.6748</v>
      </c>
      <c r="M2470" s="133">
        <v>16110055281138.523</v>
      </c>
      <c r="N2470" s="133">
        <v>17237077060979.271</v>
      </c>
      <c r="O2470" s="132">
        <v>0.62218841161063332</v>
      </c>
      <c r="P2470" s="132">
        <v>0.6856243780622977</v>
      </c>
      <c r="Q2470" s="133">
        <v>4251.8690332953311</v>
      </c>
      <c r="R2470" s="426">
        <v>0.87865880375112659</v>
      </c>
    </row>
    <row r="2471" spans="1:18">
      <c r="A2471" s="134">
        <f t="shared" si="38"/>
        <v>2466</v>
      </c>
      <c r="B2471" s="131">
        <v>7555150.7468211073</v>
      </c>
      <c r="C2471" s="131">
        <v>10588116.649081117</v>
      </c>
      <c r="D2471" s="131">
        <v>1032307.055607933</v>
      </c>
      <c r="E2471" s="131">
        <v>6779170.2975116484</v>
      </c>
      <c r="F2471" s="133">
        <v>208313902268.27612</v>
      </c>
      <c r="G2471" s="133">
        <v>53376863053.630562</v>
      </c>
      <c r="H2471" s="133">
        <v>711106306675.15564</v>
      </c>
      <c r="I2471" s="133">
        <v>16552531840935.158</v>
      </c>
      <c r="J2471" s="133">
        <v>441371118939.32263</v>
      </c>
      <c r="K2471" s="133">
        <v>123880843806.77896</v>
      </c>
      <c r="L2471" s="133">
        <v>1931906722407.3081</v>
      </c>
      <c r="M2471" s="133">
        <v>19760796832763.723</v>
      </c>
      <c r="N2471" s="133">
        <v>21058886665107.012</v>
      </c>
      <c r="O2471" s="132">
        <v>0.65256162255606154</v>
      </c>
      <c r="P2471" s="132">
        <v>0.71982597512464441</v>
      </c>
      <c r="Q2471" s="133">
        <v>5194.5946386549113</v>
      </c>
      <c r="R2471" s="426">
        <v>0.96227369300158327</v>
      </c>
    </row>
    <row r="2472" spans="1:18">
      <c r="A2472" s="134">
        <f t="shared" si="38"/>
        <v>2467</v>
      </c>
      <c r="B2472" s="131">
        <v>9548481.5363732465</v>
      </c>
      <c r="C2472" s="131">
        <v>3548920.6379762073</v>
      </c>
      <c r="D2472" s="131">
        <v>837385.6660766385</v>
      </c>
      <c r="E2472" s="131">
        <v>4731127.2896504849</v>
      </c>
      <c r="F2472" s="133">
        <v>212120852052.15997</v>
      </c>
      <c r="G2472" s="133">
        <v>49820074918.70739</v>
      </c>
      <c r="H2472" s="133">
        <v>622091438801.67017</v>
      </c>
      <c r="I2472" s="133">
        <v>6648485562747.1182</v>
      </c>
      <c r="J2472" s="133">
        <v>338633982161.64606</v>
      </c>
      <c r="K2472" s="133">
        <v>89484100090.087585</v>
      </c>
      <c r="L2472" s="133">
        <v>1946794500949.7371</v>
      </c>
      <c r="M2472" s="133">
        <v>9645489584750.2598</v>
      </c>
      <c r="N2472" s="133">
        <v>10330145493522.029</v>
      </c>
      <c r="O2472" s="132">
        <v>0.52499883350205678</v>
      </c>
      <c r="P2472" s="132">
        <v>0.58977476545758434</v>
      </c>
      <c r="Q2472" s="133">
        <v>2548.1365302225036</v>
      </c>
      <c r="R2472" s="426">
        <v>1.1684188879212487</v>
      </c>
    </row>
    <row r="2473" spans="1:18">
      <c r="A2473" s="134">
        <f t="shared" si="38"/>
        <v>2468</v>
      </c>
      <c r="B2473" s="131">
        <v>12101975.41958547</v>
      </c>
      <c r="C2473" s="131">
        <v>4439705.0349076428</v>
      </c>
      <c r="D2473" s="131">
        <v>1390076.0522647088</v>
      </c>
      <c r="E2473" s="131">
        <v>5206556.9792826818</v>
      </c>
      <c r="F2473" s="133">
        <v>198387723308.63608</v>
      </c>
      <c r="G2473" s="133">
        <v>56834449435.953369</v>
      </c>
      <c r="H2473" s="133">
        <v>0</v>
      </c>
      <c r="I2473" s="133">
        <v>9460078944739.9141</v>
      </c>
      <c r="J2473" s="133">
        <v>319035795021.14691</v>
      </c>
      <c r="K2473" s="133">
        <v>193951228345.50189</v>
      </c>
      <c r="L2473" s="133">
        <v>2780753844958.8887</v>
      </c>
      <c r="M2473" s="133">
        <v>12753819813065.451</v>
      </c>
      <c r="N2473" s="133">
        <v>13465994986148.494</v>
      </c>
      <c r="O2473" s="132">
        <v>0.47762947278659762</v>
      </c>
      <c r="P2473" s="132">
        <v>0.55176016042469722</v>
      </c>
      <c r="Q2473" s="133">
        <v>3321.6563853350999</v>
      </c>
      <c r="R2473" s="426">
        <v>0.92844745340160006</v>
      </c>
    </row>
    <row r="2474" spans="1:18">
      <c r="A2474" s="134">
        <f t="shared" si="38"/>
        <v>2469</v>
      </c>
      <c r="B2474" s="131">
        <v>10761444.281743979</v>
      </c>
      <c r="C2474" s="131">
        <v>4844384.5390831595</v>
      </c>
      <c r="D2474" s="131">
        <v>564812.60622292059</v>
      </c>
      <c r="E2474" s="131">
        <v>3138052.515300422</v>
      </c>
      <c r="F2474" s="133">
        <v>208828984116.99524</v>
      </c>
      <c r="G2474" s="133">
        <v>38096963743.231331</v>
      </c>
      <c r="H2474" s="133">
        <v>516499877944.82104</v>
      </c>
      <c r="I2474" s="133">
        <v>9910957487625.8418</v>
      </c>
      <c r="J2474" s="133">
        <v>193478514910.67523</v>
      </c>
      <c r="K2474" s="133">
        <v>69080639713.740341</v>
      </c>
      <c r="L2474" s="133">
        <v>1275669533369.0842</v>
      </c>
      <c r="M2474" s="133">
        <v>11965686053564.162</v>
      </c>
      <c r="N2474" s="133">
        <v>12884535097816.463</v>
      </c>
      <c r="O2474" s="132">
        <v>0.58149959701800213</v>
      </c>
      <c r="P2474" s="132">
        <v>0.64188727415797009</v>
      </c>
      <c r="Q2474" s="133">
        <v>3178.2277004974007</v>
      </c>
      <c r="R2474" s="426">
        <v>1.1399073186535</v>
      </c>
    </row>
    <row r="2475" spans="1:18">
      <c r="A2475" s="134">
        <f t="shared" si="38"/>
        <v>2470</v>
      </c>
      <c r="B2475" s="131">
        <v>8794749.6396062598</v>
      </c>
      <c r="C2475" s="131">
        <v>11761698.560977178</v>
      </c>
      <c r="D2475" s="131">
        <v>841350.13163185492</v>
      </c>
      <c r="E2475" s="131">
        <v>4262230.8038739115</v>
      </c>
      <c r="F2475" s="133">
        <v>208259873143.51587</v>
      </c>
      <c r="G2475" s="133">
        <v>59696864064.222092</v>
      </c>
      <c r="H2475" s="133">
        <v>303570539880.11487</v>
      </c>
      <c r="I2475" s="133">
        <v>18674144441670.68</v>
      </c>
      <c r="J2475" s="133">
        <v>247478998730.90744</v>
      </c>
      <c r="K2475" s="133">
        <v>100797548311.44897</v>
      </c>
      <c r="L2475" s="133">
        <v>2163765406184.2151</v>
      </c>
      <c r="M2475" s="133">
        <v>21489756934777.363</v>
      </c>
      <c r="N2475" s="133">
        <v>23006276601663.703</v>
      </c>
      <c r="O2475" s="132">
        <v>0.69958055790143447</v>
      </c>
      <c r="P2475" s="132">
        <v>0.755652480253448</v>
      </c>
      <c r="Q2475" s="133">
        <v>5674.9572278400847</v>
      </c>
      <c r="R2475" s="426">
        <v>1.1351415564392071</v>
      </c>
    </row>
    <row r="2476" spans="1:18">
      <c r="A2476" s="134">
        <f t="shared" si="38"/>
        <v>2471</v>
      </c>
      <c r="B2476" s="131">
        <v>13845084.953006372</v>
      </c>
      <c r="C2476" s="131">
        <v>5117208.756611363</v>
      </c>
      <c r="D2476" s="131">
        <v>1110081.9102181508</v>
      </c>
      <c r="E2476" s="131">
        <v>3933846.8705255589</v>
      </c>
      <c r="F2476" s="133">
        <v>189853629051.90036</v>
      </c>
      <c r="G2476" s="133">
        <v>39749154159.235146</v>
      </c>
      <c r="H2476" s="133">
        <v>208368142714.97943</v>
      </c>
      <c r="I2476" s="133">
        <v>9753442886773.5332</v>
      </c>
      <c r="J2476" s="133">
        <v>296817919237.22528</v>
      </c>
      <c r="K2476" s="133">
        <v>116676444567.53397</v>
      </c>
      <c r="L2476" s="133">
        <v>2289716678484.4331</v>
      </c>
      <c r="M2476" s="133">
        <v>12665022071777.703</v>
      </c>
      <c r="N2476" s="133">
        <v>13553750719373.625</v>
      </c>
      <c r="O2476" s="132">
        <v>0.55454478481634006</v>
      </c>
      <c r="P2476" s="132">
        <v>0.61790655260824423</v>
      </c>
      <c r="Q2476" s="133">
        <v>3343.3030881533364</v>
      </c>
      <c r="R2476" s="426">
        <v>1.0419923039691783</v>
      </c>
    </row>
    <row r="2477" spans="1:18">
      <c r="A2477" s="134">
        <f t="shared" si="38"/>
        <v>2472</v>
      </c>
      <c r="B2477" s="131">
        <v>6044585.2085865662</v>
      </c>
      <c r="C2477" s="131">
        <v>5859419.3158115176</v>
      </c>
      <c r="D2477" s="131">
        <v>574555.12556429859</v>
      </c>
      <c r="E2477" s="131">
        <v>4201050.2610023553</v>
      </c>
      <c r="F2477" s="133">
        <v>207584775393.11722</v>
      </c>
      <c r="G2477" s="133">
        <v>35402226286.10363</v>
      </c>
      <c r="H2477" s="133">
        <v>515647262905.14618</v>
      </c>
      <c r="I2477" s="133">
        <v>10380686079598.365</v>
      </c>
      <c r="J2477" s="133">
        <v>316575317998.31995</v>
      </c>
      <c r="K2477" s="133">
        <v>50568689966.106636</v>
      </c>
      <c r="L2477" s="133">
        <v>1527186187091.9126</v>
      </c>
      <c r="M2477" s="133">
        <v>12790663537559.852</v>
      </c>
      <c r="N2477" s="133">
        <v>13715347939786.477</v>
      </c>
      <c r="O2477" s="132">
        <v>0.6504610781576623</v>
      </c>
      <c r="P2477" s="132">
        <v>0.73019041530356221</v>
      </c>
      <c r="Q2477" s="133">
        <v>3383.1642673375623</v>
      </c>
      <c r="R2477" s="426">
        <v>1.2922368012762993</v>
      </c>
    </row>
    <row r="2478" spans="1:18">
      <c r="A2478" s="134">
        <f t="shared" si="38"/>
        <v>2473</v>
      </c>
      <c r="B2478" s="131">
        <v>17226017.159499694</v>
      </c>
      <c r="C2478" s="131">
        <v>7651089.086106942</v>
      </c>
      <c r="D2478" s="131">
        <v>1334345.1369368846</v>
      </c>
      <c r="E2478" s="131">
        <v>4799045.6397286914</v>
      </c>
      <c r="F2478" s="133">
        <v>272293961375.42429</v>
      </c>
      <c r="G2478" s="133">
        <v>92048887511.391205</v>
      </c>
      <c r="H2478" s="133">
        <v>582794000236.3689</v>
      </c>
      <c r="I2478" s="133">
        <v>14084921268387.637</v>
      </c>
      <c r="J2478" s="133">
        <v>221340334351.24811</v>
      </c>
      <c r="K2478" s="133">
        <v>167982568410.92715</v>
      </c>
      <c r="L2478" s="133">
        <v>3130254982033.4033</v>
      </c>
      <c r="M2478" s="133">
        <v>18187293153419.586</v>
      </c>
      <c r="N2478" s="133">
        <v>19414446838435.379</v>
      </c>
      <c r="O2478" s="132">
        <v>0.57636100731221718</v>
      </c>
      <c r="P2478" s="132">
        <v>0.6547647177312369</v>
      </c>
      <c r="Q2478" s="133">
        <v>4788.9607396239217</v>
      </c>
      <c r="R2478" s="426">
        <v>1.1804451115572714</v>
      </c>
    </row>
    <row r="2479" spans="1:18">
      <c r="A2479" s="134">
        <f t="shared" si="38"/>
        <v>2474</v>
      </c>
      <c r="B2479" s="131">
        <v>10815800.080940992</v>
      </c>
      <c r="C2479" s="131">
        <v>5052048.3178418642</v>
      </c>
      <c r="D2479" s="131">
        <v>1539171.0412126542</v>
      </c>
      <c r="E2479" s="131">
        <v>4118055.6637724582</v>
      </c>
      <c r="F2479" s="133">
        <v>206375160993.20917</v>
      </c>
      <c r="G2479" s="133">
        <v>60298059873.552444</v>
      </c>
      <c r="H2479" s="133">
        <v>636952950857.5481</v>
      </c>
      <c r="I2479" s="133">
        <v>10032925272665.133</v>
      </c>
      <c r="J2479" s="133">
        <v>147761505825.88589</v>
      </c>
      <c r="K2479" s="133">
        <v>105125346588.59882</v>
      </c>
      <c r="L2479" s="133">
        <v>3120204461647.3872</v>
      </c>
      <c r="M2479" s="133">
        <v>14042969537584.555</v>
      </c>
      <c r="N2479" s="133">
        <v>15077502627092.891</v>
      </c>
      <c r="O2479" s="132">
        <v>0.57081575012478292</v>
      </c>
      <c r="P2479" s="132">
        <v>0.6418534994209385</v>
      </c>
      <c r="Q2479" s="133">
        <v>3719.1669035749605</v>
      </c>
      <c r="R2479" s="426">
        <v>0.98008433330771161</v>
      </c>
    </row>
    <row r="2480" spans="1:18">
      <c r="A2480" s="134">
        <f t="shared" si="38"/>
        <v>2475</v>
      </c>
      <c r="B2480" s="131">
        <v>12857640.18852523</v>
      </c>
      <c r="C2480" s="131">
        <v>5686631.3486456005</v>
      </c>
      <c r="D2480" s="131">
        <v>842096.64945130644</v>
      </c>
      <c r="E2480" s="131">
        <v>3743737.1390876686</v>
      </c>
      <c r="F2480" s="133">
        <v>196868129511.55576</v>
      </c>
      <c r="G2480" s="133">
        <v>60743012465.186089</v>
      </c>
      <c r="H2480" s="133">
        <v>484568998200.30908</v>
      </c>
      <c r="I2480" s="133">
        <v>9795222787893.1426</v>
      </c>
      <c r="J2480" s="133">
        <v>240979075027.36081</v>
      </c>
      <c r="K2480" s="133">
        <v>107624101408.42091</v>
      </c>
      <c r="L2480" s="133">
        <v>1812459631115.1938</v>
      </c>
      <c r="M2480" s="133">
        <v>12440854593644.428</v>
      </c>
      <c r="N2480" s="133">
        <v>13220975477116.783</v>
      </c>
      <c r="O2480" s="132">
        <v>0.56007452624319487</v>
      </c>
      <c r="P2480" s="132">
        <v>0.6190059424805181</v>
      </c>
      <c r="Q2480" s="133">
        <v>3261.2174339212588</v>
      </c>
      <c r="R2480" s="426">
        <v>1.0633447509067913</v>
      </c>
    </row>
    <row r="2481" spans="1:18">
      <c r="A2481" s="134">
        <f t="shared" si="38"/>
        <v>2476</v>
      </c>
      <c r="B2481" s="131">
        <v>10748347.467880175</v>
      </c>
      <c r="C2481" s="131">
        <v>4255045.4408043427</v>
      </c>
      <c r="D2481" s="131">
        <v>799933.92642171099</v>
      </c>
      <c r="E2481" s="131">
        <v>4155577.1272179149</v>
      </c>
      <c r="F2481" s="133">
        <v>209522660514.07397</v>
      </c>
      <c r="G2481" s="133">
        <v>65789186205.667633</v>
      </c>
      <c r="H2481" s="133">
        <v>491911126114.83118</v>
      </c>
      <c r="I2481" s="133">
        <v>8963755607624.8086</v>
      </c>
      <c r="J2481" s="133">
        <v>229419696038.89706</v>
      </c>
      <c r="K2481" s="133">
        <v>70364523195.718811</v>
      </c>
      <c r="L2481" s="133">
        <v>1776918239897.1567</v>
      </c>
      <c r="M2481" s="133">
        <v>11532369192871.412</v>
      </c>
      <c r="N2481" s="133">
        <v>12275395807766.053</v>
      </c>
      <c r="O2481" s="132">
        <v>0.57802424065969371</v>
      </c>
      <c r="P2481" s="132">
        <v>0.63736018327846322</v>
      </c>
      <c r="Q2481" s="133">
        <v>3027.971338866811</v>
      </c>
      <c r="R2481" s="426">
        <v>1.0474681282282199</v>
      </c>
    </row>
    <row r="2482" spans="1:18">
      <c r="A2482" s="134">
        <f t="shared" si="38"/>
        <v>2477</v>
      </c>
      <c r="B2482" s="131">
        <v>10492529.21851613</v>
      </c>
      <c r="C2482" s="131">
        <v>6282413.1169972867</v>
      </c>
      <c r="D2482" s="131">
        <v>834453.89881620789</v>
      </c>
      <c r="E2482" s="131">
        <v>5264106.0990787782</v>
      </c>
      <c r="F2482" s="133">
        <v>161422718677.11212</v>
      </c>
      <c r="G2482" s="133">
        <v>42065310178.609154</v>
      </c>
      <c r="H2482" s="133">
        <v>336212487890.83966</v>
      </c>
      <c r="I2482" s="133">
        <v>10590512836371.879</v>
      </c>
      <c r="J2482" s="133">
        <v>478784596958.46283</v>
      </c>
      <c r="K2482" s="133">
        <v>93310692834.003708</v>
      </c>
      <c r="L2482" s="133">
        <v>1663264059399.9946</v>
      </c>
      <c r="M2482" s="133">
        <v>13162084673455.18</v>
      </c>
      <c r="N2482" s="133">
        <v>14037420631459.063</v>
      </c>
      <c r="O2482" s="132">
        <v>0.58628929469503221</v>
      </c>
      <c r="P2482" s="132">
        <v>0.65053159915526459</v>
      </c>
      <c r="Q2482" s="133">
        <v>3462.6099238922206</v>
      </c>
      <c r="R2482" s="426">
        <v>1.0229133044358449</v>
      </c>
    </row>
    <row r="2483" spans="1:18">
      <c r="A2483" s="134">
        <f t="shared" si="38"/>
        <v>2478</v>
      </c>
      <c r="B2483" s="131">
        <v>6545972.9240436396</v>
      </c>
      <c r="C2483" s="131">
        <v>4507684.5841620369</v>
      </c>
      <c r="D2483" s="131">
        <v>1453947.1382748727</v>
      </c>
      <c r="E2483" s="131">
        <v>3156587.1588969589</v>
      </c>
      <c r="F2483" s="133">
        <v>203340247279.83533</v>
      </c>
      <c r="G2483" s="133">
        <v>46864947853.747406</v>
      </c>
      <c r="H2483" s="133">
        <v>626966370500.8905</v>
      </c>
      <c r="I2483" s="133">
        <v>9360196836991.6875</v>
      </c>
      <c r="J2483" s="133">
        <v>184403141980.20871</v>
      </c>
      <c r="K2483" s="133">
        <v>176589710092.86725</v>
      </c>
      <c r="L2483" s="133">
        <v>3316931371487.8374</v>
      </c>
      <c r="M2483" s="133">
        <v>13665087431053.492</v>
      </c>
      <c r="N2483" s="133">
        <v>14547712407446.193</v>
      </c>
      <c r="O2483" s="132">
        <v>0.61899594252409662</v>
      </c>
      <c r="P2483" s="132">
        <v>0.70244328496422603</v>
      </c>
      <c r="Q2483" s="133">
        <v>3588.4835736177092</v>
      </c>
      <c r="R2483" s="426">
        <v>1.1033540337373726</v>
      </c>
    </row>
    <row r="2484" spans="1:18">
      <c r="A2484" s="134">
        <f t="shared" si="38"/>
        <v>2479</v>
      </c>
      <c r="B2484" s="131">
        <v>8810531.7578067556</v>
      </c>
      <c r="C2484" s="131">
        <v>4127276.9624793199</v>
      </c>
      <c r="D2484" s="131">
        <v>1006526.6863834726</v>
      </c>
      <c r="E2484" s="131">
        <v>5752980.3678828944</v>
      </c>
      <c r="F2484" s="133">
        <v>255538899584.00055</v>
      </c>
      <c r="G2484" s="133">
        <v>43419887644.027313</v>
      </c>
      <c r="H2484" s="133">
        <v>511576655533.79602</v>
      </c>
      <c r="I2484" s="133">
        <v>9490414620861.6387</v>
      </c>
      <c r="J2484" s="133">
        <v>320512871860.88275</v>
      </c>
      <c r="K2484" s="133">
        <v>102539980269.36569</v>
      </c>
      <c r="L2484" s="133">
        <v>2112662211994.9241</v>
      </c>
      <c r="M2484" s="133">
        <v>12537706340520.607</v>
      </c>
      <c r="N2484" s="133">
        <v>13566282250767.105</v>
      </c>
      <c r="O2484" s="132">
        <v>0.55475673697549921</v>
      </c>
      <c r="P2484" s="132">
        <v>0.62777829028714394</v>
      </c>
      <c r="Q2484" s="133">
        <v>3346.3942404457584</v>
      </c>
      <c r="R2484" s="426">
        <v>1.1771647568185675</v>
      </c>
    </row>
    <row r="2485" spans="1:18">
      <c r="A2485" s="134">
        <f t="shared" si="38"/>
        <v>2480</v>
      </c>
      <c r="B2485" s="131">
        <v>15884097.609571453</v>
      </c>
      <c r="C2485" s="131">
        <v>5675063.9253532719</v>
      </c>
      <c r="D2485" s="131">
        <v>935848.31775010785</v>
      </c>
      <c r="E2485" s="131">
        <v>4874835.1634033825</v>
      </c>
      <c r="F2485" s="133">
        <v>262083658289.54193</v>
      </c>
      <c r="G2485" s="133">
        <v>50399854593.549103</v>
      </c>
      <c r="H2485" s="133">
        <v>184778215739.13174</v>
      </c>
      <c r="I2485" s="133">
        <v>11550092161389.338</v>
      </c>
      <c r="J2485" s="133">
        <v>296933190781.36792</v>
      </c>
      <c r="K2485" s="133">
        <v>119718460454.82901</v>
      </c>
      <c r="L2485" s="133">
        <v>2066358048069.7756</v>
      </c>
      <c r="M2485" s="133">
        <v>14217880076434.439</v>
      </c>
      <c r="N2485" s="133">
        <v>15232995256791.025</v>
      </c>
      <c r="O2485" s="132">
        <v>0.54969339093136682</v>
      </c>
      <c r="P2485" s="132">
        <v>0.60283713531291661</v>
      </c>
      <c r="Q2485" s="133">
        <v>3757.5222636386347</v>
      </c>
      <c r="R2485" s="426">
        <v>1.0990471413315996</v>
      </c>
    </row>
    <row r="2486" spans="1:18">
      <c r="A2486" s="134">
        <f t="shared" si="38"/>
        <v>2481</v>
      </c>
      <c r="B2486" s="131">
        <v>7832680.0467351563</v>
      </c>
      <c r="C2486" s="131">
        <v>4570884.4008503882</v>
      </c>
      <c r="D2486" s="131">
        <v>1011865.2515876256</v>
      </c>
      <c r="E2486" s="131">
        <v>4709002.7656506337</v>
      </c>
      <c r="F2486" s="133">
        <v>224817984770.57312</v>
      </c>
      <c r="G2486" s="133">
        <v>69287249403.314255</v>
      </c>
      <c r="H2486" s="133">
        <v>454112156688.80811</v>
      </c>
      <c r="I2486" s="133">
        <v>8471910167924.6768</v>
      </c>
      <c r="J2486" s="133">
        <v>288625163142.16797</v>
      </c>
      <c r="K2486" s="133">
        <v>86190448702.796326</v>
      </c>
      <c r="L2486" s="133">
        <v>2902079775097.7754</v>
      </c>
      <c r="M2486" s="133">
        <v>12202917711556.225</v>
      </c>
      <c r="N2486" s="133">
        <v>13000738530656.432</v>
      </c>
      <c r="O2486" s="132">
        <v>0.60268085465363475</v>
      </c>
      <c r="P2486" s="132">
        <v>0.66531640255780145</v>
      </c>
      <c r="Q2486" s="133">
        <v>3206.8915961165349</v>
      </c>
      <c r="R2486" s="426">
        <v>1.3172444901988876</v>
      </c>
    </row>
    <row r="2487" spans="1:18">
      <c r="A2487" s="134">
        <f t="shared" si="38"/>
        <v>2482</v>
      </c>
      <c r="B2487" s="131">
        <v>9353737.2079471741</v>
      </c>
      <c r="C2487" s="131">
        <v>3268806.2710178783</v>
      </c>
      <c r="D2487" s="131">
        <v>889883.12203406449</v>
      </c>
      <c r="E2487" s="131">
        <v>4627520.1332136318</v>
      </c>
      <c r="F2487" s="133">
        <v>250058719159.72101</v>
      </c>
      <c r="G2487" s="133">
        <v>70229734399.098419</v>
      </c>
      <c r="H2487" s="133">
        <v>483029301043.87488</v>
      </c>
      <c r="I2487" s="133">
        <v>7693081558004.832</v>
      </c>
      <c r="J2487" s="133">
        <v>313190767652.04382</v>
      </c>
      <c r="K2487" s="133">
        <v>131252234963.28641</v>
      </c>
      <c r="L2487" s="133">
        <v>1498931032609.4822</v>
      </c>
      <c r="M2487" s="133">
        <v>10119484894273.52</v>
      </c>
      <c r="N2487" s="133">
        <v>10845437020918.324</v>
      </c>
      <c r="O2487" s="132">
        <v>0.5205712191789037</v>
      </c>
      <c r="P2487" s="132">
        <v>0.59410215615470752</v>
      </c>
      <c r="Q2487" s="133">
        <v>2675.2434684060986</v>
      </c>
      <c r="R2487" s="426">
        <v>0.9184134555111616</v>
      </c>
    </row>
    <row r="2488" spans="1:18">
      <c r="A2488" s="134">
        <f t="shared" si="38"/>
        <v>2483</v>
      </c>
      <c r="B2488" s="131">
        <v>10877304.391330214</v>
      </c>
      <c r="C2488" s="131">
        <v>7905282.9853791147</v>
      </c>
      <c r="D2488" s="131">
        <v>944216.93656592513</v>
      </c>
      <c r="E2488" s="131">
        <v>5580915.261317241</v>
      </c>
      <c r="F2488" s="133">
        <v>209698434704.08191</v>
      </c>
      <c r="G2488" s="133">
        <v>50315941517.690514</v>
      </c>
      <c r="H2488" s="133">
        <v>448421651809.65076</v>
      </c>
      <c r="I2488" s="133">
        <v>14320060069638.73</v>
      </c>
      <c r="J2488" s="133">
        <v>286065582241.62268</v>
      </c>
      <c r="K2488" s="133">
        <v>72748619731.593277</v>
      </c>
      <c r="L2488" s="133">
        <v>2454018343979.5996</v>
      </c>
      <c r="M2488" s="133">
        <v>17581314267401.197</v>
      </c>
      <c r="N2488" s="133">
        <v>18749874463121.156</v>
      </c>
      <c r="O2488" s="132">
        <v>0.62137277914522726</v>
      </c>
      <c r="P2488" s="132">
        <v>0.68120737407513354</v>
      </c>
      <c r="Q2488" s="133">
        <v>4625.0307013125694</v>
      </c>
      <c r="R2488" s="426">
        <v>1.3147374766028304</v>
      </c>
    </row>
    <row r="2489" spans="1:18">
      <c r="A2489" s="134">
        <f t="shared" si="38"/>
        <v>2484</v>
      </c>
      <c r="B2489" s="131">
        <v>13733332.452064423</v>
      </c>
      <c r="C2489" s="131">
        <v>5768043.4086498097</v>
      </c>
      <c r="D2489" s="131">
        <v>909143.44838003209</v>
      </c>
      <c r="E2489" s="131">
        <v>5211413.2470728438</v>
      </c>
      <c r="F2489" s="133">
        <v>235716833020.93677</v>
      </c>
      <c r="G2489" s="133">
        <v>59679514141.374672</v>
      </c>
      <c r="H2489" s="133">
        <v>155558639083.45496</v>
      </c>
      <c r="I2489" s="133">
        <v>9719272347919.1992</v>
      </c>
      <c r="J2489" s="133">
        <v>329677608335.54553</v>
      </c>
      <c r="K2489" s="133">
        <v>102149383604.00407</v>
      </c>
      <c r="L2489" s="133">
        <v>2024769115744.0022</v>
      </c>
      <c r="M2489" s="133">
        <v>12331427094686.205</v>
      </c>
      <c r="N2489" s="133">
        <v>13157486303231.063</v>
      </c>
      <c r="O2489" s="132">
        <v>0.53662190281134381</v>
      </c>
      <c r="P2489" s="132">
        <v>0.59357125069070404</v>
      </c>
      <c r="Q2489" s="133">
        <v>3245.5565622178251</v>
      </c>
      <c r="R2489" s="426">
        <v>1.0623609962707552</v>
      </c>
    </row>
    <row r="2490" spans="1:18">
      <c r="A2490" s="134">
        <f t="shared" si="38"/>
        <v>2485</v>
      </c>
      <c r="B2490" s="131">
        <v>11864649.318338068</v>
      </c>
      <c r="C2490" s="131">
        <v>8015171.3812503489</v>
      </c>
      <c r="D2490" s="131">
        <v>636293.04364000331</v>
      </c>
      <c r="E2490" s="131">
        <v>2875304.7182075894</v>
      </c>
      <c r="F2490" s="133">
        <v>185771671575.24896</v>
      </c>
      <c r="G2490" s="133">
        <v>44337195379.301552</v>
      </c>
      <c r="H2490" s="133">
        <v>616139403886.19861</v>
      </c>
      <c r="I2490" s="133">
        <v>12121062188367.467</v>
      </c>
      <c r="J2490" s="133">
        <v>223084051454.95419</v>
      </c>
      <c r="K2490" s="133">
        <v>78212821041.824707</v>
      </c>
      <c r="L2490" s="133">
        <v>1473304903263.5176</v>
      </c>
      <c r="M2490" s="133">
        <v>14511803368013.963</v>
      </c>
      <c r="N2490" s="133">
        <v>15586888035461.27</v>
      </c>
      <c r="O2490" s="132">
        <v>0.63471108244754237</v>
      </c>
      <c r="P2490" s="132">
        <v>0.69855930445921666</v>
      </c>
      <c r="Q2490" s="133">
        <v>3844.8169796401748</v>
      </c>
      <c r="R2490" s="426">
        <v>0.95089810453707879</v>
      </c>
    </row>
    <row r="2491" spans="1:18">
      <c r="A2491" s="134">
        <f t="shared" si="38"/>
        <v>2486</v>
      </c>
      <c r="B2491" s="131">
        <v>9233343.0614624955</v>
      </c>
      <c r="C2491" s="131">
        <v>7195328.4675912177</v>
      </c>
      <c r="D2491" s="131">
        <v>984451.6104535975</v>
      </c>
      <c r="E2491" s="131">
        <v>4255680.8204839481</v>
      </c>
      <c r="F2491" s="133">
        <v>209050639270.37024</v>
      </c>
      <c r="G2491" s="133">
        <v>63206860197.531364</v>
      </c>
      <c r="H2491" s="133">
        <v>567030699280.30322</v>
      </c>
      <c r="I2491" s="133">
        <v>11714859470950.379</v>
      </c>
      <c r="J2491" s="133">
        <v>177643292282.34128</v>
      </c>
      <c r="K2491" s="133">
        <v>103112577743.49341</v>
      </c>
      <c r="L2491" s="133">
        <v>2051606616022.4854</v>
      </c>
      <c r="M2491" s="133">
        <v>14614252656279.004</v>
      </c>
      <c r="N2491" s="133">
        <v>15567312543074.592</v>
      </c>
      <c r="O2491" s="132">
        <v>0.59862246859576784</v>
      </c>
      <c r="P2491" s="132">
        <v>0.66605227001588618</v>
      </c>
      <c r="Q2491" s="133">
        <v>3839.9882938023165</v>
      </c>
      <c r="R2491" s="426">
        <v>1.0354867268072649</v>
      </c>
    </row>
    <row r="2492" spans="1:18">
      <c r="A2492" s="134">
        <f t="shared" si="38"/>
        <v>2487</v>
      </c>
      <c r="B2492" s="131">
        <v>9925753.2443953697</v>
      </c>
      <c r="C2492" s="131">
        <v>7026990.2755549811</v>
      </c>
      <c r="D2492" s="131">
        <v>1270064.0050042123</v>
      </c>
      <c r="E2492" s="131">
        <v>3599727.1187714916</v>
      </c>
      <c r="F2492" s="133">
        <v>232647876982.86569</v>
      </c>
      <c r="G2492" s="133">
        <v>67970785454.824478</v>
      </c>
      <c r="H2492" s="133">
        <v>851078949134.77271</v>
      </c>
      <c r="I2492" s="133">
        <v>11931723069013.748</v>
      </c>
      <c r="J2492" s="133">
        <v>235260895700.22736</v>
      </c>
      <c r="K2492" s="133">
        <v>118869514015.73157</v>
      </c>
      <c r="L2492" s="133">
        <v>3455487294677.3862</v>
      </c>
      <c r="M2492" s="133">
        <v>16592419722541.867</v>
      </c>
      <c r="N2492" s="133">
        <v>17640730563578.398</v>
      </c>
      <c r="O2492" s="132">
        <v>0.63148516833204282</v>
      </c>
      <c r="P2492" s="132">
        <v>0.70454512325039709</v>
      </c>
      <c r="Q2492" s="133">
        <v>4351.4382248590027</v>
      </c>
      <c r="R2492" s="426">
        <v>1.3066982590451142</v>
      </c>
    </row>
    <row r="2493" spans="1:18">
      <c r="A2493" s="134">
        <f t="shared" si="38"/>
        <v>2488</v>
      </c>
      <c r="B2493" s="131">
        <v>10649443.361504858</v>
      </c>
      <c r="C2493" s="131">
        <v>6764777.6131561762</v>
      </c>
      <c r="D2493" s="131">
        <v>469108.57478372316</v>
      </c>
      <c r="E2493" s="131">
        <v>5011215.016001286</v>
      </c>
      <c r="F2493" s="133">
        <v>179088898179.74988</v>
      </c>
      <c r="G2493" s="133">
        <v>42572671345.375763</v>
      </c>
      <c r="H2493" s="133">
        <v>612602038135.22656</v>
      </c>
      <c r="I2493" s="133">
        <v>13569744924576.426</v>
      </c>
      <c r="J2493" s="133">
        <v>323670616090.18683</v>
      </c>
      <c r="K2493" s="133">
        <v>51396545118.015739</v>
      </c>
      <c r="L2493" s="133">
        <v>1187254777343.8669</v>
      </c>
      <c r="M2493" s="133">
        <v>15744668901263.723</v>
      </c>
      <c r="N2493" s="133">
        <v>16927411590341.857</v>
      </c>
      <c r="O2493" s="132">
        <v>0.61919472797397013</v>
      </c>
      <c r="P2493" s="132">
        <v>0.67512834584007464</v>
      </c>
      <c r="Q2493" s="133">
        <v>4175.4838654025298</v>
      </c>
      <c r="R2493" s="426">
        <v>1.1199464751532908</v>
      </c>
    </row>
    <row r="2494" spans="1:18">
      <c r="A2494" s="134">
        <f t="shared" si="38"/>
        <v>2489</v>
      </c>
      <c r="B2494" s="131">
        <v>11676862.978252189</v>
      </c>
      <c r="C2494" s="131">
        <v>5213195.2743687211</v>
      </c>
      <c r="D2494" s="131">
        <v>950976.35194957955</v>
      </c>
      <c r="E2494" s="131">
        <v>3938513.2883965513</v>
      </c>
      <c r="F2494" s="133">
        <v>283531883776.02283</v>
      </c>
      <c r="G2494" s="133">
        <v>69335357574.712021</v>
      </c>
      <c r="H2494" s="133">
        <v>513676451113.7749</v>
      </c>
      <c r="I2494" s="133">
        <v>10824111003656.613</v>
      </c>
      <c r="J2494" s="133">
        <v>184045116885.50964</v>
      </c>
      <c r="K2494" s="133">
        <v>101460189704.4269</v>
      </c>
      <c r="L2494" s="133">
        <v>1651969946916.5989</v>
      </c>
      <c r="M2494" s="133">
        <v>13275262708276.926</v>
      </c>
      <c r="N2494" s="133">
        <v>14244558287395.512</v>
      </c>
      <c r="O2494" s="132">
        <v>0.58631144278947545</v>
      </c>
      <c r="P2494" s="132">
        <v>0.64790622244786744</v>
      </c>
      <c r="Q2494" s="133">
        <v>3513.7045602850299</v>
      </c>
      <c r="R2494" s="426">
        <v>0.99442860364537977</v>
      </c>
    </row>
    <row r="2495" spans="1:18">
      <c r="A2495" s="134">
        <f t="shared" si="38"/>
        <v>2490</v>
      </c>
      <c r="B2495" s="131">
        <v>11457622.665787946</v>
      </c>
      <c r="C2495" s="131">
        <v>8896923.4999447968</v>
      </c>
      <c r="D2495" s="131">
        <v>1720602.3493829104</v>
      </c>
      <c r="E2495" s="131">
        <v>6735793.678735422</v>
      </c>
      <c r="F2495" s="133">
        <v>212448436453.95361</v>
      </c>
      <c r="G2495" s="133">
        <v>71303448265.206802</v>
      </c>
      <c r="H2495" s="133">
        <v>685063101254.4469</v>
      </c>
      <c r="I2495" s="133">
        <v>15704625210995.791</v>
      </c>
      <c r="J2495" s="133">
        <v>332657563221.67804</v>
      </c>
      <c r="K2495" s="133">
        <v>120496951589.94841</v>
      </c>
      <c r="L2495" s="133">
        <v>3182382876341.6895</v>
      </c>
      <c r="M2495" s="133">
        <v>20025225703403.555</v>
      </c>
      <c r="N2495" s="133">
        <v>21355292843248.566</v>
      </c>
      <c r="O2495" s="132">
        <v>0.58023152735486094</v>
      </c>
      <c r="P2495" s="132">
        <v>0.64951872313258907</v>
      </c>
      <c r="Q2495" s="133">
        <v>5267.7091374564789</v>
      </c>
      <c r="R2495" s="426">
        <v>1.0346435132161571</v>
      </c>
    </row>
    <row r="2496" spans="1:18">
      <c r="A2496" s="134">
        <f t="shared" si="38"/>
        <v>2491</v>
      </c>
      <c r="B2496" s="131">
        <v>12447895.615825497</v>
      </c>
      <c r="C2496" s="131">
        <v>20332975.264527686</v>
      </c>
      <c r="D2496" s="131">
        <v>1350287.9519366329</v>
      </c>
      <c r="E2496" s="131">
        <v>4006545.4548173156</v>
      </c>
      <c r="F2496" s="133">
        <v>237121989932.55347</v>
      </c>
      <c r="G2496" s="133">
        <v>48227942720.264297</v>
      </c>
      <c r="H2496" s="133">
        <v>368748041455.11835</v>
      </c>
      <c r="I2496" s="133">
        <v>25706707566753.246</v>
      </c>
      <c r="J2496" s="133">
        <v>314747263330.73022</v>
      </c>
      <c r="K2496" s="133">
        <v>99246136079.49971</v>
      </c>
      <c r="L2496" s="133">
        <v>2843158680112.7549</v>
      </c>
      <c r="M2496" s="133">
        <v>29332607687731.348</v>
      </c>
      <c r="N2496" s="133">
        <v>31112419551813.012</v>
      </c>
      <c r="O2496" s="132">
        <v>0.71073740625356585</v>
      </c>
      <c r="P2496" s="132">
        <v>0.77468485913059271</v>
      </c>
      <c r="Q2496" s="133">
        <v>7674.4991494358683</v>
      </c>
      <c r="R2496" s="426">
        <v>1.1264224122970186</v>
      </c>
    </row>
    <row r="2497" spans="1:18">
      <c r="A2497" s="134">
        <f t="shared" si="38"/>
        <v>2492</v>
      </c>
      <c r="B2497" s="131">
        <v>8597987.0819262192</v>
      </c>
      <c r="C2497" s="131">
        <v>6165094.7795661204</v>
      </c>
      <c r="D2497" s="131">
        <v>1061609.1947450987</v>
      </c>
      <c r="E2497" s="131">
        <v>3687750.3549609464</v>
      </c>
      <c r="F2497" s="133">
        <v>191096927155.44373</v>
      </c>
      <c r="G2497" s="133">
        <v>36528455657.553062</v>
      </c>
      <c r="H2497" s="133">
        <v>580392400678.90002</v>
      </c>
      <c r="I2497" s="133">
        <v>10890283166732.248</v>
      </c>
      <c r="J2497" s="133">
        <v>195255004122.27328</v>
      </c>
      <c r="K2497" s="133">
        <v>128027302916.27989</v>
      </c>
      <c r="L2497" s="133">
        <v>2165086979992.2656</v>
      </c>
      <c r="M2497" s="133">
        <v>13959044854441.967</v>
      </c>
      <c r="N2497" s="133">
        <v>14884591251625.057</v>
      </c>
      <c r="O2497" s="132">
        <v>0.6100899365760768</v>
      </c>
      <c r="P2497" s="132">
        <v>0.68314610072040749</v>
      </c>
      <c r="Q2497" s="133">
        <v>3671.5814631536891</v>
      </c>
      <c r="R2497" s="426">
        <v>1.0779610454198618</v>
      </c>
    </row>
    <row r="2498" spans="1:18">
      <c r="A2498" s="134">
        <f t="shared" si="38"/>
        <v>2493</v>
      </c>
      <c r="B2498" s="131">
        <v>10632074.888435425</v>
      </c>
      <c r="C2498" s="131">
        <v>18415648.920725234</v>
      </c>
      <c r="D2498" s="131">
        <v>1194585.2304832884</v>
      </c>
      <c r="E2498" s="131">
        <v>4548451.7778214421</v>
      </c>
      <c r="F2498" s="133">
        <v>227992014354.49774</v>
      </c>
      <c r="G2498" s="133">
        <v>60309858176.10762</v>
      </c>
      <c r="H2498" s="133">
        <v>129542372691.13641</v>
      </c>
      <c r="I2498" s="133">
        <v>26204085721797.664</v>
      </c>
      <c r="J2498" s="133">
        <v>318470584445.99725</v>
      </c>
      <c r="K2498" s="133">
        <v>121419120881.12888</v>
      </c>
      <c r="L2498" s="133">
        <v>2264260203861.0752</v>
      </c>
      <c r="M2498" s="133">
        <v>29037778003677</v>
      </c>
      <c r="N2498" s="133">
        <v>30890069718320.199</v>
      </c>
      <c r="O2498" s="132">
        <v>0.71652450769748932</v>
      </c>
      <c r="P2498" s="132">
        <v>0.77896177074572825</v>
      </c>
      <c r="Q2498" s="133">
        <v>7619.6521258806606</v>
      </c>
      <c r="R2498" s="426">
        <v>0.96066019892219956</v>
      </c>
    </row>
    <row r="2499" spans="1:18">
      <c r="A2499" s="134">
        <f t="shared" si="38"/>
        <v>2494</v>
      </c>
      <c r="B2499" s="131">
        <v>11727953.140372343</v>
      </c>
      <c r="C2499" s="131">
        <v>11158492.762431871</v>
      </c>
      <c r="D2499" s="131">
        <v>853206.61866062391</v>
      </c>
      <c r="E2499" s="131">
        <v>4530164.1714079641</v>
      </c>
      <c r="F2499" s="133">
        <v>179072399058.1123</v>
      </c>
      <c r="G2499" s="133">
        <v>48889105206.561615</v>
      </c>
      <c r="H2499" s="133">
        <v>688513581295.61499</v>
      </c>
      <c r="I2499" s="133">
        <v>13664875351142.107</v>
      </c>
      <c r="J2499" s="133">
        <v>230978591541.01636</v>
      </c>
      <c r="K2499" s="133">
        <v>71597677431.287811</v>
      </c>
      <c r="L2499" s="133">
        <v>1624185229590.5283</v>
      </c>
      <c r="M2499" s="133">
        <v>16280150431000.555</v>
      </c>
      <c r="N2499" s="133">
        <v>17286295442796.945</v>
      </c>
      <c r="O2499" s="132">
        <v>0.58972550513681166</v>
      </c>
      <c r="P2499" s="132">
        <v>0.65464001712278452</v>
      </c>
      <c r="Q2499" s="133">
        <v>4264.0097293529716</v>
      </c>
      <c r="R2499" s="426">
        <v>0.8647943182122505</v>
      </c>
    </row>
    <row r="2500" spans="1:18">
      <c r="A2500" s="134">
        <f t="shared" si="38"/>
        <v>2495</v>
      </c>
      <c r="B2500" s="131">
        <v>11596535.917069411</v>
      </c>
      <c r="C2500" s="131">
        <v>7411083.7751023797</v>
      </c>
      <c r="D2500" s="131">
        <v>977929.01759541966</v>
      </c>
      <c r="E2500" s="131">
        <v>5683388.2892058063</v>
      </c>
      <c r="F2500" s="133">
        <v>174242902015.31268</v>
      </c>
      <c r="G2500" s="133">
        <v>47752561929.219788</v>
      </c>
      <c r="H2500" s="133">
        <v>634026525163.90881</v>
      </c>
      <c r="I2500" s="133">
        <v>12262800321031.238</v>
      </c>
      <c r="J2500" s="133">
        <v>484617437238.36127</v>
      </c>
      <c r="K2500" s="133">
        <v>76203074568.801163</v>
      </c>
      <c r="L2500" s="133">
        <v>2307756588252.207</v>
      </c>
      <c r="M2500" s="133">
        <v>15765403946254.516</v>
      </c>
      <c r="N2500" s="133">
        <v>16920784907403.951</v>
      </c>
      <c r="O2500" s="132">
        <v>0.60408953136379984</v>
      </c>
      <c r="P2500" s="132">
        <v>0.67290957249916128</v>
      </c>
      <c r="Q2500" s="133">
        <v>4173.8492618164655</v>
      </c>
      <c r="R2500" s="426">
        <v>1.076516909399365</v>
      </c>
    </row>
    <row r="2501" spans="1:18">
      <c r="A2501" s="134">
        <f t="shared" si="38"/>
        <v>2496</v>
      </c>
      <c r="B2501" s="131">
        <v>6981707.4772041282</v>
      </c>
      <c r="C2501" s="131">
        <v>3438348.394699662</v>
      </c>
      <c r="D2501" s="131">
        <v>981446.40110228141</v>
      </c>
      <c r="E2501" s="131">
        <v>4443381.6298056645</v>
      </c>
      <c r="F2501" s="133">
        <v>264601855915.40759</v>
      </c>
      <c r="G2501" s="133">
        <v>64423607825.682465</v>
      </c>
      <c r="H2501" s="133">
        <v>426540699019.23389</v>
      </c>
      <c r="I2501" s="133">
        <v>8262086983351.0654</v>
      </c>
      <c r="J2501" s="133">
        <v>308382829605.73822</v>
      </c>
      <c r="K2501" s="133">
        <v>125699264982.66673</v>
      </c>
      <c r="L2501" s="133">
        <v>1797673019397.2627</v>
      </c>
      <c r="M2501" s="133">
        <v>10920382796355.965</v>
      </c>
      <c r="N2501" s="133">
        <v>11754464454494.691</v>
      </c>
      <c r="O2501" s="132">
        <v>0.59489907276498089</v>
      </c>
      <c r="P2501" s="132">
        <v>0.66164171458701959</v>
      </c>
      <c r="Q2501" s="133">
        <v>2899.4732250850252</v>
      </c>
      <c r="R2501" s="426">
        <v>0.90426286927319854</v>
      </c>
    </row>
    <row r="2502" spans="1:18">
      <c r="A2502" s="134">
        <f t="shared" si="38"/>
        <v>2497</v>
      </c>
      <c r="B2502" s="131">
        <v>8848856.7654830497</v>
      </c>
      <c r="C2502" s="131">
        <v>16544464.388356807</v>
      </c>
      <c r="D2502" s="131">
        <v>961619.18738650717</v>
      </c>
      <c r="E2502" s="131">
        <v>4455183.6820731144</v>
      </c>
      <c r="F2502" s="133">
        <v>245173598818.03516</v>
      </c>
      <c r="G2502" s="133">
        <v>40078534987.531273</v>
      </c>
      <c r="H2502" s="133">
        <v>456576820472.68628</v>
      </c>
      <c r="I2502" s="133">
        <v>25660346274103.699</v>
      </c>
      <c r="J2502" s="133">
        <v>395929639600.90546</v>
      </c>
      <c r="K2502" s="133">
        <v>103978198647.70734</v>
      </c>
      <c r="L2502" s="133">
        <v>2165071040335.6194</v>
      </c>
      <c r="M2502" s="133">
        <v>28781901973160.621</v>
      </c>
      <c r="N2502" s="133">
        <v>30653385033753.316</v>
      </c>
      <c r="O2502" s="132">
        <v>0.73123390549693257</v>
      </c>
      <c r="P2502" s="132">
        <v>0.79822973158630883</v>
      </c>
      <c r="Q2502" s="133">
        <v>7561.2691252474879</v>
      </c>
      <c r="R2502" s="426">
        <v>1.1945199255349772</v>
      </c>
    </row>
    <row r="2503" spans="1:18">
      <c r="A2503" s="134">
        <f t="shared" si="38"/>
        <v>2498</v>
      </c>
      <c r="B2503" s="131">
        <v>18573676.832099788</v>
      </c>
      <c r="C2503" s="131">
        <v>19632530.482879139</v>
      </c>
      <c r="D2503" s="131">
        <v>1249356.6460204935</v>
      </c>
      <c r="E2503" s="131">
        <v>4282792.1096771583</v>
      </c>
      <c r="F2503" s="133">
        <v>238326695971.73038</v>
      </c>
      <c r="G2503" s="133">
        <v>83922291094.101395</v>
      </c>
      <c r="H2503" s="133">
        <v>779132467359.57983</v>
      </c>
      <c r="I2503" s="133">
        <v>28865837033751.629</v>
      </c>
      <c r="J2503" s="133">
        <v>231087961315.06915</v>
      </c>
      <c r="K2503" s="133">
        <v>141665360722.05899</v>
      </c>
      <c r="L2503" s="133">
        <v>3149389351897.4873</v>
      </c>
      <c r="M2503" s="133">
        <v>33167112175045.824</v>
      </c>
      <c r="N2503" s="133">
        <v>35241588054235.172</v>
      </c>
      <c r="O2503" s="132">
        <v>0.68237753144271274</v>
      </c>
      <c r="P2503" s="132">
        <v>0.74689948020748442</v>
      </c>
      <c r="Q2503" s="133">
        <v>8693.0409605908171</v>
      </c>
      <c r="R2503" s="426">
        <v>1.1972559638005433</v>
      </c>
    </row>
    <row r="2504" spans="1:18">
      <c r="A2504" s="134">
        <f t="shared" ref="A2504:A2567" si="39">A2503+1</f>
        <v>2499</v>
      </c>
      <c r="B2504" s="131">
        <v>14480252.88569821</v>
      </c>
      <c r="C2504" s="131">
        <v>5769443.4101471044</v>
      </c>
      <c r="D2504" s="131">
        <v>853577.29828510783</v>
      </c>
      <c r="E2504" s="131">
        <v>7391798.0454459507</v>
      </c>
      <c r="F2504" s="133">
        <v>256933032581.67242</v>
      </c>
      <c r="G2504" s="133">
        <v>66503190373.523293</v>
      </c>
      <c r="H2504" s="133">
        <v>561307704466.83411</v>
      </c>
      <c r="I2504" s="133">
        <v>10928816225283.232</v>
      </c>
      <c r="J2504" s="133">
        <v>681928906093.91968</v>
      </c>
      <c r="K2504" s="133">
        <v>66678596185.007309</v>
      </c>
      <c r="L2504" s="133">
        <v>1475600876825.8433</v>
      </c>
      <c r="M2504" s="133">
        <v>13714332308854.838</v>
      </c>
      <c r="N2504" s="133">
        <v>14685315797189.771</v>
      </c>
      <c r="O2504" s="132">
        <v>0.5333445031285039</v>
      </c>
      <c r="P2504" s="132">
        <v>0.60508253186436278</v>
      </c>
      <c r="Q2504" s="133">
        <v>3622.4261956560858</v>
      </c>
      <c r="R2504" s="426">
        <v>1.00877132243817</v>
      </c>
    </row>
    <row r="2505" spans="1:18">
      <c r="A2505" s="134">
        <f t="shared" si="39"/>
        <v>2500</v>
      </c>
      <c r="B2505" s="131">
        <v>12762700.967442436</v>
      </c>
      <c r="C2505" s="131">
        <v>19025455.40230345</v>
      </c>
      <c r="D2505" s="131">
        <v>620104.24983015133</v>
      </c>
      <c r="E2505" s="131">
        <v>6009323.5738145486</v>
      </c>
      <c r="F2505" s="133">
        <v>288051637321.46497</v>
      </c>
      <c r="G2505" s="133">
        <v>67882398517.829567</v>
      </c>
      <c r="H2505" s="133">
        <v>663559178338.27246</v>
      </c>
      <c r="I2505" s="133">
        <v>22822365418727.863</v>
      </c>
      <c r="J2505" s="133">
        <v>450216414470.854</v>
      </c>
      <c r="K2505" s="133">
        <v>70418624202.67189</v>
      </c>
      <c r="L2505" s="133">
        <v>1388403218333.8896</v>
      </c>
      <c r="M2505" s="133">
        <v>25394962854073.555</v>
      </c>
      <c r="N2505" s="133">
        <v>26919856486027.363</v>
      </c>
      <c r="O2505" s="132">
        <v>0.67497309911748504</v>
      </c>
      <c r="P2505" s="132">
        <v>0.73422399739558863</v>
      </c>
      <c r="Q2505" s="133">
        <v>6640.3198041508049</v>
      </c>
      <c r="R2505" s="426">
        <v>1.1281060736818145</v>
      </c>
    </row>
    <row r="2506" spans="1:18">
      <c r="A2506" s="134">
        <f t="shared" si="39"/>
        <v>2501</v>
      </c>
      <c r="B2506" s="131">
        <v>11174773.600070588</v>
      </c>
      <c r="C2506" s="131">
        <v>5115116.9927383941</v>
      </c>
      <c r="D2506" s="131">
        <v>965631.33237204375</v>
      </c>
      <c r="E2506" s="131">
        <v>4151509.3497651545</v>
      </c>
      <c r="F2506" s="133">
        <v>268924390436.88632</v>
      </c>
      <c r="G2506" s="133">
        <v>67906603345.071442</v>
      </c>
      <c r="H2506" s="133">
        <v>965675498555.88269</v>
      </c>
      <c r="I2506" s="133">
        <v>10358655138169.932</v>
      </c>
      <c r="J2506" s="133">
        <v>259324433737.78445</v>
      </c>
      <c r="K2506" s="133">
        <v>78148661640.072495</v>
      </c>
      <c r="L2506" s="133">
        <v>2544656329709.4321</v>
      </c>
      <c r="M2506" s="133">
        <v>14206460061813.104</v>
      </c>
      <c r="N2506" s="133">
        <v>15244321662178.078</v>
      </c>
      <c r="O2506" s="132">
        <v>0.61181717912012545</v>
      </c>
      <c r="P2506" s="132">
        <v>0.68016291753255442</v>
      </c>
      <c r="Q2506" s="133">
        <v>3760.3161475525599</v>
      </c>
      <c r="R2506" s="426">
        <v>1.081608236686646</v>
      </c>
    </row>
    <row r="2507" spans="1:18">
      <c r="A2507" s="134">
        <f t="shared" si="39"/>
        <v>2502</v>
      </c>
      <c r="B2507" s="131">
        <v>5854361.6483901925</v>
      </c>
      <c r="C2507" s="131">
        <v>9699191.2240856178</v>
      </c>
      <c r="D2507" s="131">
        <v>1178391.7141379891</v>
      </c>
      <c r="E2507" s="131">
        <v>3197904.9152447404</v>
      </c>
      <c r="F2507" s="133">
        <v>177249442528.54718</v>
      </c>
      <c r="G2507" s="133">
        <v>28998342173.903145</v>
      </c>
      <c r="H2507" s="133">
        <v>592831794201.14465</v>
      </c>
      <c r="I2507" s="133">
        <v>16635642830560.055</v>
      </c>
      <c r="J2507" s="133">
        <v>178398131741.82907</v>
      </c>
      <c r="K2507" s="133">
        <v>93375289758.403351</v>
      </c>
      <c r="L2507" s="133">
        <v>2700435158050.1377</v>
      </c>
      <c r="M2507" s="133">
        <v>20200683204311.57</v>
      </c>
      <c r="N2507" s="133">
        <v>21487861583348.266</v>
      </c>
      <c r="O2507" s="132">
        <v>0.70908560506695395</v>
      </c>
      <c r="P2507" s="132">
        <v>0.77859995589755748</v>
      </c>
      <c r="Q2507" s="133">
        <v>5300.4098626907416</v>
      </c>
      <c r="R2507" s="426">
        <v>1.1289085679729731</v>
      </c>
    </row>
    <row r="2508" spans="1:18">
      <c r="A2508" s="134">
        <f t="shared" si="39"/>
        <v>2503</v>
      </c>
      <c r="B2508" s="131">
        <v>10304804.30348192</v>
      </c>
      <c r="C2508" s="131">
        <v>5426561.0427024625</v>
      </c>
      <c r="D2508" s="131">
        <v>450417.26547684585</v>
      </c>
      <c r="E2508" s="131">
        <v>4402000.4214287102</v>
      </c>
      <c r="F2508" s="133">
        <v>176560429484.41321</v>
      </c>
      <c r="G2508" s="133">
        <v>40364823986.443382</v>
      </c>
      <c r="H2508" s="133">
        <v>486384046827.78741</v>
      </c>
      <c r="I2508" s="133">
        <v>11464685662587.887</v>
      </c>
      <c r="J2508" s="133">
        <v>191264058382.99011</v>
      </c>
      <c r="K2508" s="133">
        <v>55766189682.932175</v>
      </c>
      <c r="L2508" s="133">
        <v>1148754150354.7136</v>
      </c>
      <c r="M2508" s="133">
        <v>13346854107836.309</v>
      </c>
      <c r="N2508" s="133">
        <v>14419878702656.594</v>
      </c>
      <c r="O2508" s="132">
        <v>0.60058982147960616</v>
      </c>
      <c r="P2508" s="132">
        <v>0.67123117040841929</v>
      </c>
      <c r="Q2508" s="133">
        <v>3556.9508393331507</v>
      </c>
      <c r="R2508" s="426">
        <v>1.3353371606932725</v>
      </c>
    </row>
    <row r="2509" spans="1:18">
      <c r="A2509" s="134">
        <f t="shared" si="39"/>
        <v>2504</v>
      </c>
      <c r="B2509" s="131">
        <v>10273999.295261886</v>
      </c>
      <c r="C2509" s="131">
        <v>5732576.7056652056</v>
      </c>
      <c r="D2509" s="131">
        <v>1188285.4770440378</v>
      </c>
      <c r="E2509" s="131">
        <v>3986193.7590137664</v>
      </c>
      <c r="F2509" s="133">
        <v>212749792712.88788</v>
      </c>
      <c r="G2509" s="133">
        <v>47442478833.034065</v>
      </c>
      <c r="H2509" s="133">
        <v>547153291776.66388</v>
      </c>
      <c r="I2509" s="133">
        <v>10339566143100.664</v>
      </c>
      <c r="J2509" s="133">
        <v>169488110975.24268</v>
      </c>
      <c r="K2509" s="133">
        <v>110498742475.65105</v>
      </c>
      <c r="L2509" s="133">
        <v>2410385119464.4434</v>
      </c>
      <c r="M2509" s="133">
        <v>13577091407792.664</v>
      </c>
      <c r="N2509" s="133">
        <v>14490760273177.381</v>
      </c>
      <c r="O2509" s="132">
        <v>0.5973608401600321</v>
      </c>
      <c r="P2509" s="132">
        <v>0.67022561067539765</v>
      </c>
      <c r="Q2509" s="133">
        <v>3574.4351931863298</v>
      </c>
      <c r="R2509" s="426">
        <v>0.95273505709969308</v>
      </c>
    </row>
    <row r="2510" spans="1:18">
      <c r="A2510" s="134">
        <f t="shared" si="39"/>
        <v>2505</v>
      </c>
      <c r="B2510" s="131">
        <v>10773226.259233575</v>
      </c>
      <c r="C2510" s="131">
        <v>7754849.0620619329</v>
      </c>
      <c r="D2510" s="131">
        <v>769505.45846339501</v>
      </c>
      <c r="E2510" s="131">
        <v>3371460.8644971261</v>
      </c>
      <c r="F2510" s="133">
        <v>224754665683.8429</v>
      </c>
      <c r="G2510" s="133">
        <v>55931333729.445038</v>
      </c>
      <c r="H2510" s="133">
        <v>842469215161.45776</v>
      </c>
      <c r="I2510" s="133">
        <v>14171219057219.676</v>
      </c>
      <c r="J2510" s="133">
        <v>130312646051.35394</v>
      </c>
      <c r="K2510" s="133">
        <v>82050127141.869461</v>
      </c>
      <c r="L2510" s="133">
        <v>1698480212254.0029</v>
      </c>
      <c r="M2510" s="133">
        <v>16924531257828.359</v>
      </c>
      <c r="N2510" s="133">
        <v>18124045794073.594</v>
      </c>
      <c r="O2510" s="132">
        <v>0.62687745310747989</v>
      </c>
      <c r="P2510" s="132">
        <v>0.69276905683731815</v>
      </c>
      <c r="Q2510" s="133">
        <v>4470.6575713057709</v>
      </c>
      <c r="R2510" s="426">
        <v>1.1312335640581215</v>
      </c>
    </row>
    <row r="2511" spans="1:18">
      <c r="A2511" s="134">
        <f t="shared" si="39"/>
        <v>2506</v>
      </c>
      <c r="B2511" s="131">
        <v>13139039.316518513</v>
      </c>
      <c r="C2511" s="131">
        <v>15549912.512223613</v>
      </c>
      <c r="D2511" s="131">
        <v>1362929.930877558</v>
      </c>
      <c r="E2511" s="131">
        <v>6363268.5616103131</v>
      </c>
      <c r="F2511" s="133">
        <v>271674824328.4346</v>
      </c>
      <c r="G2511" s="133">
        <v>73036599603.852539</v>
      </c>
      <c r="H2511" s="133">
        <v>605281597815.03259</v>
      </c>
      <c r="I2511" s="133">
        <v>22842021357634.555</v>
      </c>
      <c r="J2511" s="133">
        <v>412584785164.54968</v>
      </c>
      <c r="K2511" s="133">
        <v>180241505838.48538</v>
      </c>
      <c r="L2511" s="133">
        <v>2804416053781.0464</v>
      </c>
      <c r="M2511" s="133">
        <v>26844545300233.668</v>
      </c>
      <c r="N2511" s="133">
        <v>28588547931129.965</v>
      </c>
      <c r="O2511" s="132">
        <v>0.65619668839585665</v>
      </c>
      <c r="P2511" s="132">
        <v>0.72168925493422698</v>
      </c>
      <c r="Q2511" s="133">
        <v>7051.9358488233756</v>
      </c>
      <c r="R2511" s="426">
        <v>1.0755041347486247</v>
      </c>
    </row>
    <row r="2512" spans="1:18">
      <c r="A2512" s="134">
        <f t="shared" si="39"/>
        <v>2507</v>
      </c>
      <c r="B2512" s="131">
        <v>10412617.6096499</v>
      </c>
      <c r="C2512" s="131">
        <v>4621514.3041878827</v>
      </c>
      <c r="D2512" s="131">
        <v>1962542.467022629</v>
      </c>
      <c r="E2512" s="131">
        <v>5395369.5153692625</v>
      </c>
      <c r="F2512" s="133">
        <v>243549854742.24115</v>
      </c>
      <c r="G2512" s="133">
        <v>59174475406.113945</v>
      </c>
      <c r="H2512" s="133">
        <v>497624442685.4978</v>
      </c>
      <c r="I2512" s="133">
        <v>10311611359138.24</v>
      </c>
      <c r="J2512" s="133">
        <v>450517418122.68665</v>
      </c>
      <c r="K2512" s="133">
        <v>192840725544.38297</v>
      </c>
      <c r="L2512" s="133">
        <v>4498945223527.7539</v>
      </c>
      <c r="M2512" s="133">
        <v>15951539169018.563</v>
      </c>
      <c r="N2512" s="133">
        <v>17122279332693.227</v>
      </c>
      <c r="O2512" s="132">
        <v>0.58280591061744058</v>
      </c>
      <c r="P2512" s="132">
        <v>0.65899205786857529</v>
      </c>
      <c r="Q2512" s="133">
        <v>4223.5518827560991</v>
      </c>
      <c r="R2512" s="426">
        <v>1.1357974791126986</v>
      </c>
    </row>
    <row r="2513" spans="1:18">
      <c r="A2513" s="134">
        <f t="shared" si="39"/>
        <v>2508</v>
      </c>
      <c r="B2513" s="131">
        <v>7690989.7974222573</v>
      </c>
      <c r="C2513" s="131">
        <v>2886025.524951424</v>
      </c>
      <c r="D2513" s="131">
        <v>857511.61842340068</v>
      </c>
      <c r="E2513" s="131">
        <v>3899070.1763632772</v>
      </c>
      <c r="F2513" s="133">
        <v>168971726910.57867</v>
      </c>
      <c r="G2513" s="133">
        <v>48510535235.248825</v>
      </c>
      <c r="H2513" s="133">
        <v>577474854390.00317</v>
      </c>
      <c r="I2513" s="133">
        <v>6161247801518.1318</v>
      </c>
      <c r="J2513" s="133">
        <v>193736047113.8374</v>
      </c>
      <c r="K2513" s="133">
        <v>61239932251.472382</v>
      </c>
      <c r="L2513" s="133">
        <v>1952736358348.3577</v>
      </c>
      <c r="M2513" s="133">
        <v>8946434993621.8027</v>
      </c>
      <c r="N2513" s="133">
        <v>9584125078556.4844</v>
      </c>
      <c r="O2513" s="132">
        <v>0.54273067946549669</v>
      </c>
      <c r="P2513" s="132">
        <v>0.61508546658917085</v>
      </c>
      <c r="Q2513" s="133">
        <v>2364.1157075867004</v>
      </c>
      <c r="R2513" s="426">
        <v>1.150297561966243</v>
      </c>
    </row>
    <row r="2514" spans="1:18">
      <c r="A2514" s="134">
        <f t="shared" si="39"/>
        <v>2509</v>
      </c>
      <c r="B2514" s="131">
        <v>8910915.7341392096</v>
      </c>
      <c r="C2514" s="131">
        <v>4086684.7340627261</v>
      </c>
      <c r="D2514" s="131">
        <v>874652.62103878206</v>
      </c>
      <c r="E2514" s="131">
        <v>4770210.1471219352</v>
      </c>
      <c r="F2514" s="133">
        <v>198360402835.35425</v>
      </c>
      <c r="G2514" s="133">
        <v>59469132136.50589</v>
      </c>
      <c r="H2514" s="133">
        <v>553518702450.32312</v>
      </c>
      <c r="I2514" s="133">
        <v>8238041852799.4316</v>
      </c>
      <c r="J2514" s="133">
        <v>219398888375.56244</v>
      </c>
      <c r="K2514" s="133">
        <v>74066333350.506805</v>
      </c>
      <c r="L2514" s="133">
        <v>2105825636496.8706</v>
      </c>
      <c r="M2514" s="133">
        <v>11190851413472.693</v>
      </c>
      <c r="N2514" s="133">
        <v>12014677938858.152</v>
      </c>
      <c r="O2514" s="132">
        <v>0.57578484488366666</v>
      </c>
      <c r="P2514" s="132">
        <v>0.64314584839171818</v>
      </c>
      <c r="Q2514" s="133">
        <v>2963.6600737193271</v>
      </c>
      <c r="R2514" s="426">
        <v>1.1020064722421725</v>
      </c>
    </row>
    <row r="2515" spans="1:18">
      <c r="A2515" s="134">
        <f t="shared" si="39"/>
        <v>2510</v>
      </c>
      <c r="B2515" s="131">
        <v>9290415.8149972968</v>
      </c>
      <c r="C2515" s="131">
        <v>5313299.4383971225</v>
      </c>
      <c r="D2515" s="131">
        <v>573178.79978057602</v>
      </c>
      <c r="E2515" s="131">
        <v>3584895.7544820611</v>
      </c>
      <c r="F2515" s="133">
        <v>227773125820.43271</v>
      </c>
      <c r="G2515" s="133">
        <v>42167306697.666298</v>
      </c>
      <c r="H2515" s="133">
        <v>507858804459.38605</v>
      </c>
      <c r="I2515" s="133">
        <v>11090609628060.941</v>
      </c>
      <c r="J2515" s="133">
        <v>162135600852.57758</v>
      </c>
      <c r="K2515" s="133">
        <v>55770964497.676743</v>
      </c>
      <c r="L2515" s="133">
        <v>1589997731633.6863</v>
      </c>
      <c r="M2515" s="133">
        <v>13406372729504.268</v>
      </c>
      <c r="N2515" s="133">
        <v>14406151820696.715</v>
      </c>
      <c r="O2515" s="132">
        <v>0.61845126775532477</v>
      </c>
      <c r="P2515" s="132">
        <v>0.67682118749712084</v>
      </c>
      <c r="Q2515" s="133">
        <v>3553.5648299695895</v>
      </c>
      <c r="R2515" s="426">
        <v>1.2714448243415839</v>
      </c>
    </row>
    <row r="2516" spans="1:18">
      <c r="A2516" s="134">
        <f t="shared" si="39"/>
        <v>2511</v>
      </c>
      <c r="B2516" s="131">
        <v>10683698.733334133</v>
      </c>
      <c r="C2516" s="131">
        <v>15009604.416949008</v>
      </c>
      <c r="D2516" s="131">
        <v>746387.27300593164</v>
      </c>
      <c r="E2516" s="131">
        <v>3468941.6235524742</v>
      </c>
      <c r="F2516" s="133">
        <v>214202704361.35968</v>
      </c>
      <c r="G2516" s="133">
        <v>44364714515.240356</v>
      </c>
      <c r="H2516" s="133">
        <v>760496066619.03735</v>
      </c>
      <c r="I2516" s="133">
        <v>20511893107291.539</v>
      </c>
      <c r="J2516" s="133">
        <v>197897700633.35162</v>
      </c>
      <c r="K2516" s="133">
        <v>87068788701.005142</v>
      </c>
      <c r="L2516" s="133">
        <v>1665996812440.2817</v>
      </c>
      <c r="M2516" s="133">
        <v>23223352475685.215</v>
      </c>
      <c r="N2516" s="133">
        <v>24615674307540.07</v>
      </c>
      <c r="O2516" s="132">
        <v>0.69937852352678531</v>
      </c>
      <c r="P2516" s="132">
        <v>0.7658817381671843</v>
      </c>
      <c r="Q2516" s="133">
        <v>6071.9472884903971</v>
      </c>
      <c r="R2516" s="426">
        <v>1.0866809900988834</v>
      </c>
    </row>
    <row r="2517" spans="1:18">
      <c r="A2517" s="134">
        <f t="shared" si="39"/>
        <v>2512</v>
      </c>
      <c r="B2517" s="131">
        <v>10244279.946739357</v>
      </c>
      <c r="C2517" s="131">
        <v>3597988.0172443413</v>
      </c>
      <c r="D2517" s="131">
        <v>1038340.4545545708</v>
      </c>
      <c r="E2517" s="131">
        <v>5276039.2977767307</v>
      </c>
      <c r="F2517" s="133">
        <v>264722112853.35529</v>
      </c>
      <c r="G2517" s="133">
        <v>93549866380.717346</v>
      </c>
      <c r="H2517" s="133">
        <v>366401491020.42694</v>
      </c>
      <c r="I2517" s="133">
        <v>7394761930481.6953</v>
      </c>
      <c r="J2517" s="133">
        <v>389798016001.12756</v>
      </c>
      <c r="K2517" s="133">
        <v>78999713799.774338</v>
      </c>
      <c r="L2517" s="133">
        <v>1803077462488.1453</v>
      </c>
      <c r="M2517" s="133">
        <v>10033038613791.17</v>
      </c>
      <c r="N2517" s="133">
        <v>10686525283694.818</v>
      </c>
      <c r="O2517" s="132">
        <v>0.52643548761736847</v>
      </c>
      <c r="P2517" s="132">
        <v>0.5965211990543442</v>
      </c>
      <c r="Q2517" s="133">
        <v>2636.0447172409517</v>
      </c>
      <c r="R2517" s="426">
        <v>0.96141771143288945</v>
      </c>
    </row>
    <row r="2518" spans="1:18">
      <c r="A2518" s="134">
        <f t="shared" si="39"/>
        <v>2513</v>
      </c>
      <c r="B2518" s="131">
        <v>12153707.810115837</v>
      </c>
      <c r="C2518" s="131">
        <v>10075729.011003533</v>
      </c>
      <c r="D2518" s="131">
        <v>703427.79726542393</v>
      </c>
      <c r="E2518" s="131">
        <v>4495624.6281513525</v>
      </c>
      <c r="F2518" s="133">
        <v>298447193678.24042</v>
      </c>
      <c r="G2518" s="133">
        <v>75926528320.263565</v>
      </c>
      <c r="H2518" s="133">
        <v>357505364041.86023</v>
      </c>
      <c r="I2518" s="133">
        <v>18118560139859.75</v>
      </c>
      <c r="J2518" s="133">
        <v>261172020048.58435</v>
      </c>
      <c r="K2518" s="133">
        <v>67623909544.212486</v>
      </c>
      <c r="L2518" s="133">
        <v>1327041255280.5464</v>
      </c>
      <c r="M2518" s="133">
        <v>20131902688774.953</v>
      </c>
      <c r="N2518" s="133">
        <v>21348601805768.438</v>
      </c>
      <c r="O2518" s="132">
        <v>0.66490277228410655</v>
      </c>
      <c r="P2518" s="132">
        <v>0.72079711514172673</v>
      </c>
      <c r="Q2518" s="133">
        <v>5266.058659538342</v>
      </c>
      <c r="R2518" s="426">
        <v>0.9676556888239346</v>
      </c>
    </row>
    <row r="2519" spans="1:18">
      <c r="A2519" s="134">
        <f t="shared" si="39"/>
        <v>2514</v>
      </c>
      <c r="B2519" s="131">
        <v>9383671.248242544</v>
      </c>
      <c r="C2519" s="131">
        <v>4073589.278365599</v>
      </c>
      <c r="D2519" s="131">
        <v>660719.18750824674</v>
      </c>
      <c r="E2519" s="131">
        <v>5027436.2422911935</v>
      </c>
      <c r="F2519" s="133">
        <v>294172936100.66205</v>
      </c>
      <c r="G2519" s="133">
        <v>57050984187.370506</v>
      </c>
      <c r="H2519" s="133">
        <v>331455305583.38953</v>
      </c>
      <c r="I2519" s="133">
        <v>9749227139017.2832</v>
      </c>
      <c r="J2519" s="133">
        <v>381360837859.59485</v>
      </c>
      <c r="K2519" s="133">
        <v>56165640668.147682</v>
      </c>
      <c r="L2519" s="133">
        <v>1869349806507.948</v>
      </c>
      <c r="M2519" s="133">
        <v>12387558729636.363</v>
      </c>
      <c r="N2519" s="133">
        <v>13363390319152.037</v>
      </c>
      <c r="O2519" s="132">
        <v>0.5921156043352277</v>
      </c>
      <c r="P2519" s="132">
        <v>0.65450099135701756</v>
      </c>
      <c r="Q2519" s="133">
        <v>3296.3468966827918</v>
      </c>
      <c r="R2519" s="426">
        <v>1.3624037861243334</v>
      </c>
    </row>
    <row r="2520" spans="1:18">
      <c r="A2520" s="134">
        <f t="shared" si="39"/>
        <v>2515</v>
      </c>
      <c r="B2520" s="131">
        <v>8828264.2315222695</v>
      </c>
      <c r="C2520" s="131">
        <v>4489848.1820777161</v>
      </c>
      <c r="D2520" s="131">
        <v>972555.45250969427</v>
      </c>
      <c r="E2520" s="131">
        <v>4393775.7997642253</v>
      </c>
      <c r="F2520" s="133">
        <v>222249894446.04739</v>
      </c>
      <c r="G2520" s="133">
        <v>41822195517.987846</v>
      </c>
      <c r="H2520" s="133">
        <v>556266544335.37537</v>
      </c>
      <c r="I2520" s="133">
        <v>9580835532010.2832</v>
      </c>
      <c r="J2520" s="133">
        <v>209804011536.42703</v>
      </c>
      <c r="K2520" s="133">
        <v>85190905584.472809</v>
      </c>
      <c r="L2520" s="133">
        <v>2402157069099.7988</v>
      </c>
      <c r="M2520" s="133">
        <v>12834254062566.357</v>
      </c>
      <c r="N2520" s="133">
        <v>13751626227985.533</v>
      </c>
      <c r="O2520" s="132">
        <v>0.57747942903242044</v>
      </c>
      <c r="P2520" s="132">
        <v>0.65812558684164335</v>
      </c>
      <c r="Q2520" s="133">
        <v>3392.1130310768458</v>
      </c>
      <c r="R2520" s="426">
        <v>1.1719130411790322</v>
      </c>
    </row>
    <row r="2521" spans="1:18">
      <c r="A2521" s="134">
        <f t="shared" si="39"/>
        <v>2516</v>
      </c>
      <c r="B2521" s="131">
        <v>10617223.243175155</v>
      </c>
      <c r="C2521" s="131">
        <v>4981142.7167848395</v>
      </c>
      <c r="D2521" s="131">
        <v>1058142.8743272328</v>
      </c>
      <c r="E2521" s="131">
        <v>3626251.3621662492</v>
      </c>
      <c r="F2521" s="133">
        <v>186089287628.77313</v>
      </c>
      <c r="G2521" s="133">
        <v>59515309436.685822</v>
      </c>
      <c r="H2521" s="133">
        <v>519353134388.17285</v>
      </c>
      <c r="I2521" s="133">
        <v>9429270237997.2559</v>
      </c>
      <c r="J2521" s="133">
        <v>155027069448.75858</v>
      </c>
      <c r="K2521" s="133">
        <v>104854107408.01053</v>
      </c>
      <c r="L2521" s="133">
        <v>1982625490270.334</v>
      </c>
      <c r="M2521" s="133">
        <v>12191130039512.531</v>
      </c>
      <c r="N2521" s="133">
        <v>12978547600772.951</v>
      </c>
      <c r="O2521" s="132">
        <v>0.56270930542869524</v>
      </c>
      <c r="P2521" s="132">
        <v>0.61748307302394045</v>
      </c>
      <c r="Q2521" s="133">
        <v>3201.4177604274669</v>
      </c>
      <c r="R2521" s="426">
        <v>0.84074450447840532</v>
      </c>
    </row>
    <row r="2522" spans="1:18">
      <c r="A2522" s="134">
        <f t="shared" si="39"/>
        <v>2517</v>
      </c>
      <c r="B2522" s="131">
        <v>7566828.8077188833</v>
      </c>
      <c r="C2522" s="131">
        <v>3176202.2196042803</v>
      </c>
      <c r="D2522" s="131">
        <v>1117389.1146181766</v>
      </c>
      <c r="E2522" s="131">
        <v>4260863.1986512328</v>
      </c>
      <c r="F2522" s="133">
        <v>202147235808.8421</v>
      </c>
      <c r="G2522" s="133">
        <v>55534672114.023163</v>
      </c>
      <c r="H2522" s="133">
        <v>434978588972.21747</v>
      </c>
      <c r="I2522" s="133">
        <v>7181659013012.0361</v>
      </c>
      <c r="J2522" s="133">
        <v>249800666922.63818</v>
      </c>
      <c r="K2522" s="133">
        <v>77318954727.10675</v>
      </c>
      <c r="L2522" s="133">
        <v>2173846559014.7998</v>
      </c>
      <c r="M2522" s="133">
        <v>10117603782648.799</v>
      </c>
      <c r="N2522" s="133">
        <v>10839133069949.479</v>
      </c>
      <c r="O2522" s="132">
        <v>0.56956925146668047</v>
      </c>
      <c r="P2522" s="132">
        <v>0.64264714843625903</v>
      </c>
      <c r="Q2522" s="133">
        <v>2673.6884731005125</v>
      </c>
      <c r="R2522" s="426">
        <v>1.0033124938246749</v>
      </c>
    </row>
    <row r="2523" spans="1:18">
      <c r="A2523" s="134">
        <f t="shared" si="39"/>
        <v>2518</v>
      </c>
      <c r="B2523" s="131">
        <v>8606683.2900642417</v>
      </c>
      <c r="C2523" s="131">
        <v>6247358.8997482359</v>
      </c>
      <c r="D2523" s="131">
        <v>1339966.2830742956</v>
      </c>
      <c r="E2523" s="131">
        <v>4738600.2024391573</v>
      </c>
      <c r="F2523" s="133">
        <v>232176442543.15741</v>
      </c>
      <c r="G2523" s="133">
        <v>59402409117.372536</v>
      </c>
      <c r="H2523" s="133">
        <v>662539053393.49512</v>
      </c>
      <c r="I2523" s="133">
        <v>11693161715537.191</v>
      </c>
      <c r="J2523" s="133">
        <v>386928032881.56042</v>
      </c>
      <c r="K2523" s="133">
        <v>96434851003.444595</v>
      </c>
      <c r="L2523" s="133">
        <v>3072269829592.0879</v>
      </c>
      <c r="M2523" s="133">
        <v>15911333482407.781</v>
      </c>
      <c r="N2523" s="133">
        <v>16937047477749.412</v>
      </c>
      <c r="O2523" s="132">
        <v>0.60250981171406071</v>
      </c>
      <c r="P2523" s="132">
        <v>0.67957475289952884</v>
      </c>
      <c r="Q2523" s="133">
        <v>4177.8607493215122</v>
      </c>
      <c r="R2523" s="426">
        <v>1.226678980344067</v>
      </c>
    </row>
    <row r="2524" spans="1:18">
      <c r="A2524" s="134">
        <f t="shared" si="39"/>
        <v>2519</v>
      </c>
      <c r="B2524" s="131">
        <v>6900150.1251828335</v>
      </c>
      <c r="C2524" s="131">
        <v>3285406.4901109776</v>
      </c>
      <c r="D2524" s="131">
        <v>989341.60279310402</v>
      </c>
      <c r="E2524" s="131">
        <v>4273769.4002600415</v>
      </c>
      <c r="F2524" s="133">
        <v>239082961435.10339</v>
      </c>
      <c r="G2524" s="133">
        <v>54532518100.192596</v>
      </c>
      <c r="H2524" s="133">
        <v>364901117841.5946</v>
      </c>
      <c r="I2524" s="133">
        <v>8650202552988.3076</v>
      </c>
      <c r="J2524" s="133">
        <v>299973144451.74274</v>
      </c>
      <c r="K2524" s="133">
        <v>115516745232.07497</v>
      </c>
      <c r="L2524" s="133">
        <v>2329606969808.7241</v>
      </c>
      <c r="M2524" s="133">
        <v>11760200530322.443</v>
      </c>
      <c r="N2524" s="133">
        <v>12621370503084.537</v>
      </c>
      <c r="O2524" s="132">
        <v>0.61602683743019138</v>
      </c>
      <c r="P2524" s="132">
        <v>0.68075951486388164</v>
      </c>
      <c r="Q2524" s="133">
        <v>3113.3129015995405</v>
      </c>
      <c r="R2524" s="426">
        <v>1.0816550792299382</v>
      </c>
    </row>
    <row r="2525" spans="1:18">
      <c r="A2525" s="134">
        <f t="shared" si="39"/>
        <v>2520</v>
      </c>
      <c r="B2525" s="131">
        <v>14342142.970067171</v>
      </c>
      <c r="C2525" s="131">
        <v>4970143.926268178</v>
      </c>
      <c r="D2525" s="131">
        <v>1077121.9706587777</v>
      </c>
      <c r="E2525" s="131">
        <v>5700818.5903200964</v>
      </c>
      <c r="F2525" s="133">
        <v>214702300775.7699</v>
      </c>
      <c r="G2525" s="133">
        <v>43239376517.781273</v>
      </c>
      <c r="H2525" s="133">
        <v>994516158058.60583</v>
      </c>
      <c r="I2525" s="133">
        <v>10444802120814.91</v>
      </c>
      <c r="J2525" s="133">
        <v>318864406725.88062</v>
      </c>
      <c r="K2525" s="133">
        <v>100339175823.40799</v>
      </c>
      <c r="L2525" s="133">
        <v>1975620848353.8489</v>
      </c>
      <c r="M2525" s="133">
        <v>13834142709776.654</v>
      </c>
      <c r="N2525" s="133">
        <v>14886448088750.164</v>
      </c>
      <c r="O2525" s="132">
        <v>0.54543943621001756</v>
      </c>
      <c r="P2525" s="132">
        <v>0.61755838271411867</v>
      </c>
      <c r="Q2525" s="133">
        <v>3672.0394890848947</v>
      </c>
      <c r="R2525" s="426">
        <v>0.92826232118034335</v>
      </c>
    </row>
    <row r="2526" spans="1:18">
      <c r="A2526" s="134">
        <f t="shared" si="39"/>
        <v>2521</v>
      </c>
      <c r="B2526" s="131">
        <v>9145240.607591629</v>
      </c>
      <c r="C2526" s="131">
        <v>3819621.9833218763</v>
      </c>
      <c r="D2526" s="131">
        <v>997460.59980754752</v>
      </c>
      <c r="E2526" s="131">
        <v>4276975.8203060059</v>
      </c>
      <c r="F2526" s="133">
        <v>248905363616.20929</v>
      </c>
      <c r="G2526" s="133">
        <v>70903744615.512329</v>
      </c>
      <c r="H2526" s="133">
        <v>770485335761.4126</v>
      </c>
      <c r="I2526" s="133">
        <v>7913039453786.7412</v>
      </c>
      <c r="J2526" s="133">
        <v>317052226460.95587</v>
      </c>
      <c r="K2526" s="133">
        <v>81385764777.095779</v>
      </c>
      <c r="L2526" s="133">
        <v>2236855123902.8364</v>
      </c>
      <c r="M2526" s="133">
        <v>11318817904689.041</v>
      </c>
      <c r="N2526" s="133">
        <v>12225447108777.248</v>
      </c>
      <c r="O2526" s="132">
        <v>0.5720538062145839</v>
      </c>
      <c r="P2526" s="132">
        <v>0.65035596544499141</v>
      </c>
      <c r="Q2526" s="133">
        <v>3015.6504955049945</v>
      </c>
      <c r="R2526" s="426">
        <v>0.98674303170556887</v>
      </c>
    </row>
    <row r="2527" spans="1:18">
      <c r="A2527" s="134">
        <f t="shared" si="39"/>
        <v>2522</v>
      </c>
      <c r="B2527" s="131">
        <v>8006426.3506385172</v>
      </c>
      <c r="C2527" s="131">
        <v>3210395.4119930663</v>
      </c>
      <c r="D2527" s="131">
        <v>918501.16044786642</v>
      </c>
      <c r="E2527" s="131">
        <v>3796646.1123503111</v>
      </c>
      <c r="F2527" s="133">
        <v>301077518676.6889</v>
      </c>
      <c r="G2527" s="133">
        <v>54034001390.491753</v>
      </c>
      <c r="H2527" s="133">
        <v>678730409490.18213</v>
      </c>
      <c r="I2527" s="133">
        <v>8178235682308.2295</v>
      </c>
      <c r="J2527" s="133">
        <v>117598900366.3936</v>
      </c>
      <c r="K2527" s="133">
        <v>67799991286.021164</v>
      </c>
      <c r="L2527" s="133">
        <v>1728216569630.1208</v>
      </c>
      <c r="M2527" s="133">
        <v>10770581553080.949</v>
      </c>
      <c r="N2527" s="133">
        <v>11588077249570.73</v>
      </c>
      <c r="O2527" s="132">
        <v>0.5782805129470191</v>
      </c>
      <c r="P2527" s="132">
        <v>0.6433350492258989</v>
      </c>
      <c r="Q2527" s="133">
        <v>2858.4305006341219</v>
      </c>
      <c r="R2527" s="426">
        <v>1.0342816917316653</v>
      </c>
    </row>
    <row r="2528" spans="1:18">
      <c r="A2528" s="134">
        <f t="shared" si="39"/>
        <v>2523</v>
      </c>
      <c r="B2528" s="131">
        <v>10404735.741765732</v>
      </c>
      <c r="C2528" s="131">
        <v>2927238.8524754378</v>
      </c>
      <c r="D2528" s="131">
        <v>1435621.2905595377</v>
      </c>
      <c r="E2528" s="131">
        <v>2678912.8011441156</v>
      </c>
      <c r="F2528" s="133">
        <v>290122448305.81427</v>
      </c>
      <c r="G2528" s="133">
        <v>47181888262.932564</v>
      </c>
      <c r="H2528" s="133">
        <v>351435448123.85748</v>
      </c>
      <c r="I2528" s="133">
        <v>7802768985800.4092</v>
      </c>
      <c r="J2528" s="133">
        <v>146501303791.91501</v>
      </c>
      <c r="K2528" s="133">
        <v>92131788276.914505</v>
      </c>
      <c r="L2528" s="133">
        <v>4109170157787.3823</v>
      </c>
      <c r="M2528" s="133">
        <v>12502007683780.479</v>
      </c>
      <c r="N2528" s="133">
        <v>13356865975912.439</v>
      </c>
      <c r="O2528" s="132">
        <v>0.58877083667210239</v>
      </c>
      <c r="P2528" s="132">
        <v>0.66782917055139734</v>
      </c>
      <c r="Q2528" s="133">
        <v>3294.7375372255647</v>
      </c>
      <c r="R2528" s="426">
        <v>1.3273457515093499</v>
      </c>
    </row>
    <row r="2529" spans="1:18">
      <c r="A2529" s="134">
        <f t="shared" si="39"/>
        <v>2524</v>
      </c>
      <c r="B2529" s="131">
        <v>8250906.2133130152</v>
      </c>
      <c r="C2529" s="131">
        <v>8701500.9786751084</v>
      </c>
      <c r="D2529" s="131">
        <v>889895.43821068073</v>
      </c>
      <c r="E2529" s="131">
        <v>2373807.8311291384</v>
      </c>
      <c r="F2529" s="133">
        <v>180370746314.83215</v>
      </c>
      <c r="G2529" s="133">
        <v>43022121875.816589</v>
      </c>
      <c r="H2529" s="133">
        <v>605980241211.75293</v>
      </c>
      <c r="I2529" s="133">
        <v>13515908923421.83</v>
      </c>
      <c r="J2529" s="133">
        <v>121233970003.46576</v>
      </c>
      <c r="K2529" s="133">
        <v>91419349523.788315</v>
      </c>
      <c r="L2529" s="133">
        <v>2267483209251.5049</v>
      </c>
      <c r="M2529" s="133">
        <v>16602025693412.34</v>
      </c>
      <c r="N2529" s="133">
        <v>17643974982289.594</v>
      </c>
      <c r="O2529" s="132">
        <v>0.6614606601099402</v>
      </c>
      <c r="P2529" s="132">
        <v>0.73555663420753004</v>
      </c>
      <c r="Q2529" s="133">
        <v>4352.2385254784394</v>
      </c>
      <c r="R2529" s="426">
        <v>1.1982722645994508</v>
      </c>
    </row>
    <row r="2530" spans="1:18">
      <c r="A2530" s="134">
        <f t="shared" si="39"/>
        <v>2525</v>
      </c>
      <c r="B2530" s="131">
        <v>12247951.426070368</v>
      </c>
      <c r="C2530" s="131">
        <v>9997305.880167447</v>
      </c>
      <c r="D2530" s="131">
        <v>1782923.1883321966</v>
      </c>
      <c r="E2530" s="131">
        <v>3622003.7425715942</v>
      </c>
      <c r="F2530" s="133">
        <v>283817075422.38403</v>
      </c>
      <c r="G2530" s="133">
        <v>69828763471.727844</v>
      </c>
      <c r="H2530" s="133">
        <v>637662961408.73547</v>
      </c>
      <c r="I2530" s="133">
        <v>16815894074579.553</v>
      </c>
      <c r="J2530" s="133">
        <v>263432006516.13092</v>
      </c>
      <c r="K2530" s="133">
        <v>114290882520.11087</v>
      </c>
      <c r="L2530" s="133">
        <v>3857726324626.6577</v>
      </c>
      <c r="M2530" s="133">
        <v>21689006249651.188</v>
      </c>
      <c r="N2530" s="133">
        <v>22929338944363.273</v>
      </c>
      <c r="O2530" s="132">
        <v>0.64367064676229857</v>
      </c>
      <c r="P2530" s="132">
        <v>0.7271316091887986</v>
      </c>
      <c r="Q2530" s="133">
        <v>5655.979019329865</v>
      </c>
      <c r="R2530" s="426">
        <v>1.1840556197449208</v>
      </c>
    </row>
    <row r="2531" spans="1:18">
      <c r="A2531" s="134">
        <f t="shared" si="39"/>
        <v>2526</v>
      </c>
      <c r="B2531" s="131">
        <v>11868419.149310758</v>
      </c>
      <c r="C2531" s="131">
        <v>4726316.8469962552</v>
      </c>
      <c r="D2531" s="131">
        <v>669311.28282599093</v>
      </c>
      <c r="E2531" s="131">
        <v>5532499.3484372497</v>
      </c>
      <c r="F2531" s="133">
        <v>208557824757.53979</v>
      </c>
      <c r="G2531" s="133">
        <v>32666956935.329948</v>
      </c>
      <c r="H2531" s="133">
        <v>305229232498.67743</v>
      </c>
      <c r="I2531" s="133">
        <v>7343067210427.2334</v>
      </c>
      <c r="J2531" s="133">
        <v>329201911690.02356</v>
      </c>
      <c r="K2531" s="133">
        <v>94889563570.261612</v>
      </c>
      <c r="L2531" s="133">
        <v>1787114038779.4114</v>
      </c>
      <c r="M2531" s="133">
        <v>9859501956965.6074</v>
      </c>
      <c r="N2531" s="133">
        <v>10601007080549.262</v>
      </c>
      <c r="O2531" s="132">
        <v>0.50419556788069875</v>
      </c>
      <c r="P2531" s="132">
        <v>0.56215311557257808</v>
      </c>
      <c r="Q2531" s="133">
        <v>2614.9499458680962</v>
      </c>
      <c r="R2531" s="426">
        <v>1.2082558416323479</v>
      </c>
    </row>
    <row r="2532" spans="1:18">
      <c r="A2532" s="134">
        <f t="shared" si="39"/>
        <v>2527</v>
      </c>
      <c r="B2532" s="131">
        <v>9438693.538242463</v>
      </c>
      <c r="C2532" s="131">
        <v>14489845.722842483</v>
      </c>
      <c r="D2532" s="131">
        <v>1099821.2487133525</v>
      </c>
      <c r="E2532" s="131">
        <v>5482897.6224353537</v>
      </c>
      <c r="F2532" s="133">
        <v>205092862038.02121</v>
      </c>
      <c r="G2532" s="133">
        <v>31848062230.758789</v>
      </c>
      <c r="H2532" s="133">
        <v>773924810435.41638</v>
      </c>
      <c r="I2532" s="133">
        <v>22094840412693.441</v>
      </c>
      <c r="J2532" s="133">
        <v>356043293863.61914</v>
      </c>
      <c r="K2532" s="133">
        <v>93239725386.400726</v>
      </c>
      <c r="L2532" s="133">
        <v>2879720096180.5591</v>
      </c>
      <c r="M2532" s="133">
        <v>26197768338559.438</v>
      </c>
      <c r="N2532" s="133">
        <v>27874184184141.391</v>
      </c>
      <c r="O2532" s="132">
        <v>0.69748027223696651</v>
      </c>
      <c r="P2532" s="132">
        <v>0.77120570903822028</v>
      </c>
      <c r="Q2532" s="133">
        <v>6875.7237750718778</v>
      </c>
      <c r="R2532" s="426">
        <v>1.2330616114797388</v>
      </c>
    </row>
    <row r="2533" spans="1:18">
      <c r="A2533" s="134">
        <f t="shared" si="39"/>
        <v>2528</v>
      </c>
      <c r="B2533" s="131">
        <v>10630766.838218974</v>
      </c>
      <c r="C2533" s="131">
        <v>18753752.885862067</v>
      </c>
      <c r="D2533" s="131">
        <v>1262060.4257390001</v>
      </c>
      <c r="E2533" s="131">
        <v>5787170.5685519902</v>
      </c>
      <c r="F2533" s="133">
        <v>204766765319.03455</v>
      </c>
      <c r="G2533" s="133">
        <v>54366965670.63913</v>
      </c>
      <c r="H2533" s="133">
        <v>433332903466.6106</v>
      </c>
      <c r="I2533" s="133">
        <v>26870627450601.199</v>
      </c>
      <c r="J2533" s="133">
        <v>299462011159.43976</v>
      </c>
      <c r="K2533" s="133">
        <v>134123371728.09648</v>
      </c>
      <c r="L2533" s="133">
        <v>2700805151363.9087</v>
      </c>
      <c r="M2533" s="133">
        <v>30438350888319.258</v>
      </c>
      <c r="N2533" s="133">
        <v>32289123794978.531</v>
      </c>
      <c r="O2533" s="132">
        <v>0.7038575507142073</v>
      </c>
      <c r="P2533" s="132">
        <v>0.7715487711307758</v>
      </c>
      <c r="Q2533" s="133">
        <v>7964.7567328511423</v>
      </c>
      <c r="R2533" s="426">
        <v>1.0506428665441561</v>
      </c>
    </row>
    <row r="2534" spans="1:18">
      <c r="A2534" s="134">
        <f t="shared" si="39"/>
        <v>2529</v>
      </c>
      <c r="B2534" s="131">
        <v>6771733.1497235922</v>
      </c>
      <c r="C2534" s="131">
        <v>3167413.1891662087</v>
      </c>
      <c r="D2534" s="131">
        <v>1096759.2076257663</v>
      </c>
      <c r="E2534" s="131">
        <v>3796935.0717705954</v>
      </c>
      <c r="F2534" s="133">
        <v>231655306440.32297</v>
      </c>
      <c r="G2534" s="133">
        <v>56619262804.197144</v>
      </c>
      <c r="H2534" s="133">
        <v>779914987269.48499</v>
      </c>
      <c r="I2534" s="133">
        <v>6243569122334.9258</v>
      </c>
      <c r="J2534" s="133">
        <v>256662239816.004</v>
      </c>
      <c r="K2534" s="133">
        <v>103377381250.90302</v>
      </c>
      <c r="L2534" s="133">
        <v>2799271218045.6768</v>
      </c>
      <c r="M2534" s="133">
        <v>10182794948716.996</v>
      </c>
      <c r="N2534" s="133">
        <v>10932290084703.324</v>
      </c>
      <c r="O2534" s="132">
        <v>0.56447608922582349</v>
      </c>
      <c r="P2534" s="132">
        <v>0.65552466065638459</v>
      </c>
      <c r="Q2534" s="133">
        <v>2696.6675097936172</v>
      </c>
      <c r="R2534" s="426">
        <v>1.317852680056016</v>
      </c>
    </row>
    <row r="2535" spans="1:18">
      <c r="A2535" s="134">
        <f t="shared" si="39"/>
        <v>2530</v>
      </c>
      <c r="B2535" s="131">
        <v>6829116.5710513191</v>
      </c>
      <c r="C2535" s="131">
        <v>2933363.4566592947</v>
      </c>
      <c r="D2535" s="131">
        <v>1064051.9687385079</v>
      </c>
      <c r="E2535" s="131">
        <v>3164002.3946181419</v>
      </c>
      <c r="F2535" s="133">
        <v>160362188087.57068</v>
      </c>
      <c r="G2535" s="133">
        <v>33339243084.122581</v>
      </c>
      <c r="H2535" s="133">
        <v>442969392252.49634</v>
      </c>
      <c r="I2535" s="133">
        <v>6541903388006.8877</v>
      </c>
      <c r="J2535" s="133">
        <v>164972518740.953</v>
      </c>
      <c r="K2535" s="133">
        <v>82375842473.966248</v>
      </c>
      <c r="L2535" s="133">
        <v>2190485844554.7119</v>
      </c>
      <c r="M2535" s="133">
        <v>9422706986029.0156</v>
      </c>
      <c r="N2535" s="133">
        <v>10109621961372.471</v>
      </c>
      <c r="O2535" s="132">
        <v>0.56376351886733045</v>
      </c>
      <c r="P2535" s="132">
        <v>0.63177735021938819</v>
      </c>
      <c r="Q2535" s="133">
        <v>2493.7400003385474</v>
      </c>
      <c r="R2535" s="426">
        <v>1.0056310720509458</v>
      </c>
    </row>
    <row r="2536" spans="1:18">
      <c r="A2536" s="134">
        <f t="shared" si="39"/>
        <v>2531</v>
      </c>
      <c r="B2536" s="131">
        <v>7101084.4413520964</v>
      </c>
      <c r="C2536" s="131">
        <v>5013680.7358472971</v>
      </c>
      <c r="D2536" s="131">
        <v>1192639.3707812303</v>
      </c>
      <c r="E2536" s="131">
        <v>2882929.7308370844</v>
      </c>
      <c r="F2536" s="133">
        <v>178046822140.80487</v>
      </c>
      <c r="G2536" s="133">
        <v>36870561859.460541</v>
      </c>
      <c r="H2536" s="133">
        <v>294958947870.20886</v>
      </c>
      <c r="I2536" s="133">
        <v>9777612672958.7676</v>
      </c>
      <c r="J2536" s="133">
        <v>138040997622.76935</v>
      </c>
      <c r="K2536" s="133">
        <v>97213392481.802277</v>
      </c>
      <c r="L2536" s="133">
        <v>2252754714802.4063</v>
      </c>
      <c r="M2536" s="133">
        <v>12560580725735.955</v>
      </c>
      <c r="N2536" s="133">
        <v>13442510212301.125</v>
      </c>
      <c r="O2536" s="132">
        <v>0.62534936902402838</v>
      </c>
      <c r="P2536" s="132">
        <v>0.70160466928479504</v>
      </c>
      <c r="Q2536" s="133">
        <v>3315.8633972129069</v>
      </c>
      <c r="R2536" s="426">
        <v>1.0364765928485824</v>
      </c>
    </row>
    <row r="2537" spans="1:18">
      <c r="A2537" s="134">
        <f t="shared" si="39"/>
        <v>2532</v>
      </c>
      <c r="B2537" s="131">
        <v>11586186.33227215</v>
      </c>
      <c r="C2537" s="131">
        <v>4946640.8778739171</v>
      </c>
      <c r="D2537" s="131">
        <v>1092311.7636332626</v>
      </c>
      <c r="E2537" s="131">
        <v>4152636.3980358923</v>
      </c>
      <c r="F2537" s="133">
        <v>197383430250.9592</v>
      </c>
      <c r="G2537" s="133">
        <v>44165639145.86116</v>
      </c>
      <c r="H2537" s="133">
        <v>553279411826.5686</v>
      </c>
      <c r="I2537" s="133">
        <v>8311859246393.5439</v>
      </c>
      <c r="J2537" s="133">
        <v>278304553940.02765</v>
      </c>
      <c r="K2537" s="133">
        <v>93435970541.226135</v>
      </c>
      <c r="L2537" s="133">
        <v>2750440537321.3696</v>
      </c>
      <c r="M2537" s="133">
        <v>11987319720022.736</v>
      </c>
      <c r="N2537" s="133">
        <v>12827559331332.916</v>
      </c>
      <c r="O2537" s="132">
        <v>0.54889760821249878</v>
      </c>
      <c r="P2537" s="132">
        <v>0.61204448465633066</v>
      </c>
      <c r="Q2537" s="133">
        <v>3164.173490708662</v>
      </c>
      <c r="R2537" s="426">
        <v>1.223439949320168</v>
      </c>
    </row>
    <row r="2538" spans="1:18">
      <c r="A2538" s="134">
        <f t="shared" si="39"/>
        <v>2533</v>
      </c>
      <c r="B2538" s="131">
        <v>7331604.1600577421</v>
      </c>
      <c r="C2538" s="131">
        <v>4407445.9688277179</v>
      </c>
      <c r="D2538" s="131">
        <v>1302014.972285592</v>
      </c>
      <c r="E2538" s="131">
        <v>5668544.6321483841</v>
      </c>
      <c r="F2538" s="133">
        <v>239146822791.82764</v>
      </c>
      <c r="G2538" s="133">
        <v>57920947186.12175</v>
      </c>
      <c r="H2538" s="133">
        <v>367153043449.5025</v>
      </c>
      <c r="I2538" s="133">
        <v>9228719615899.0898</v>
      </c>
      <c r="J2538" s="133">
        <v>404737954937.42987</v>
      </c>
      <c r="K2538" s="133">
        <v>117740509296.52611</v>
      </c>
      <c r="L2538" s="133">
        <v>3446589071394.4844</v>
      </c>
      <c r="M2538" s="133">
        <v>13564940194977.031</v>
      </c>
      <c r="N2538" s="133">
        <v>14464243418817.67</v>
      </c>
      <c r="O2538" s="132">
        <v>0.60973142285604554</v>
      </c>
      <c r="P2538" s="132">
        <v>0.68117808951598102</v>
      </c>
      <c r="Q2538" s="133">
        <v>3567.8942818987839</v>
      </c>
      <c r="R2538" s="426">
        <v>1.1468171425822038</v>
      </c>
    </row>
    <row r="2539" spans="1:18">
      <c r="A2539" s="134">
        <f t="shared" si="39"/>
        <v>2534</v>
      </c>
      <c r="B2539" s="131">
        <v>6980818.6796145868</v>
      </c>
      <c r="C2539" s="131">
        <v>4299935.1361936741</v>
      </c>
      <c r="D2539" s="131">
        <v>1006865.5056042169</v>
      </c>
      <c r="E2539" s="131">
        <v>4423474.2483510338</v>
      </c>
      <c r="F2539" s="133">
        <v>232316540243.34479</v>
      </c>
      <c r="G2539" s="133">
        <v>43144378503.481155</v>
      </c>
      <c r="H2539" s="133">
        <v>440738137127.68359</v>
      </c>
      <c r="I2539" s="133">
        <v>9605575714264.1406</v>
      </c>
      <c r="J2539" s="133">
        <v>297607986361.20856</v>
      </c>
      <c r="K2539" s="133">
        <v>114512383514.85608</v>
      </c>
      <c r="L2539" s="133">
        <v>2122970288345.688</v>
      </c>
      <c r="M2539" s="133">
        <v>12581404509613.576</v>
      </c>
      <c r="N2539" s="133">
        <v>13485195709929.547</v>
      </c>
      <c r="O2539" s="132">
        <v>0.60168770934727989</v>
      </c>
      <c r="P2539" s="132">
        <v>0.67194498156025406</v>
      </c>
      <c r="Q2539" s="133">
        <v>3326.3926270176485</v>
      </c>
      <c r="R2539" s="426">
        <v>1.0323531883639709</v>
      </c>
    </row>
    <row r="2540" spans="1:18">
      <c r="A2540" s="134">
        <f t="shared" si="39"/>
        <v>2535</v>
      </c>
      <c r="B2540" s="131">
        <v>7843076.1653414201</v>
      </c>
      <c r="C2540" s="131">
        <v>5951606.4225103613</v>
      </c>
      <c r="D2540" s="131">
        <v>823673.4499767751</v>
      </c>
      <c r="E2540" s="131">
        <v>3708104.0887903441</v>
      </c>
      <c r="F2540" s="133">
        <v>201889799370.995</v>
      </c>
      <c r="G2540" s="133">
        <v>54782883952.330322</v>
      </c>
      <c r="H2540" s="133">
        <v>560947106094.86011</v>
      </c>
      <c r="I2540" s="133">
        <v>9165241775344.8613</v>
      </c>
      <c r="J2540" s="133">
        <v>175991456081.44925</v>
      </c>
      <c r="K2540" s="133">
        <v>82005359229.725357</v>
      </c>
      <c r="L2540" s="133">
        <v>1735317346958.0425</v>
      </c>
      <c r="M2540" s="133">
        <v>11719503043708.938</v>
      </c>
      <c r="N2540" s="133">
        <v>12485879635167.301</v>
      </c>
      <c r="O2540" s="132">
        <v>0.56874731536236667</v>
      </c>
      <c r="P2540" s="132">
        <v>0.65065090808324622</v>
      </c>
      <c r="Q2540" s="133">
        <v>3079.8913752262706</v>
      </c>
      <c r="R2540" s="426">
        <v>1.1714526608522846</v>
      </c>
    </row>
    <row r="2541" spans="1:18">
      <c r="A2541" s="134">
        <f t="shared" si="39"/>
        <v>2536</v>
      </c>
      <c r="B2541" s="131">
        <v>10733043.539720921</v>
      </c>
      <c r="C2541" s="131">
        <v>7898151.4661678895</v>
      </c>
      <c r="D2541" s="131">
        <v>818680.59507941338</v>
      </c>
      <c r="E2541" s="131">
        <v>6040027.4816128146</v>
      </c>
      <c r="F2541" s="133">
        <v>223871511438.69992</v>
      </c>
      <c r="G2541" s="133">
        <v>57128859330.225754</v>
      </c>
      <c r="H2541" s="133">
        <v>748643290515.42236</v>
      </c>
      <c r="I2541" s="133">
        <v>12994201815074.045</v>
      </c>
      <c r="J2541" s="133">
        <v>352125315104.50751</v>
      </c>
      <c r="K2541" s="133">
        <v>81551489428.876373</v>
      </c>
      <c r="L2541" s="133">
        <v>1994632482207.8479</v>
      </c>
      <c r="M2541" s="133">
        <v>16171154392330.699</v>
      </c>
      <c r="N2541" s="133">
        <v>17238439575346.408</v>
      </c>
      <c r="O2541" s="132">
        <v>0.59824808871026269</v>
      </c>
      <c r="P2541" s="132">
        <v>0.67309630328603098</v>
      </c>
      <c r="Q2541" s="133">
        <v>4252.2051246537758</v>
      </c>
      <c r="R2541" s="426">
        <v>1.1527230081286441</v>
      </c>
    </row>
    <row r="2542" spans="1:18">
      <c r="A2542" s="134">
        <f t="shared" si="39"/>
        <v>2537</v>
      </c>
      <c r="B2542" s="131">
        <v>13274859.701808004</v>
      </c>
      <c r="C2542" s="131">
        <v>8955838.4330792651</v>
      </c>
      <c r="D2542" s="131">
        <v>961754.68429173215</v>
      </c>
      <c r="E2542" s="131">
        <v>3872413.6216966328</v>
      </c>
      <c r="F2542" s="133">
        <v>191848156236.31998</v>
      </c>
      <c r="G2542" s="133">
        <v>56237577655.64016</v>
      </c>
      <c r="H2542" s="133">
        <v>460006904518.39343</v>
      </c>
      <c r="I2542" s="133">
        <v>13220326372213.922</v>
      </c>
      <c r="J2542" s="133">
        <v>233853588913.43796</v>
      </c>
      <c r="K2542" s="133">
        <v>84483408619.290314</v>
      </c>
      <c r="L2542" s="133">
        <v>1914077935463.8118</v>
      </c>
      <c r="M2542" s="133">
        <v>15912748209728.855</v>
      </c>
      <c r="N2542" s="133">
        <v>17009477282419.764</v>
      </c>
      <c r="O2542" s="132">
        <v>0.62161502416291714</v>
      </c>
      <c r="P2542" s="132">
        <v>0.67989829471091046</v>
      </c>
      <c r="Q2542" s="133">
        <v>4195.7270060236224</v>
      </c>
      <c r="R2542" s="426">
        <v>0.98218017152355908</v>
      </c>
    </row>
    <row r="2543" spans="1:18">
      <c r="A2543" s="134">
        <f t="shared" si="39"/>
        <v>2538</v>
      </c>
      <c r="B2543" s="131">
        <v>15377372.327632284</v>
      </c>
      <c r="C2543" s="131">
        <v>5467312.5856703212</v>
      </c>
      <c r="D2543" s="131">
        <v>985093.49490080797</v>
      </c>
      <c r="E2543" s="131">
        <v>7202810.0316833667</v>
      </c>
      <c r="F2543" s="133">
        <v>210275138308.73761</v>
      </c>
      <c r="G2543" s="133">
        <v>43964117952.415527</v>
      </c>
      <c r="H2543" s="133">
        <v>260162693277.10333</v>
      </c>
      <c r="I2543" s="133">
        <v>10875582227518.326</v>
      </c>
      <c r="J2543" s="133">
        <v>291170427482.68896</v>
      </c>
      <c r="K2543" s="133">
        <v>102710524324.44115</v>
      </c>
      <c r="L2543" s="133">
        <v>2141108446923.2847</v>
      </c>
      <c r="M2543" s="133">
        <v>13670734319525.846</v>
      </c>
      <c r="N2543" s="133">
        <v>14626732642612.742</v>
      </c>
      <c r="O2543" s="132">
        <v>0.50302238796108989</v>
      </c>
      <c r="P2543" s="132">
        <v>0.55563559811602881</v>
      </c>
      <c r="Q2543" s="133">
        <v>3607.9754915176968</v>
      </c>
      <c r="R2543" s="426">
        <v>1.05149131657712</v>
      </c>
    </row>
    <row r="2544" spans="1:18">
      <c r="A2544" s="134">
        <f t="shared" si="39"/>
        <v>2539</v>
      </c>
      <c r="B2544" s="131">
        <v>9825279.4150597397</v>
      </c>
      <c r="C2544" s="131">
        <v>17534196.031470314</v>
      </c>
      <c r="D2544" s="131">
        <v>869216.36462647934</v>
      </c>
      <c r="E2544" s="131">
        <v>4970382.0146012008</v>
      </c>
      <c r="F2544" s="133">
        <v>187460859789.9483</v>
      </c>
      <c r="G2544" s="133">
        <v>50828959843.756958</v>
      </c>
      <c r="H2544" s="133">
        <v>434241422971.53101</v>
      </c>
      <c r="I2544" s="133">
        <v>22807325765533.809</v>
      </c>
      <c r="J2544" s="133">
        <v>315429145971.92615</v>
      </c>
      <c r="K2544" s="133">
        <v>78839004035.695786</v>
      </c>
      <c r="L2544" s="133">
        <v>1930854545214.5896</v>
      </c>
      <c r="M2544" s="133">
        <v>25566689883727.551</v>
      </c>
      <c r="N2544" s="133">
        <v>27130633433007.813</v>
      </c>
      <c r="O2544" s="132">
        <v>0.69840791325640439</v>
      </c>
      <c r="P2544" s="132">
        <v>0.75745780709686983</v>
      </c>
      <c r="Q2544" s="133">
        <v>6692.3121443038508</v>
      </c>
      <c r="R2544" s="426">
        <v>1.1020751995535052</v>
      </c>
    </row>
    <row r="2545" spans="1:18">
      <c r="A2545" s="134">
        <f t="shared" si="39"/>
        <v>2540</v>
      </c>
      <c r="B2545" s="131">
        <v>9218412.1886656377</v>
      </c>
      <c r="C2545" s="131">
        <v>6356415.1799313668</v>
      </c>
      <c r="D2545" s="131">
        <v>855648.46099373116</v>
      </c>
      <c r="E2545" s="131">
        <v>4472830.4799543722</v>
      </c>
      <c r="F2545" s="133">
        <v>230064040412.29782</v>
      </c>
      <c r="G2545" s="133">
        <v>59635188291.990646</v>
      </c>
      <c r="H2545" s="133">
        <v>665233776228.86523</v>
      </c>
      <c r="I2545" s="133">
        <v>9824220794581.5742</v>
      </c>
      <c r="J2545" s="133">
        <v>367378575972.21381</v>
      </c>
      <c r="K2545" s="133">
        <v>98016433985.953247</v>
      </c>
      <c r="L2545" s="133">
        <v>1984909736004.3699</v>
      </c>
      <c r="M2545" s="133">
        <v>12939759316772.975</v>
      </c>
      <c r="N2545" s="133">
        <v>13803272561406.74</v>
      </c>
      <c r="O2545" s="132">
        <v>0.57583127210742968</v>
      </c>
      <c r="P2545" s="132">
        <v>0.65129183663544077</v>
      </c>
      <c r="Q2545" s="133">
        <v>3404.8526298487272</v>
      </c>
      <c r="R2545" s="426">
        <v>1.1815148309610151</v>
      </c>
    </row>
    <row r="2546" spans="1:18">
      <c r="A2546" s="134">
        <f t="shared" si="39"/>
        <v>2541</v>
      </c>
      <c r="B2546" s="131">
        <v>9745027.9994605053</v>
      </c>
      <c r="C2546" s="131">
        <v>14925643.446569523</v>
      </c>
      <c r="D2546" s="131">
        <v>1809246.3494948363</v>
      </c>
      <c r="E2546" s="131">
        <v>3606582.2996346792</v>
      </c>
      <c r="F2546" s="133">
        <v>209579674656.6413</v>
      </c>
      <c r="G2546" s="133">
        <v>37294045189.613091</v>
      </c>
      <c r="H2546" s="133">
        <v>233921717048.51996</v>
      </c>
      <c r="I2546" s="133">
        <v>22014938421779.555</v>
      </c>
      <c r="J2546" s="133">
        <v>193029579625.34818</v>
      </c>
      <c r="K2546" s="133">
        <v>230217624721.4881</v>
      </c>
      <c r="L2546" s="133">
        <v>4302480287927.8311</v>
      </c>
      <c r="M2546" s="133">
        <v>26974587631102.742</v>
      </c>
      <c r="N2546" s="133">
        <v>28626169329926.137</v>
      </c>
      <c r="O2546" s="132">
        <v>0.68236164617043282</v>
      </c>
      <c r="P2546" s="132">
        <v>0.7647551933808906</v>
      </c>
      <c r="Q2546" s="133">
        <v>7061.2159175940151</v>
      </c>
      <c r="R2546" s="426">
        <v>1.2900392868633164</v>
      </c>
    </row>
    <row r="2547" spans="1:18">
      <c r="A2547" s="134">
        <f t="shared" si="39"/>
        <v>2542</v>
      </c>
      <c r="B2547" s="131">
        <v>8524429.4707049839</v>
      </c>
      <c r="C2547" s="131">
        <v>8745545.3191802017</v>
      </c>
      <c r="D2547" s="131">
        <v>1062237.8232345206</v>
      </c>
      <c r="E2547" s="131">
        <v>3701897.0469952868</v>
      </c>
      <c r="F2547" s="133">
        <v>203211237169.95337</v>
      </c>
      <c r="G2547" s="133">
        <v>51127669930.696762</v>
      </c>
      <c r="H2547" s="133">
        <v>481646202960.89655</v>
      </c>
      <c r="I2547" s="133">
        <v>14036237836957.479</v>
      </c>
      <c r="J2547" s="133">
        <v>231522522547.19009</v>
      </c>
      <c r="K2547" s="133">
        <v>90440659573.008453</v>
      </c>
      <c r="L2547" s="133">
        <v>2680870564858.7051</v>
      </c>
      <c r="M2547" s="133">
        <v>17520717786897.277</v>
      </c>
      <c r="N2547" s="133">
        <v>18605722365969.926</v>
      </c>
      <c r="O2547" s="132">
        <v>0.6737926792654001</v>
      </c>
      <c r="P2547" s="132">
        <v>0.73490339982053943</v>
      </c>
      <c r="Q2547" s="133">
        <v>4589.472709908714</v>
      </c>
      <c r="R2547" s="426">
        <v>1.1780259661044024</v>
      </c>
    </row>
    <row r="2548" spans="1:18">
      <c r="A2548" s="134">
        <f t="shared" si="39"/>
        <v>2543</v>
      </c>
      <c r="B2548" s="131">
        <v>10933727.024112804</v>
      </c>
      <c r="C2548" s="131">
        <v>19812797.324724626</v>
      </c>
      <c r="D2548" s="131">
        <v>975732.66097182734</v>
      </c>
      <c r="E2548" s="131">
        <v>4323962.2126742601</v>
      </c>
      <c r="F2548" s="133">
        <v>310166435927.17865</v>
      </c>
      <c r="G2548" s="133">
        <v>73149303043.962189</v>
      </c>
      <c r="H2548" s="133">
        <v>423301054326.42853</v>
      </c>
      <c r="I2548" s="133">
        <v>30270639189641.762</v>
      </c>
      <c r="J2548" s="133">
        <v>224813382200.97369</v>
      </c>
      <c r="K2548" s="133">
        <v>101846285271.57016</v>
      </c>
      <c r="L2548" s="133">
        <v>2198244143182.407</v>
      </c>
      <c r="M2548" s="133">
        <v>33218844054623.141</v>
      </c>
      <c r="N2548" s="133">
        <v>35290446589453.383</v>
      </c>
      <c r="O2548" s="132">
        <v>0.74388426344128367</v>
      </c>
      <c r="P2548" s="132">
        <v>0.80191774175995845</v>
      </c>
      <c r="Q2548" s="133">
        <v>8705.0928933037449</v>
      </c>
      <c r="R2548" s="426">
        <v>0.95710613323003313</v>
      </c>
    </row>
    <row r="2549" spans="1:18">
      <c r="A2549" s="134">
        <f t="shared" si="39"/>
        <v>2544</v>
      </c>
      <c r="B2549" s="131">
        <v>8768631.516578557</v>
      </c>
      <c r="C2549" s="131">
        <v>6009828.1381377531</v>
      </c>
      <c r="D2549" s="131">
        <v>926086.54170514736</v>
      </c>
      <c r="E2549" s="131">
        <v>5031230.4192470992</v>
      </c>
      <c r="F2549" s="133">
        <v>278725071261.13373</v>
      </c>
      <c r="G2549" s="133">
        <v>72995123186.47467</v>
      </c>
      <c r="H2549" s="133">
        <v>678325027049.62085</v>
      </c>
      <c r="I2549" s="133">
        <v>11367845845833.053</v>
      </c>
      <c r="J2549" s="133">
        <v>278065650116.13409</v>
      </c>
      <c r="K2549" s="133">
        <v>88140009213.460098</v>
      </c>
      <c r="L2549" s="133">
        <v>2192179874055.9587</v>
      </c>
      <c r="M2549" s="133">
        <v>14604556406268.229</v>
      </c>
      <c r="N2549" s="133">
        <v>15581830911651.197</v>
      </c>
      <c r="O2549" s="132">
        <v>0.59339837121069006</v>
      </c>
      <c r="P2549" s="132">
        <v>0.67292862745646931</v>
      </c>
      <c r="Q2549" s="133">
        <v>3843.5695391344839</v>
      </c>
      <c r="R2549" s="426">
        <v>1.2270466530878037</v>
      </c>
    </row>
    <row r="2550" spans="1:18">
      <c r="A2550" s="134">
        <f t="shared" si="39"/>
        <v>2545</v>
      </c>
      <c r="B2550" s="131">
        <v>11016468.196198938</v>
      </c>
      <c r="C2550" s="131">
        <v>6246215.3288013758</v>
      </c>
      <c r="D2550" s="131">
        <v>1236556.5325378072</v>
      </c>
      <c r="E2550" s="131">
        <v>4247871.3596469443</v>
      </c>
      <c r="F2550" s="133">
        <v>181856856603.35284</v>
      </c>
      <c r="G2550" s="133">
        <v>44200907132.800545</v>
      </c>
      <c r="H2550" s="133">
        <v>756182282109.5249</v>
      </c>
      <c r="I2550" s="133">
        <v>10938160678691.852</v>
      </c>
      <c r="J2550" s="133">
        <v>268237420912.12158</v>
      </c>
      <c r="K2550" s="133">
        <v>72808313026.362289</v>
      </c>
      <c r="L2550" s="133">
        <v>2381764413094.186</v>
      </c>
      <c r="M2550" s="133">
        <v>14417153107834.045</v>
      </c>
      <c r="N2550" s="133">
        <v>15407674643647.043</v>
      </c>
      <c r="O2550" s="132">
        <v>0.59778091824935187</v>
      </c>
      <c r="P2550" s="132">
        <v>0.66439490315247995</v>
      </c>
      <c r="Q2550" s="133">
        <v>3800.6104202385404</v>
      </c>
      <c r="R2550" s="426">
        <v>0.97396520223695504</v>
      </c>
    </row>
    <row r="2551" spans="1:18">
      <c r="A2551" s="134">
        <f t="shared" si="39"/>
        <v>2546</v>
      </c>
      <c r="B2551" s="131">
        <v>8629269.960538514</v>
      </c>
      <c r="C2551" s="131">
        <v>15834314.284256611</v>
      </c>
      <c r="D2551" s="131">
        <v>648085.76844582788</v>
      </c>
      <c r="E2551" s="131">
        <v>4690794.6002609059</v>
      </c>
      <c r="F2551" s="133">
        <v>224071435986.48376</v>
      </c>
      <c r="G2551" s="133">
        <v>52352177175.988991</v>
      </c>
      <c r="H2551" s="133">
        <v>324611600137.51556</v>
      </c>
      <c r="I2551" s="133">
        <v>17987992045188.426</v>
      </c>
      <c r="J2551" s="133">
        <v>302750720404.9245</v>
      </c>
      <c r="K2551" s="133">
        <v>70660961113.936142</v>
      </c>
      <c r="L2551" s="133">
        <v>1587204256740.8799</v>
      </c>
      <c r="M2551" s="133">
        <v>20273219583585.684</v>
      </c>
      <c r="N2551" s="133">
        <v>21449922462424.238</v>
      </c>
      <c r="O2551" s="132">
        <v>0.69087358471341342</v>
      </c>
      <c r="P2551" s="132">
        <v>0.75087350693900501</v>
      </c>
      <c r="Q2551" s="133">
        <v>5291.0514214169307</v>
      </c>
      <c r="R2551" s="426">
        <v>1.0996068935545371</v>
      </c>
    </row>
    <row r="2552" spans="1:18">
      <c r="A2552" s="134">
        <f t="shared" si="39"/>
        <v>2547</v>
      </c>
      <c r="B2552" s="131">
        <v>9218686.4688605461</v>
      </c>
      <c r="C2552" s="131">
        <v>3425478.1229049275</v>
      </c>
      <c r="D2552" s="131">
        <v>699140.01897952601</v>
      </c>
      <c r="E2552" s="131">
        <v>5664185.524895696</v>
      </c>
      <c r="F2552" s="133">
        <v>235296078131.48682</v>
      </c>
      <c r="G2552" s="133">
        <v>57886918831.387833</v>
      </c>
      <c r="H2552" s="133">
        <v>513130411056.5412</v>
      </c>
      <c r="I2552" s="133">
        <v>7927606501682.5176</v>
      </c>
      <c r="J2552" s="133">
        <v>314514307928.76086</v>
      </c>
      <c r="K2552" s="133">
        <v>93870756706.917969</v>
      </c>
      <c r="L2552" s="133">
        <v>1481225792478.9521</v>
      </c>
      <c r="M2552" s="133">
        <v>10330347769853.691</v>
      </c>
      <c r="N2552" s="133">
        <v>11085005235126.846</v>
      </c>
      <c r="O2552" s="132">
        <v>0.53739833476021281</v>
      </c>
      <c r="P2552" s="132">
        <v>0.59919208924037248</v>
      </c>
      <c r="Q2552" s="133">
        <v>2734.3377491679444</v>
      </c>
      <c r="R2552" s="426">
        <v>0.98996031808449603</v>
      </c>
    </row>
    <row r="2553" spans="1:18">
      <c r="A2553" s="134">
        <f t="shared" si="39"/>
        <v>2548</v>
      </c>
      <c r="B2553" s="131">
        <v>15822108.866679212</v>
      </c>
      <c r="C2553" s="131">
        <v>12368331.042786891</v>
      </c>
      <c r="D2553" s="131">
        <v>1252968.4700095837</v>
      </c>
      <c r="E2553" s="131">
        <v>8354851.5399923297</v>
      </c>
      <c r="F2553" s="133">
        <v>153996786320.20807</v>
      </c>
      <c r="G2553" s="133">
        <v>50742249977.643944</v>
      </c>
      <c r="H2553" s="133">
        <v>811357044231.17041</v>
      </c>
      <c r="I2553" s="133">
        <v>12961110725628.832</v>
      </c>
      <c r="J2553" s="133">
        <v>797083529626.98218</v>
      </c>
      <c r="K2553" s="133">
        <v>73944627903.434235</v>
      </c>
      <c r="L2553" s="133">
        <v>2438390097110.9941</v>
      </c>
      <c r="M2553" s="133">
        <v>17081886024501.412</v>
      </c>
      <c r="N2553" s="133">
        <v>18219812701521.504</v>
      </c>
      <c r="O2553" s="132">
        <v>0.55304084260210373</v>
      </c>
      <c r="P2553" s="132">
        <v>0.64176521373118445</v>
      </c>
      <c r="Q2553" s="133">
        <v>4494.2803901138395</v>
      </c>
      <c r="R2553" s="426">
        <v>1.0397856327935635</v>
      </c>
    </row>
    <row r="2554" spans="1:18">
      <c r="A2554" s="134">
        <f t="shared" si="39"/>
        <v>2549</v>
      </c>
      <c r="B2554" s="131">
        <v>11178499.349950897</v>
      </c>
      <c r="C2554" s="131">
        <v>10264481.973997137</v>
      </c>
      <c r="D2554" s="131">
        <v>1098572.6961104048</v>
      </c>
      <c r="E2554" s="131">
        <v>5056023.0589652658</v>
      </c>
      <c r="F2554" s="133">
        <v>235525090823.54181</v>
      </c>
      <c r="G2554" s="133">
        <v>50415547130.813896</v>
      </c>
      <c r="H2554" s="133">
        <v>725940790528.56396</v>
      </c>
      <c r="I2554" s="133">
        <v>19246649357577.176</v>
      </c>
      <c r="J2554" s="133">
        <v>391738387360.26678</v>
      </c>
      <c r="K2554" s="133">
        <v>101746435397.09079</v>
      </c>
      <c r="L2554" s="133">
        <v>2143693138146.9729</v>
      </c>
      <c r="M2554" s="133">
        <v>22609768109010.066</v>
      </c>
      <c r="N2554" s="133">
        <v>24154583958574.184</v>
      </c>
      <c r="O2554" s="132">
        <v>0.67058597470514125</v>
      </c>
      <c r="P2554" s="132">
        <v>0.7401829687460747</v>
      </c>
      <c r="Q2554" s="133">
        <v>5958.2101525836661</v>
      </c>
      <c r="R2554" s="426">
        <v>0.92432642532323195</v>
      </c>
    </row>
    <row r="2555" spans="1:18">
      <c r="A2555" s="134">
        <f t="shared" si="39"/>
        <v>2550</v>
      </c>
      <c r="B2555" s="131">
        <v>9616943.3781978283</v>
      </c>
      <c r="C2555" s="131">
        <v>5725179.6970499856</v>
      </c>
      <c r="D2555" s="131">
        <v>1141441.0420827144</v>
      </c>
      <c r="E2555" s="131">
        <v>3636949.3457550094</v>
      </c>
      <c r="F2555" s="133">
        <v>236045401772.92389</v>
      </c>
      <c r="G2555" s="133">
        <v>62814750396.873245</v>
      </c>
      <c r="H2555" s="133">
        <v>771440622834.63611</v>
      </c>
      <c r="I2555" s="133">
        <v>10650572333927.893</v>
      </c>
      <c r="J2555" s="133">
        <v>209481492819.24548</v>
      </c>
      <c r="K2555" s="133">
        <v>100347142594.93835</v>
      </c>
      <c r="L2555" s="133">
        <v>3407748258426.7886</v>
      </c>
      <c r="M2555" s="133">
        <v>15139589850603.502</v>
      </c>
      <c r="N2555" s="133">
        <v>16163533358946.379</v>
      </c>
      <c r="O2555" s="132">
        <v>0.60937549016520187</v>
      </c>
      <c r="P2555" s="132">
        <v>0.6893041248652455</v>
      </c>
      <c r="Q2555" s="133">
        <v>3987.0580559808532</v>
      </c>
      <c r="R2555" s="426">
        <v>1.3124999778552005</v>
      </c>
    </row>
    <row r="2556" spans="1:18">
      <c r="A2556" s="134">
        <f t="shared" si="39"/>
        <v>2551</v>
      </c>
      <c r="B2556" s="131">
        <v>9331908.1068213508</v>
      </c>
      <c r="C2556" s="131">
        <v>7379862.2467872165</v>
      </c>
      <c r="D2556" s="131">
        <v>1560075.0113294357</v>
      </c>
      <c r="E2556" s="131">
        <v>6788154.3511481248</v>
      </c>
      <c r="F2556" s="133">
        <v>194695482483.81494</v>
      </c>
      <c r="G2556" s="133">
        <v>54654227513.018936</v>
      </c>
      <c r="H2556" s="133">
        <v>757651836221.22046</v>
      </c>
      <c r="I2556" s="133">
        <v>12025365024456.375</v>
      </c>
      <c r="J2556" s="133">
        <v>377052520772.05835</v>
      </c>
      <c r="K2556" s="133">
        <v>154914977721.78879</v>
      </c>
      <c r="L2556" s="133">
        <v>3945185980134.9785</v>
      </c>
      <c r="M2556" s="133">
        <v>17260170339306.422</v>
      </c>
      <c r="N2556" s="133">
        <v>18339514518899.719</v>
      </c>
      <c r="O2556" s="132">
        <v>0.59516453522429424</v>
      </c>
      <c r="P2556" s="132">
        <v>0.66590285897607471</v>
      </c>
      <c r="Q2556" s="133">
        <v>4523.8072320916917</v>
      </c>
      <c r="R2556" s="426">
        <v>1.0546472801072229</v>
      </c>
    </row>
    <row r="2557" spans="1:18">
      <c r="A2557" s="134">
        <f t="shared" si="39"/>
        <v>2552</v>
      </c>
      <c r="B2557" s="131">
        <v>9253586.3735045474</v>
      </c>
      <c r="C2557" s="131">
        <v>7095843.9035535948</v>
      </c>
      <c r="D2557" s="131">
        <v>1059222.9167641033</v>
      </c>
      <c r="E2557" s="131">
        <v>3775276.5934133315</v>
      </c>
      <c r="F2557" s="133">
        <v>158132151584.52625</v>
      </c>
      <c r="G2557" s="133">
        <v>38579607894.632759</v>
      </c>
      <c r="H2557" s="133">
        <v>496524321121.57684</v>
      </c>
      <c r="I2557" s="133">
        <v>11533404354002.633</v>
      </c>
      <c r="J2557" s="133">
        <v>212443847525.68494</v>
      </c>
      <c r="K2557" s="133">
        <v>101061510894.5188</v>
      </c>
      <c r="L2557" s="133">
        <v>2187945708512.1187</v>
      </c>
      <c r="M2557" s="133">
        <v>14531379742056.533</v>
      </c>
      <c r="N2557" s="133">
        <v>15528652426023.408</v>
      </c>
      <c r="O2557" s="132">
        <v>0.62011337018584589</v>
      </c>
      <c r="P2557" s="132">
        <v>0.68996288384151938</v>
      </c>
      <c r="Q2557" s="133">
        <v>3830.4520044458332</v>
      </c>
      <c r="R2557" s="426">
        <v>1.0379118808582886</v>
      </c>
    </row>
    <row r="2558" spans="1:18">
      <c r="A2558" s="134">
        <f t="shared" si="39"/>
        <v>2553</v>
      </c>
      <c r="B2558" s="131">
        <v>9500713.3683118392</v>
      </c>
      <c r="C2558" s="131">
        <v>6498126.9911381854</v>
      </c>
      <c r="D2558" s="131">
        <v>864683.52776011173</v>
      </c>
      <c r="E2558" s="131">
        <v>4912083.9114009291</v>
      </c>
      <c r="F2558" s="133">
        <v>170675530834.58423</v>
      </c>
      <c r="G2558" s="133">
        <v>52230688947.534599</v>
      </c>
      <c r="H2558" s="133">
        <v>431886809220.55664</v>
      </c>
      <c r="I2558" s="133">
        <v>11155121310538.432</v>
      </c>
      <c r="J2558" s="133">
        <v>166357704270.48883</v>
      </c>
      <c r="K2558" s="133">
        <v>67220370474.878265</v>
      </c>
      <c r="L2558" s="133">
        <v>1612976471220.9663</v>
      </c>
      <c r="M2558" s="133">
        <v>13433562665725.322</v>
      </c>
      <c r="N2558" s="133">
        <v>14345968019671.691</v>
      </c>
      <c r="O2558" s="132">
        <v>0.59804018076566123</v>
      </c>
      <c r="P2558" s="132">
        <v>0.65186844285663492</v>
      </c>
      <c r="Q2558" s="133">
        <v>3538.719294442943</v>
      </c>
      <c r="R2558" s="426">
        <v>0.8929539197492331</v>
      </c>
    </row>
    <row r="2559" spans="1:18">
      <c r="A2559" s="134">
        <f t="shared" si="39"/>
        <v>2554</v>
      </c>
      <c r="B2559" s="131">
        <v>8577408.179439446</v>
      </c>
      <c r="C2559" s="131">
        <v>12761446.192220682</v>
      </c>
      <c r="D2559" s="131">
        <v>692010.54353487724</v>
      </c>
      <c r="E2559" s="131">
        <v>3044391.8201994356</v>
      </c>
      <c r="F2559" s="133">
        <v>144433587664.06897</v>
      </c>
      <c r="G2559" s="133">
        <v>46743935763.532013</v>
      </c>
      <c r="H2559" s="133">
        <v>232501882754.66028</v>
      </c>
      <c r="I2559" s="133">
        <v>18628724133250.645</v>
      </c>
      <c r="J2559" s="133">
        <v>190373107553.80078</v>
      </c>
      <c r="K2559" s="133">
        <v>70576888493.915405</v>
      </c>
      <c r="L2559" s="133">
        <v>1613941113467.5583</v>
      </c>
      <c r="M2559" s="133">
        <v>20736117125520.578</v>
      </c>
      <c r="N2559" s="133">
        <v>22080870214811.27</v>
      </c>
      <c r="O2559" s="132">
        <v>0.72212400545791278</v>
      </c>
      <c r="P2559" s="132">
        <v>0.77918323284902913</v>
      </c>
      <c r="Q2559" s="133">
        <v>5446.6872754837859</v>
      </c>
      <c r="R2559" s="426">
        <v>1.0531050569238027</v>
      </c>
    </row>
    <row r="2560" spans="1:18">
      <c r="A2560" s="134">
        <f t="shared" si="39"/>
        <v>2555</v>
      </c>
      <c r="B2560" s="131">
        <v>10684848.286059355</v>
      </c>
      <c r="C2560" s="131">
        <v>16592324.086488592</v>
      </c>
      <c r="D2560" s="131">
        <v>1287032.6422934555</v>
      </c>
      <c r="E2560" s="131">
        <v>5388066.2293216558</v>
      </c>
      <c r="F2560" s="133">
        <v>295683106543.17065</v>
      </c>
      <c r="G2560" s="133">
        <v>82188727718.001907</v>
      </c>
      <c r="H2560" s="133">
        <v>668864696975.77527</v>
      </c>
      <c r="I2560" s="133">
        <v>24851344620068.492</v>
      </c>
      <c r="J2560" s="133">
        <v>376879054703.9259</v>
      </c>
      <c r="K2560" s="133">
        <v>111432773086.32857</v>
      </c>
      <c r="L2560" s="133">
        <v>2983824210274.3975</v>
      </c>
      <c r="M2560" s="133">
        <v>28992345355108.918</v>
      </c>
      <c r="N2560" s="133">
        <v>30857296116578.309</v>
      </c>
      <c r="O2560" s="132">
        <v>0.71277281116795888</v>
      </c>
      <c r="P2560" s="132">
        <v>0.7749664764195614</v>
      </c>
      <c r="Q2560" s="133">
        <v>7611.5678629941558</v>
      </c>
      <c r="R2560" s="426">
        <v>1.0015101466014138</v>
      </c>
    </row>
    <row r="2561" spans="1:18">
      <c r="A2561" s="134">
        <f t="shared" si="39"/>
        <v>2556</v>
      </c>
      <c r="B2561" s="131">
        <v>6853272.1029471913</v>
      </c>
      <c r="C2561" s="131">
        <v>3697971.3802301236</v>
      </c>
      <c r="D2561" s="131">
        <v>884971.98186334292</v>
      </c>
      <c r="E2561" s="131">
        <v>3607731.5434650108</v>
      </c>
      <c r="F2561" s="133">
        <v>206537607144.45166</v>
      </c>
      <c r="G2561" s="133">
        <v>26160891673.965794</v>
      </c>
      <c r="H2561" s="133">
        <v>587770958708.54236</v>
      </c>
      <c r="I2561" s="133">
        <v>6786576441843.541</v>
      </c>
      <c r="J2561" s="133">
        <v>192407122044.97003</v>
      </c>
      <c r="K2561" s="133">
        <v>104815181239.54131</v>
      </c>
      <c r="L2561" s="133">
        <v>1842483008414.4983</v>
      </c>
      <c r="M2561" s="133">
        <v>9514052712251.0918</v>
      </c>
      <c r="N2561" s="133">
        <v>10232823339028.105</v>
      </c>
      <c r="O2561" s="132">
        <v>0.56838355706707067</v>
      </c>
      <c r="P2561" s="132">
        <v>0.63862654440723665</v>
      </c>
      <c r="Q2561" s="133">
        <v>2524.1300786946485</v>
      </c>
      <c r="R2561" s="426">
        <v>0.93845312013486415</v>
      </c>
    </row>
    <row r="2562" spans="1:18">
      <c r="A2562" s="134">
        <f t="shared" si="39"/>
        <v>2557</v>
      </c>
      <c r="B2562" s="131">
        <v>12324617.117662147</v>
      </c>
      <c r="C2562" s="131">
        <v>5834255.0672181202</v>
      </c>
      <c r="D2562" s="131">
        <v>1105334.5488523762</v>
      </c>
      <c r="E2562" s="131">
        <v>3436118.6014433079</v>
      </c>
      <c r="F2562" s="133">
        <v>201122644620.98828</v>
      </c>
      <c r="G2562" s="133">
        <v>46718999526.492783</v>
      </c>
      <c r="H2562" s="133">
        <v>587274972385.62561</v>
      </c>
      <c r="I2562" s="133">
        <v>10986653493172.998</v>
      </c>
      <c r="J2562" s="133">
        <v>231458107730.85352</v>
      </c>
      <c r="K2562" s="133">
        <v>69465604344.461868</v>
      </c>
      <c r="L2562" s="133">
        <v>2436838744020.1885</v>
      </c>
      <c r="M2562" s="133">
        <v>14311690921654.125</v>
      </c>
      <c r="N2562" s="133">
        <v>15341710757228.207</v>
      </c>
      <c r="O2562" s="132">
        <v>0.6138317423351507</v>
      </c>
      <c r="P2562" s="132">
        <v>0.6887370396852841</v>
      </c>
      <c r="Q2562" s="133">
        <v>3784.3391113044418</v>
      </c>
      <c r="R2562" s="426">
        <v>1.0129867718387906</v>
      </c>
    </row>
    <row r="2563" spans="1:18">
      <c r="A2563" s="134">
        <f t="shared" si="39"/>
        <v>2558</v>
      </c>
      <c r="B2563" s="131">
        <v>13145965.535470646</v>
      </c>
      <c r="C2563" s="131">
        <v>8182092.9146823585</v>
      </c>
      <c r="D2563" s="131">
        <v>1007218.5323782461</v>
      </c>
      <c r="E2563" s="131">
        <v>3442447.641604186</v>
      </c>
      <c r="F2563" s="133">
        <v>207152734673.73251</v>
      </c>
      <c r="G2563" s="133">
        <v>64704790349.767509</v>
      </c>
      <c r="H2563" s="133">
        <v>480558882658.10706</v>
      </c>
      <c r="I2563" s="133">
        <v>13901306750591.9</v>
      </c>
      <c r="J2563" s="133">
        <v>160147774759.05673</v>
      </c>
      <c r="K2563" s="133">
        <v>140113703957.41895</v>
      </c>
      <c r="L2563" s="133">
        <v>1841687594025.9189</v>
      </c>
      <c r="M2563" s="133">
        <v>16523814705992.402</v>
      </c>
      <c r="N2563" s="133">
        <v>17526475213445.063</v>
      </c>
      <c r="O2563" s="132">
        <v>0.61707170166825742</v>
      </c>
      <c r="P2563" s="132">
        <v>0.68832689020544269</v>
      </c>
      <c r="Q2563" s="133">
        <v>4323.254862714618</v>
      </c>
      <c r="R2563" s="426">
        <v>0.91235360383941622</v>
      </c>
    </row>
    <row r="2564" spans="1:18">
      <c r="A2564" s="134">
        <f t="shared" si="39"/>
        <v>2559</v>
      </c>
      <c r="B2564" s="131">
        <v>8773866.469779687</v>
      </c>
      <c r="C2564" s="131">
        <v>15789095.629472604</v>
      </c>
      <c r="D2564" s="131">
        <v>533521.04790740681</v>
      </c>
      <c r="E2564" s="131">
        <v>3846407.7282423563</v>
      </c>
      <c r="F2564" s="133">
        <v>194861661340.55017</v>
      </c>
      <c r="G2564" s="133">
        <v>56089989339.530441</v>
      </c>
      <c r="H2564" s="133">
        <v>486923078395.50146</v>
      </c>
      <c r="I2564" s="133">
        <v>16451790170278.029</v>
      </c>
      <c r="J2564" s="133">
        <v>254832645035.98331</v>
      </c>
      <c r="K2564" s="133">
        <v>54378640247.93512</v>
      </c>
      <c r="L2564" s="133">
        <v>1220289480168.9282</v>
      </c>
      <c r="M2564" s="133">
        <v>18468214014126.379</v>
      </c>
      <c r="N2564" s="133">
        <v>19633663220118.68</v>
      </c>
      <c r="O2564" s="132">
        <v>0.69523720481419415</v>
      </c>
      <c r="P2564" s="132">
        <v>0.74826402566084838</v>
      </c>
      <c r="Q2564" s="133">
        <v>4843.034834760404</v>
      </c>
      <c r="R2564" s="426">
        <v>1.0475705065588232</v>
      </c>
    </row>
    <row r="2565" spans="1:18">
      <c r="A2565" s="134">
        <f t="shared" si="39"/>
        <v>2560</v>
      </c>
      <c r="B2565" s="131">
        <v>6058368.748155077</v>
      </c>
      <c r="C2565" s="131">
        <v>4370330.9225335438</v>
      </c>
      <c r="D2565" s="131">
        <v>724833.29857774777</v>
      </c>
      <c r="E2565" s="131">
        <v>5326482.8817015141</v>
      </c>
      <c r="F2565" s="133">
        <v>216729572357.59796</v>
      </c>
      <c r="G2565" s="133">
        <v>45849978572.656433</v>
      </c>
      <c r="H2565" s="133">
        <v>545434232145.02612</v>
      </c>
      <c r="I2565" s="133">
        <v>9714795458678.8496</v>
      </c>
      <c r="J2565" s="133">
        <v>229964064289.30972</v>
      </c>
      <c r="K2565" s="133">
        <v>77920435320.618637</v>
      </c>
      <c r="L2565" s="133">
        <v>1595426203278.3147</v>
      </c>
      <c r="M2565" s="133">
        <v>12163540393712.119</v>
      </c>
      <c r="N2565" s="133">
        <v>13083347430573.127</v>
      </c>
      <c r="O2565" s="132">
        <v>0.61342450128380088</v>
      </c>
      <c r="P2565" s="132">
        <v>0.68122924388775574</v>
      </c>
      <c r="Q2565" s="133">
        <v>3227.268729791102</v>
      </c>
      <c r="R2565" s="426">
        <v>0.97082750332651957</v>
      </c>
    </row>
    <row r="2566" spans="1:18">
      <c r="A2566" s="134">
        <f t="shared" si="39"/>
        <v>2561</v>
      </c>
      <c r="B2566" s="131">
        <v>12529731.907917323</v>
      </c>
      <c r="C2566" s="131">
        <v>4630222.3154175654</v>
      </c>
      <c r="D2566" s="131">
        <v>843262.44951826241</v>
      </c>
      <c r="E2566" s="131">
        <v>5482759.2619258156</v>
      </c>
      <c r="F2566" s="133">
        <v>253957127458.0481</v>
      </c>
      <c r="G2566" s="133">
        <v>57654237587.126312</v>
      </c>
      <c r="H2566" s="133">
        <v>772771165755.57227</v>
      </c>
      <c r="I2566" s="133">
        <v>9919458350523.4004</v>
      </c>
      <c r="J2566" s="133">
        <v>384586153221.21667</v>
      </c>
      <c r="K2566" s="133">
        <v>73073586475.711594</v>
      </c>
      <c r="L2566" s="133">
        <v>1617650898504.2432</v>
      </c>
      <c r="M2566" s="133">
        <v>12767540154480.145</v>
      </c>
      <c r="N2566" s="133">
        <v>13786338215802.086</v>
      </c>
      <c r="O2566" s="132">
        <v>0.55812556661078139</v>
      </c>
      <c r="P2566" s="132">
        <v>0.62446533684340122</v>
      </c>
      <c r="Q2566" s="133">
        <v>3400.675435570322</v>
      </c>
      <c r="R2566" s="426">
        <v>0.8614976278521268</v>
      </c>
    </row>
    <row r="2567" spans="1:18">
      <c r="A2567" s="134">
        <f t="shared" si="39"/>
        <v>2562</v>
      </c>
      <c r="B2567" s="131">
        <v>7616439.3901028568</v>
      </c>
      <c r="C2567" s="131">
        <v>4481210.222934586</v>
      </c>
      <c r="D2567" s="131">
        <v>734645.15620391327</v>
      </c>
      <c r="E2567" s="131">
        <v>4442051.784611892</v>
      </c>
      <c r="F2567" s="133">
        <v>188086566033.55264</v>
      </c>
      <c r="G2567" s="133">
        <v>49384002098.923187</v>
      </c>
      <c r="H2567" s="133">
        <v>210752679229.05917</v>
      </c>
      <c r="I2567" s="133">
        <v>9214964422748.8145</v>
      </c>
      <c r="J2567" s="133">
        <v>207449903210.92545</v>
      </c>
      <c r="K2567" s="133">
        <v>74422386282.558899</v>
      </c>
      <c r="L2567" s="133">
        <v>1607458227779.1094</v>
      </c>
      <c r="M2567" s="133">
        <v>11315047619250.467</v>
      </c>
      <c r="N2567" s="133">
        <v>12054551738506.561</v>
      </c>
      <c r="O2567" s="132">
        <v>0.59633873175716889</v>
      </c>
      <c r="P2567" s="132">
        <v>0.6540118045577239</v>
      </c>
      <c r="Q2567" s="133">
        <v>2973.4957421081799</v>
      </c>
      <c r="R2567" s="426">
        <v>1.1306096440681777</v>
      </c>
    </row>
    <row r="2568" spans="1:18">
      <c r="A2568" s="134">
        <f t="shared" ref="A2568:A2631" si="40">A2567+1</f>
        <v>2563</v>
      </c>
      <c r="B2568" s="131">
        <v>16842023.292226199</v>
      </c>
      <c r="C2568" s="131">
        <v>9205061.1374146976</v>
      </c>
      <c r="D2568" s="131">
        <v>434200.92201023619</v>
      </c>
      <c r="E2568" s="131">
        <v>3364761.1048245053</v>
      </c>
      <c r="F2568" s="133">
        <v>176125744117.9873</v>
      </c>
      <c r="G2568" s="133">
        <v>44605754538.64212</v>
      </c>
      <c r="H2568" s="133">
        <v>331920008506.22369</v>
      </c>
      <c r="I2568" s="133">
        <v>12576157296144.746</v>
      </c>
      <c r="J2568" s="133">
        <v>229645038952.8876</v>
      </c>
      <c r="K2568" s="133">
        <v>39749051133.035782</v>
      </c>
      <c r="L2568" s="133">
        <v>1036613852896.5898</v>
      </c>
      <c r="M2568" s="133">
        <v>14214085247633.482</v>
      </c>
      <c r="N2568" s="133">
        <v>15162164188113.418</v>
      </c>
      <c r="O2568" s="132">
        <v>0.58859113210644665</v>
      </c>
      <c r="P2568" s="132">
        <v>0.64466807496293288</v>
      </c>
      <c r="Q2568" s="133">
        <v>3740.0503670728708</v>
      </c>
      <c r="R2568" s="426">
        <v>1.0615358449208936</v>
      </c>
    </row>
    <row r="2569" spans="1:18">
      <c r="A2569" s="134">
        <f t="shared" si="40"/>
        <v>2564</v>
      </c>
      <c r="B2569" s="131">
        <v>7516671.1827391526</v>
      </c>
      <c r="C2569" s="131">
        <v>4289276.8652569903</v>
      </c>
      <c r="D2569" s="131">
        <v>1099752.1507943014</v>
      </c>
      <c r="E2569" s="131">
        <v>5780085.6467109025</v>
      </c>
      <c r="F2569" s="133">
        <v>293646622411.82617</v>
      </c>
      <c r="G2569" s="133">
        <v>71648149780.752747</v>
      </c>
      <c r="H2569" s="133">
        <v>774179716241.90942</v>
      </c>
      <c r="I2569" s="133">
        <v>8409259120567.124</v>
      </c>
      <c r="J2569" s="133">
        <v>374571121954.23987</v>
      </c>
      <c r="K2569" s="133">
        <v>113468677062.28809</v>
      </c>
      <c r="L2569" s="133">
        <v>2833007689158.4136</v>
      </c>
      <c r="M2569" s="133">
        <v>12504486324983.977</v>
      </c>
      <c r="N2569" s="133">
        <v>13311712427731.793</v>
      </c>
      <c r="O2569" s="132">
        <v>0.56932057718946427</v>
      </c>
      <c r="P2569" s="132">
        <v>0.66219075540389993</v>
      </c>
      <c r="Q2569" s="133">
        <v>3283.5995135006888</v>
      </c>
      <c r="R2569" s="426">
        <v>1.3864932638214962</v>
      </c>
    </row>
    <row r="2570" spans="1:18">
      <c r="A2570" s="134">
        <f t="shared" si="40"/>
        <v>2565</v>
      </c>
      <c r="B2570" s="131">
        <v>8150374.4586130371</v>
      </c>
      <c r="C2570" s="131">
        <v>10630596.989822438</v>
      </c>
      <c r="D2570" s="131">
        <v>794918.56503098225</v>
      </c>
      <c r="E2570" s="131">
        <v>6118377.727724405</v>
      </c>
      <c r="F2570" s="133">
        <v>219974966763.0448</v>
      </c>
      <c r="G2570" s="133">
        <v>39983648748.794502</v>
      </c>
      <c r="H2570" s="133">
        <v>489318310851.42126</v>
      </c>
      <c r="I2570" s="133">
        <v>16801738176292.133</v>
      </c>
      <c r="J2570" s="133">
        <v>489382278510.74707</v>
      </c>
      <c r="K2570" s="133">
        <v>59421725223.458496</v>
      </c>
      <c r="L2570" s="133">
        <v>1573796282707.6477</v>
      </c>
      <c r="M2570" s="133">
        <v>19413656773585.406</v>
      </c>
      <c r="N2570" s="133">
        <v>20562154354162.645</v>
      </c>
      <c r="O2570" s="132">
        <v>0.65489362800664641</v>
      </c>
      <c r="P2570" s="132">
        <v>0.71969008468382478</v>
      </c>
      <c r="Q2570" s="133">
        <v>5072.0657015694733</v>
      </c>
      <c r="R2570" s="426">
        <v>0.98013438766339833</v>
      </c>
    </row>
    <row r="2571" spans="1:18">
      <c r="A2571" s="134">
        <f t="shared" si="40"/>
        <v>2566</v>
      </c>
      <c r="B2571" s="131">
        <v>12996759.010422543</v>
      </c>
      <c r="C2571" s="131">
        <v>11454921.448160699</v>
      </c>
      <c r="D2571" s="131">
        <v>643792.44992859312</v>
      </c>
      <c r="E2571" s="131">
        <v>2810410.4756807024</v>
      </c>
      <c r="F2571" s="133">
        <v>232277577339.20398</v>
      </c>
      <c r="G2571" s="133">
        <v>43784090836.714859</v>
      </c>
      <c r="H2571" s="133">
        <v>327231426469.25104</v>
      </c>
      <c r="I2571" s="133">
        <v>14454733288763.842</v>
      </c>
      <c r="J2571" s="133">
        <v>133750221732.78967</v>
      </c>
      <c r="K2571" s="133">
        <v>68835135440.467773</v>
      </c>
      <c r="L2571" s="133">
        <v>1106072192554.7742</v>
      </c>
      <c r="M2571" s="133">
        <v>16090622264961.125</v>
      </c>
      <c r="N2571" s="133">
        <v>17111620612666.967</v>
      </c>
      <c r="O2571" s="132">
        <v>0.6296569015028074</v>
      </c>
      <c r="P2571" s="132">
        <v>0.68674441486247395</v>
      </c>
      <c r="Q2571" s="133">
        <v>4220.9226967604754</v>
      </c>
      <c r="R2571" s="426">
        <v>1.0184411782331304</v>
      </c>
    </row>
    <row r="2572" spans="1:18">
      <c r="A2572" s="134">
        <f t="shared" si="40"/>
        <v>2567</v>
      </c>
      <c r="B2572" s="131">
        <v>10227538.426484982</v>
      </c>
      <c r="C2572" s="131">
        <v>17516278.884481084</v>
      </c>
      <c r="D2572" s="131">
        <v>839654.82328580192</v>
      </c>
      <c r="E2572" s="131">
        <v>6190496.0261910744</v>
      </c>
      <c r="F2572" s="133">
        <v>251711984201.47018</v>
      </c>
      <c r="G2572" s="133">
        <v>56368610823.755714</v>
      </c>
      <c r="H2572" s="133">
        <v>753809723594.24316</v>
      </c>
      <c r="I2572" s="133">
        <v>26255766201280.203</v>
      </c>
      <c r="J2572" s="133">
        <v>479226515688.10114</v>
      </c>
      <c r="K2572" s="133">
        <v>78397105959.21608</v>
      </c>
      <c r="L2572" s="133">
        <v>1736221630607.9409</v>
      </c>
      <c r="M2572" s="133">
        <v>29303421177129.703</v>
      </c>
      <c r="N2572" s="133">
        <v>31125884987556.359</v>
      </c>
      <c r="O2572" s="132">
        <v>0.70039313195183739</v>
      </c>
      <c r="P2572" s="132">
        <v>0.76688172021765355</v>
      </c>
      <c r="Q2572" s="133">
        <v>7677.8206678728066</v>
      </c>
      <c r="R2572" s="426">
        <v>0.93676794703842858</v>
      </c>
    </row>
    <row r="2573" spans="1:18">
      <c r="A2573" s="134">
        <f t="shared" si="40"/>
        <v>2568</v>
      </c>
      <c r="B2573" s="131">
        <v>8389259.1953493468</v>
      </c>
      <c r="C2573" s="131">
        <v>4731110.2720013028</v>
      </c>
      <c r="D2573" s="131">
        <v>1204807.1915517112</v>
      </c>
      <c r="E2573" s="131">
        <v>4984096.0052040704</v>
      </c>
      <c r="F2573" s="133">
        <v>184209292242.38315</v>
      </c>
      <c r="G2573" s="133">
        <v>36999425982.883667</v>
      </c>
      <c r="H2573" s="133">
        <v>475625657611.28125</v>
      </c>
      <c r="I2573" s="133">
        <v>9089502320833.9863</v>
      </c>
      <c r="J2573" s="133">
        <v>355112547879.96631</v>
      </c>
      <c r="K2573" s="133">
        <v>94899129977.123322</v>
      </c>
      <c r="L2573" s="133">
        <v>2981057133965.2065</v>
      </c>
      <c r="M2573" s="133">
        <v>12996196790267.564</v>
      </c>
      <c r="N2573" s="133">
        <v>13909785365232.529</v>
      </c>
      <c r="O2573" s="132">
        <v>0.58079807791479932</v>
      </c>
      <c r="P2573" s="132">
        <v>0.65312666922160711</v>
      </c>
      <c r="Q2573" s="133">
        <v>3431.1261384392033</v>
      </c>
      <c r="R2573" s="426">
        <v>1.0640817952150823</v>
      </c>
    </row>
    <row r="2574" spans="1:18">
      <c r="A2574" s="134">
        <f t="shared" si="40"/>
        <v>2569</v>
      </c>
      <c r="B2574" s="131">
        <v>11393239.587634774</v>
      </c>
      <c r="C2574" s="131">
        <v>10935974.370557209</v>
      </c>
      <c r="D2574" s="131">
        <v>801330.48210432287</v>
      </c>
      <c r="E2574" s="131">
        <v>5127659.2046323465</v>
      </c>
      <c r="F2574" s="133">
        <v>265968444787.65018</v>
      </c>
      <c r="G2574" s="133">
        <v>84261226496.323669</v>
      </c>
      <c r="H2574" s="133">
        <v>516926925794.97522</v>
      </c>
      <c r="I2574" s="133">
        <v>18708600369973.973</v>
      </c>
      <c r="J2574" s="133">
        <v>335258832999.6308</v>
      </c>
      <c r="K2574" s="133">
        <v>87675782394.386185</v>
      </c>
      <c r="L2574" s="133">
        <v>1990158316678.5557</v>
      </c>
      <c r="M2574" s="133">
        <v>21638620227841.52</v>
      </c>
      <c r="N2574" s="133">
        <v>22931579850140.367</v>
      </c>
      <c r="O2574" s="132">
        <v>0.66611039449481491</v>
      </c>
      <c r="P2574" s="132">
        <v>0.73140470843268957</v>
      </c>
      <c r="Q2574" s="133">
        <v>5656.531783458403</v>
      </c>
      <c r="R2574" s="426">
        <v>1.2280378063610176</v>
      </c>
    </row>
    <row r="2575" spans="1:18">
      <c r="A2575" s="134">
        <f t="shared" si="40"/>
        <v>2570</v>
      </c>
      <c r="B2575" s="131">
        <v>8685639.7771153636</v>
      </c>
      <c r="C2575" s="131">
        <v>3623957.2128344947</v>
      </c>
      <c r="D2575" s="131">
        <v>634444.70301192347</v>
      </c>
      <c r="E2575" s="131">
        <v>4589962.4111764636</v>
      </c>
      <c r="F2575" s="133">
        <v>208674243462.87213</v>
      </c>
      <c r="G2575" s="133">
        <v>35998150990.268921</v>
      </c>
      <c r="H2575" s="133">
        <v>711601774801.39575</v>
      </c>
      <c r="I2575" s="133">
        <v>7568470924592.4102</v>
      </c>
      <c r="J2575" s="133">
        <v>261632151478.99905</v>
      </c>
      <c r="K2575" s="133">
        <v>78407936755.412247</v>
      </c>
      <c r="L2575" s="133">
        <v>1282737720168.2124</v>
      </c>
      <c r="M2575" s="133">
        <v>9902850507796.4297</v>
      </c>
      <c r="N2575" s="133">
        <v>10787840883792.592</v>
      </c>
      <c r="O2575" s="132">
        <v>0.55611605674904574</v>
      </c>
      <c r="P2575" s="132">
        <v>0.64229974439567472</v>
      </c>
      <c r="Q2575" s="133">
        <v>2661.0362318185971</v>
      </c>
      <c r="R2575" s="426">
        <v>0.89494267620025048</v>
      </c>
    </row>
    <row r="2576" spans="1:18">
      <c r="A2576" s="134">
        <f t="shared" si="40"/>
        <v>2571</v>
      </c>
      <c r="B2576" s="131">
        <v>11864332.392216807</v>
      </c>
      <c r="C2576" s="131">
        <v>4767645.7277310854</v>
      </c>
      <c r="D2576" s="131">
        <v>1090589.7368819865</v>
      </c>
      <c r="E2576" s="131">
        <v>2813533.6609249441</v>
      </c>
      <c r="F2576" s="133">
        <v>190924988030.82721</v>
      </c>
      <c r="G2576" s="133">
        <v>59821454594.271896</v>
      </c>
      <c r="H2576" s="133">
        <v>445154528686.83661</v>
      </c>
      <c r="I2576" s="133">
        <v>9046258467041.4141</v>
      </c>
      <c r="J2576" s="133">
        <v>142424080825.8129</v>
      </c>
      <c r="K2576" s="133">
        <v>118567966713.98755</v>
      </c>
      <c r="L2576" s="133">
        <v>2171655073211.2012</v>
      </c>
      <c r="M2576" s="133">
        <v>11924060116479.252</v>
      </c>
      <c r="N2576" s="133">
        <v>12839029238430.379</v>
      </c>
      <c r="O2576" s="132">
        <v>0.56705060967039866</v>
      </c>
      <c r="P2576" s="132">
        <v>0.6308883758435393</v>
      </c>
      <c r="Q2576" s="133">
        <v>3167.0027721831225</v>
      </c>
      <c r="R2576" s="426">
        <v>0.98911833815694161</v>
      </c>
    </row>
    <row r="2577" spans="1:18">
      <c r="A2577" s="134">
        <f t="shared" si="40"/>
        <v>2572</v>
      </c>
      <c r="B2577" s="131">
        <v>15787499.247777041</v>
      </c>
      <c r="C2577" s="131">
        <v>15767477.609544065</v>
      </c>
      <c r="D2577" s="131">
        <v>1114492.7676128265</v>
      </c>
      <c r="E2577" s="131">
        <v>3888567.0685937507</v>
      </c>
      <c r="F2577" s="133">
        <v>341893465603.82983</v>
      </c>
      <c r="G2577" s="133">
        <v>76441991939.195892</v>
      </c>
      <c r="H2577" s="133">
        <v>395540879870.00793</v>
      </c>
      <c r="I2577" s="133">
        <v>22543057483101.461</v>
      </c>
      <c r="J2577" s="133">
        <v>386421198826.63904</v>
      </c>
      <c r="K2577" s="133">
        <v>113466253874.1244</v>
      </c>
      <c r="L2577" s="133">
        <v>2788704759442.9175</v>
      </c>
      <c r="M2577" s="133">
        <v>26227190575115.152</v>
      </c>
      <c r="N2577" s="133">
        <v>27783524921412.047</v>
      </c>
      <c r="O2577" s="132">
        <v>0.68100668293983291</v>
      </c>
      <c r="P2577" s="132">
        <v>0.73060511604711975</v>
      </c>
      <c r="Q2577" s="133">
        <v>6853.3608587597546</v>
      </c>
      <c r="R2577" s="426">
        <v>1.1296664213406373</v>
      </c>
    </row>
    <row r="2578" spans="1:18">
      <c r="A2578" s="134">
        <f t="shared" si="40"/>
        <v>2573</v>
      </c>
      <c r="B2578" s="131">
        <v>12221980.655033741</v>
      </c>
      <c r="C2578" s="131">
        <v>5401477.467136641</v>
      </c>
      <c r="D2578" s="131">
        <v>578235.78763573919</v>
      </c>
      <c r="E2578" s="131">
        <v>6641373.1910821777</v>
      </c>
      <c r="F2578" s="133">
        <v>247791619409.03967</v>
      </c>
      <c r="G2578" s="133">
        <v>71445015583.507187</v>
      </c>
      <c r="H2578" s="133">
        <v>553132660369.35596</v>
      </c>
      <c r="I2578" s="133">
        <v>10849264422293.273</v>
      </c>
      <c r="J2578" s="133">
        <v>362952471317.56537</v>
      </c>
      <c r="K2578" s="133">
        <v>58555542073.85659</v>
      </c>
      <c r="L2578" s="133">
        <v>1286027041126.4741</v>
      </c>
      <c r="M2578" s="133">
        <v>13109932137180.525</v>
      </c>
      <c r="N2578" s="133">
        <v>14025985040434.475</v>
      </c>
      <c r="O2578" s="132">
        <v>0.54187640070144083</v>
      </c>
      <c r="P2578" s="132">
        <v>0.60966529904189459</v>
      </c>
      <c r="Q2578" s="133">
        <v>3459.7891071619324</v>
      </c>
      <c r="R2578" s="426">
        <v>1.2107131417125176</v>
      </c>
    </row>
    <row r="2579" spans="1:18">
      <c r="A2579" s="134">
        <f t="shared" si="40"/>
        <v>2574</v>
      </c>
      <c r="B2579" s="131">
        <v>7700835.7880141744</v>
      </c>
      <c r="C2579" s="131">
        <v>4108204.2707146979</v>
      </c>
      <c r="D2579" s="131">
        <v>710750.33269267704</v>
      </c>
      <c r="E2579" s="131">
        <v>4042236.2494018413</v>
      </c>
      <c r="F2579" s="133">
        <v>219363074842.36774</v>
      </c>
      <c r="G2579" s="133">
        <v>36994214096.740768</v>
      </c>
      <c r="H2579" s="133">
        <v>436983155547.85144</v>
      </c>
      <c r="I2579" s="133">
        <v>8763119293799.0586</v>
      </c>
      <c r="J2579" s="133">
        <v>300519692938.72485</v>
      </c>
      <c r="K2579" s="133">
        <v>93871520660.323685</v>
      </c>
      <c r="L2579" s="133">
        <v>1395386175342.4819</v>
      </c>
      <c r="M2579" s="133">
        <v>10989879838288.441</v>
      </c>
      <c r="N2579" s="133">
        <v>11805675583440.982</v>
      </c>
      <c r="O2579" s="132">
        <v>0.60096725081376789</v>
      </c>
      <c r="P2579" s="132">
        <v>0.66165860736901516</v>
      </c>
      <c r="Q2579" s="133">
        <v>2912.1054719884023</v>
      </c>
      <c r="R2579" s="426">
        <v>0.99429101548434928</v>
      </c>
    </row>
    <row r="2580" spans="1:18">
      <c r="A2580" s="134">
        <f t="shared" si="40"/>
        <v>2575</v>
      </c>
      <c r="B2580" s="131">
        <v>8785361.4045686387</v>
      </c>
      <c r="C2580" s="131">
        <v>3749643.7728460501</v>
      </c>
      <c r="D2580" s="131">
        <v>926224.16512806842</v>
      </c>
      <c r="E2580" s="131">
        <v>6206416.7856969628</v>
      </c>
      <c r="F2580" s="133">
        <v>210423858289.20264</v>
      </c>
      <c r="G2580" s="133">
        <v>47702548264.719284</v>
      </c>
      <c r="H2580" s="133">
        <v>809623853542.81274</v>
      </c>
      <c r="I2580" s="133">
        <v>8588064329563.4492</v>
      </c>
      <c r="J2580" s="133">
        <v>405343314027.8031</v>
      </c>
      <c r="K2580" s="133">
        <v>95018888533.078812</v>
      </c>
      <c r="L2580" s="133">
        <v>2343275090459.1436</v>
      </c>
      <c r="M2580" s="133">
        <v>12241325476126.285</v>
      </c>
      <c r="N2580" s="133">
        <v>13111088850623.354</v>
      </c>
      <c r="O2580" s="132">
        <v>0.57095855724671529</v>
      </c>
      <c r="P2580" s="132">
        <v>0.63738741801869925</v>
      </c>
      <c r="Q2580" s="133">
        <v>3234.1117046431559</v>
      </c>
      <c r="R2580" s="426">
        <v>1.1019067433068022</v>
      </c>
    </row>
    <row r="2581" spans="1:18">
      <c r="A2581" s="134">
        <f t="shared" si="40"/>
        <v>2576</v>
      </c>
      <c r="B2581" s="131">
        <v>10538336.451073492</v>
      </c>
      <c r="C2581" s="131">
        <v>5319823.7158250473</v>
      </c>
      <c r="D2581" s="131">
        <v>1305823.7926804437</v>
      </c>
      <c r="E2581" s="131">
        <v>4252217.9205278885</v>
      </c>
      <c r="F2581" s="133">
        <v>230466370760.85913</v>
      </c>
      <c r="G2581" s="133">
        <v>57238180344.477219</v>
      </c>
      <c r="H2581" s="133">
        <v>823580794507.05945</v>
      </c>
      <c r="I2581" s="133">
        <v>8438373761554.4941</v>
      </c>
      <c r="J2581" s="133">
        <v>205952362410.0097</v>
      </c>
      <c r="K2581" s="133">
        <v>118008796613.68727</v>
      </c>
      <c r="L2581" s="133">
        <v>3167761053964.9473</v>
      </c>
      <c r="M2581" s="133">
        <v>12753676769050.197</v>
      </c>
      <c r="N2581" s="133">
        <v>13675858016268.182</v>
      </c>
      <c r="O2581" s="132">
        <v>0.58780174620063808</v>
      </c>
      <c r="P2581" s="132">
        <v>0.64478140168622544</v>
      </c>
      <c r="Q2581" s="133">
        <v>3373.42328965668</v>
      </c>
      <c r="R2581" s="426">
        <v>0.94489682521351348</v>
      </c>
    </row>
    <row r="2582" spans="1:18">
      <c r="A2582" s="134">
        <f t="shared" si="40"/>
        <v>2577</v>
      </c>
      <c r="B2582" s="131">
        <v>8814623.6961712614</v>
      </c>
      <c r="C2582" s="131">
        <v>5811729.1103213038</v>
      </c>
      <c r="D2582" s="131">
        <v>1051943.9645113288</v>
      </c>
      <c r="E2582" s="131">
        <v>4115258.4647939606</v>
      </c>
      <c r="F2582" s="133">
        <v>190328272934.57306</v>
      </c>
      <c r="G2582" s="133">
        <v>40599903526.645737</v>
      </c>
      <c r="H2582" s="133">
        <v>417259923637.97412</v>
      </c>
      <c r="I2582" s="133">
        <v>8843542397262.4512</v>
      </c>
      <c r="J2582" s="133">
        <v>284866007561.22162</v>
      </c>
      <c r="K2582" s="133">
        <v>61018154978.950478</v>
      </c>
      <c r="L2582" s="133">
        <v>2510250947289.4521</v>
      </c>
      <c r="M2582" s="133">
        <v>12116937430730.051</v>
      </c>
      <c r="N2582" s="133">
        <v>13000584389835.957</v>
      </c>
      <c r="O2582" s="132">
        <v>0.60039078793404477</v>
      </c>
      <c r="P2582" s="132">
        <v>0.66331065132014377</v>
      </c>
      <c r="Q2582" s="133">
        <v>3206.8535742071922</v>
      </c>
      <c r="R2582" s="426">
        <v>1.0818267444894167</v>
      </c>
    </row>
    <row r="2583" spans="1:18">
      <c r="A2583" s="134">
        <f t="shared" si="40"/>
        <v>2578</v>
      </c>
      <c r="B2583" s="131">
        <v>12311449.530581903</v>
      </c>
      <c r="C2583" s="131">
        <v>16069280.135907233</v>
      </c>
      <c r="D2583" s="131">
        <v>895132.80446425732</v>
      </c>
      <c r="E2583" s="131">
        <v>6519182.4021344995</v>
      </c>
      <c r="F2583" s="133">
        <v>214909381958.6192</v>
      </c>
      <c r="G2583" s="133">
        <v>66080506474.514908</v>
      </c>
      <c r="H2583" s="133">
        <v>162075424656.8707</v>
      </c>
      <c r="I2583" s="133">
        <v>21808736478372.906</v>
      </c>
      <c r="J2583" s="133">
        <v>574140497664.52417</v>
      </c>
      <c r="K2583" s="133">
        <v>86221206907.675827</v>
      </c>
      <c r="L2583" s="133">
        <v>2121283062458.418</v>
      </c>
      <c r="M2583" s="133">
        <v>24752456670060.395</v>
      </c>
      <c r="N2583" s="133">
        <v>26279794330078.078</v>
      </c>
      <c r="O2583" s="132">
        <v>0.67151246402775</v>
      </c>
      <c r="P2583" s="132">
        <v>0.72225909707449776</v>
      </c>
      <c r="Q2583" s="133">
        <v>6482.4357005619331</v>
      </c>
      <c r="R2583" s="426">
        <v>1.1181697783632778</v>
      </c>
    </row>
    <row r="2584" spans="1:18">
      <c r="A2584" s="134">
        <f t="shared" si="40"/>
        <v>2579</v>
      </c>
      <c r="B2584" s="131">
        <v>7543013.2526651835</v>
      </c>
      <c r="C2584" s="131">
        <v>5549550.3874233663</v>
      </c>
      <c r="D2584" s="131">
        <v>792343.8528894023</v>
      </c>
      <c r="E2584" s="131">
        <v>5062827.9344639927</v>
      </c>
      <c r="F2584" s="133">
        <v>246137381818.79684</v>
      </c>
      <c r="G2584" s="133">
        <v>47433880654.62899</v>
      </c>
      <c r="H2584" s="133">
        <v>532308425315.47479</v>
      </c>
      <c r="I2584" s="133">
        <v>10511171808870.182</v>
      </c>
      <c r="J2584" s="133">
        <v>363227112150.5459</v>
      </c>
      <c r="K2584" s="133">
        <v>70666497714.589966</v>
      </c>
      <c r="L2584" s="133">
        <v>1786769566319.5078</v>
      </c>
      <c r="M2584" s="133">
        <v>13264143410370.301</v>
      </c>
      <c r="N2584" s="133">
        <v>14178607177241.104</v>
      </c>
      <c r="O2584" s="132">
        <v>0.61188334634942643</v>
      </c>
      <c r="P2584" s="132">
        <v>0.68045868333940551</v>
      </c>
      <c r="Q2584" s="133">
        <v>3497.4364028715104</v>
      </c>
      <c r="R2584" s="426">
        <v>1.0341079399711164</v>
      </c>
    </row>
    <row r="2585" spans="1:18">
      <c r="A2585" s="134">
        <f t="shared" si="40"/>
        <v>2580</v>
      </c>
      <c r="B2585" s="131">
        <v>13470051.23614341</v>
      </c>
      <c r="C2585" s="131">
        <v>4561843.2538753292</v>
      </c>
      <c r="D2585" s="131">
        <v>1169344.6483877893</v>
      </c>
      <c r="E2585" s="131">
        <v>3803584.7651472734</v>
      </c>
      <c r="F2585" s="133">
        <v>159591725902.49988</v>
      </c>
      <c r="G2585" s="133">
        <v>56281917299.240524</v>
      </c>
      <c r="H2585" s="133">
        <v>625028301405.54041</v>
      </c>
      <c r="I2585" s="133">
        <v>8031699188229.668</v>
      </c>
      <c r="J2585" s="133">
        <v>268565746096.43774</v>
      </c>
      <c r="K2585" s="133">
        <v>95107420391.797119</v>
      </c>
      <c r="L2585" s="133">
        <v>2457717992539.6753</v>
      </c>
      <c r="M2585" s="133">
        <v>11478118648663.119</v>
      </c>
      <c r="N2585" s="133">
        <v>12210836999436.889</v>
      </c>
      <c r="O2585" s="132">
        <v>0.55054520919582084</v>
      </c>
      <c r="P2585" s="132">
        <v>0.60680262886753433</v>
      </c>
      <c r="Q2585" s="133">
        <v>3012.0466204827057</v>
      </c>
      <c r="R2585" s="426">
        <v>0.9754900882403208</v>
      </c>
    </row>
    <row r="2586" spans="1:18">
      <c r="A2586" s="134">
        <f t="shared" si="40"/>
        <v>2581</v>
      </c>
      <c r="B2586" s="131">
        <v>8432004.8843358718</v>
      </c>
      <c r="C2586" s="131">
        <v>9481350.6303173359</v>
      </c>
      <c r="D2586" s="131">
        <v>1164095.8779742776</v>
      </c>
      <c r="E2586" s="131">
        <v>5688259.7652740777</v>
      </c>
      <c r="F2586" s="133">
        <v>217789869287.69501</v>
      </c>
      <c r="G2586" s="133">
        <v>39067602451.975204</v>
      </c>
      <c r="H2586" s="133">
        <v>525255511515.49341</v>
      </c>
      <c r="I2586" s="133">
        <v>15308433370357.564</v>
      </c>
      <c r="J2586" s="133">
        <v>350509785929.63568</v>
      </c>
      <c r="K2586" s="133">
        <v>101266358821.21254</v>
      </c>
      <c r="L2586" s="133">
        <v>2804275365423.2603</v>
      </c>
      <c r="M2586" s="133">
        <v>19089740392047.168</v>
      </c>
      <c r="N2586" s="133">
        <v>20281201176110.355</v>
      </c>
      <c r="O2586" s="132">
        <v>0.66012285607821908</v>
      </c>
      <c r="P2586" s="132">
        <v>0.72172286210580483</v>
      </c>
      <c r="Q2586" s="133">
        <v>5002.7629936138028</v>
      </c>
      <c r="R2586" s="426">
        <v>0.9861899208373357</v>
      </c>
    </row>
    <row r="2587" spans="1:18">
      <c r="A2587" s="134">
        <f t="shared" si="40"/>
        <v>2582</v>
      </c>
      <c r="B2587" s="131">
        <v>10202519.554232258</v>
      </c>
      <c r="C2587" s="131">
        <v>9431660.806481773</v>
      </c>
      <c r="D2587" s="131">
        <v>1097510.020267094</v>
      </c>
      <c r="E2587" s="131">
        <v>3300244.9612477673</v>
      </c>
      <c r="F2587" s="133">
        <v>204263777136.24246</v>
      </c>
      <c r="G2587" s="133">
        <v>38520816383.667374</v>
      </c>
      <c r="H2587" s="133">
        <v>194356181431.63159</v>
      </c>
      <c r="I2587" s="133">
        <v>16103775459478.193</v>
      </c>
      <c r="J2587" s="133">
        <v>198025484078.23187</v>
      </c>
      <c r="K2587" s="133">
        <v>130208581649.20781</v>
      </c>
      <c r="L2587" s="133">
        <v>2901301959704.9155</v>
      </c>
      <c r="M2587" s="133">
        <v>19527667666342.18</v>
      </c>
      <c r="N2587" s="133">
        <v>20888197128131.023</v>
      </c>
      <c r="O2587" s="132">
        <v>0.68415794338613989</v>
      </c>
      <c r="P2587" s="132">
        <v>0.73108811414687536</v>
      </c>
      <c r="Q2587" s="133">
        <v>5152.4906581477608</v>
      </c>
      <c r="R2587" s="426">
        <v>1.0733236757144566</v>
      </c>
    </row>
    <row r="2588" spans="1:18">
      <c r="A2588" s="134">
        <f t="shared" si="40"/>
        <v>2583</v>
      </c>
      <c r="B2588" s="131">
        <v>6337522.2101341411</v>
      </c>
      <c r="C2588" s="131">
        <v>9493357.1640176531</v>
      </c>
      <c r="D2588" s="131">
        <v>1034973.4456941594</v>
      </c>
      <c r="E2588" s="131">
        <v>3868364.017125247</v>
      </c>
      <c r="F2588" s="133">
        <v>115724925496.96552</v>
      </c>
      <c r="G2588" s="133">
        <v>28768519302.230995</v>
      </c>
      <c r="H2588" s="133">
        <v>587273169961.24939</v>
      </c>
      <c r="I2588" s="133">
        <v>13002826666004.191</v>
      </c>
      <c r="J2588" s="133">
        <v>275221310755.078</v>
      </c>
      <c r="K2588" s="133">
        <v>96434287621.716965</v>
      </c>
      <c r="L2588" s="133">
        <v>2721961357254.1924</v>
      </c>
      <c r="M2588" s="133">
        <v>16683716791596.43</v>
      </c>
      <c r="N2588" s="133">
        <v>17809618011865.402</v>
      </c>
      <c r="O2588" s="132">
        <v>0.68350800407269496</v>
      </c>
      <c r="P2588" s="132">
        <v>0.74333227281940584</v>
      </c>
      <c r="Q2588" s="133">
        <v>4393.0976842292557</v>
      </c>
      <c r="R2588" s="426">
        <v>1.1080333769436042</v>
      </c>
    </row>
    <row r="2589" spans="1:18">
      <c r="A2589" s="134">
        <f t="shared" si="40"/>
        <v>2584</v>
      </c>
      <c r="B2589" s="131">
        <v>6554496.7011508336</v>
      </c>
      <c r="C2589" s="131">
        <v>3083293.5964407376</v>
      </c>
      <c r="D2589" s="131">
        <v>1035299.9500731064</v>
      </c>
      <c r="E2589" s="131">
        <v>6159552.5611385033</v>
      </c>
      <c r="F2589" s="133">
        <v>198873107060.31863</v>
      </c>
      <c r="G2589" s="133">
        <v>46105738949.498001</v>
      </c>
      <c r="H2589" s="133">
        <v>591420781123.28345</v>
      </c>
      <c r="I2589" s="133">
        <v>8410668704517.0371</v>
      </c>
      <c r="J2589" s="133">
        <v>468099340927.0874</v>
      </c>
      <c r="K2589" s="133">
        <v>77625596983.337723</v>
      </c>
      <c r="L2589" s="133">
        <v>2434611785486.813</v>
      </c>
      <c r="M2589" s="133">
        <v>11982426209037.559</v>
      </c>
      <c r="N2589" s="133">
        <v>12892898407496.668</v>
      </c>
      <c r="O2589" s="132">
        <v>0.55762432944301465</v>
      </c>
      <c r="P2589" s="132">
        <v>0.65147488166380074</v>
      </c>
      <c r="Q2589" s="133">
        <v>3180.2906777248809</v>
      </c>
      <c r="R2589" s="426">
        <v>1.291895123964405</v>
      </c>
    </row>
    <row r="2590" spans="1:18">
      <c r="A2590" s="134">
        <f t="shared" si="40"/>
        <v>2585</v>
      </c>
      <c r="B2590" s="131">
        <v>14223536.893689889</v>
      </c>
      <c r="C2590" s="131">
        <v>22627341.788351838</v>
      </c>
      <c r="D2590" s="131">
        <v>987243.8516092475</v>
      </c>
      <c r="E2590" s="131">
        <v>4521948.6932706796</v>
      </c>
      <c r="F2590" s="133">
        <v>257908057113.44189</v>
      </c>
      <c r="G2590" s="133">
        <v>61851963144.596588</v>
      </c>
      <c r="H2590" s="133">
        <v>784004554391.10242</v>
      </c>
      <c r="I2590" s="133">
        <v>28607253056250.793</v>
      </c>
      <c r="J2590" s="133">
        <v>256811280774.54126</v>
      </c>
      <c r="K2590" s="133">
        <v>54714871190.217728</v>
      </c>
      <c r="L2590" s="133">
        <v>1787650524231.9875</v>
      </c>
      <c r="M2590" s="133">
        <v>31490434286838.645</v>
      </c>
      <c r="N2590" s="133">
        <v>33424777909786.141</v>
      </c>
      <c r="O2590" s="132">
        <v>0.71010212550517726</v>
      </c>
      <c r="P2590" s="132">
        <v>0.77966266562888442</v>
      </c>
      <c r="Q2590" s="133">
        <v>8244.888482927021</v>
      </c>
      <c r="R2590" s="426">
        <v>1.0141190813071719</v>
      </c>
    </row>
    <row r="2591" spans="1:18">
      <c r="A2591" s="134">
        <f t="shared" si="40"/>
        <v>2586</v>
      </c>
      <c r="B2591" s="131">
        <v>7963877.1281221732</v>
      </c>
      <c r="C2591" s="131">
        <v>4280123.2734745853</v>
      </c>
      <c r="D2591" s="131">
        <v>1946952.5353989906</v>
      </c>
      <c r="E2591" s="131">
        <v>2402365.4255783474</v>
      </c>
      <c r="F2591" s="133">
        <v>215428416864.89355</v>
      </c>
      <c r="G2591" s="133">
        <v>37448604685.449959</v>
      </c>
      <c r="H2591" s="133">
        <v>639262991842.5072</v>
      </c>
      <c r="I2591" s="133">
        <v>9418377669883.9727</v>
      </c>
      <c r="J2591" s="133">
        <v>130461917802.92397</v>
      </c>
      <c r="K2591" s="133">
        <v>219822192345.77335</v>
      </c>
      <c r="L2591" s="133">
        <v>3966690590292.2808</v>
      </c>
      <c r="M2591" s="133">
        <v>14374615362167.459</v>
      </c>
      <c r="N2591" s="133">
        <v>15340939832970.58</v>
      </c>
      <c r="O2591" s="132">
        <v>0.6063273493942839</v>
      </c>
      <c r="P2591" s="132">
        <v>0.69210492230946807</v>
      </c>
      <c r="Q2591" s="133">
        <v>3784.1489474520426</v>
      </c>
      <c r="R2591" s="426">
        <v>0.98909686179565548</v>
      </c>
    </row>
    <row r="2592" spans="1:18">
      <c r="A2592" s="134">
        <f t="shared" si="40"/>
        <v>2587</v>
      </c>
      <c r="B2592" s="131">
        <v>12378234.122144422</v>
      </c>
      <c r="C2592" s="131">
        <v>6351740.8454900049</v>
      </c>
      <c r="D2592" s="131">
        <v>688096.51408626151</v>
      </c>
      <c r="E2592" s="131">
        <v>3729308.4471550873</v>
      </c>
      <c r="F2592" s="133">
        <v>182487829369.35168</v>
      </c>
      <c r="G2592" s="133">
        <v>49690198992.679657</v>
      </c>
      <c r="H2592" s="133">
        <v>375374149680.94263</v>
      </c>
      <c r="I2592" s="133">
        <v>8137379649932.8398</v>
      </c>
      <c r="J2592" s="133">
        <v>185532724770.94629</v>
      </c>
      <c r="K2592" s="133">
        <v>72217654594.534058</v>
      </c>
      <c r="L2592" s="133">
        <v>1605840778217.4001</v>
      </c>
      <c r="M2592" s="133">
        <v>10376344957196.662</v>
      </c>
      <c r="N2592" s="133">
        <v>11051310005134.645</v>
      </c>
      <c r="O2592" s="132">
        <v>0.54695745202954404</v>
      </c>
      <c r="P2592" s="132">
        <v>0.60536616115266295</v>
      </c>
      <c r="Q2592" s="133">
        <v>2726.026148281856</v>
      </c>
      <c r="R2592" s="426">
        <v>1.0926091424184188</v>
      </c>
    </row>
    <row r="2593" spans="1:18">
      <c r="A2593" s="134">
        <f t="shared" si="40"/>
        <v>2588</v>
      </c>
      <c r="B2593" s="131">
        <v>13844080.78201687</v>
      </c>
      <c r="C2593" s="131">
        <v>7496102.8822936118</v>
      </c>
      <c r="D2593" s="131">
        <v>801956.17046111438</v>
      </c>
      <c r="E2593" s="131">
        <v>4186829.6457752483</v>
      </c>
      <c r="F2593" s="133">
        <v>263206988563.83453</v>
      </c>
      <c r="G2593" s="133">
        <v>62612942393.620331</v>
      </c>
      <c r="H2593" s="133">
        <v>227520273258.22455</v>
      </c>
      <c r="I2593" s="133">
        <v>13146379228947.367</v>
      </c>
      <c r="J2593" s="133">
        <v>222599085545.96033</v>
      </c>
      <c r="K2593" s="133">
        <v>60844663385.982376</v>
      </c>
      <c r="L2593" s="133">
        <v>1779649018202.8589</v>
      </c>
      <c r="M2593" s="133">
        <v>15436992269340.395</v>
      </c>
      <c r="N2593" s="133">
        <v>16465439850823.85</v>
      </c>
      <c r="O2593" s="132">
        <v>0.59932678483628243</v>
      </c>
      <c r="P2593" s="132">
        <v>0.65262123259886706</v>
      </c>
      <c r="Q2593" s="133">
        <v>4061.5293169274419</v>
      </c>
      <c r="R2593" s="426">
        <v>1.095886231878215</v>
      </c>
    </row>
    <row r="2594" spans="1:18">
      <c r="A2594" s="134">
        <f t="shared" si="40"/>
        <v>2589</v>
      </c>
      <c r="B2594" s="131">
        <v>8679865.8621091954</v>
      </c>
      <c r="C2594" s="131">
        <v>14893339.456565134</v>
      </c>
      <c r="D2594" s="131">
        <v>1174028.2186759431</v>
      </c>
      <c r="E2594" s="131">
        <v>2374685.7598687783</v>
      </c>
      <c r="F2594" s="133">
        <v>264011866210.18103</v>
      </c>
      <c r="G2594" s="133">
        <v>57374201094.013168</v>
      </c>
      <c r="H2594" s="133">
        <v>693526190286.42517</v>
      </c>
      <c r="I2594" s="133">
        <v>23984087653567.055</v>
      </c>
      <c r="J2594" s="133">
        <v>119110273914.41934</v>
      </c>
      <c r="K2594" s="133">
        <v>92884059170.891418</v>
      </c>
      <c r="L2594" s="133">
        <v>2752015690805.4751</v>
      </c>
      <c r="M2594" s="133">
        <v>27641623867744.266</v>
      </c>
      <c r="N2594" s="133">
        <v>29323859050692.004</v>
      </c>
      <c r="O2594" s="132">
        <v>0.73369641042349765</v>
      </c>
      <c r="P2594" s="132">
        <v>0.80367250945621493</v>
      </c>
      <c r="Q2594" s="133">
        <v>7233.3150100374951</v>
      </c>
      <c r="R2594" s="426">
        <v>1.2007268754409808</v>
      </c>
    </row>
    <row r="2595" spans="1:18">
      <c r="A2595" s="134">
        <f t="shared" si="40"/>
        <v>2590</v>
      </c>
      <c r="B2595" s="131">
        <v>8075794.554665802</v>
      </c>
      <c r="C2595" s="131">
        <v>6041582.9371112678</v>
      </c>
      <c r="D2595" s="131">
        <v>1032122.8344885539</v>
      </c>
      <c r="E2595" s="131">
        <v>5426065.6588662099</v>
      </c>
      <c r="F2595" s="133">
        <v>164476985218.27625</v>
      </c>
      <c r="G2595" s="133">
        <v>30658566704.561424</v>
      </c>
      <c r="H2595" s="133">
        <v>726690801608.00366</v>
      </c>
      <c r="I2595" s="133">
        <v>10652674825942.137</v>
      </c>
      <c r="J2595" s="133">
        <v>433543632743.65186</v>
      </c>
      <c r="K2595" s="133">
        <v>113695096210.67949</v>
      </c>
      <c r="L2595" s="133">
        <v>2079188136589.1042</v>
      </c>
      <c r="M2595" s="133">
        <v>14005792493093.576</v>
      </c>
      <c r="N2595" s="133">
        <v>15029835996895.885</v>
      </c>
      <c r="O2595" s="132">
        <v>0.6181622238639799</v>
      </c>
      <c r="P2595" s="132">
        <v>0.68118608328709929</v>
      </c>
      <c r="Q2595" s="133">
        <v>3707.4089780206918</v>
      </c>
      <c r="R2595" s="426">
        <v>0.89960126590177925</v>
      </c>
    </row>
    <row r="2596" spans="1:18">
      <c r="A2596" s="134">
        <f t="shared" si="40"/>
        <v>2591</v>
      </c>
      <c r="B2596" s="131">
        <v>12522048.577786271</v>
      </c>
      <c r="C2596" s="131">
        <v>5249688.0385539206</v>
      </c>
      <c r="D2596" s="131">
        <v>1969137.7443273545</v>
      </c>
      <c r="E2596" s="131">
        <v>3445434.1876308257</v>
      </c>
      <c r="F2596" s="133">
        <v>271476401987.52893</v>
      </c>
      <c r="G2596" s="133">
        <v>59309396003.387421</v>
      </c>
      <c r="H2596" s="133">
        <v>555664868501.151</v>
      </c>
      <c r="I2596" s="133">
        <v>9481819439394.873</v>
      </c>
      <c r="J2596" s="133">
        <v>209225957515.23639</v>
      </c>
      <c r="K2596" s="133">
        <v>106491422175.97519</v>
      </c>
      <c r="L2596" s="133">
        <v>3908119961396.4106</v>
      </c>
      <c r="M2596" s="133">
        <v>14261321648983.645</v>
      </c>
      <c r="N2596" s="133">
        <v>15193404063486.98</v>
      </c>
      <c r="O2596" s="132">
        <v>0.55545945237957706</v>
      </c>
      <c r="P2596" s="132">
        <v>0.6496714906893255</v>
      </c>
      <c r="Q2596" s="133">
        <v>3747.7563057441985</v>
      </c>
      <c r="R2596" s="426">
        <v>1.1681758154481647</v>
      </c>
    </row>
    <row r="2597" spans="1:18">
      <c r="A2597" s="134">
        <f t="shared" si="40"/>
        <v>2592</v>
      </c>
      <c r="B2597" s="131">
        <v>8206907.3951657312</v>
      </c>
      <c r="C2597" s="131">
        <v>11552817.992510546</v>
      </c>
      <c r="D2597" s="131">
        <v>1131403.1623597788</v>
      </c>
      <c r="E2597" s="131">
        <v>4614319.1883344594</v>
      </c>
      <c r="F2597" s="133">
        <v>206055051245.43048</v>
      </c>
      <c r="G2597" s="133">
        <v>52954416346.060822</v>
      </c>
      <c r="H2597" s="133">
        <v>563898618056.13635</v>
      </c>
      <c r="I2597" s="133">
        <v>21395630026094.328</v>
      </c>
      <c r="J2597" s="133">
        <v>372687043093.90533</v>
      </c>
      <c r="K2597" s="133">
        <v>102355703236.90938</v>
      </c>
      <c r="L2597" s="133">
        <v>2682203405539.041</v>
      </c>
      <c r="M2597" s="133">
        <v>25116774796020.32</v>
      </c>
      <c r="N2597" s="133">
        <v>26744000082560.297</v>
      </c>
      <c r="O2597" s="132">
        <v>0.71567227778339226</v>
      </c>
      <c r="P2597" s="132">
        <v>0.78194741822898572</v>
      </c>
      <c r="Q2597" s="133">
        <v>6596.9413129157119</v>
      </c>
      <c r="R2597" s="426">
        <v>1.040582086610212</v>
      </c>
    </row>
    <row r="2598" spans="1:18">
      <c r="A2598" s="134">
        <f t="shared" si="40"/>
        <v>2593</v>
      </c>
      <c r="B2598" s="131">
        <v>9737092.4791721925</v>
      </c>
      <c r="C2598" s="131">
        <v>11170698.489069942</v>
      </c>
      <c r="D2598" s="131">
        <v>1344099.3568326999</v>
      </c>
      <c r="E2598" s="131">
        <v>8521719.9879907388</v>
      </c>
      <c r="F2598" s="133">
        <v>207197707645.13565</v>
      </c>
      <c r="G2598" s="133">
        <v>53989729169.590073</v>
      </c>
      <c r="H2598" s="133">
        <v>1005377748676.3695</v>
      </c>
      <c r="I2598" s="133">
        <v>17560932131864.346</v>
      </c>
      <c r="J2598" s="133">
        <v>664845408869.54944</v>
      </c>
      <c r="K2598" s="133">
        <v>136288905947.84019</v>
      </c>
      <c r="L2598" s="133">
        <v>2971387452399.5894</v>
      </c>
      <c r="M2598" s="133">
        <v>22338831647757.695</v>
      </c>
      <c r="N2598" s="133">
        <v>23713505595750.191</v>
      </c>
      <c r="O2598" s="132">
        <v>0.62153955475118483</v>
      </c>
      <c r="P2598" s="132">
        <v>0.68972988757829967</v>
      </c>
      <c r="Q2598" s="133">
        <v>5849.409372410013</v>
      </c>
      <c r="R2598" s="426">
        <v>1.0714040411248873</v>
      </c>
    </row>
    <row r="2599" spans="1:18">
      <c r="A2599" s="134">
        <f t="shared" si="40"/>
        <v>2594</v>
      </c>
      <c r="B2599" s="131">
        <v>9177931.0058965385</v>
      </c>
      <c r="C2599" s="131">
        <v>3624480.1249815295</v>
      </c>
      <c r="D2599" s="131">
        <v>581606.93829004536</v>
      </c>
      <c r="E2599" s="131">
        <v>6431773.5983247515</v>
      </c>
      <c r="F2599" s="133">
        <v>211382521773.86331</v>
      </c>
      <c r="G2599" s="133">
        <v>42733795966.802841</v>
      </c>
      <c r="H2599" s="133">
        <v>118223735547.25801</v>
      </c>
      <c r="I2599" s="133">
        <v>8018608661266.0156</v>
      </c>
      <c r="J2599" s="133">
        <v>516396297091.1875</v>
      </c>
      <c r="K2599" s="133">
        <v>52688827249.755783</v>
      </c>
      <c r="L2599" s="133">
        <v>1088311306557.4519</v>
      </c>
      <c r="M2599" s="133">
        <v>9794228827711.668</v>
      </c>
      <c r="N2599" s="133">
        <v>10645246526088.434</v>
      </c>
      <c r="O2599" s="132">
        <v>0.53705778243476721</v>
      </c>
      <c r="P2599" s="132">
        <v>0.5944189825530074</v>
      </c>
      <c r="Q2599" s="133">
        <v>2625.8624879349859</v>
      </c>
      <c r="R2599" s="426">
        <v>0.86665905096561457</v>
      </c>
    </row>
    <row r="2600" spans="1:18">
      <c r="A2600" s="134">
        <f t="shared" si="40"/>
        <v>2595</v>
      </c>
      <c r="B2600" s="131">
        <v>5948726.829602547</v>
      </c>
      <c r="C2600" s="131">
        <v>3247037.2505286271</v>
      </c>
      <c r="D2600" s="131">
        <v>892471.17597928178</v>
      </c>
      <c r="E2600" s="131">
        <v>6929815.8029370056</v>
      </c>
      <c r="F2600" s="133">
        <v>165413651373.46674</v>
      </c>
      <c r="G2600" s="133">
        <v>53720114157.902756</v>
      </c>
      <c r="H2600" s="133">
        <v>507904918399.60907</v>
      </c>
      <c r="I2600" s="133">
        <v>6435723069638.5693</v>
      </c>
      <c r="J2600" s="133">
        <v>421109001599.59753</v>
      </c>
      <c r="K2600" s="133">
        <v>56063738552.196426</v>
      </c>
      <c r="L2600" s="133">
        <v>2053608662005.998</v>
      </c>
      <c r="M2600" s="133">
        <v>9474409390195.9707</v>
      </c>
      <c r="N2600" s="133">
        <v>10128414521687.158</v>
      </c>
      <c r="O2600" s="132">
        <v>0.51771943158897082</v>
      </c>
      <c r="P2600" s="132">
        <v>0.59288828359132684</v>
      </c>
      <c r="Q2600" s="133">
        <v>2498.3755603569703</v>
      </c>
      <c r="R2600" s="426">
        <v>1.0084444987203034</v>
      </c>
    </row>
    <row r="2601" spans="1:18">
      <c r="A2601" s="134">
        <f t="shared" si="40"/>
        <v>2596</v>
      </c>
      <c r="B2601" s="131">
        <v>13441165.432853948</v>
      </c>
      <c r="C2601" s="131">
        <v>4534903.1877814308</v>
      </c>
      <c r="D2601" s="131">
        <v>1348458.3368633401</v>
      </c>
      <c r="E2601" s="131">
        <v>4789641.0201042183</v>
      </c>
      <c r="F2601" s="133">
        <v>274920140392.50513</v>
      </c>
      <c r="G2601" s="133">
        <v>59133602397.735786</v>
      </c>
      <c r="H2601" s="133">
        <v>733144823094.31384</v>
      </c>
      <c r="I2601" s="133">
        <v>8773623572184.1426</v>
      </c>
      <c r="J2601" s="133">
        <v>371220835232.17474</v>
      </c>
      <c r="K2601" s="133">
        <v>118911615953.56427</v>
      </c>
      <c r="L2601" s="133">
        <v>2880387691786.9551</v>
      </c>
      <c r="M2601" s="133">
        <v>12877288538251.15</v>
      </c>
      <c r="N2601" s="133">
        <v>13769740491121.834</v>
      </c>
      <c r="O2601" s="132">
        <v>0.55637121074525486</v>
      </c>
      <c r="P2601" s="132">
        <v>0.62500768381547567</v>
      </c>
      <c r="Q2601" s="133">
        <v>3396.5812755603934</v>
      </c>
      <c r="R2601" s="426">
        <v>1.0151754807366815</v>
      </c>
    </row>
    <row r="2602" spans="1:18">
      <c r="A2602" s="134">
        <f t="shared" si="40"/>
        <v>2597</v>
      </c>
      <c r="B2602" s="131">
        <v>13147938.996639786</v>
      </c>
      <c r="C2602" s="131">
        <v>6115849.3057776252</v>
      </c>
      <c r="D2602" s="131">
        <v>956399.48801499512</v>
      </c>
      <c r="E2602" s="131">
        <v>4147944.1695773778</v>
      </c>
      <c r="F2602" s="133">
        <v>173895547586.18121</v>
      </c>
      <c r="G2602" s="133">
        <v>50113663783.017593</v>
      </c>
      <c r="H2602" s="133">
        <v>682420512216.41418</v>
      </c>
      <c r="I2602" s="133">
        <v>10257372244219.629</v>
      </c>
      <c r="J2602" s="133">
        <v>329413097196.56262</v>
      </c>
      <c r="K2602" s="133">
        <v>109687290239.89177</v>
      </c>
      <c r="L2602" s="133">
        <v>2162694650681.3989</v>
      </c>
      <c r="M2602" s="133">
        <v>13541587794553.896</v>
      </c>
      <c r="N2602" s="133">
        <v>14502338654510.928</v>
      </c>
      <c r="O2602" s="132">
        <v>0.59081803538197231</v>
      </c>
      <c r="P2602" s="132">
        <v>0.64715390580564569</v>
      </c>
      <c r="Q2602" s="133">
        <v>3577.2912319957886</v>
      </c>
      <c r="R2602" s="426">
        <v>0.96777858696332664</v>
      </c>
    </row>
    <row r="2603" spans="1:18">
      <c r="A2603" s="134">
        <f t="shared" si="40"/>
        <v>2598</v>
      </c>
      <c r="B2603" s="131">
        <v>9056458.8694073036</v>
      </c>
      <c r="C2603" s="131">
        <v>3809200.317827763</v>
      </c>
      <c r="D2603" s="131">
        <v>726008.40683841822</v>
      </c>
      <c r="E2603" s="131">
        <v>5986972.3768143468</v>
      </c>
      <c r="F2603" s="133">
        <v>274652965799.86029</v>
      </c>
      <c r="G2603" s="133">
        <v>73827603782.038849</v>
      </c>
      <c r="H2603" s="133">
        <v>656370170741.6593</v>
      </c>
      <c r="I2603" s="133">
        <v>8355834174948.3662</v>
      </c>
      <c r="J2603" s="133">
        <v>446312867657.80847</v>
      </c>
      <c r="K2603" s="133">
        <v>73114293424.553391</v>
      </c>
      <c r="L2603" s="133">
        <v>2137144886302.4905</v>
      </c>
      <c r="M2603" s="133">
        <v>11668776393074.877</v>
      </c>
      <c r="N2603" s="133">
        <v>12615209707398.721</v>
      </c>
      <c r="O2603" s="132">
        <v>0.55594514196259215</v>
      </c>
      <c r="P2603" s="132">
        <v>0.63224360373311306</v>
      </c>
      <c r="Q2603" s="133">
        <v>3111.7932184012629</v>
      </c>
      <c r="R2603" s="426">
        <v>1.496496470485549</v>
      </c>
    </row>
    <row r="2604" spans="1:18">
      <c r="A2604" s="134">
        <f t="shared" si="40"/>
        <v>2599</v>
      </c>
      <c r="B2604" s="131">
        <v>10679576.588110499</v>
      </c>
      <c r="C2604" s="131">
        <v>7676514.7116202116</v>
      </c>
      <c r="D2604" s="131">
        <v>616522.05686558271</v>
      </c>
      <c r="E2604" s="131">
        <v>3357912.3213356668</v>
      </c>
      <c r="F2604" s="133">
        <v>207809387972.43149</v>
      </c>
      <c r="G2604" s="133">
        <v>50449539149.338623</v>
      </c>
      <c r="H2604" s="133">
        <v>274938223598.35242</v>
      </c>
      <c r="I2604" s="133">
        <v>14087546528184.828</v>
      </c>
      <c r="J2604" s="133">
        <v>128376775280.42407</v>
      </c>
      <c r="K2604" s="133">
        <v>61226155037.559326</v>
      </c>
      <c r="L2604" s="133">
        <v>1478996866818.7083</v>
      </c>
      <c r="M2604" s="133">
        <v>16031084548919.871</v>
      </c>
      <c r="N2604" s="133">
        <v>17162056379835.59</v>
      </c>
      <c r="O2604" s="132">
        <v>0.64166438558041361</v>
      </c>
      <c r="P2604" s="132">
        <v>0.69569689116577516</v>
      </c>
      <c r="Q2604" s="133">
        <v>4233.363685208582</v>
      </c>
      <c r="R2604" s="426">
        <v>1.1640712021722841</v>
      </c>
    </row>
    <row r="2605" spans="1:18">
      <c r="A2605" s="134">
        <f t="shared" si="40"/>
        <v>2600</v>
      </c>
      <c r="B2605" s="131">
        <v>10777497.941801365</v>
      </c>
      <c r="C2605" s="131">
        <v>3422825.6977411844</v>
      </c>
      <c r="D2605" s="131">
        <v>987583.52994602581</v>
      </c>
      <c r="E2605" s="131">
        <v>5288892.901149936</v>
      </c>
      <c r="F2605" s="133">
        <v>199190926156.64471</v>
      </c>
      <c r="G2605" s="133">
        <v>56354044407.254654</v>
      </c>
      <c r="H2605" s="133">
        <v>525713322861.26868</v>
      </c>
      <c r="I2605" s="133">
        <v>8244942714653.6309</v>
      </c>
      <c r="J2605" s="133">
        <v>213155684468.78137</v>
      </c>
      <c r="K2605" s="133">
        <v>105216162917.53107</v>
      </c>
      <c r="L2605" s="133">
        <v>2195002323920.429</v>
      </c>
      <c r="M2605" s="133">
        <v>11284030208821.643</v>
      </c>
      <c r="N2605" s="133">
        <v>12129386760502.486</v>
      </c>
      <c r="O2605" s="132">
        <v>0.54016639116749954</v>
      </c>
      <c r="P2605" s="132">
        <v>0.60207356307450921</v>
      </c>
      <c r="Q2605" s="133">
        <v>2991.9552936611954</v>
      </c>
      <c r="R2605" s="426">
        <v>1.036184576245502</v>
      </c>
    </row>
    <row r="2606" spans="1:18">
      <c r="A2606" s="134">
        <f t="shared" si="40"/>
        <v>2601</v>
      </c>
      <c r="B2606" s="131">
        <v>8012334.157356916</v>
      </c>
      <c r="C2606" s="131">
        <v>4581795.5965803033</v>
      </c>
      <c r="D2606" s="131">
        <v>961790.80448536086</v>
      </c>
      <c r="E2606" s="131">
        <v>5701734.1833250178</v>
      </c>
      <c r="F2606" s="133">
        <v>186615970044.97424</v>
      </c>
      <c r="G2606" s="133">
        <v>35153323294.976196</v>
      </c>
      <c r="H2606" s="133">
        <v>587100437874.59448</v>
      </c>
      <c r="I2606" s="133">
        <v>9091470766727.2539</v>
      </c>
      <c r="J2606" s="133">
        <v>301321573524.64325</v>
      </c>
      <c r="K2606" s="133">
        <v>128171677525.46138</v>
      </c>
      <c r="L2606" s="133">
        <v>2307448231661.395</v>
      </c>
      <c r="M2606" s="133">
        <v>12415512687313.346</v>
      </c>
      <c r="N2606" s="133">
        <v>13237004938316.363</v>
      </c>
      <c r="O2606" s="132">
        <v>0.55527062899948543</v>
      </c>
      <c r="P2606" s="132">
        <v>0.61925985190526145</v>
      </c>
      <c r="Q2606" s="133">
        <v>3265.1714204036416</v>
      </c>
      <c r="R2606" s="426">
        <v>1.0478774309704824</v>
      </c>
    </row>
    <row r="2607" spans="1:18">
      <c r="A2607" s="134">
        <f t="shared" si="40"/>
        <v>2602</v>
      </c>
      <c r="B2607" s="131">
        <v>11178859.330458747</v>
      </c>
      <c r="C2607" s="131">
        <v>6801651.71423529</v>
      </c>
      <c r="D2607" s="131">
        <v>940803.65673536155</v>
      </c>
      <c r="E2607" s="131">
        <v>4451114.7103609676</v>
      </c>
      <c r="F2607" s="133">
        <v>276472518244.38409</v>
      </c>
      <c r="G2607" s="133">
        <v>68214116167.164673</v>
      </c>
      <c r="H2607" s="133">
        <v>366777425147.87048</v>
      </c>
      <c r="I2607" s="133">
        <v>11393420809029.902</v>
      </c>
      <c r="J2607" s="133">
        <v>340682231925.7984</v>
      </c>
      <c r="K2607" s="133">
        <v>118748454472.86296</v>
      </c>
      <c r="L2607" s="133">
        <v>2232116178447.1558</v>
      </c>
      <c r="M2607" s="133">
        <v>14451745099023.592</v>
      </c>
      <c r="N2607" s="133">
        <v>15337883693789.486</v>
      </c>
      <c r="O2607" s="132">
        <v>0.59283952381215976</v>
      </c>
      <c r="P2607" s="132">
        <v>0.66990453349276846</v>
      </c>
      <c r="Q2607" s="133">
        <v>3783.3950897359364</v>
      </c>
      <c r="R2607" s="426">
        <v>1.130639622876318</v>
      </c>
    </row>
    <row r="2608" spans="1:18">
      <c r="A2608" s="134">
        <f t="shared" si="40"/>
        <v>2603</v>
      </c>
      <c r="B2608" s="131">
        <v>8036926.3437768333</v>
      </c>
      <c r="C2608" s="131">
        <v>3894535.2398350593</v>
      </c>
      <c r="D2608" s="131">
        <v>772146.59534914861</v>
      </c>
      <c r="E2608" s="131">
        <v>7920958.5035315324</v>
      </c>
      <c r="F2608" s="133">
        <v>212264264674.75909</v>
      </c>
      <c r="G2608" s="133">
        <v>56730784570.741318</v>
      </c>
      <c r="H2608" s="133">
        <v>885891755247.15991</v>
      </c>
      <c r="I2608" s="133">
        <v>8131820173859.082</v>
      </c>
      <c r="J2608" s="133">
        <v>557966993749.22461</v>
      </c>
      <c r="K2608" s="133">
        <v>70382065715.014206</v>
      </c>
      <c r="L2608" s="133">
        <v>1970778475768.7979</v>
      </c>
      <c r="M2608" s="133">
        <v>11616839464339.277</v>
      </c>
      <c r="N2608" s="133">
        <v>12515237058384.432</v>
      </c>
      <c r="O2608" s="132">
        <v>0.54147102774522327</v>
      </c>
      <c r="P2608" s="132">
        <v>0.6178323090640041</v>
      </c>
      <c r="Q2608" s="133">
        <v>3087.1329695077534</v>
      </c>
      <c r="R2608" s="426">
        <v>1.2702652122304239</v>
      </c>
    </row>
    <row r="2609" spans="1:18">
      <c r="A2609" s="134">
        <f t="shared" si="40"/>
        <v>2604</v>
      </c>
      <c r="B2609" s="131">
        <v>8183753.8028952181</v>
      </c>
      <c r="C2609" s="131">
        <v>8842548.3861046918</v>
      </c>
      <c r="D2609" s="131">
        <v>1097548.473943949</v>
      </c>
      <c r="E2609" s="131">
        <v>5965126.8020029385</v>
      </c>
      <c r="F2609" s="133">
        <v>194751464177.13275</v>
      </c>
      <c r="G2609" s="133">
        <v>44219394266.729935</v>
      </c>
      <c r="H2609" s="133">
        <v>556323621499.18298</v>
      </c>
      <c r="I2609" s="133">
        <v>16694704861201.598</v>
      </c>
      <c r="J2609" s="133">
        <v>349127356550.27197</v>
      </c>
      <c r="K2609" s="133">
        <v>111981147169.33113</v>
      </c>
      <c r="L2609" s="133">
        <v>2545531684814.6909</v>
      </c>
      <c r="M2609" s="133">
        <v>20257668671235.078</v>
      </c>
      <c r="N2609" s="133">
        <v>21521566499428.594</v>
      </c>
      <c r="O2609" s="132">
        <v>0.64782194676841398</v>
      </c>
      <c r="P2609" s="132">
        <v>0.7232532151469887</v>
      </c>
      <c r="Q2609" s="133">
        <v>5308.7238528437574</v>
      </c>
      <c r="R2609" s="426">
        <v>1.1976261930755963</v>
      </c>
    </row>
    <row r="2610" spans="1:18">
      <c r="A2610" s="134">
        <f t="shared" si="40"/>
        <v>2605</v>
      </c>
      <c r="B2610" s="131">
        <v>13277518.106606098</v>
      </c>
      <c r="C2610" s="131">
        <v>4639055.6832975568</v>
      </c>
      <c r="D2610" s="131">
        <v>1286353.1401636102</v>
      </c>
      <c r="E2610" s="131">
        <v>3422228.3812603755</v>
      </c>
      <c r="F2610" s="133">
        <v>214238331352.62921</v>
      </c>
      <c r="G2610" s="133">
        <v>42085040234.340096</v>
      </c>
      <c r="H2610" s="133">
        <v>624422353432.7699</v>
      </c>
      <c r="I2610" s="133">
        <v>9868476372092.9863</v>
      </c>
      <c r="J2610" s="133">
        <v>134273032253.43344</v>
      </c>
      <c r="K2610" s="133">
        <v>122134961368.00827</v>
      </c>
      <c r="L2610" s="133">
        <v>3182025285664.8423</v>
      </c>
      <c r="M2610" s="133">
        <v>13931332004812.039</v>
      </c>
      <c r="N2610" s="133">
        <v>14938552009453.785</v>
      </c>
      <c r="O2610" s="132">
        <v>0.56967601533274159</v>
      </c>
      <c r="P2610" s="132">
        <v>0.64237013313599145</v>
      </c>
      <c r="Q2610" s="133">
        <v>3684.8919608914121</v>
      </c>
      <c r="R2610" s="426">
        <v>1.2606658459331792</v>
      </c>
    </row>
    <row r="2611" spans="1:18">
      <c r="A2611" s="134">
        <f t="shared" si="40"/>
        <v>2606</v>
      </c>
      <c r="B2611" s="131">
        <v>13645648.680908406</v>
      </c>
      <c r="C2611" s="131">
        <v>22759769.417799134</v>
      </c>
      <c r="D2611" s="131">
        <v>1307898.4853485588</v>
      </c>
      <c r="E2611" s="131">
        <v>4369510.3701513447</v>
      </c>
      <c r="F2611" s="133">
        <v>216352768684.74518</v>
      </c>
      <c r="G2611" s="133">
        <v>67105288434.164215</v>
      </c>
      <c r="H2611" s="133">
        <v>589316536538.0979</v>
      </c>
      <c r="I2611" s="133">
        <v>29890592870304.195</v>
      </c>
      <c r="J2611" s="133">
        <v>341070289088.57288</v>
      </c>
      <c r="K2611" s="133">
        <v>99864594032.289688</v>
      </c>
      <c r="L2611" s="133">
        <v>2769593434766.5352</v>
      </c>
      <c r="M2611" s="133">
        <v>33690437724729.691</v>
      </c>
      <c r="N2611" s="133">
        <v>35781153918752.078</v>
      </c>
      <c r="O2611" s="132">
        <v>0.72205877748400649</v>
      </c>
      <c r="P2611" s="132">
        <v>0.7949092590225203</v>
      </c>
      <c r="Q2611" s="133">
        <v>8826.1356484341577</v>
      </c>
      <c r="R2611" s="426">
        <v>1.0587869149633817</v>
      </c>
    </row>
    <row r="2612" spans="1:18">
      <c r="A2612" s="134">
        <f t="shared" si="40"/>
        <v>2607</v>
      </c>
      <c r="B2612" s="131">
        <v>13878927.754241828</v>
      </c>
      <c r="C2612" s="131">
        <v>14456697.088946875</v>
      </c>
      <c r="D2612" s="131">
        <v>721093.9528974744</v>
      </c>
      <c r="E2612" s="131">
        <v>4301986.8652252546</v>
      </c>
      <c r="F2612" s="133">
        <v>296631041928.00464</v>
      </c>
      <c r="G2612" s="133">
        <v>87549374389.78064</v>
      </c>
      <c r="H2612" s="133">
        <v>668979789179.00659</v>
      </c>
      <c r="I2612" s="133">
        <v>26063685400135.051</v>
      </c>
      <c r="J2612" s="133">
        <v>388722669070.94293</v>
      </c>
      <c r="K2612" s="133">
        <v>102437430923.88252</v>
      </c>
      <c r="L2612" s="133">
        <v>1913556857263.2024</v>
      </c>
      <c r="M2612" s="133">
        <v>29137382146572.086</v>
      </c>
      <c r="N2612" s="133">
        <v>31054318165942.867</v>
      </c>
      <c r="O2612" s="132">
        <v>0.71028074394566054</v>
      </c>
      <c r="P2612" s="132">
        <v>0.76791315273778049</v>
      </c>
      <c r="Q2612" s="133">
        <v>7660.1672831630158</v>
      </c>
      <c r="R2612" s="426">
        <v>1.1849466174260805</v>
      </c>
    </row>
    <row r="2613" spans="1:18">
      <c r="A2613" s="134">
        <f t="shared" si="40"/>
        <v>2608</v>
      </c>
      <c r="B2613" s="131">
        <v>9814973.0835621301</v>
      </c>
      <c r="C2613" s="131">
        <v>4171311.8686686326</v>
      </c>
      <c r="D2613" s="131">
        <v>1242779.7207392505</v>
      </c>
      <c r="E2613" s="131">
        <v>3713137.3443092597</v>
      </c>
      <c r="F2613" s="133">
        <v>189831872694.93127</v>
      </c>
      <c r="G2613" s="133">
        <v>37095930798.618034</v>
      </c>
      <c r="H2613" s="133">
        <v>74206406255.952011</v>
      </c>
      <c r="I2613" s="133">
        <v>9092698669402.5645</v>
      </c>
      <c r="J2613" s="133">
        <v>252149986600.21765</v>
      </c>
      <c r="K2613" s="133">
        <v>155049353494.95996</v>
      </c>
      <c r="L2613" s="133">
        <v>3953833908013.2642</v>
      </c>
      <c r="M2613" s="133">
        <v>13527938323766.955</v>
      </c>
      <c r="N2613" s="133">
        <v>14388427385111.223</v>
      </c>
      <c r="O2613" s="132">
        <v>0.62694032608630623</v>
      </c>
      <c r="P2613" s="132">
        <v>0.67781504925186886</v>
      </c>
      <c r="Q2613" s="133">
        <v>3549.1927442306915</v>
      </c>
      <c r="R2613" s="426">
        <v>1.2512604257070119</v>
      </c>
    </row>
    <row r="2614" spans="1:18">
      <c r="A2614" s="134">
        <f t="shared" si="40"/>
        <v>2609</v>
      </c>
      <c r="B2614" s="131">
        <v>7552731.089395077</v>
      </c>
      <c r="C2614" s="131">
        <v>9354557.261209948</v>
      </c>
      <c r="D2614" s="131">
        <v>934856.90543794818</v>
      </c>
      <c r="E2614" s="131">
        <v>3822710.202229131</v>
      </c>
      <c r="F2614" s="133">
        <v>211465938741.15201</v>
      </c>
      <c r="G2614" s="133">
        <v>42944445854.287888</v>
      </c>
      <c r="H2614" s="133">
        <v>568728509208.26392</v>
      </c>
      <c r="I2614" s="133">
        <v>17290767306068.586</v>
      </c>
      <c r="J2614" s="133">
        <v>230731897977.41455</v>
      </c>
      <c r="K2614" s="133">
        <v>108411120449.51056</v>
      </c>
      <c r="L2614" s="133">
        <v>2024496661111.3396</v>
      </c>
      <c r="M2614" s="133">
        <v>20223135494815.117</v>
      </c>
      <c r="N2614" s="133">
        <v>21445207958185.578</v>
      </c>
      <c r="O2614" s="132">
        <v>0.67965247517805472</v>
      </c>
      <c r="P2614" s="132">
        <v>0.76013406929086069</v>
      </c>
      <c r="Q2614" s="133">
        <v>5289.8884948657078</v>
      </c>
      <c r="R2614" s="426">
        <v>1.0618594007238025</v>
      </c>
    </row>
    <row r="2615" spans="1:18">
      <c r="A2615" s="134">
        <f t="shared" si="40"/>
        <v>2610</v>
      </c>
      <c r="B2615" s="131">
        <v>14870738.480887296</v>
      </c>
      <c r="C2615" s="131">
        <v>7284913.7786078118</v>
      </c>
      <c r="D2615" s="131">
        <v>1996954.4513521153</v>
      </c>
      <c r="E2615" s="131">
        <v>3569234.1675528102</v>
      </c>
      <c r="F2615" s="133">
        <v>246360083035.23138</v>
      </c>
      <c r="G2615" s="133">
        <v>55461358019.896843</v>
      </c>
      <c r="H2615" s="133">
        <v>366799404679.55695</v>
      </c>
      <c r="I2615" s="133">
        <v>13482936073335.029</v>
      </c>
      <c r="J2615" s="133">
        <v>174898019079.56296</v>
      </c>
      <c r="K2615" s="133">
        <v>121251572967.17929</v>
      </c>
      <c r="L2615" s="133">
        <v>3528648748196.8481</v>
      </c>
      <c r="M2615" s="133">
        <v>17674533818258.176</v>
      </c>
      <c r="N2615" s="133">
        <v>18800326795841.586</v>
      </c>
      <c r="O2615" s="132">
        <v>0.58827389534199226</v>
      </c>
      <c r="P2615" s="132">
        <v>0.66444050929026044</v>
      </c>
      <c r="Q2615" s="133">
        <v>4637.4757759846043</v>
      </c>
      <c r="R2615" s="426">
        <v>0.98828263280590567</v>
      </c>
    </row>
    <row r="2616" spans="1:18">
      <c r="A2616" s="134">
        <f t="shared" si="40"/>
        <v>2611</v>
      </c>
      <c r="B2616" s="131">
        <v>11668377.993801188</v>
      </c>
      <c r="C2616" s="131">
        <v>4435900.8444018839</v>
      </c>
      <c r="D2616" s="131">
        <v>926953.16947295517</v>
      </c>
      <c r="E2616" s="131">
        <v>4171507.2560624927</v>
      </c>
      <c r="F2616" s="133">
        <v>188438194456.3222</v>
      </c>
      <c r="G2616" s="133">
        <v>54831087978.922394</v>
      </c>
      <c r="H2616" s="133">
        <v>541049941644.1864</v>
      </c>
      <c r="I2616" s="133">
        <v>8047281606289.7529</v>
      </c>
      <c r="J2616" s="133">
        <v>291066425913.98956</v>
      </c>
      <c r="K2616" s="133">
        <v>94885600122.563126</v>
      </c>
      <c r="L2616" s="133">
        <v>1641681073228.0273</v>
      </c>
      <c r="M2616" s="133">
        <v>10615964647198.52</v>
      </c>
      <c r="N2616" s="133">
        <v>11308317931135.898</v>
      </c>
      <c r="O2616" s="132">
        <v>0.54772890409222741</v>
      </c>
      <c r="P2616" s="132">
        <v>0.60778112214791458</v>
      </c>
      <c r="Q2616" s="133">
        <v>2789.4222819772813</v>
      </c>
      <c r="R2616" s="426">
        <v>0.96550193252221117</v>
      </c>
    </row>
    <row r="2617" spans="1:18">
      <c r="A2617" s="134">
        <f t="shared" si="40"/>
        <v>2612</v>
      </c>
      <c r="B2617" s="131">
        <v>10144235.071465891</v>
      </c>
      <c r="C2617" s="131">
        <v>18012075.612469871</v>
      </c>
      <c r="D2617" s="131">
        <v>1234034.4870523438</v>
      </c>
      <c r="E2617" s="131">
        <v>5998521.760515756</v>
      </c>
      <c r="F2617" s="133">
        <v>309126961776.63232</v>
      </c>
      <c r="G2617" s="133">
        <v>76133750060.654297</v>
      </c>
      <c r="H2617" s="133">
        <v>592010048143.92957</v>
      </c>
      <c r="I2617" s="133">
        <v>28723753036669.582</v>
      </c>
      <c r="J2617" s="133">
        <v>307891995212.73975</v>
      </c>
      <c r="K2617" s="133">
        <v>113005505942.25377</v>
      </c>
      <c r="L2617" s="133">
        <v>2889034660321.1597</v>
      </c>
      <c r="M2617" s="133">
        <v>32625695246289.664</v>
      </c>
      <c r="N2617" s="133">
        <v>34713784836312.406</v>
      </c>
      <c r="O2617" s="132">
        <v>0.70649114662737966</v>
      </c>
      <c r="P2617" s="132">
        <v>0.77249778758074017</v>
      </c>
      <c r="Q2617" s="133">
        <v>8562.8477642605831</v>
      </c>
      <c r="R2617" s="426">
        <v>1.2235128281565031</v>
      </c>
    </row>
    <row r="2618" spans="1:18">
      <c r="A2618" s="134">
        <f t="shared" si="40"/>
        <v>2613</v>
      </c>
      <c r="B2618" s="131">
        <v>13505875.069920434</v>
      </c>
      <c r="C2618" s="131">
        <v>9975429.3039258942</v>
      </c>
      <c r="D2618" s="131">
        <v>1653150.0766972024</v>
      </c>
      <c r="E2618" s="131">
        <v>2889599.1177638969</v>
      </c>
      <c r="F2618" s="133">
        <v>219589525761.97552</v>
      </c>
      <c r="G2618" s="133">
        <v>63381235300.371338</v>
      </c>
      <c r="H2618" s="133">
        <v>552423143246.91724</v>
      </c>
      <c r="I2618" s="133">
        <v>15838139358270.307</v>
      </c>
      <c r="J2618" s="133">
        <v>166132974726.57663</v>
      </c>
      <c r="K2618" s="133">
        <v>132183073500.41426</v>
      </c>
      <c r="L2618" s="133">
        <v>5013231999317.9434</v>
      </c>
      <c r="M2618" s="133">
        <v>21702110549062.156</v>
      </c>
      <c r="N2618" s="133">
        <v>22948161405427.613</v>
      </c>
      <c r="O2618" s="132">
        <v>0.65353175546802367</v>
      </c>
      <c r="P2618" s="132">
        <v>0.73555613366763195</v>
      </c>
      <c r="Q2618" s="133">
        <v>5660.6219549648777</v>
      </c>
      <c r="R2618" s="426">
        <v>1.3787533475748008</v>
      </c>
    </row>
    <row r="2619" spans="1:18">
      <c r="A2619" s="134">
        <f t="shared" si="40"/>
        <v>2614</v>
      </c>
      <c r="B2619" s="131">
        <v>6725746.6579575557</v>
      </c>
      <c r="C2619" s="131">
        <v>5394896.7304608729</v>
      </c>
      <c r="D2619" s="131">
        <v>679863.2445416362</v>
      </c>
      <c r="E2619" s="131">
        <v>5498110.8843069272</v>
      </c>
      <c r="F2619" s="133">
        <v>230063458618.16864</v>
      </c>
      <c r="G2619" s="133">
        <v>47685340549.508606</v>
      </c>
      <c r="H2619" s="133">
        <v>340847953164.62445</v>
      </c>
      <c r="I2619" s="133">
        <v>10989451708069.023</v>
      </c>
      <c r="J2619" s="133">
        <v>286845830071.89215</v>
      </c>
      <c r="K2619" s="133">
        <v>61766220865.006554</v>
      </c>
      <c r="L2619" s="133">
        <v>2027392709417.6333</v>
      </c>
      <c r="M2619" s="133">
        <v>13706304421588.18</v>
      </c>
      <c r="N2619" s="133">
        <v>14685252945476.299</v>
      </c>
      <c r="O2619" s="132">
        <v>0.6405188266736217</v>
      </c>
      <c r="P2619" s="132">
        <v>0.69743256493054151</v>
      </c>
      <c r="Q2619" s="133">
        <v>3622.4106920267141</v>
      </c>
      <c r="R2619" s="426">
        <v>1.2256891929889009</v>
      </c>
    </row>
    <row r="2620" spans="1:18">
      <c r="A2620" s="134">
        <f t="shared" si="40"/>
        <v>2615</v>
      </c>
      <c r="B2620" s="131">
        <v>15606594.640195085</v>
      </c>
      <c r="C2620" s="131">
        <v>6903731.3530779649</v>
      </c>
      <c r="D2620" s="131">
        <v>843762.20063599735</v>
      </c>
      <c r="E2620" s="131">
        <v>3894409.5360804312</v>
      </c>
      <c r="F2620" s="133">
        <v>170789764315.25912</v>
      </c>
      <c r="G2620" s="133">
        <v>57334523072.692001</v>
      </c>
      <c r="H2620" s="133">
        <v>418326219970.66833</v>
      </c>
      <c r="I2620" s="133">
        <v>9512821020859.5645</v>
      </c>
      <c r="J2620" s="133">
        <v>285320080086.10364</v>
      </c>
      <c r="K2620" s="133">
        <v>95365044745.538513</v>
      </c>
      <c r="L2620" s="133">
        <v>1662557711472.1492</v>
      </c>
      <c r="M2620" s="133">
        <v>11974390077134.023</v>
      </c>
      <c r="N2620" s="133">
        <v>12854324904431.406</v>
      </c>
      <c r="O2620" s="132">
        <v>0.5386950690962613</v>
      </c>
      <c r="P2620" s="132">
        <v>0.59563496669773264</v>
      </c>
      <c r="Q2620" s="133">
        <v>3170.7757534364596</v>
      </c>
      <c r="R2620" s="426">
        <v>0.95526376798164681</v>
      </c>
    </row>
    <row r="2621" spans="1:18">
      <c r="A2621" s="134">
        <f t="shared" si="40"/>
        <v>2616</v>
      </c>
      <c r="B2621" s="131">
        <v>13269675.001855051</v>
      </c>
      <c r="C2621" s="131">
        <v>4825086.0515635163</v>
      </c>
      <c r="D2621" s="131">
        <v>1059614.936224042</v>
      </c>
      <c r="E2621" s="131">
        <v>3317802.3126257588</v>
      </c>
      <c r="F2621" s="133">
        <v>221325129674.70673</v>
      </c>
      <c r="G2621" s="133">
        <v>55946606341.403046</v>
      </c>
      <c r="H2621" s="133">
        <v>442126355291.79944</v>
      </c>
      <c r="I2621" s="133">
        <v>9060410276691.5527</v>
      </c>
      <c r="J2621" s="133">
        <v>124588213236.55124</v>
      </c>
      <c r="K2621" s="133">
        <v>124027863024.49187</v>
      </c>
      <c r="L2621" s="133">
        <v>2182024768077.1436</v>
      </c>
      <c r="M2621" s="133">
        <v>11933177476321.539</v>
      </c>
      <c r="N2621" s="133">
        <v>12746303351637.143</v>
      </c>
      <c r="O2621" s="132">
        <v>0.56019102665824516</v>
      </c>
      <c r="P2621" s="132">
        <v>0.61995130975222668</v>
      </c>
      <c r="Q2621" s="133">
        <v>3144.1300818049194</v>
      </c>
      <c r="R2621" s="426">
        <v>0.94385452121159119</v>
      </c>
    </row>
    <row r="2622" spans="1:18">
      <c r="A2622" s="134">
        <f t="shared" si="40"/>
        <v>2617</v>
      </c>
      <c r="B2622" s="131">
        <v>5955084.2590804752</v>
      </c>
      <c r="C2622" s="131">
        <v>2577132.683597811</v>
      </c>
      <c r="D2622" s="131">
        <v>1177049.6887868228</v>
      </c>
      <c r="E2622" s="131">
        <v>4556394.5691432972</v>
      </c>
      <c r="F2622" s="133">
        <v>202358088583.9935</v>
      </c>
      <c r="G2622" s="133">
        <v>40141574069.690315</v>
      </c>
      <c r="H2622" s="133">
        <v>391498689144.60474</v>
      </c>
      <c r="I2622" s="133">
        <v>5933798702509.2705</v>
      </c>
      <c r="J2622" s="133">
        <v>289892952042.89038</v>
      </c>
      <c r="K2622" s="133">
        <v>120014723262.81638</v>
      </c>
      <c r="L2622" s="133">
        <v>2084213805401.0884</v>
      </c>
      <c r="M2622" s="133">
        <v>8819418872360.6699</v>
      </c>
      <c r="N2622" s="133">
        <v>9430402421809.3711</v>
      </c>
      <c r="O2622" s="132">
        <v>0.51549639312957685</v>
      </c>
      <c r="P2622" s="132">
        <v>0.57902138106138568</v>
      </c>
      <c r="Q2622" s="133">
        <v>2326.1969466722671</v>
      </c>
      <c r="R2622" s="426">
        <v>0.93257445922524496</v>
      </c>
    </row>
    <row r="2623" spans="1:18">
      <c r="A2623" s="134">
        <f t="shared" si="40"/>
        <v>2618</v>
      </c>
      <c r="B2623" s="131">
        <v>7144604.4986156989</v>
      </c>
      <c r="C2623" s="131">
        <v>6779104.5225562127</v>
      </c>
      <c r="D2623" s="131">
        <v>954911.05966156221</v>
      </c>
      <c r="E2623" s="131">
        <v>3730245.2909232457</v>
      </c>
      <c r="F2623" s="133">
        <v>189737001768.07147</v>
      </c>
      <c r="G2623" s="133">
        <v>39636093509.961929</v>
      </c>
      <c r="H2623" s="133">
        <v>278926027112.51074</v>
      </c>
      <c r="I2623" s="133">
        <v>13449703459947.74</v>
      </c>
      <c r="J2623" s="133">
        <v>150318810947.19681</v>
      </c>
      <c r="K2623" s="133">
        <v>67502701084.336082</v>
      </c>
      <c r="L2623" s="133">
        <v>1988937320283.1018</v>
      </c>
      <c r="M2623" s="133">
        <v>15935388319374.885</v>
      </c>
      <c r="N2623" s="133">
        <v>16945870335566</v>
      </c>
      <c r="O2623" s="132">
        <v>0.67922600758484997</v>
      </c>
      <c r="P2623" s="132">
        <v>0.73897551706097786</v>
      </c>
      <c r="Q2623" s="133">
        <v>4180.0370832673898</v>
      </c>
      <c r="R2623" s="426">
        <v>0.91683378893292633</v>
      </c>
    </row>
    <row r="2624" spans="1:18">
      <c r="A2624" s="134">
        <f t="shared" si="40"/>
        <v>2619</v>
      </c>
      <c r="B2624" s="131">
        <v>12328198.214627162</v>
      </c>
      <c r="C2624" s="131">
        <v>4804251.8166364226</v>
      </c>
      <c r="D2624" s="131">
        <v>486371.63067879004</v>
      </c>
      <c r="E2624" s="131">
        <v>4130888.4260954917</v>
      </c>
      <c r="F2624" s="133">
        <v>233239974392.52618</v>
      </c>
      <c r="G2624" s="133">
        <v>51666727548.180717</v>
      </c>
      <c r="H2624" s="133">
        <v>162586612610.76492</v>
      </c>
      <c r="I2624" s="133">
        <v>9526633689383.3828</v>
      </c>
      <c r="J2624" s="133">
        <v>234359187965.72394</v>
      </c>
      <c r="K2624" s="133">
        <v>56746537099.448006</v>
      </c>
      <c r="L2624" s="133">
        <v>1092957702573.6797</v>
      </c>
      <c r="M2624" s="133">
        <v>11073283729633</v>
      </c>
      <c r="N2624" s="133">
        <v>11953283678968.271</v>
      </c>
      <c r="O2624" s="132">
        <v>0.55309665497305771</v>
      </c>
      <c r="P2624" s="132">
        <v>0.60181429577336398</v>
      </c>
      <c r="Q2624" s="133">
        <v>2948.5159543582317</v>
      </c>
      <c r="R2624" s="426">
        <v>1.0502892808986641</v>
      </c>
    </row>
    <row r="2625" spans="1:18">
      <c r="A2625" s="134">
        <f t="shared" si="40"/>
        <v>2620</v>
      </c>
      <c r="B2625" s="131">
        <v>12322714.676801635</v>
      </c>
      <c r="C2625" s="131">
        <v>6092262.9503855892</v>
      </c>
      <c r="D2625" s="131">
        <v>747661.4475238024</v>
      </c>
      <c r="E2625" s="131">
        <v>3837843.5839171214</v>
      </c>
      <c r="F2625" s="133">
        <v>311582960993.41772</v>
      </c>
      <c r="G2625" s="133">
        <v>72067442806.34079</v>
      </c>
      <c r="H2625" s="133">
        <v>541004174379.27008</v>
      </c>
      <c r="I2625" s="133">
        <v>12945979859475.076</v>
      </c>
      <c r="J2625" s="133">
        <v>247032933054.58405</v>
      </c>
      <c r="K2625" s="133">
        <v>66138043870.597321</v>
      </c>
      <c r="L2625" s="133">
        <v>1743939899653.9231</v>
      </c>
      <c r="M2625" s="133">
        <v>15544094910433.451</v>
      </c>
      <c r="N2625" s="133">
        <v>16721297391103.428</v>
      </c>
      <c r="O2625" s="132">
        <v>0.62758597125354521</v>
      </c>
      <c r="P2625" s="132">
        <v>0.68782327607816041</v>
      </c>
      <c r="Q2625" s="133">
        <v>4124.6416850279793</v>
      </c>
      <c r="R2625" s="426">
        <v>1.1729630030835427</v>
      </c>
    </row>
    <row r="2626" spans="1:18">
      <c r="A2626" s="134">
        <f t="shared" si="40"/>
        <v>2621</v>
      </c>
      <c r="B2626" s="131">
        <v>9392741.8836969826</v>
      </c>
      <c r="C2626" s="131">
        <v>7573778.8131165998</v>
      </c>
      <c r="D2626" s="131">
        <v>1091944.7535419241</v>
      </c>
      <c r="E2626" s="131">
        <v>7993677.1040500291</v>
      </c>
      <c r="F2626" s="133">
        <v>175975497472.58112</v>
      </c>
      <c r="G2626" s="133">
        <v>45870933246.931717</v>
      </c>
      <c r="H2626" s="133">
        <v>224555133759.73361</v>
      </c>
      <c r="I2626" s="133">
        <v>12968792712936.576</v>
      </c>
      <c r="J2626" s="133">
        <v>527000652965.23303</v>
      </c>
      <c r="K2626" s="133">
        <v>140523450609.01132</v>
      </c>
      <c r="L2626" s="133">
        <v>2425554178732.2329</v>
      </c>
      <c r="M2626" s="133">
        <v>16286426129002.787</v>
      </c>
      <c r="N2626" s="133">
        <v>17257298104758</v>
      </c>
      <c r="O2626" s="132">
        <v>0.57639587014094495</v>
      </c>
      <c r="P2626" s="132">
        <v>0.63446600564114397</v>
      </c>
      <c r="Q2626" s="133">
        <v>4256.8569572664037</v>
      </c>
      <c r="R2626" s="426">
        <v>1.0774521429402169</v>
      </c>
    </row>
    <row r="2627" spans="1:18">
      <c r="A2627" s="134">
        <f t="shared" si="40"/>
        <v>2622</v>
      </c>
      <c r="B2627" s="131">
        <v>12894655.89832039</v>
      </c>
      <c r="C2627" s="131">
        <v>8072083.9371510111</v>
      </c>
      <c r="D2627" s="131">
        <v>1064539.6139095989</v>
      </c>
      <c r="E2627" s="131">
        <v>6071015.4465771345</v>
      </c>
      <c r="F2627" s="133">
        <v>262443146931.73175</v>
      </c>
      <c r="G2627" s="133">
        <v>46186483718.135544</v>
      </c>
      <c r="H2627" s="133">
        <v>447667277958.09363</v>
      </c>
      <c r="I2627" s="133">
        <v>14766313781763.639</v>
      </c>
      <c r="J2627" s="133">
        <v>329979096071.44385</v>
      </c>
      <c r="K2627" s="133">
        <v>85866271072.767349</v>
      </c>
      <c r="L2627" s="133">
        <v>2343315257147.4048</v>
      </c>
      <c r="M2627" s="133">
        <v>17973141684013.348</v>
      </c>
      <c r="N2627" s="133">
        <v>19170969911736.406</v>
      </c>
      <c r="O2627" s="132">
        <v>0.59487779950736464</v>
      </c>
      <c r="P2627" s="132">
        <v>0.66355692146621459</v>
      </c>
      <c r="Q2627" s="133">
        <v>4728.9022969256057</v>
      </c>
      <c r="R2627" s="426">
        <v>1.2293880953592071</v>
      </c>
    </row>
    <row r="2628" spans="1:18">
      <c r="A2628" s="134">
        <f t="shared" si="40"/>
        <v>2623</v>
      </c>
      <c r="B2628" s="131">
        <v>11135323.338377632</v>
      </c>
      <c r="C2628" s="131">
        <v>12574799.129921924</v>
      </c>
      <c r="D2628" s="131">
        <v>790827.75659714802</v>
      </c>
      <c r="E2628" s="131">
        <v>3823119.0733775748</v>
      </c>
      <c r="F2628" s="133">
        <v>276232533225.62994</v>
      </c>
      <c r="G2628" s="133">
        <v>57276949984.640358</v>
      </c>
      <c r="H2628" s="133">
        <v>642910520591.83521</v>
      </c>
      <c r="I2628" s="133">
        <v>20210440470822.047</v>
      </c>
      <c r="J2628" s="133">
        <v>252370195246.40845</v>
      </c>
      <c r="K2628" s="133">
        <v>91571938952.998367</v>
      </c>
      <c r="L2628" s="133">
        <v>1707819168821.9622</v>
      </c>
      <c r="M2628" s="133">
        <v>22905112294435.254</v>
      </c>
      <c r="N2628" s="133">
        <v>24298842425370.641</v>
      </c>
      <c r="O2628" s="132">
        <v>0.69398599603949074</v>
      </c>
      <c r="P2628" s="132">
        <v>0.76669826658650353</v>
      </c>
      <c r="Q2628" s="133">
        <v>5993.7943821831868</v>
      </c>
      <c r="R2628" s="426">
        <v>1.1223253582518715</v>
      </c>
    </row>
    <row r="2629" spans="1:18">
      <c r="A2629" s="134">
        <f t="shared" si="40"/>
        <v>2624</v>
      </c>
      <c r="B2629" s="131">
        <v>13138750.956471531</v>
      </c>
      <c r="C2629" s="131">
        <v>5985387.5015346147</v>
      </c>
      <c r="D2629" s="131">
        <v>818439.50201236201</v>
      </c>
      <c r="E2629" s="131">
        <v>3782995.2370012179</v>
      </c>
      <c r="F2629" s="133">
        <v>198947753757.71887</v>
      </c>
      <c r="G2629" s="133">
        <v>51671039470.470154</v>
      </c>
      <c r="H2629" s="133">
        <v>435874558740.18616</v>
      </c>
      <c r="I2629" s="133">
        <v>10840747109968.805</v>
      </c>
      <c r="J2629" s="133">
        <v>189666001633.02295</v>
      </c>
      <c r="K2629" s="133">
        <v>68875048657.216736</v>
      </c>
      <c r="L2629" s="133">
        <v>1678950913035.0059</v>
      </c>
      <c r="M2629" s="133">
        <v>13214113632034.236</v>
      </c>
      <c r="N2629" s="133">
        <v>14128025219162.406</v>
      </c>
      <c r="O2629" s="132">
        <v>0.57690525594701825</v>
      </c>
      <c r="P2629" s="132">
        <v>0.62567730496139984</v>
      </c>
      <c r="Q2629" s="133">
        <v>3484.959353518107</v>
      </c>
      <c r="R2629" s="426">
        <v>0.89775312447306976</v>
      </c>
    </row>
    <row r="2630" spans="1:18">
      <c r="A2630" s="134">
        <f t="shared" si="40"/>
        <v>2625</v>
      </c>
      <c r="B2630" s="131">
        <v>7722866.6052991496</v>
      </c>
      <c r="C2630" s="131">
        <v>4736703.7908362094</v>
      </c>
      <c r="D2630" s="131">
        <v>1021113.0664003994</v>
      </c>
      <c r="E2630" s="131">
        <v>6112157.0277760271</v>
      </c>
      <c r="F2630" s="133">
        <v>232621566544.55106</v>
      </c>
      <c r="G2630" s="133">
        <v>57602472328.650673</v>
      </c>
      <c r="H2630" s="133">
        <v>502849958134.97992</v>
      </c>
      <c r="I2630" s="133">
        <v>9281497193461.2305</v>
      </c>
      <c r="J2630" s="133">
        <v>396934425416.73529</v>
      </c>
      <c r="K2630" s="133">
        <v>87024031727.043182</v>
      </c>
      <c r="L2630" s="133">
        <v>2347535563396.1704</v>
      </c>
      <c r="M2630" s="133">
        <v>12615841172136.158</v>
      </c>
      <c r="N2630" s="133">
        <v>13512242042448.35</v>
      </c>
      <c r="O2630" s="132">
        <v>0.57506327884411113</v>
      </c>
      <c r="P2630" s="132">
        <v>0.66013663704059589</v>
      </c>
      <c r="Q2630" s="133">
        <v>3333.0641446591885</v>
      </c>
      <c r="R2630" s="426">
        <v>1.2418302609424088</v>
      </c>
    </row>
    <row r="2631" spans="1:18">
      <c r="A2631" s="134">
        <f t="shared" si="40"/>
        <v>2626</v>
      </c>
      <c r="B2631" s="131">
        <v>12935116.18136627</v>
      </c>
      <c r="C2631" s="131">
        <v>5308977.9847878329</v>
      </c>
      <c r="D2631" s="131">
        <v>906159.13623989688</v>
      </c>
      <c r="E2631" s="131">
        <v>5084943.1550840512</v>
      </c>
      <c r="F2631" s="133">
        <v>252759857760.73148</v>
      </c>
      <c r="G2631" s="133">
        <v>62680255508.428726</v>
      </c>
      <c r="H2631" s="133">
        <v>608550472197.95154</v>
      </c>
      <c r="I2631" s="133">
        <v>9980444398836.2754</v>
      </c>
      <c r="J2631" s="133">
        <v>255829635927.28485</v>
      </c>
      <c r="K2631" s="133">
        <v>82221178075.807144</v>
      </c>
      <c r="L2631" s="133">
        <v>2338702297872.127</v>
      </c>
      <c r="M2631" s="133">
        <v>13265747982909.445</v>
      </c>
      <c r="N2631" s="133">
        <v>14322444087872.705</v>
      </c>
      <c r="O2631" s="132">
        <v>0.56879009269312719</v>
      </c>
      <c r="P2631" s="132">
        <v>0.63134142163863205</v>
      </c>
      <c r="Q2631" s="133">
        <v>3532.9166472305637</v>
      </c>
      <c r="R2631" s="426">
        <v>1.1128099042329169</v>
      </c>
    </row>
    <row r="2632" spans="1:18">
      <c r="A2632" s="134">
        <f t="shared" ref="A2632:A2695" si="41">A2631+1</f>
        <v>2627</v>
      </c>
      <c r="B2632" s="131">
        <v>10883089.906418189</v>
      </c>
      <c r="C2632" s="131">
        <v>6850025.6903954344</v>
      </c>
      <c r="D2632" s="131">
        <v>727657.28325923451</v>
      </c>
      <c r="E2632" s="131">
        <v>4843359.7142677885</v>
      </c>
      <c r="F2632" s="133">
        <v>198670008688.58368</v>
      </c>
      <c r="G2632" s="133">
        <v>39470618785.037071</v>
      </c>
      <c r="H2632" s="133">
        <v>251292925140.3139</v>
      </c>
      <c r="I2632" s="133">
        <v>10363528432909.893</v>
      </c>
      <c r="J2632" s="133">
        <v>358595176321.97375</v>
      </c>
      <c r="K2632" s="133">
        <v>72952623561.059708</v>
      </c>
      <c r="L2632" s="133">
        <v>1530542903962.1223</v>
      </c>
      <c r="M2632" s="133">
        <v>12576912061895.365</v>
      </c>
      <c r="N2632" s="133">
        <v>13455413229141.885</v>
      </c>
      <c r="O2632" s="132">
        <v>0.58568880521805466</v>
      </c>
      <c r="P2632" s="132">
        <v>0.63956284528163887</v>
      </c>
      <c r="Q2632" s="133">
        <v>3319.0461838041156</v>
      </c>
      <c r="R2632" s="426">
        <v>1.0104002461726347</v>
      </c>
    </row>
    <row r="2633" spans="1:18">
      <c r="A2633" s="134">
        <f t="shared" si="41"/>
        <v>2628</v>
      </c>
      <c r="B2633" s="131">
        <v>10734363.136812428</v>
      </c>
      <c r="C2633" s="131">
        <v>7407987.0538305519</v>
      </c>
      <c r="D2633" s="131">
        <v>382325.61024606123</v>
      </c>
      <c r="E2633" s="131">
        <v>4232016.1621321253</v>
      </c>
      <c r="F2633" s="133">
        <v>212527366244.50272</v>
      </c>
      <c r="G2633" s="133">
        <v>50886364836.096802</v>
      </c>
      <c r="H2633" s="133">
        <v>245154545796.50647</v>
      </c>
      <c r="I2633" s="133">
        <v>11757028048831.189</v>
      </c>
      <c r="J2633" s="133">
        <v>203573025799.62335</v>
      </c>
      <c r="K2633" s="133">
        <v>33016351440.662384</v>
      </c>
      <c r="L2633" s="133">
        <v>760862556699.26575</v>
      </c>
      <c r="M2633" s="133">
        <v>12999634528567.246</v>
      </c>
      <c r="N2633" s="133">
        <v>13883654478494.902</v>
      </c>
      <c r="O2633" s="132">
        <v>0.60910657854088746</v>
      </c>
      <c r="P2633" s="132">
        <v>0.65643588236205352</v>
      </c>
      <c r="Q2633" s="133">
        <v>3424.6804337678595</v>
      </c>
      <c r="R2633" s="426">
        <v>1.0186499489764802</v>
      </c>
    </row>
    <row r="2634" spans="1:18">
      <c r="A2634" s="134">
        <f t="shared" si="41"/>
        <v>2629</v>
      </c>
      <c r="B2634" s="131">
        <v>9865764.3394128643</v>
      </c>
      <c r="C2634" s="131">
        <v>8278722.9537158106</v>
      </c>
      <c r="D2634" s="131">
        <v>746808.23006951984</v>
      </c>
      <c r="E2634" s="131">
        <v>3945333.9778293148</v>
      </c>
      <c r="F2634" s="133">
        <v>215194250989.01471</v>
      </c>
      <c r="G2634" s="133">
        <v>46199603252.428795</v>
      </c>
      <c r="H2634" s="133">
        <v>571167699788.62695</v>
      </c>
      <c r="I2634" s="133">
        <v>14556289557384.156</v>
      </c>
      <c r="J2634" s="133">
        <v>267513813375.38013</v>
      </c>
      <c r="K2634" s="133">
        <v>73167143260.436737</v>
      </c>
      <c r="L2634" s="133">
        <v>2069194365964.0427</v>
      </c>
      <c r="M2634" s="133">
        <v>17537332579772.645</v>
      </c>
      <c r="N2634" s="133">
        <v>18708212230004.672</v>
      </c>
      <c r="O2634" s="132">
        <v>0.67825726032192857</v>
      </c>
      <c r="P2634" s="132">
        <v>0.73900363797485669</v>
      </c>
      <c r="Q2634" s="133">
        <v>4614.7538801195542</v>
      </c>
      <c r="R2634" s="426">
        <v>1.1343936185368337</v>
      </c>
    </row>
    <row r="2635" spans="1:18">
      <c r="A2635" s="134">
        <f t="shared" si="41"/>
        <v>2630</v>
      </c>
      <c r="B2635" s="131">
        <v>11018178.443731146</v>
      </c>
      <c r="C2635" s="131">
        <v>7405779.0104186898</v>
      </c>
      <c r="D2635" s="131">
        <v>1095281.9019863452</v>
      </c>
      <c r="E2635" s="131">
        <v>4081933.7994890921</v>
      </c>
      <c r="F2635" s="133">
        <v>284586402903.05457</v>
      </c>
      <c r="G2635" s="133">
        <v>85642262475.751526</v>
      </c>
      <c r="H2635" s="133">
        <v>719797811624.44946</v>
      </c>
      <c r="I2635" s="133">
        <v>12883965431349.934</v>
      </c>
      <c r="J2635" s="133">
        <v>213169261261.21704</v>
      </c>
      <c r="K2635" s="133">
        <v>81998942113.807602</v>
      </c>
      <c r="L2635" s="133">
        <v>2535598748752.9233</v>
      </c>
      <c r="M2635" s="133">
        <v>16434530195102.33</v>
      </c>
      <c r="N2635" s="133">
        <v>17590129733550.781</v>
      </c>
      <c r="O2635" s="132">
        <v>0.63206486069565126</v>
      </c>
      <c r="P2635" s="132">
        <v>0.70009552463085156</v>
      </c>
      <c r="Q2635" s="133">
        <v>4338.9565203627972</v>
      </c>
      <c r="R2635" s="426">
        <v>1.1157869065072441</v>
      </c>
    </row>
    <row r="2636" spans="1:18">
      <c r="A2636" s="134">
        <f t="shared" si="41"/>
        <v>2631</v>
      </c>
      <c r="B2636" s="131">
        <v>9737554.3853714243</v>
      </c>
      <c r="C2636" s="131">
        <v>10980149.942025995</v>
      </c>
      <c r="D2636" s="131">
        <v>1721804.7279961659</v>
      </c>
      <c r="E2636" s="131">
        <v>5615966.8141407259</v>
      </c>
      <c r="F2636" s="133">
        <v>198745214614.04453</v>
      </c>
      <c r="G2636" s="133">
        <v>66025675844.97274</v>
      </c>
      <c r="H2636" s="133">
        <v>806224736856.79663</v>
      </c>
      <c r="I2636" s="133">
        <v>15205892297965.846</v>
      </c>
      <c r="J2636" s="133">
        <v>317031024600.01355</v>
      </c>
      <c r="K2636" s="133">
        <v>135797457775.37296</v>
      </c>
      <c r="L2636" s="133">
        <v>3878294413953.1343</v>
      </c>
      <c r="M2636" s="133">
        <v>20343239931151.164</v>
      </c>
      <c r="N2636" s="133">
        <v>21513272141344.645</v>
      </c>
      <c r="O2636" s="132">
        <v>0.62884835940457529</v>
      </c>
      <c r="P2636" s="132">
        <v>0.70278214867695288</v>
      </c>
      <c r="Q2636" s="133">
        <v>5306.6778839034641</v>
      </c>
      <c r="R2636" s="426">
        <v>1.133423980219362</v>
      </c>
    </row>
    <row r="2637" spans="1:18">
      <c r="A2637" s="134">
        <f t="shared" si="41"/>
        <v>2632</v>
      </c>
      <c r="B2637" s="131">
        <v>7694586.639111504</v>
      </c>
      <c r="C2637" s="131">
        <v>5671066.4761160817</v>
      </c>
      <c r="D2637" s="131">
        <v>1105808.5577372445</v>
      </c>
      <c r="E2637" s="131">
        <v>4214446.2498061229</v>
      </c>
      <c r="F2637" s="133">
        <v>213484665181.68433</v>
      </c>
      <c r="G2637" s="133">
        <v>54046776347.266769</v>
      </c>
      <c r="H2637" s="133">
        <v>472608112443.44141</v>
      </c>
      <c r="I2637" s="133">
        <v>11212795188248.51</v>
      </c>
      <c r="J2637" s="133">
        <v>165702932943.84323</v>
      </c>
      <c r="K2637" s="133">
        <v>93020504250.959854</v>
      </c>
      <c r="L2637" s="133">
        <v>2446546027695.1821</v>
      </c>
      <c r="M2637" s="133">
        <v>14390672765581.936</v>
      </c>
      <c r="N2637" s="133">
        <v>15286223956279.205</v>
      </c>
      <c r="O2637" s="132">
        <v>0.62862147984944849</v>
      </c>
      <c r="P2637" s="132">
        <v>0.6959999778388769</v>
      </c>
      <c r="Q2637" s="133">
        <v>3770.6521845779985</v>
      </c>
      <c r="R2637" s="426">
        <v>1.0702924929326696</v>
      </c>
    </row>
    <row r="2638" spans="1:18">
      <c r="A2638" s="134">
        <f t="shared" si="41"/>
        <v>2633</v>
      </c>
      <c r="B2638" s="131">
        <v>12274795.092802646</v>
      </c>
      <c r="C2638" s="131">
        <v>9696280.7083735336</v>
      </c>
      <c r="D2638" s="131">
        <v>1223529.8539376096</v>
      </c>
      <c r="E2638" s="131">
        <v>3595665.332099623</v>
      </c>
      <c r="F2638" s="133">
        <v>194639276994.64197</v>
      </c>
      <c r="G2638" s="133">
        <v>54777398536.635986</v>
      </c>
      <c r="H2638" s="133">
        <v>357333452278.26776</v>
      </c>
      <c r="I2638" s="133">
        <v>18131232904758.758</v>
      </c>
      <c r="J2638" s="133">
        <v>279400845200.78198</v>
      </c>
      <c r="K2638" s="133">
        <v>110673496381.11826</v>
      </c>
      <c r="L2638" s="133">
        <v>2553950433675.9736</v>
      </c>
      <c r="M2638" s="133">
        <v>21432591132294.898</v>
      </c>
      <c r="N2638" s="133">
        <v>22806450817937.859</v>
      </c>
      <c r="O2638" s="132">
        <v>0.67253819228920497</v>
      </c>
      <c r="P2638" s="132">
        <v>0.73256126166871138</v>
      </c>
      <c r="Q2638" s="133">
        <v>5625.6662106408139</v>
      </c>
      <c r="R2638" s="426">
        <v>0.92891419929727359</v>
      </c>
    </row>
    <row r="2639" spans="1:18">
      <c r="A2639" s="134">
        <f t="shared" si="41"/>
        <v>2634</v>
      </c>
      <c r="B2639" s="131">
        <v>11142982.040935762</v>
      </c>
      <c r="C2639" s="131">
        <v>17523372.669273205</v>
      </c>
      <c r="D2639" s="131">
        <v>766775.05064299935</v>
      </c>
      <c r="E2639" s="131">
        <v>4490105.0080216508</v>
      </c>
      <c r="F2639" s="133">
        <v>257834864742.06317</v>
      </c>
      <c r="G2639" s="133">
        <v>67151226979.354202</v>
      </c>
      <c r="H2639" s="133">
        <v>773773191923.83728</v>
      </c>
      <c r="I2639" s="133">
        <v>24890558166308.23</v>
      </c>
      <c r="J2639" s="133">
        <v>248748930510.57477</v>
      </c>
      <c r="K2639" s="133">
        <v>73698706832.719009</v>
      </c>
      <c r="L2639" s="133">
        <v>1768001462687.0095</v>
      </c>
      <c r="M2639" s="133">
        <v>27754780458262.367</v>
      </c>
      <c r="N2639" s="133">
        <v>29603946637584.035</v>
      </c>
      <c r="O2639" s="132">
        <v>0.71968760772747697</v>
      </c>
      <c r="P2639" s="132">
        <v>0.78346226185590528</v>
      </c>
      <c r="Q2639" s="133">
        <v>7302.4042026600973</v>
      </c>
      <c r="R2639" s="426">
        <v>1.0523604912108773</v>
      </c>
    </row>
    <row r="2640" spans="1:18">
      <c r="A2640" s="134">
        <f t="shared" si="41"/>
        <v>2635</v>
      </c>
      <c r="B2640" s="131">
        <v>8866348.8785749637</v>
      </c>
      <c r="C2640" s="131">
        <v>9687561.1181417387</v>
      </c>
      <c r="D2640" s="131">
        <v>831648.05592671758</v>
      </c>
      <c r="E2640" s="131">
        <v>3810399.389254692</v>
      </c>
      <c r="F2640" s="133">
        <v>236204155231.73175</v>
      </c>
      <c r="G2640" s="133">
        <v>54001456601.092575</v>
      </c>
      <c r="H2640" s="133">
        <v>493442630111.87366</v>
      </c>
      <c r="I2640" s="133">
        <v>13445790202267.152</v>
      </c>
      <c r="J2640" s="133">
        <v>299289140383.78351</v>
      </c>
      <c r="K2640" s="133">
        <v>91798484919.876099</v>
      </c>
      <c r="L2640" s="133">
        <v>1907947900945.0828</v>
      </c>
      <c r="M2640" s="133">
        <v>16238268358627.768</v>
      </c>
      <c r="N2640" s="133">
        <v>17348926005868.428</v>
      </c>
      <c r="O2640" s="132">
        <v>0.66656988190329269</v>
      </c>
      <c r="P2640" s="132">
        <v>0.73088834304390637</v>
      </c>
      <c r="Q2640" s="133">
        <v>4279.4588075649799</v>
      </c>
      <c r="R2640" s="426">
        <v>1.0521000309320721</v>
      </c>
    </row>
    <row r="2641" spans="1:18">
      <c r="A2641" s="134">
        <f t="shared" si="41"/>
        <v>2636</v>
      </c>
      <c r="B2641" s="131">
        <v>11766443.784975238</v>
      </c>
      <c r="C2641" s="131">
        <v>9854549.1143545061</v>
      </c>
      <c r="D2641" s="131">
        <v>700124.77753186796</v>
      </c>
      <c r="E2641" s="131">
        <v>3332734.1378805675</v>
      </c>
      <c r="F2641" s="133">
        <v>219024561299.85748</v>
      </c>
      <c r="G2641" s="133">
        <v>57151658509.327637</v>
      </c>
      <c r="H2641" s="133">
        <v>0</v>
      </c>
      <c r="I2641" s="133">
        <v>15732031791294.594</v>
      </c>
      <c r="J2641" s="133">
        <v>183550471371.39481</v>
      </c>
      <c r="K2641" s="133">
        <v>102891776810.71899</v>
      </c>
      <c r="L2641" s="133">
        <v>1595814177887.4668</v>
      </c>
      <c r="M2641" s="133">
        <v>17614288217364.172</v>
      </c>
      <c r="N2641" s="133">
        <v>18716821256980.375</v>
      </c>
      <c r="O2641" s="132">
        <v>0.64191186228616304</v>
      </c>
      <c r="P2641" s="132">
        <v>0.68761407672862485</v>
      </c>
      <c r="Q2641" s="133">
        <v>4616.877468421405</v>
      </c>
      <c r="R2641" s="426">
        <v>1.114864513202015</v>
      </c>
    </row>
    <row r="2642" spans="1:18">
      <c r="A2642" s="134">
        <f t="shared" si="41"/>
        <v>2637</v>
      </c>
      <c r="B2642" s="131">
        <v>10879810.605888329</v>
      </c>
      <c r="C2642" s="131">
        <v>17765328.519168083</v>
      </c>
      <c r="D2642" s="131">
        <v>612550.11336330383</v>
      </c>
      <c r="E2642" s="131">
        <v>4589381.6858339868</v>
      </c>
      <c r="F2642" s="133">
        <v>306361138131.18677</v>
      </c>
      <c r="G2642" s="133">
        <v>78326459713.495575</v>
      </c>
      <c r="H2642" s="133">
        <v>671944910058.51538</v>
      </c>
      <c r="I2642" s="133">
        <v>25138951578871.809</v>
      </c>
      <c r="J2642" s="133">
        <v>321774985806.64581</v>
      </c>
      <c r="K2642" s="133">
        <v>59796671923.162117</v>
      </c>
      <c r="L2642" s="133">
        <v>1517484266402.0139</v>
      </c>
      <c r="M2642" s="133">
        <v>27709952413062.148</v>
      </c>
      <c r="N2642" s="133">
        <v>29430551903306.43</v>
      </c>
      <c r="O2642" s="132">
        <v>0.72359683976439582</v>
      </c>
      <c r="P2642" s="132">
        <v>0.78628916223726719</v>
      </c>
      <c r="Q2642" s="133">
        <v>7259.6329312546695</v>
      </c>
      <c r="R2642" s="426">
        <v>1.2403323525192891</v>
      </c>
    </row>
    <row r="2643" spans="1:18">
      <c r="A2643" s="134">
        <f t="shared" si="41"/>
        <v>2638</v>
      </c>
      <c r="B2643" s="131">
        <v>8057547.3502444411</v>
      </c>
      <c r="C2643" s="131">
        <v>8139088.3099399181</v>
      </c>
      <c r="D2643" s="131">
        <v>648084.03414224589</v>
      </c>
      <c r="E2643" s="131">
        <v>5562251.794896489</v>
      </c>
      <c r="F2643" s="133">
        <v>251957863261.13556</v>
      </c>
      <c r="G2643" s="133">
        <v>50815817902.965851</v>
      </c>
      <c r="H2643" s="133">
        <v>582440555866.76563</v>
      </c>
      <c r="I2643" s="133">
        <v>15642123121915.279</v>
      </c>
      <c r="J2643" s="133">
        <v>399570266978.26685</v>
      </c>
      <c r="K2643" s="133">
        <v>73696750915.230576</v>
      </c>
      <c r="L2643" s="133">
        <v>1164003861192.8003</v>
      </c>
      <c r="M2643" s="133">
        <v>17861834556868.344</v>
      </c>
      <c r="N2643" s="133">
        <v>19061980046038.781</v>
      </c>
      <c r="O2643" s="132">
        <v>0.661221161050495</v>
      </c>
      <c r="P2643" s="132">
        <v>0.72519773475933946</v>
      </c>
      <c r="Q2643" s="133">
        <v>4702.0177715931877</v>
      </c>
      <c r="R2643" s="426">
        <v>0.89159182053768171</v>
      </c>
    </row>
    <row r="2644" spans="1:18">
      <c r="A2644" s="134">
        <f t="shared" si="41"/>
        <v>2639</v>
      </c>
      <c r="B2644" s="131">
        <v>8462311.9487371519</v>
      </c>
      <c r="C2644" s="131">
        <v>10570763.931483539</v>
      </c>
      <c r="D2644" s="131">
        <v>1224410.28065151</v>
      </c>
      <c r="E2644" s="131">
        <v>4725980.4004785959</v>
      </c>
      <c r="F2644" s="133">
        <v>153637112701.74683</v>
      </c>
      <c r="G2644" s="133">
        <v>38295878903.228928</v>
      </c>
      <c r="H2644" s="133">
        <v>587100511045.16956</v>
      </c>
      <c r="I2644" s="133">
        <v>15083202929602.561</v>
      </c>
      <c r="J2644" s="133">
        <v>268939574730.48767</v>
      </c>
      <c r="K2644" s="133">
        <v>129754776109.81459</v>
      </c>
      <c r="L2644" s="133">
        <v>2951123171335.9712</v>
      </c>
      <c r="M2644" s="133">
        <v>19020120962824.004</v>
      </c>
      <c r="N2644" s="133">
        <v>20156456623052.824</v>
      </c>
      <c r="O2644" s="132">
        <v>0.6569304701429961</v>
      </c>
      <c r="P2644" s="132">
        <v>0.73750969492741503</v>
      </c>
      <c r="Q2644" s="133">
        <v>4971.9922602498336</v>
      </c>
      <c r="R2644" s="426">
        <v>1.1353864977580208</v>
      </c>
    </row>
    <row r="2645" spans="1:18">
      <c r="A2645" s="134">
        <f t="shared" si="41"/>
        <v>2640</v>
      </c>
      <c r="B2645" s="131">
        <v>10038263.536802579</v>
      </c>
      <c r="C2645" s="131">
        <v>8636024.618936779</v>
      </c>
      <c r="D2645" s="131">
        <v>408501.76638425328</v>
      </c>
      <c r="E2645" s="131">
        <v>6677159.8933715168</v>
      </c>
      <c r="F2645" s="133">
        <v>233037642186.96933</v>
      </c>
      <c r="G2645" s="133">
        <v>63550250085.542816</v>
      </c>
      <c r="H2645" s="133">
        <v>592768338566.3396</v>
      </c>
      <c r="I2645" s="133">
        <v>15721490427107.441</v>
      </c>
      <c r="J2645" s="133">
        <v>489028577025.05157</v>
      </c>
      <c r="K2645" s="133">
        <v>59247838792.692802</v>
      </c>
      <c r="L2645" s="133">
        <v>805153645107.55383</v>
      </c>
      <c r="M2645" s="133">
        <v>17667688826599.078</v>
      </c>
      <c r="N2645" s="133">
        <v>18913437000277.355</v>
      </c>
      <c r="O2645" s="132">
        <v>0.61786969006157166</v>
      </c>
      <c r="P2645" s="132">
        <v>0.67387878871361273</v>
      </c>
      <c r="Q2645" s="133">
        <v>4665.3766650906155</v>
      </c>
      <c r="R2645" s="426">
        <v>0.98151732900347299</v>
      </c>
    </row>
    <row r="2646" spans="1:18">
      <c r="A2646" s="134">
        <f t="shared" si="41"/>
        <v>2641</v>
      </c>
      <c r="B2646" s="131">
        <v>9184197.5848398302</v>
      </c>
      <c r="C2646" s="131">
        <v>3875247.2100344631</v>
      </c>
      <c r="D2646" s="131">
        <v>621147.1001150331</v>
      </c>
      <c r="E2646" s="131">
        <v>2994108.2779924553</v>
      </c>
      <c r="F2646" s="133">
        <v>162026865333.99304</v>
      </c>
      <c r="G2646" s="133">
        <v>41446032660.806992</v>
      </c>
      <c r="H2646" s="133">
        <v>512211231182.60583</v>
      </c>
      <c r="I2646" s="133">
        <v>7197194530486.874</v>
      </c>
      <c r="J2646" s="133">
        <v>201737102693.6835</v>
      </c>
      <c r="K2646" s="133">
        <v>59783456518.181061</v>
      </c>
      <c r="L2646" s="133">
        <v>1377896924965.1675</v>
      </c>
      <c r="M2646" s="133">
        <v>9348823245846.5117</v>
      </c>
      <c r="N2646" s="133">
        <v>10003586272883.195</v>
      </c>
      <c r="O2646" s="132">
        <v>0.55238220039389641</v>
      </c>
      <c r="P2646" s="132">
        <v>0.59482128507844234</v>
      </c>
      <c r="Q2646" s="133">
        <v>2467.5841817669452</v>
      </c>
      <c r="R2646" s="426">
        <v>0.95354314688580388</v>
      </c>
    </row>
    <row r="2647" spans="1:18">
      <c r="A2647" s="134">
        <f t="shared" si="41"/>
        <v>2642</v>
      </c>
      <c r="B2647" s="131">
        <v>8346061.2804633901</v>
      </c>
      <c r="C2647" s="131">
        <v>5174742.7798309801</v>
      </c>
      <c r="D2647" s="131">
        <v>804853.01591084443</v>
      </c>
      <c r="E2647" s="131">
        <v>2468422.3387960508</v>
      </c>
      <c r="F2647" s="133">
        <v>173737936581.2981</v>
      </c>
      <c r="G2647" s="133">
        <v>39942697997.386131</v>
      </c>
      <c r="H2647" s="133">
        <v>753600142598.70044</v>
      </c>
      <c r="I2647" s="133">
        <v>10377745560291.484</v>
      </c>
      <c r="J2647" s="133">
        <v>76508019383.181931</v>
      </c>
      <c r="K2647" s="133">
        <v>50626986833.118576</v>
      </c>
      <c r="L2647" s="133">
        <v>1679227572995.8459</v>
      </c>
      <c r="M2647" s="133">
        <v>12937708282102.332</v>
      </c>
      <c r="N2647" s="133">
        <v>13881791081210.625</v>
      </c>
      <c r="O2647" s="132">
        <v>0.63367799521735857</v>
      </c>
      <c r="P2647" s="132">
        <v>0.6950055080503782</v>
      </c>
      <c r="Q2647" s="133">
        <v>3424.2207896424829</v>
      </c>
      <c r="R2647" s="426">
        <v>1.0235257965003122</v>
      </c>
    </row>
    <row r="2648" spans="1:18">
      <c r="A2648" s="134">
        <f t="shared" si="41"/>
        <v>2643</v>
      </c>
      <c r="B2648" s="131">
        <v>7774922.7461912278</v>
      </c>
      <c r="C2648" s="131">
        <v>4239447.8033937775</v>
      </c>
      <c r="D2648" s="131">
        <v>672613.59500228497</v>
      </c>
      <c r="E2648" s="131">
        <v>4044636.3909355057</v>
      </c>
      <c r="F2648" s="133">
        <v>168568665916.92319</v>
      </c>
      <c r="G2648" s="133">
        <v>37207009897.425919</v>
      </c>
      <c r="H2648" s="133">
        <v>748464019286.71497</v>
      </c>
      <c r="I2648" s="133">
        <v>8710926395919.3359</v>
      </c>
      <c r="J2648" s="133">
        <v>192049451940.57941</v>
      </c>
      <c r="K2648" s="133">
        <v>69336670589.056137</v>
      </c>
      <c r="L2648" s="133">
        <v>1456649517424.9922</v>
      </c>
      <c r="M2648" s="133">
        <v>11177426055160.68</v>
      </c>
      <c r="N2648" s="133">
        <v>12043093380864.16</v>
      </c>
      <c r="O2648" s="132">
        <v>0.59762890995689877</v>
      </c>
      <c r="P2648" s="132">
        <v>0.67208115662022228</v>
      </c>
      <c r="Q2648" s="133">
        <v>2970.6693095372866</v>
      </c>
      <c r="R2648" s="426">
        <v>1.0672837333643377</v>
      </c>
    </row>
    <row r="2649" spans="1:18">
      <c r="A2649" s="134">
        <f t="shared" si="41"/>
        <v>2644</v>
      </c>
      <c r="B2649" s="131">
        <v>9468143.5060636681</v>
      </c>
      <c r="C2649" s="131">
        <v>10616414.161765886</v>
      </c>
      <c r="D2649" s="131">
        <v>873725.28413833026</v>
      </c>
      <c r="E2649" s="131">
        <v>7554717.4746206766</v>
      </c>
      <c r="F2649" s="133">
        <v>248932667824.6658</v>
      </c>
      <c r="G2649" s="133">
        <v>49394148867.500206</v>
      </c>
      <c r="H2649" s="133">
        <v>752811622029.79077</v>
      </c>
      <c r="I2649" s="133">
        <v>20063234248974.879</v>
      </c>
      <c r="J2649" s="133">
        <v>478674609663.49664</v>
      </c>
      <c r="K2649" s="133">
        <v>95108862186.907883</v>
      </c>
      <c r="L2649" s="133">
        <v>1935133292352.574</v>
      </c>
      <c r="M2649" s="133">
        <v>23324962635207.645</v>
      </c>
      <c r="N2649" s="133">
        <v>24917259165477.809</v>
      </c>
      <c r="O2649" s="132">
        <v>0.65562176128339633</v>
      </c>
      <c r="P2649" s="132">
        <v>0.73122895297042412</v>
      </c>
      <c r="Q2649" s="133">
        <v>6146.3392120073531</v>
      </c>
      <c r="R2649" s="426">
        <v>1.11766761289534</v>
      </c>
    </row>
    <row r="2650" spans="1:18">
      <c r="A2650" s="134">
        <f t="shared" si="41"/>
        <v>2645</v>
      </c>
      <c r="B2650" s="131">
        <v>14319315.525920466</v>
      </c>
      <c r="C2650" s="131">
        <v>9904902.4787109997</v>
      </c>
      <c r="D2650" s="131">
        <v>1488536.3742526651</v>
      </c>
      <c r="E2650" s="131">
        <v>3877465.3991662581</v>
      </c>
      <c r="F2650" s="133">
        <v>287819664765.63623</v>
      </c>
      <c r="G2650" s="133">
        <v>74662848361.099762</v>
      </c>
      <c r="H2650" s="133">
        <v>720110887517.46069</v>
      </c>
      <c r="I2650" s="133">
        <v>14808018177587.693</v>
      </c>
      <c r="J2650" s="133">
        <v>233830093354.18317</v>
      </c>
      <c r="K2650" s="133">
        <v>110860276579.19597</v>
      </c>
      <c r="L2650" s="133">
        <v>2726630019546.9536</v>
      </c>
      <c r="M2650" s="133">
        <v>18599449454585.488</v>
      </c>
      <c r="N2650" s="133">
        <v>19732930784619.172</v>
      </c>
      <c r="O2650" s="132">
        <v>0.60217200652739145</v>
      </c>
      <c r="P2650" s="132">
        <v>0.6794109389039229</v>
      </c>
      <c r="Q2650" s="133">
        <v>4867.5211604882024</v>
      </c>
      <c r="R2650" s="426">
        <v>1.0328566251715465</v>
      </c>
    </row>
    <row r="2651" spans="1:18">
      <c r="A2651" s="134">
        <f t="shared" si="41"/>
        <v>2646</v>
      </c>
      <c r="B2651" s="131">
        <v>9558833.0806664973</v>
      </c>
      <c r="C2651" s="131">
        <v>4814750.8846868724</v>
      </c>
      <c r="D2651" s="131">
        <v>1332421.7890822259</v>
      </c>
      <c r="E2651" s="131">
        <v>3607264.8681194345</v>
      </c>
      <c r="F2651" s="133">
        <v>246939451059.85364</v>
      </c>
      <c r="G2651" s="133">
        <v>40916537437.862885</v>
      </c>
      <c r="H2651" s="133">
        <v>681066354317.18872</v>
      </c>
      <c r="I2651" s="133">
        <v>11084245197309.031</v>
      </c>
      <c r="J2651" s="133">
        <v>178818452990.55225</v>
      </c>
      <c r="K2651" s="133">
        <v>121276969592.40155</v>
      </c>
      <c r="L2651" s="133">
        <v>3058592897682.3838</v>
      </c>
      <c r="M2651" s="133">
        <v>15123999871891.559</v>
      </c>
      <c r="N2651" s="133">
        <v>16282355547410.445</v>
      </c>
      <c r="O2651" s="132">
        <v>0.61302982922468419</v>
      </c>
      <c r="P2651" s="132">
        <v>0.70178243925803974</v>
      </c>
      <c r="Q2651" s="133">
        <v>4016.3679199335088</v>
      </c>
      <c r="R2651" s="426">
        <v>1.1127321293874457</v>
      </c>
    </row>
    <row r="2652" spans="1:18">
      <c r="A2652" s="134">
        <f t="shared" si="41"/>
        <v>2647</v>
      </c>
      <c r="B2652" s="131">
        <v>9567365.5434598736</v>
      </c>
      <c r="C2652" s="131">
        <v>4863210.4578727707</v>
      </c>
      <c r="D2652" s="131">
        <v>1305463.5035361482</v>
      </c>
      <c r="E2652" s="131">
        <v>4178766.0015372941</v>
      </c>
      <c r="F2652" s="133">
        <v>272093386382.8356</v>
      </c>
      <c r="G2652" s="133">
        <v>69532354076.443344</v>
      </c>
      <c r="H2652" s="133">
        <v>775427704422.2605</v>
      </c>
      <c r="I2652" s="133">
        <v>10260130720626.477</v>
      </c>
      <c r="J2652" s="133">
        <v>212206973064.56305</v>
      </c>
      <c r="K2652" s="133">
        <v>72455382014.470551</v>
      </c>
      <c r="L2652" s="133">
        <v>2646558273960.6064</v>
      </c>
      <c r="M2652" s="133">
        <v>13966779054088.375</v>
      </c>
      <c r="N2652" s="133">
        <v>14947967900516.277</v>
      </c>
      <c r="O2652" s="132">
        <v>0.6107157700215684</v>
      </c>
      <c r="P2652" s="132">
        <v>0.68704270327340233</v>
      </c>
      <c r="Q2652" s="133">
        <v>3687.2145783217261</v>
      </c>
      <c r="R2652" s="426">
        <v>1.0767921388295272</v>
      </c>
    </row>
    <row r="2653" spans="1:18">
      <c r="A2653" s="134">
        <f t="shared" si="41"/>
        <v>2648</v>
      </c>
      <c r="B2653" s="131">
        <v>11359320.356654406</v>
      </c>
      <c r="C2653" s="131">
        <v>6293387.6049390612</v>
      </c>
      <c r="D2653" s="131">
        <v>936283.90853608504</v>
      </c>
      <c r="E2653" s="131">
        <v>5209148.3610400483</v>
      </c>
      <c r="F2653" s="133">
        <v>219990050586.9541</v>
      </c>
      <c r="G2653" s="133">
        <v>52010912700.429428</v>
      </c>
      <c r="H2653" s="133">
        <v>584921990880.28748</v>
      </c>
      <c r="I2653" s="133">
        <v>12313828756440.211</v>
      </c>
      <c r="J2653" s="133">
        <v>387967515685.28503</v>
      </c>
      <c r="K2653" s="133">
        <v>101279483833.41048</v>
      </c>
      <c r="L2653" s="133">
        <v>1888045989543.1958</v>
      </c>
      <c r="M2653" s="133">
        <v>15276043736382.389</v>
      </c>
      <c r="N2653" s="133">
        <v>16237464619741.615</v>
      </c>
      <c r="O2653" s="132">
        <v>0.57797940752904664</v>
      </c>
      <c r="P2653" s="132">
        <v>0.64569908227578243</v>
      </c>
      <c r="Q2653" s="133">
        <v>4005.2946767986223</v>
      </c>
      <c r="R2653" s="426">
        <v>1.0809995968309032</v>
      </c>
    </row>
    <row r="2654" spans="1:18">
      <c r="A2654" s="134">
        <f t="shared" si="41"/>
        <v>2649</v>
      </c>
      <c r="B2654" s="131">
        <v>8667262.05423172</v>
      </c>
      <c r="C2654" s="131">
        <v>4093608.5518655456</v>
      </c>
      <c r="D2654" s="131">
        <v>1489402.3208873016</v>
      </c>
      <c r="E2654" s="131">
        <v>5839753.4243525825</v>
      </c>
      <c r="F2654" s="133">
        <v>221722797600.5741</v>
      </c>
      <c r="G2654" s="133">
        <v>51700837105.434319</v>
      </c>
      <c r="H2654" s="133">
        <v>484692930431.85858</v>
      </c>
      <c r="I2654" s="133">
        <v>8007238117047.8945</v>
      </c>
      <c r="J2654" s="133">
        <v>305125044470.01038</v>
      </c>
      <c r="K2654" s="133">
        <v>132195025059.99052</v>
      </c>
      <c r="L2654" s="133">
        <v>3638539335509.9497</v>
      </c>
      <c r="M2654" s="133">
        <v>12567790452519.703</v>
      </c>
      <c r="N2654" s="133">
        <v>13387670967053.695</v>
      </c>
      <c r="O2654" s="132">
        <v>0.51982416272956322</v>
      </c>
      <c r="P2654" s="132">
        <v>0.58960869652546921</v>
      </c>
      <c r="Q2654" s="133">
        <v>3302.3362030226185</v>
      </c>
      <c r="R2654" s="426">
        <v>1.2256227476200625</v>
      </c>
    </row>
    <row r="2655" spans="1:18">
      <c r="A2655" s="134">
        <f t="shared" si="41"/>
        <v>2650</v>
      </c>
      <c r="B2655" s="131">
        <v>9573749.2164059561</v>
      </c>
      <c r="C2655" s="131">
        <v>13640336.357483476</v>
      </c>
      <c r="D2655" s="131">
        <v>920863.2958250891</v>
      </c>
      <c r="E2655" s="131">
        <v>6131445.2999622552</v>
      </c>
      <c r="F2655" s="133">
        <v>167830732160.82922</v>
      </c>
      <c r="G2655" s="133">
        <v>72539935627.34729</v>
      </c>
      <c r="H2655" s="133">
        <v>40422073599.441696</v>
      </c>
      <c r="I2655" s="133">
        <v>23092108694935.559</v>
      </c>
      <c r="J2655" s="133">
        <v>374594189141.49084</v>
      </c>
      <c r="K2655" s="133">
        <v>85036353911.1754</v>
      </c>
      <c r="L2655" s="133">
        <v>2134332718775.1482</v>
      </c>
      <c r="M2655" s="133">
        <v>25726494030362.816</v>
      </c>
      <c r="N2655" s="133">
        <v>27249903130521.484</v>
      </c>
      <c r="O2655" s="132">
        <v>0.68928846743234229</v>
      </c>
      <c r="P2655" s="132">
        <v>0.75164403909259181</v>
      </c>
      <c r="Q2655" s="133">
        <v>6721.7323952939032</v>
      </c>
      <c r="R2655" s="426">
        <v>1.2233742941768286</v>
      </c>
    </row>
    <row r="2656" spans="1:18">
      <c r="A2656" s="134">
        <f t="shared" si="41"/>
        <v>2651</v>
      </c>
      <c r="B2656" s="131">
        <v>11041365.937296698</v>
      </c>
      <c r="C2656" s="131">
        <v>11285872.538181797</v>
      </c>
      <c r="D2656" s="131">
        <v>1411344.942740028</v>
      </c>
      <c r="E2656" s="131">
        <v>3917704.7468824396</v>
      </c>
      <c r="F2656" s="133">
        <v>232535722197.83624</v>
      </c>
      <c r="G2656" s="133">
        <v>29456845252.844208</v>
      </c>
      <c r="H2656" s="133">
        <v>1022622928213.7042</v>
      </c>
      <c r="I2656" s="133">
        <v>15597271552385.762</v>
      </c>
      <c r="J2656" s="133">
        <v>161663968943.21967</v>
      </c>
      <c r="K2656" s="133">
        <v>88011249467.259476</v>
      </c>
      <c r="L2656" s="133">
        <v>2367837295563.5864</v>
      </c>
      <c r="M2656" s="133">
        <v>19237406994573.531</v>
      </c>
      <c r="N2656" s="133">
        <v>20468633145324.848</v>
      </c>
      <c r="O2656" s="132">
        <v>0.63130432097328548</v>
      </c>
      <c r="P2656" s="132">
        <v>0.70442674844947228</v>
      </c>
      <c r="Q2656" s="133">
        <v>5048.9968291378509</v>
      </c>
      <c r="R2656" s="426">
        <v>0.94990940234506471</v>
      </c>
    </row>
    <row r="2657" spans="1:18">
      <c r="A2657" s="134">
        <f t="shared" si="41"/>
        <v>2652</v>
      </c>
      <c r="B2657" s="131">
        <v>8916991.090372121</v>
      </c>
      <c r="C2657" s="131">
        <v>8771422.4760979991</v>
      </c>
      <c r="D2657" s="131">
        <v>928808.81443070504</v>
      </c>
      <c r="E2657" s="131">
        <v>2484408.7633870668</v>
      </c>
      <c r="F2657" s="133">
        <v>190612052031.19397</v>
      </c>
      <c r="G2657" s="133">
        <v>47503886208.427261</v>
      </c>
      <c r="H2657" s="133">
        <v>506759016422.01404</v>
      </c>
      <c r="I2657" s="133">
        <v>11480710161072.355</v>
      </c>
      <c r="J2657" s="133">
        <v>130411195352.66656</v>
      </c>
      <c r="K2657" s="133">
        <v>62131268532.708916</v>
      </c>
      <c r="L2657" s="133">
        <v>1950413186277.1995</v>
      </c>
      <c r="M2657" s="133">
        <v>14130424827656.943</v>
      </c>
      <c r="N2657" s="133">
        <v>15066277815623.104</v>
      </c>
      <c r="O2657" s="132">
        <v>0.65125009451781424</v>
      </c>
      <c r="P2657" s="132">
        <v>0.71636353489189342</v>
      </c>
      <c r="Q2657" s="133">
        <v>3716.3980798280968</v>
      </c>
      <c r="R2657" s="426">
        <v>1.0383306852125662</v>
      </c>
    </row>
    <row r="2658" spans="1:18">
      <c r="A2658" s="134">
        <f t="shared" si="41"/>
        <v>2653</v>
      </c>
      <c r="B2658" s="131">
        <v>8007885.0691498155</v>
      </c>
      <c r="C2658" s="131">
        <v>4031739.1342715523</v>
      </c>
      <c r="D2658" s="131">
        <v>675549.98883838602</v>
      </c>
      <c r="E2658" s="131">
        <v>3889804.3184668496</v>
      </c>
      <c r="F2658" s="133">
        <v>214417817384.90533</v>
      </c>
      <c r="G2658" s="133">
        <v>57602743345.990692</v>
      </c>
      <c r="H2658" s="133">
        <v>696244711316.22412</v>
      </c>
      <c r="I2658" s="133">
        <v>8230690930131.7021</v>
      </c>
      <c r="J2658" s="133">
        <v>211273538540.78732</v>
      </c>
      <c r="K2658" s="133">
        <v>50562215686.818497</v>
      </c>
      <c r="L2658" s="133">
        <v>1465598070770.1235</v>
      </c>
      <c r="M2658" s="133">
        <v>10654369466445.654</v>
      </c>
      <c r="N2658" s="133">
        <v>11443698892958.039</v>
      </c>
      <c r="O2658" s="132">
        <v>0.58759127815630863</v>
      </c>
      <c r="P2658" s="132">
        <v>0.65284930216619408</v>
      </c>
      <c r="Q2658" s="133">
        <v>2822.8166978189538</v>
      </c>
      <c r="R2658" s="426">
        <v>1.2024988159372894</v>
      </c>
    </row>
    <row r="2659" spans="1:18">
      <c r="A2659" s="134">
        <f t="shared" si="41"/>
        <v>2654</v>
      </c>
      <c r="B2659" s="131">
        <v>10890872.678214015</v>
      </c>
      <c r="C2659" s="131">
        <v>7985834.9965706598</v>
      </c>
      <c r="D2659" s="131">
        <v>1824747.6365364199</v>
      </c>
      <c r="E2659" s="131">
        <v>5986288.4506895542</v>
      </c>
      <c r="F2659" s="133">
        <v>264549643735.0636</v>
      </c>
      <c r="G2659" s="133">
        <v>63388290204.679619</v>
      </c>
      <c r="H2659" s="133">
        <v>287872316858.89325</v>
      </c>
      <c r="I2659" s="133">
        <v>13316505401079.063</v>
      </c>
      <c r="J2659" s="133">
        <v>332921898972.10522</v>
      </c>
      <c r="K2659" s="133">
        <v>140775692164.19452</v>
      </c>
      <c r="L2659" s="133">
        <v>4339482795682.6968</v>
      </c>
      <c r="M2659" s="133">
        <v>18417558104756.953</v>
      </c>
      <c r="N2659" s="133">
        <v>19538807237027.047</v>
      </c>
      <c r="O2659" s="132">
        <v>0.58656159420596188</v>
      </c>
      <c r="P2659" s="132">
        <v>0.66350208088522711</v>
      </c>
      <c r="Q2659" s="133">
        <v>4819.6367136228528</v>
      </c>
      <c r="R2659" s="426">
        <v>1.2981295286630707</v>
      </c>
    </row>
    <row r="2660" spans="1:18">
      <c r="A2660" s="134">
        <f t="shared" si="41"/>
        <v>2655</v>
      </c>
      <c r="B2660" s="131">
        <v>10488389.897729374</v>
      </c>
      <c r="C2660" s="131">
        <v>4831991.8524209578</v>
      </c>
      <c r="D2660" s="131">
        <v>959425.95668060344</v>
      </c>
      <c r="E2660" s="131">
        <v>6016194.4933776502</v>
      </c>
      <c r="F2660" s="133">
        <v>231608596621.21811</v>
      </c>
      <c r="G2660" s="133">
        <v>47712528381.055252</v>
      </c>
      <c r="H2660" s="133">
        <v>567056839416.07129</v>
      </c>
      <c r="I2660" s="133">
        <v>8984053545546.6133</v>
      </c>
      <c r="J2660" s="133">
        <v>336518492254.82611</v>
      </c>
      <c r="K2660" s="133">
        <v>118523043441.52124</v>
      </c>
      <c r="L2660" s="133">
        <v>2032937802220.5132</v>
      </c>
      <c r="M2660" s="133">
        <v>12039089722879.545</v>
      </c>
      <c r="N2660" s="133">
        <v>12950702719152.404</v>
      </c>
      <c r="O2660" s="132">
        <v>0.55234666629378948</v>
      </c>
      <c r="P2660" s="132">
        <v>0.61766496860138009</v>
      </c>
      <c r="Q2660" s="133">
        <v>3194.5492647144561</v>
      </c>
      <c r="R2660" s="426">
        <v>0.99208025514629372</v>
      </c>
    </row>
    <row r="2661" spans="1:18">
      <c r="A2661" s="134">
        <f t="shared" si="41"/>
        <v>2656</v>
      </c>
      <c r="B2661" s="131">
        <v>11568807.745354583</v>
      </c>
      <c r="C2661" s="131">
        <v>5923912.3506215792</v>
      </c>
      <c r="D2661" s="131">
        <v>1232265.1723485067</v>
      </c>
      <c r="E2661" s="131">
        <v>3135351.281814985</v>
      </c>
      <c r="F2661" s="133">
        <v>191557600689.55386</v>
      </c>
      <c r="G2661" s="133">
        <v>38909127841.778534</v>
      </c>
      <c r="H2661" s="133">
        <v>553492368116.57605</v>
      </c>
      <c r="I2661" s="133">
        <v>8375128465390.1318</v>
      </c>
      <c r="J2661" s="133">
        <v>127130564081.39774</v>
      </c>
      <c r="K2661" s="133">
        <v>156762329808.71375</v>
      </c>
      <c r="L2661" s="133">
        <v>2769034460678.8228</v>
      </c>
      <c r="M2661" s="133">
        <v>11981548188075.641</v>
      </c>
      <c r="N2661" s="133">
        <v>12813997916641.236</v>
      </c>
      <c r="O2661" s="132">
        <v>0.56813741394917605</v>
      </c>
      <c r="P2661" s="132">
        <v>0.62337049653380616</v>
      </c>
      <c r="Q2661" s="133">
        <v>3160.8282971488002</v>
      </c>
      <c r="R2661" s="426">
        <v>0.99069792718070904</v>
      </c>
    </row>
    <row r="2662" spans="1:18">
      <c r="A2662" s="134">
        <f t="shared" si="41"/>
        <v>2657</v>
      </c>
      <c r="B2662" s="131">
        <v>10201858.235519268</v>
      </c>
      <c r="C2662" s="131">
        <v>7208257.3614104958</v>
      </c>
      <c r="D2662" s="131">
        <v>1043971.6192356824</v>
      </c>
      <c r="E2662" s="131">
        <v>3545094.8448836599</v>
      </c>
      <c r="F2662" s="133">
        <v>264132963181.14758</v>
      </c>
      <c r="G2662" s="133">
        <v>83405715469.255096</v>
      </c>
      <c r="H2662" s="133">
        <v>750768068992.06897</v>
      </c>
      <c r="I2662" s="133">
        <v>11640663151947.543</v>
      </c>
      <c r="J2662" s="133">
        <v>207376417208.52261</v>
      </c>
      <c r="K2662" s="133">
        <v>74493415870.703339</v>
      </c>
      <c r="L2662" s="133">
        <v>2047960927302.1047</v>
      </c>
      <c r="M2662" s="133">
        <v>14721261981320.943</v>
      </c>
      <c r="N2662" s="133">
        <v>15610111361753.811</v>
      </c>
      <c r="O2662" s="132">
        <v>0.62132219738256422</v>
      </c>
      <c r="P2662" s="132">
        <v>0.70668663669570642</v>
      </c>
      <c r="Q2662" s="133">
        <v>3850.5454765056265</v>
      </c>
      <c r="R2662" s="426">
        <v>1.1706061140675825</v>
      </c>
    </row>
    <row r="2663" spans="1:18">
      <c r="A2663" s="134">
        <f t="shared" si="41"/>
        <v>2658</v>
      </c>
      <c r="B2663" s="131">
        <v>8472524.5664649159</v>
      </c>
      <c r="C2663" s="131">
        <v>6435876.9069554117</v>
      </c>
      <c r="D2663" s="131">
        <v>1022067.3654230959</v>
      </c>
      <c r="E2663" s="131">
        <v>6594285.63689123</v>
      </c>
      <c r="F2663" s="133">
        <v>267611061179.16418</v>
      </c>
      <c r="G2663" s="133">
        <v>65290874516.117668</v>
      </c>
      <c r="H2663" s="133">
        <v>737904179474.18762</v>
      </c>
      <c r="I2663" s="133">
        <v>12812657773818.52</v>
      </c>
      <c r="J2663" s="133">
        <v>611172773089.98547</v>
      </c>
      <c r="K2663" s="133">
        <v>126519614633.58231</v>
      </c>
      <c r="L2663" s="133">
        <v>2599995378920.7983</v>
      </c>
      <c r="M2663" s="133">
        <v>16888249719937.074</v>
      </c>
      <c r="N2663" s="133">
        <v>17985950921228.863</v>
      </c>
      <c r="O2663" s="132">
        <v>0.62115073160887913</v>
      </c>
      <c r="P2663" s="132">
        <v>0.68826870594011158</v>
      </c>
      <c r="Q2663" s="133">
        <v>4436.593715152655</v>
      </c>
      <c r="R2663" s="426">
        <v>1.205203139533626</v>
      </c>
    </row>
    <row r="2664" spans="1:18">
      <c r="A2664" s="134">
        <f t="shared" si="41"/>
        <v>2659</v>
      </c>
      <c r="B2664" s="131">
        <v>8608254.5722026676</v>
      </c>
      <c r="C2664" s="131">
        <v>3325294.3832538738</v>
      </c>
      <c r="D2664" s="131">
        <v>1353545.9553421848</v>
      </c>
      <c r="E2664" s="131">
        <v>5598535.3481365815</v>
      </c>
      <c r="F2664" s="133">
        <v>201808542320.44012</v>
      </c>
      <c r="G2664" s="133">
        <v>49411317701.028694</v>
      </c>
      <c r="H2664" s="133">
        <v>460424335020.67712</v>
      </c>
      <c r="I2664" s="133">
        <v>7030736818205.6514</v>
      </c>
      <c r="J2664" s="133">
        <v>355625979912.60535</v>
      </c>
      <c r="K2664" s="133">
        <v>82639277276.455002</v>
      </c>
      <c r="L2664" s="133">
        <v>2563218491326.3979</v>
      </c>
      <c r="M2664" s="133">
        <v>10492644901741.787</v>
      </c>
      <c r="N2664" s="133">
        <v>11262575432024.689</v>
      </c>
      <c r="O2664" s="132">
        <v>0.51670375092687937</v>
      </c>
      <c r="P2664" s="132">
        <v>0.60885277299613594</v>
      </c>
      <c r="Q2664" s="133">
        <v>2778.1389817525132</v>
      </c>
      <c r="R2664" s="426">
        <v>1.0569688375012758</v>
      </c>
    </row>
    <row r="2665" spans="1:18">
      <c r="A2665" s="134">
        <f t="shared" si="41"/>
        <v>2660</v>
      </c>
      <c r="B2665" s="131">
        <v>8466365.802076431</v>
      </c>
      <c r="C2665" s="131">
        <v>4608607.2734768204</v>
      </c>
      <c r="D2665" s="131">
        <v>1166997.2470656019</v>
      </c>
      <c r="E2665" s="131">
        <v>5641673.0243337201</v>
      </c>
      <c r="F2665" s="133">
        <v>221293376134.52783</v>
      </c>
      <c r="G2665" s="133">
        <v>36885394418.931709</v>
      </c>
      <c r="H2665" s="133">
        <v>586918257352.83875</v>
      </c>
      <c r="I2665" s="133">
        <v>9003102219476.0293</v>
      </c>
      <c r="J2665" s="133">
        <v>290450708212.4303</v>
      </c>
      <c r="K2665" s="133">
        <v>91579197282.891693</v>
      </c>
      <c r="L2665" s="133">
        <v>2336933611129.6455</v>
      </c>
      <c r="M2665" s="133">
        <v>12308983993453.836</v>
      </c>
      <c r="N2665" s="133">
        <v>13138438936598.719</v>
      </c>
      <c r="O2665" s="132">
        <v>0.55196240002393482</v>
      </c>
      <c r="P2665" s="132">
        <v>0.62167852468047347</v>
      </c>
      <c r="Q2665" s="133">
        <v>3240.8581491363393</v>
      </c>
      <c r="R2665" s="426">
        <v>1.0345209278813061</v>
      </c>
    </row>
    <row r="2666" spans="1:18">
      <c r="A2666" s="134">
        <f t="shared" si="41"/>
        <v>2661</v>
      </c>
      <c r="B2666" s="131">
        <v>10683651.232244125</v>
      </c>
      <c r="C2666" s="131">
        <v>13800087.1544863</v>
      </c>
      <c r="D2666" s="131">
        <v>1134754.2102269565</v>
      </c>
      <c r="E2666" s="131">
        <v>3831232.8559084032</v>
      </c>
      <c r="F2666" s="133">
        <v>196391446603.89386</v>
      </c>
      <c r="G2666" s="133">
        <v>61197484090.331223</v>
      </c>
      <c r="H2666" s="133">
        <v>612961563420.98376</v>
      </c>
      <c r="I2666" s="133">
        <v>17979801916051.891</v>
      </c>
      <c r="J2666" s="133">
        <v>248940880665.78427</v>
      </c>
      <c r="K2666" s="133">
        <v>98675537792.114441</v>
      </c>
      <c r="L2666" s="133">
        <v>2118418249858.1887</v>
      </c>
      <c r="M2666" s="133">
        <v>21058798147788.961</v>
      </c>
      <c r="N2666" s="133">
        <v>22284098836419.133</v>
      </c>
      <c r="O2666" s="132">
        <v>0.67458519327351596</v>
      </c>
      <c r="P2666" s="132">
        <v>0.7391042997412719</v>
      </c>
      <c r="Q2666" s="133">
        <v>5496.8176705523265</v>
      </c>
      <c r="R2666" s="426">
        <v>0.95383716212691227</v>
      </c>
    </row>
    <row r="2667" spans="1:18">
      <c r="A2667" s="134">
        <f t="shared" si="41"/>
        <v>2662</v>
      </c>
      <c r="B2667" s="131">
        <v>10947371.302796153</v>
      </c>
      <c r="C2667" s="131">
        <v>16342238.199558152</v>
      </c>
      <c r="D2667" s="131">
        <v>1397243.5915056141</v>
      </c>
      <c r="E2667" s="131">
        <v>4633408.5420407262</v>
      </c>
      <c r="F2667" s="133">
        <v>283764129330.20801</v>
      </c>
      <c r="G2667" s="133">
        <v>90422504897.2173</v>
      </c>
      <c r="H2667" s="133">
        <v>719131941401.04016</v>
      </c>
      <c r="I2667" s="133">
        <v>26043775884617.418</v>
      </c>
      <c r="J2667" s="133">
        <v>353908331347.22778</v>
      </c>
      <c r="K2667" s="133">
        <v>93111787831.347549</v>
      </c>
      <c r="L2667" s="133">
        <v>3286718785431.8086</v>
      </c>
      <c r="M2667" s="133">
        <v>30496646730628.84</v>
      </c>
      <c r="N2667" s="133">
        <v>32312055683768.141</v>
      </c>
      <c r="O2667" s="132">
        <v>0.68847230487870603</v>
      </c>
      <c r="P2667" s="132">
        <v>0.77348000372112391</v>
      </c>
      <c r="Q2667" s="133">
        <v>7970.413340840686</v>
      </c>
      <c r="R2667" s="426">
        <v>1.2767139358696624</v>
      </c>
    </row>
    <row r="2668" spans="1:18">
      <c r="A2668" s="134">
        <f t="shared" si="41"/>
        <v>2663</v>
      </c>
      <c r="B2668" s="131">
        <v>8361728.8269674573</v>
      </c>
      <c r="C2668" s="131">
        <v>4378948.9359576739</v>
      </c>
      <c r="D2668" s="131">
        <v>1312429.4426213661</v>
      </c>
      <c r="E2668" s="131">
        <v>6243174.7793659195</v>
      </c>
      <c r="F2668" s="133">
        <v>245956933324.86725</v>
      </c>
      <c r="G2668" s="133">
        <v>56810944867.579529</v>
      </c>
      <c r="H2668" s="133">
        <v>611355879132.80737</v>
      </c>
      <c r="I2668" s="133">
        <v>9411467271911.4063</v>
      </c>
      <c r="J2668" s="133">
        <v>333220995490.95715</v>
      </c>
      <c r="K2668" s="133">
        <v>128532781775.02716</v>
      </c>
      <c r="L2668" s="133">
        <v>3615305489741.0464</v>
      </c>
      <c r="M2668" s="133">
        <v>14099882418051.244</v>
      </c>
      <c r="N2668" s="133">
        <v>15126942454466.617</v>
      </c>
      <c r="O2668" s="132">
        <v>0.57694796021812145</v>
      </c>
      <c r="P2668" s="132">
        <v>0.64731986021543342</v>
      </c>
      <c r="Q2668" s="133">
        <v>3731.3622235980802</v>
      </c>
      <c r="R2668" s="426">
        <v>1.3170738007335916</v>
      </c>
    </row>
    <row r="2669" spans="1:18">
      <c r="A2669" s="134">
        <f t="shared" si="41"/>
        <v>2664</v>
      </c>
      <c r="B2669" s="131">
        <v>7631047.138477033</v>
      </c>
      <c r="C2669" s="131">
        <v>5661883.5221268637</v>
      </c>
      <c r="D2669" s="131">
        <v>634616.78157133656</v>
      </c>
      <c r="E2669" s="131">
        <v>5490553.4761480689</v>
      </c>
      <c r="F2669" s="133">
        <v>158143145522.7428</v>
      </c>
      <c r="G2669" s="133">
        <v>40900533576.094261</v>
      </c>
      <c r="H2669" s="133">
        <v>471437420923.00342</v>
      </c>
      <c r="I2669" s="133">
        <v>9701042333712.9082</v>
      </c>
      <c r="J2669" s="133">
        <v>355395193605.74023</v>
      </c>
      <c r="K2669" s="133">
        <v>55237271899.01329</v>
      </c>
      <c r="L2669" s="133">
        <v>1289160430979.5168</v>
      </c>
      <c r="M2669" s="133">
        <v>11872272651120.184</v>
      </c>
      <c r="N2669" s="133">
        <v>12715902695892.395</v>
      </c>
      <c r="O2669" s="132">
        <v>0.57618108707494531</v>
      </c>
      <c r="P2669" s="132">
        <v>0.6326031366252266</v>
      </c>
      <c r="Q2669" s="133">
        <v>3136.6311534021693</v>
      </c>
      <c r="R2669" s="426">
        <v>1.0013483299631689</v>
      </c>
    </row>
    <row r="2670" spans="1:18">
      <c r="A2670" s="134">
        <f t="shared" si="41"/>
        <v>2665</v>
      </c>
      <c r="B2670" s="131">
        <v>10035203.051988404</v>
      </c>
      <c r="C2670" s="131">
        <v>4904943.9786128076</v>
      </c>
      <c r="D2670" s="131">
        <v>809376.04536027415</v>
      </c>
      <c r="E2670" s="131">
        <v>4315018.4783419138</v>
      </c>
      <c r="F2670" s="133">
        <v>189277101487.86945</v>
      </c>
      <c r="G2670" s="133">
        <v>48017046166.033531</v>
      </c>
      <c r="H2670" s="133">
        <v>886284482279.6189</v>
      </c>
      <c r="I2670" s="133">
        <v>7955853532001.5049</v>
      </c>
      <c r="J2670" s="133">
        <v>218299880015.01331</v>
      </c>
      <c r="K2670" s="133">
        <v>77667067240.541</v>
      </c>
      <c r="L2670" s="133">
        <v>1531000166035.9546</v>
      </c>
      <c r="M2670" s="133">
        <v>10669105127572.633</v>
      </c>
      <c r="N2670" s="133">
        <v>11450998625049.025</v>
      </c>
      <c r="O2670" s="132">
        <v>0.54833556648172943</v>
      </c>
      <c r="P2670" s="132">
        <v>0.61086265772355319</v>
      </c>
      <c r="Q2670" s="133">
        <v>2824.6173224097251</v>
      </c>
      <c r="R2670" s="426">
        <v>0.95660888878909756</v>
      </c>
    </row>
    <row r="2671" spans="1:18">
      <c r="A2671" s="134">
        <f t="shared" si="41"/>
        <v>2666</v>
      </c>
      <c r="B2671" s="131">
        <v>7162590.9451811453</v>
      </c>
      <c r="C2671" s="131">
        <v>5486605.129047689</v>
      </c>
      <c r="D2671" s="131">
        <v>710795.63334833458</v>
      </c>
      <c r="E2671" s="131">
        <v>3969207.1408513919</v>
      </c>
      <c r="F2671" s="133">
        <v>219675200695.51495</v>
      </c>
      <c r="G2671" s="133">
        <v>55925101309.324677</v>
      </c>
      <c r="H2671" s="133">
        <v>156141610604.73795</v>
      </c>
      <c r="I2671" s="133">
        <v>10432489022043.473</v>
      </c>
      <c r="J2671" s="133">
        <v>164146843917.15659</v>
      </c>
      <c r="K2671" s="133">
        <v>75410200543.318283</v>
      </c>
      <c r="L2671" s="133">
        <v>1474312795669.8291</v>
      </c>
      <c r="M2671" s="133">
        <v>12302500472778.516</v>
      </c>
      <c r="N2671" s="133">
        <v>13079263513020.656</v>
      </c>
      <c r="O2671" s="132">
        <v>0.62548694932993409</v>
      </c>
      <c r="P2671" s="132">
        <v>0.68243444545871013</v>
      </c>
      <c r="Q2671" s="133">
        <v>3226.2613500297621</v>
      </c>
      <c r="R2671" s="426">
        <v>1.0141081601815407</v>
      </c>
    </row>
    <row r="2672" spans="1:18">
      <c r="A2672" s="134">
        <f t="shared" si="41"/>
        <v>2667</v>
      </c>
      <c r="B2672" s="131">
        <v>12385781.341507591</v>
      </c>
      <c r="C2672" s="131">
        <v>4514843.1717927437</v>
      </c>
      <c r="D2672" s="131">
        <v>1437648.8482852404</v>
      </c>
      <c r="E2672" s="131">
        <v>5375842.1389084598</v>
      </c>
      <c r="F2672" s="133">
        <v>217549677470.32104</v>
      </c>
      <c r="G2672" s="133">
        <v>68889958401.075714</v>
      </c>
      <c r="H2672" s="133">
        <v>553463580655.14758</v>
      </c>
      <c r="I2672" s="133">
        <v>8509613190322.8037</v>
      </c>
      <c r="J2672" s="133">
        <v>320223048916.77924</v>
      </c>
      <c r="K2672" s="133">
        <v>145437081440.78537</v>
      </c>
      <c r="L2672" s="133">
        <v>3289457208346.8745</v>
      </c>
      <c r="M2672" s="133">
        <v>12818194109682.391</v>
      </c>
      <c r="N2672" s="133">
        <v>13664176013670.953</v>
      </c>
      <c r="O2672" s="132">
        <v>0.5267978970562418</v>
      </c>
      <c r="P2672" s="132">
        <v>0.61714457347554164</v>
      </c>
      <c r="Q2672" s="133">
        <v>3370.5416905947095</v>
      </c>
      <c r="R2672" s="426">
        <v>1.1688081243410824</v>
      </c>
    </row>
    <row r="2673" spans="1:18">
      <c r="A2673" s="134">
        <f t="shared" si="41"/>
        <v>2668</v>
      </c>
      <c r="B2673" s="131">
        <v>10913137.542111395</v>
      </c>
      <c r="C2673" s="131">
        <v>16947504.190667473</v>
      </c>
      <c r="D2673" s="131">
        <v>821033.88126634527</v>
      </c>
      <c r="E2673" s="131">
        <v>5659429.3284497475</v>
      </c>
      <c r="F2673" s="133">
        <v>261062953846.89529</v>
      </c>
      <c r="G2673" s="133">
        <v>66084482822.821335</v>
      </c>
      <c r="H2673" s="133">
        <v>45434664353.731201</v>
      </c>
      <c r="I2673" s="133">
        <v>21005384320495.383</v>
      </c>
      <c r="J2673" s="133">
        <v>338085465556.76422</v>
      </c>
      <c r="K2673" s="133">
        <v>66542067145.642395</v>
      </c>
      <c r="L2673" s="133">
        <v>2168003165872.6406</v>
      </c>
      <c r="M2673" s="133">
        <v>23623449683424.16</v>
      </c>
      <c r="N2673" s="133">
        <v>25029599659427.746</v>
      </c>
      <c r="O2673" s="132">
        <v>0.68195889900714191</v>
      </c>
      <c r="P2673" s="132">
        <v>0.72934521965398014</v>
      </c>
      <c r="Q2673" s="133">
        <v>6174.0502366619994</v>
      </c>
      <c r="R2673" s="426">
        <v>1.1847108537147022</v>
      </c>
    </row>
    <row r="2674" spans="1:18">
      <c r="A2674" s="134">
        <f t="shared" si="41"/>
        <v>2669</v>
      </c>
      <c r="B2674" s="131">
        <v>10209235.060085947</v>
      </c>
      <c r="C2674" s="131">
        <v>7697758.3733076388</v>
      </c>
      <c r="D2674" s="131">
        <v>1414142.4894845034</v>
      </c>
      <c r="E2674" s="131">
        <v>4960877.9963407069</v>
      </c>
      <c r="F2674" s="133">
        <v>165901921402.07358</v>
      </c>
      <c r="G2674" s="133">
        <v>69588123572.832855</v>
      </c>
      <c r="H2674" s="133">
        <v>775285841172.37439</v>
      </c>
      <c r="I2674" s="133">
        <v>13659000573008.395</v>
      </c>
      <c r="J2674" s="133">
        <v>148415475488.98312</v>
      </c>
      <c r="K2674" s="133">
        <v>143669102261.58679</v>
      </c>
      <c r="L2674" s="133">
        <v>2881068337585.3262</v>
      </c>
      <c r="M2674" s="133">
        <v>17607439329516.664</v>
      </c>
      <c r="N2674" s="133">
        <v>18725208317559.789</v>
      </c>
      <c r="O2674" s="132">
        <v>0.60310200692580584</v>
      </c>
      <c r="P2674" s="132">
        <v>0.67641273453358497</v>
      </c>
      <c r="Q2674" s="133">
        <v>4618.946304282138</v>
      </c>
      <c r="R2674" s="426">
        <v>1.057267622605522</v>
      </c>
    </row>
    <row r="2675" spans="1:18">
      <c r="A2675" s="134">
        <f t="shared" si="41"/>
        <v>2670</v>
      </c>
      <c r="B2675" s="131">
        <v>11853024.077455752</v>
      </c>
      <c r="C2675" s="131">
        <v>9200560.142175056</v>
      </c>
      <c r="D2675" s="131">
        <v>608433.22926071286</v>
      </c>
      <c r="E2675" s="131">
        <v>4263648.3856808031</v>
      </c>
      <c r="F2675" s="133">
        <v>278542897882.47656</v>
      </c>
      <c r="G2675" s="133">
        <v>60020284382.25058</v>
      </c>
      <c r="H2675" s="133">
        <v>656155053349.88452</v>
      </c>
      <c r="I2675" s="133">
        <v>14218362983687.133</v>
      </c>
      <c r="J2675" s="133">
        <v>252618705033.09082</v>
      </c>
      <c r="K2675" s="133">
        <v>68081616724.384216</v>
      </c>
      <c r="L2675" s="133">
        <v>1559234538331.2617</v>
      </c>
      <c r="M2675" s="133">
        <v>16754452897125.756</v>
      </c>
      <c r="N2675" s="133">
        <v>17928919226497.047</v>
      </c>
      <c r="O2675" s="132">
        <v>0.62820269138089757</v>
      </c>
      <c r="P2675" s="132">
        <v>0.6880616489095055</v>
      </c>
      <c r="Q2675" s="133">
        <v>4422.525709545399</v>
      </c>
      <c r="R2675" s="426">
        <v>1.3267301803810165</v>
      </c>
    </row>
    <row r="2676" spans="1:18">
      <c r="A2676" s="134">
        <f t="shared" si="41"/>
        <v>2671</v>
      </c>
      <c r="B2676" s="131">
        <v>11785490.220453847</v>
      </c>
      <c r="C2676" s="131">
        <v>6971416.9711634992</v>
      </c>
      <c r="D2676" s="131">
        <v>913741.35343278549</v>
      </c>
      <c r="E2676" s="131">
        <v>4423492.8242940698</v>
      </c>
      <c r="F2676" s="133">
        <v>208895565311.77905</v>
      </c>
      <c r="G2676" s="133">
        <v>40483315379.926216</v>
      </c>
      <c r="H2676" s="133">
        <v>334470679184.86176</v>
      </c>
      <c r="I2676" s="133">
        <v>12422057777685.055</v>
      </c>
      <c r="J2676" s="133">
        <v>226470787125.95932</v>
      </c>
      <c r="K2676" s="133">
        <v>60161900534.752556</v>
      </c>
      <c r="L2676" s="133">
        <v>1511204261711.4089</v>
      </c>
      <c r="M2676" s="133">
        <v>14554365406242.035</v>
      </c>
      <c r="N2676" s="133">
        <v>15489114081260.363</v>
      </c>
      <c r="O2676" s="132">
        <v>0.61134358420344992</v>
      </c>
      <c r="P2676" s="132">
        <v>0.66276122085857647</v>
      </c>
      <c r="Q2676" s="133">
        <v>3820.6990826986589</v>
      </c>
      <c r="R2676" s="426">
        <v>0.78720733436817092</v>
      </c>
    </row>
    <row r="2677" spans="1:18">
      <c r="A2677" s="134">
        <f t="shared" si="41"/>
        <v>2672</v>
      </c>
      <c r="B2677" s="131">
        <v>8428512.3789773565</v>
      </c>
      <c r="C2677" s="131">
        <v>4950440.9333583908</v>
      </c>
      <c r="D2677" s="131">
        <v>536977.24234592286</v>
      </c>
      <c r="E2677" s="131">
        <v>3609102.0016924348</v>
      </c>
      <c r="F2677" s="133">
        <v>205481914157.52985</v>
      </c>
      <c r="G2677" s="133">
        <v>50364284514.339767</v>
      </c>
      <c r="H2677" s="133">
        <v>388710896637.0379</v>
      </c>
      <c r="I2677" s="133">
        <v>7728210633600.2656</v>
      </c>
      <c r="J2677" s="133">
        <v>247809143430.62201</v>
      </c>
      <c r="K2677" s="133">
        <v>46707711381.483177</v>
      </c>
      <c r="L2677" s="133">
        <v>1000184754879.0701</v>
      </c>
      <c r="M2677" s="133">
        <v>9411623139928.4785</v>
      </c>
      <c r="N2677" s="133">
        <v>10101661858796.295</v>
      </c>
      <c r="O2677" s="132">
        <v>0.57268136854983342</v>
      </c>
      <c r="P2677" s="132">
        <v>0.63875439658479083</v>
      </c>
      <c r="Q2677" s="133">
        <v>2491.7764821895153</v>
      </c>
      <c r="R2677" s="426">
        <v>0.97033574170859427</v>
      </c>
    </row>
    <row r="2678" spans="1:18">
      <c r="A2678" s="134">
        <f t="shared" si="41"/>
        <v>2673</v>
      </c>
      <c r="B2678" s="131">
        <v>11909105.193589922</v>
      </c>
      <c r="C2678" s="131">
        <v>5745227.4900807561</v>
      </c>
      <c r="D2678" s="131">
        <v>1016595.4405788354</v>
      </c>
      <c r="E2678" s="131">
        <v>4045872.3407724472</v>
      </c>
      <c r="F2678" s="133">
        <v>256484514932.76639</v>
      </c>
      <c r="G2678" s="133">
        <v>73846102157.036743</v>
      </c>
      <c r="H2678" s="133">
        <v>684118918422.9054</v>
      </c>
      <c r="I2678" s="133">
        <v>10801107711387.602</v>
      </c>
      <c r="J2678" s="133">
        <v>206874080150.06171</v>
      </c>
      <c r="K2678" s="133">
        <v>103437557824.04196</v>
      </c>
      <c r="L2678" s="133">
        <v>2562219045516.4297</v>
      </c>
      <c r="M2678" s="133">
        <v>14357757313301.041</v>
      </c>
      <c r="N2678" s="133">
        <v>15308589743264.459</v>
      </c>
      <c r="O2678" s="132">
        <v>0.59665416188651121</v>
      </c>
      <c r="P2678" s="132">
        <v>0.65780011018389395</v>
      </c>
      <c r="Q2678" s="133">
        <v>3776.1691522605965</v>
      </c>
      <c r="R2678" s="426">
        <v>1.160017198737092</v>
      </c>
    </row>
    <row r="2679" spans="1:18">
      <c r="A2679" s="134">
        <f t="shared" si="41"/>
        <v>2674</v>
      </c>
      <c r="B2679" s="131">
        <v>9428081.4815489277</v>
      </c>
      <c r="C2679" s="131">
        <v>11859847.237561639</v>
      </c>
      <c r="D2679" s="131">
        <v>852565.34991883824</v>
      </c>
      <c r="E2679" s="131">
        <v>6580195.697516459</v>
      </c>
      <c r="F2679" s="133">
        <v>231502677368.17755</v>
      </c>
      <c r="G2679" s="133">
        <v>67410855785.178139</v>
      </c>
      <c r="H2679" s="133">
        <v>210149781697.30621</v>
      </c>
      <c r="I2679" s="133">
        <v>14575353975027.873</v>
      </c>
      <c r="J2679" s="133">
        <v>326038858337.73523</v>
      </c>
      <c r="K2679" s="133">
        <v>80229811699.757675</v>
      </c>
      <c r="L2679" s="133">
        <v>1879483935443.656</v>
      </c>
      <c r="M2679" s="133">
        <v>17071256362206.328</v>
      </c>
      <c r="N2679" s="133">
        <v>18123651103235.844</v>
      </c>
      <c r="O2679" s="132">
        <v>0.61330706234942645</v>
      </c>
      <c r="P2679" s="132">
        <v>0.67145408117667227</v>
      </c>
      <c r="Q2679" s="133">
        <v>4470.560212934347</v>
      </c>
      <c r="R2679" s="426">
        <v>1.0109186833806514</v>
      </c>
    </row>
    <row r="2680" spans="1:18">
      <c r="A2680" s="134">
        <f t="shared" si="41"/>
        <v>2675</v>
      </c>
      <c r="B2680" s="131">
        <v>11980862.279440621</v>
      </c>
      <c r="C2680" s="131">
        <v>5556973.2694832459</v>
      </c>
      <c r="D2680" s="131">
        <v>917288.02850685106</v>
      </c>
      <c r="E2680" s="131">
        <v>3914859.8521196335</v>
      </c>
      <c r="F2680" s="133">
        <v>263052211001.99292</v>
      </c>
      <c r="G2680" s="133">
        <v>75338216410.997421</v>
      </c>
      <c r="H2680" s="133">
        <v>398799777544.77325</v>
      </c>
      <c r="I2680" s="133">
        <v>11105572220259.484</v>
      </c>
      <c r="J2680" s="133">
        <v>175677927746.20926</v>
      </c>
      <c r="K2680" s="133">
        <v>98116054651.951553</v>
      </c>
      <c r="L2680" s="133">
        <v>2034398011868.1316</v>
      </c>
      <c r="M2680" s="133">
        <v>13812563992070.549</v>
      </c>
      <c r="N2680" s="133">
        <v>14685947415109.645</v>
      </c>
      <c r="O2680" s="132">
        <v>0.5922633324844776</v>
      </c>
      <c r="P2680" s="132">
        <v>0.64125002148721966</v>
      </c>
      <c r="Q2680" s="133">
        <v>3622.5819968203364</v>
      </c>
      <c r="R2680" s="426">
        <v>1.0212786542432599</v>
      </c>
    </row>
    <row r="2681" spans="1:18">
      <c r="A2681" s="134">
        <f t="shared" si="41"/>
        <v>2676</v>
      </c>
      <c r="B2681" s="131">
        <v>8701854.3166304659</v>
      </c>
      <c r="C2681" s="131">
        <v>4954500.3799007209</v>
      </c>
      <c r="D2681" s="131">
        <v>809690.51661567704</v>
      </c>
      <c r="E2681" s="131">
        <v>2775368.0596324862</v>
      </c>
      <c r="F2681" s="133">
        <v>184485266875.14716</v>
      </c>
      <c r="G2681" s="133">
        <v>49388610427.937744</v>
      </c>
      <c r="H2681" s="133">
        <v>616150441192.93237</v>
      </c>
      <c r="I2681" s="133">
        <v>10829900105381.699</v>
      </c>
      <c r="J2681" s="133">
        <v>169072717300.06763</v>
      </c>
      <c r="K2681" s="133">
        <v>66168468640.559509</v>
      </c>
      <c r="L2681" s="133">
        <v>1471234168924.3711</v>
      </c>
      <c r="M2681" s="133">
        <v>13152525901439.629</v>
      </c>
      <c r="N2681" s="133">
        <v>14114598277442.951</v>
      </c>
      <c r="O2681" s="132">
        <v>0.63044495905998932</v>
      </c>
      <c r="P2681" s="132">
        <v>0.70122758964529652</v>
      </c>
      <c r="Q2681" s="133">
        <v>3481.6473304003334</v>
      </c>
      <c r="R2681" s="426">
        <v>1.0554603365410336</v>
      </c>
    </row>
    <row r="2682" spans="1:18">
      <c r="A2682" s="134">
        <f t="shared" si="41"/>
        <v>2677</v>
      </c>
      <c r="B2682" s="131">
        <v>11744525.202468902</v>
      </c>
      <c r="C2682" s="131">
        <v>9834627.3647571523</v>
      </c>
      <c r="D2682" s="131">
        <v>753311.35883140564</v>
      </c>
      <c r="E2682" s="131">
        <v>6527043.7650277019</v>
      </c>
      <c r="F2682" s="133">
        <v>186025255432.84146</v>
      </c>
      <c r="G2682" s="133">
        <v>45767847930.736687</v>
      </c>
      <c r="H2682" s="133">
        <v>280663270071.31146</v>
      </c>
      <c r="I2682" s="133">
        <v>13981682079528.932</v>
      </c>
      <c r="J2682" s="133">
        <v>401360678242.52142</v>
      </c>
      <c r="K2682" s="133">
        <v>70988188692.558777</v>
      </c>
      <c r="L2682" s="133">
        <v>1740476736097.4883</v>
      </c>
      <c r="M2682" s="133">
        <v>16475170952632.811</v>
      </c>
      <c r="N2682" s="133">
        <v>17538619009498.43</v>
      </c>
      <c r="O2682" s="132">
        <v>0.5953853441900131</v>
      </c>
      <c r="P2682" s="132">
        <v>0.65105352185920429</v>
      </c>
      <c r="Q2682" s="133">
        <v>4326.2503723479103</v>
      </c>
      <c r="R2682" s="426">
        <v>1.1234909006934419</v>
      </c>
    </row>
    <row r="2683" spans="1:18">
      <c r="A2683" s="134">
        <f t="shared" si="41"/>
        <v>2678</v>
      </c>
      <c r="B2683" s="131">
        <v>9756832.7062760536</v>
      </c>
      <c r="C2683" s="131">
        <v>12285358.452629482</v>
      </c>
      <c r="D2683" s="131">
        <v>764345.8300280408</v>
      </c>
      <c r="E2683" s="131">
        <v>4139507.3977222471</v>
      </c>
      <c r="F2683" s="133">
        <v>191695634263.77692</v>
      </c>
      <c r="G2683" s="133">
        <v>49266241201.869156</v>
      </c>
      <c r="H2683" s="133">
        <v>555051189862.55896</v>
      </c>
      <c r="I2683" s="133">
        <v>17790421962723.711</v>
      </c>
      <c r="J2683" s="133">
        <v>221143444386.2999</v>
      </c>
      <c r="K2683" s="133">
        <v>78636449209.424469</v>
      </c>
      <c r="L2683" s="133">
        <v>1501310220604.5579</v>
      </c>
      <c r="M2683" s="133">
        <v>20146563266786.555</v>
      </c>
      <c r="N2683" s="133">
        <v>21375678546105.094</v>
      </c>
      <c r="O2683" s="132">
        <v>0.66826759573824723</v>
      </c>
      <c r="P2683" s="132">
        <v>0.73256830019090191</v>
      </c>
      <c r="Q2683" s="133">
        <v>5272.7376778749613</v>
      </c>
      <c r="R2683" s="426">
        <v>0.98522537909657282</v>
      </c>
    </row>
    <row r="2684" spans="1:18">
      <c r="A2684" s="134">
        <f t="shared" si="41"/>
        <v>2679</v>
      </c>
      <c r="B2684" s="131">
        <v>11210184.425248628</v>
      </c>
      <c r="C2684" s="131">
        <v>5398598.0886100931</v>
      </c>
      <c r="D2684" s="131">
        <v>984423.6971477319</v>
      </c>
      <c r="E2684" s="131">
        <v>5842615.5174668748</v>
      </c>
      <c r="F2684" s="133">
        <v>243285023745.93231</v>
      </c>
      <c r="G2684" s="133">
        <v>49894911621.297195</v>
      </c>
      <c r="H2684" s="133">
        <v>557213588007.12744</v>
      </c>
      <c r="I2684" s="133">
        <v>9854746892863.3457</v>
      </c>
      <c r="J2684" s="133">
        <v>318228564526.24567</v>
      </c>
      <c r="K2684" s="133">
        <v>53866431061.616249</v>
      </c>
      <c r="L2684" s="133">
        <v>2469287138848.292</v>
      </c>
      <c r="M2684" s="133">
        <v>13253342615306.629</v>
      </c>
      <c r="N2684" s="133">
        <v>14172571433219.482</v>
      </c>
      <c r="O2684" s="132">
        <v>0.56109349138177356</v>
      </c>
      <c r="P2684" s="132">
        <v>0.61832645170345646</v>
      </c>
      <c r="Q2684" s="133">
        <v>3495.947566161688</v>
      </c>
      <c r="R2684" s="426">
        <v>1.237264604788809</v>
      </c>
    </row>
    <row r="2685" spans="1:18">
      <c r="A2685" s="134">
        <f t="shared" si="41"/>
        <v>2680</v>
      </c>
      <c r="B2685" s="131">
        <v>8757256.9000653606</v>
      </c>
      <c r="C2685" s="131">
        <v>4163420.5649329619</v>
      </c>
      <c r="D2685" s="131">
        <v>1235229.1178150959</v>
      </c>
      <c r="E2685" s="131">
        <v>6509920.1016854346</v>
      </c>
      <c r="F2685" s="133">
        <v>223747334181.49637</v>
      </c>
      <c r="G2685" s="133">
        <v>59274098867.525414</v>
      </c>
      <c r="H2685" s="133">
        <v>748117807712.33533</v>
      </c>
      <c r="I2685" s="133">
        <v>8815361399640.9688</v>
      </c>
      <c r="J2685" s="133">
        <v>323420307842.78992</v>
      </c>
      <c r="K2685" s="133">
        <v>145467210324.80402</v>
      </c>
      <c r="L2685" s="133">
        <v>2917101805146.8643</v>
      </c>
      <c r="M2685" s="133">
        <v>12949468530667.762</v>
      </c>
      <c r="N2685" s="133">
        <v>13977513841765.777</v>
      </c>
      <c r="O2685" s="132">
        <v>0.54932137005516768</v>
      </c>
      <c r="P2685" s="132">
        <v>0.62942315765835943</v>
      </c>
      <c r="Q2685" s="133">
        <v>3447.8327187384748</v>
      </c>
      <c r="R2685" s="426">
        <v>1.1383965609769175</v>
      </c>
    </row>
    <row r="2686" spans="1:18">
      <c r="A2686" s="134">
        <f t="shared" si="41"/>
        <v>2681</v>
      </c>
      <c r="B2686" s="131">
        <v>9624017.7791883331</v>
      </c>
      <c r="C2686" s="131">
        <v>12027049.593038406</v>
      </c>
      <c r="D2686" s="131">
        <v>725520.7870788807</v>
      </c>
      <c r="E2686" s="131">
        <v>5385074.0552933449</v>
      </c>
      <c r="F2686" s="133">
        <v>211659712629.01361</v>
      </c>
      <c r="G2686" s="133">
        <v>49042559252.73848</v>
      </c>
      <c r="H2686" s="133">
        <v>893246682258.81543</v>
      </c>
      <c r="I2686" s="133">
        <v>16893734776574.01</v>
      </c>
      <c r="J2686" s="133">
        <v>139044049943.95078</v>
      </c>
      <c r="K2686" s="133">
        <v>87058515839.135422</v>
      </c>
      <c r="L2686" s="133">
        <v>1946578769733.2847</v>
      </c>
      <c r="M2686" s="133">
        <v>19959662794349.195</v>
      </c>
      <c r="N2686" s="133">
        <v>21189217133705.895</v>
      </c>
      <c r="O2686" s="132">
        <v>0.65479729395105801</v>
      </c>
      <c r="P2686" s="132">
        <v>0.72012405278798464</v>
      </c>
      <c r="Q2686" s="133">
        <v>5226.7432495574485</v>
      </c>
      <c r="R2686" s="426">
        <v>1.1865307891457413</v>
      </c>
    </row>
    <row r="2687" spans="1:18">
      <c r="A2687" s="134">
        <f t="shared" si="41"/>
        <v>2682</v>
      </c>
      <c r="B2687" s="131">
        <v>12836376.750136457</v>
      </c>
      <c r="C2687" s="131">
        <v>5607409.9507213244</v>
      </c>
      <c r="D2687" s="131">
        <v>501024.33222751791</v>
      </c>
      <c r="E2687" s="131">
        <v>3971108.3003015812</v>
      </c>
      <c r="F2687" s="133">
        <v>232135126689.80981</v>
      </c>
      <c r="G2687" s="133">
        <v>55946084564.792343</v>
      </c>
      <c r="H2687" s="133">
        <v>717862106617.30652</v>
      </c>
      <c r="I2687" s="133">
        <v>10614819216836.949</v>
      </c>
      <c r="J2687" s="133">
        <v>135728258186.52356</v>
      </c>
      <c r="K2687" s="133">
        <v>52922180478.901466</v>
      </c>
      <c r="L2687" s="133">
        <v>1268764634617.2725</v>
      </c>
      <c r="M2687" s="133">
        <v>12790096396736.953</v>
      </c>
      <c r="N2687" s="133">
        <v>13845814824604.068</v>
      </c>
      <c r="O2687" s="132">
        <v>0.58913594356407761</v>
      </c>
      <c r="P2687" s="132">
        <v>0.63952664378521895</v>
      </c>
      <c r="Q2687" s="133">
        <v>3415.3465280227106</v>
      </c>
      <c r="R2687" s="426">
        <v>1.1394758904372921</v>
      </c>
    </row>
    <row r="2688" spans="1:18">
      <c r="A2688" s="134">
        <f t="shared" si="41"/>
        <v>2683</v>
      </c>
      <c r="B2688" s="131">
        <v>13450425.29985874</v>
      </c>
      <c r="C2688" s="131">
        <v>12250545.696745411</v>
      </c>
      <c r="D2688" s="131">
        <v>1178343.247032386</v>
      </c>
      <c r="E2688" s="131">
        <v>3214898.9965566536</v>
      </c>
      <c r="F2688" s="133">
        <v>185146114974.42047</v>
      </c>
      <c r="G2688" s="133">
        <v>38357579884.923126</v>
      </c>
      <c r="H2688" s="133">
        <v>0</v>
      </c>
      <c r="I2688" s="133">
        <v>15791117703980.021</v>
      </c>
      <c r="J2688" s="133">
        <v>155389629336.216</v>
      </c>
      <c r="K2688" s="133">
        <v>109614904671.39137</v>
      </c>
      <c r="L2688" s="133">
        <v>2989937879121.1895</v>
      </c>
      <c r="M2688" s="133">
        <v>19046060117108.82</v>
      </c>
      <c r="N2688" s="133">
        <v>20126870219603.938</v>
      </c>
      <c r="O2688" s="132">
        <v>0.62981296904445683</v>
      </c>
      <c r="P2688" s="132">
        <v>0.68773143750517507</v>
      </c>
      <c r="Q2688" s="133">
        <v>4964.69418342475</v>
      </c>
      <c r="R2688" s="426">
        <v>1.2796844024137095</v>
      </c>
    </row>
    <row r="2689" spans="1:18">
      <c r="A2689" s="134">
        <f t="shared" si="41"/>
        <v>2684</v>
      </c>
      <c r="B2689" s="131">
        <v>10583344.656087901</v>
      </c>
      <c r="C2689" s="131">
        <v>7559902.3566539967</v>
      </c>
      <c r="D2689" s="131">
        <v>744445.20803343295</v>
      </c>
      <c r="E2689" s="131">
        <v>4003488.474893189</v>
      </c>
      <c r="F2689" s="133">
        <v>253455220705.52661</v>
      </c>
      <c r="G2689" s="133">
        <v>57917824839.421623</v>
      </c>
      <c r="H2689" s="133">
        <v>758802238127.13257</v>
      </c>
      <c r="I2689" s="133">
        <v>12241842858700.336</v>
      </c>
      <c r="J2689" s="133">
        <v>182177003799.71085</v>
      </c>
      <c r="K2689" s="133">
        <v>66641055973.900726</v>
      </c>
      <c r="L2689" s="133">
        <v>1535728725033.1753</v>
      </c>
      <c r="M2689" s="133">
        <v>14785191881634.256</v>
      </c>
      <c r="N2689" s="133">
        <v>15814416366805.801</v>
      </c>
      <c r="O2689" s="132">
        <v>0.61685769762315901</v>
      </c>
      <c r="P2689" s="132">
        <v>0.67871999074414502</v>
      </c>
      <c r="Q2689" s="133">
        <v>3900.941383030538</v>
      </c>
      <c r="R2689" s="426">
        <v>1.0414518717344867</v>
      </c>
    </row>
    <row r="2690" spans="1:18">
      <c r="A2690" s="134">
        <f t="shared" si="41"/>
        <v>2685</v>
      </c>
      <c r="B2690" s="131">
        <v>12160949.828203049</v>
      </c>
      <c r="C2690" s="131">
        <v>4350338.6391909309</v>
      </c>
      <c r="D2690" s="131">
        <v>837479.39278755884</v>
      </c>
      <c r="E2690" s="131">
        <v>4126843.6177060707</v>
      </c>
      <c r="F2690" s="133">
        <v>159645055242.0105</v>
      </c>
      <c r="G2690" s="133">
        <v>52935740345.082512</v>
      </c>
      <c r="H2690" s="133">
        <v>0</v>
      </c>
      <c r="I2690" s="133">
        <v>7969310525515.6836</v>
      </c>
      <c r="J2690" s="133">
        <v>233375671909.95786</v>
      </c>
      <c r="K2690" s="133">
        <v>92256698443.818634</v>
      </c>
      <c r="L2690" s="133">
        <v>1896313630981.8196</v>
      </c>
      <c r="M2690" s="133">
        <v>10191256526851.279</v>
      </c>
      <c r="N2690" s="133">
        <v>10783581194451.76</v>
      </c>
      <c r="O2690" s="132">
        <v>0.49115754522300437</v>
      </c>
      <c r="P2690" s="132">
        <v>0.56378998217143883</v>
      </c>
      <c r="Q2690" s="133">
        <v>2659.9854944380268</v>
      </c>
      <c r="R2690" s="426">
        <v>1.0668455057151855</v>
      </c>
    </row>
    <row r="2691" spans="1:18">
      <c r="A2691" s="134">
        <f t="shared" si="41"/>
        <v>2686</v>
      </c>
      <c r="B2691" s="131">
        <v>13055002.551678758</v>
      </c>
      <c r="C2691" s="131">
        <v>8731257.1277948096</v>
      </c>
      <c r="D2691" s="131">
        <v>1184982.9084878333</v>
      </c>
      <c r="E2691" s="131">
        <v>5210339.0232939003</v>
      </c>
      <c r="F2691" s="133">
        <v>132394536980.01799</v>
      </c>
      <c r="G2691" s="133">
        <v>54893517063.865845</v>
      </c>
      <c r="H2691" s="133">
        <v>598478561127.1283</v>
      </c>
      <c r="I2691" s="133">
        <v>9746867316482.8672</v>
      </c>
      <c r="J2691" s="133">
        <v>450501493427.02972</v>
      </c>
      <c r="K2691" s="133">
        <v>117240714298.30908</v>
      </c>
      <c r="L2691" s="133">
        <v>1942628968117.2803</v>
      </c>
      <c r="M2691" s="133">
        <v>12855717053452.613</v>
      </c>
      <c r="N2691" s="133">
        <v>13612262185429.58</v>
      </c>
      <c r="O2691" s="132">
        <v>0.52612359173297307</v>
      </c>
      <c r="P2691" s="132">
        <v>0.586775994049202</v>
      </c>
      <c r="Q2691" s="133">
        <v>3357.736108887415</v>
      </c>
      <c r="R2691" s="426">
        <v>0.80373584435953871</v>
      </c>
    </row>
    <row r="2692" spans="1:18">
      <c r="A2692" s="134">
        <f t="shared" si="41"/>
        <v>2687</v>
      </c>
      <c r="B2692" s="131">
        <v>14567659.841083609</v>
      </c>
      <c r="C2692" s="131">
        <v>5164567.2549351435</v>
      </c>
      <c r="D2692" s="131">
        <v>1066183.1980447341</v>
      </c>
      <c r="E2692" s="131">
        <v>3945843.2363251299</v>
      </c>
      <c r="F2692" s="133">
        <v>174120406102.13708</v>
      </c>
      <c r="G2692" s="133">
        <v>53656222331.749672</v>
      </c>
      <c r="H2692" s="133">
        <v>191938790916.95361</v>
      </c>
      <c r="I2692" s="133">
        <v>8818878251997.5117</v>
      </c>
      <c r="J2692" s="133">
        <v>272182612268.8013</v>
      </c>
      <c r="K2692" s="133">
        <v>62418317940.006172</v>
      </c>
      <c r="L2692" s="133">
        <v>2276623902573.1455</v>
      </c>
      <c r="M2692" s="133">
        <v>11622041875696.418</v>
      </c>
      <c r="N2692" s="133">
        <v>12449716516891.848</v>
      </c>
      <c r="O2692" s="132">
        <v>0.5545150394829812</v>
      </c>
      <c r="P2692" s="132">
        <v>0.60476281027740109</v>
      </c>
      <c r="Q2692" s="133">
        <v>3070.9710204469284</v>
      </c>
      <c r="R2692" s="426">
        <v>0.96454279647044383</v>
      </c>
    </row>
    <row r="2693" spans="1:18">
      <c r="A2693" s="134">
        <f t="shared" si="41"/>
        <v>2688</v>
      </c>
      <c r="B2693" s="131">
        <v>11436454.436957741</v>
      </c>
      <c r="C2693" s="131">
        <v>5406155.8240352264</v>
      </c>
      <c r="D2693" s="131">
        <v>560692.8944120087</v>
      </c>
      <c r="E2693" s="131">
        <v>5451225.0447402177</v>
      </c>
      <c r="F2693" s="133">
        <v>224368565912.33087</v>
      </c>
      <c r="G2693" s="133">
        <v>52417055772.66243</v>
      </c>
      <c r="H2693" s="133">
        <v>434039579176.49268</v>
      </c>
      <c r="I2693" s="133">
        <v>9396935098128.75</v>
      </c>
      <c r="J2693" s="133">
        <v>386286551089.94482</v>
      </c>
      <c r="K2693" s="133">
        <v>82737099881.73436</v>
      </c>
      <c r="L2693" s="133">
        <v>1172457335817.8599</v>
      </c>
      <c r="M2693" s="133">
        <v>11472455664094.781</v>
      </c>
      <c r="N2693" s="133">
        <v>12317322241866.822</v>
      </c>
      <c r="O2693" s="132">
        <v>0.54202225011042937</v>
      </c>
      <c r="P2693" s="132">
        <v>0.60239697114774204</v>
      </c>
      <c r="Q2693" s="133">
        <v>3038.3133305048896</v>
      </c>
      <c r="R2693" s="426">
        <v>1.0255726221925292</v>
      </c>
    </row>
    <row r="2694" spans="1:18">
      <c r="A2694" s="134">
        <f t="shared" si="41"/>
        <v>2689</v>
      </c>
      <c r="B2694" s="131">
        <v>8963635.0106668044</v>
      </c>
      <c r="C2694" s="131">
        <v>5116525.9541011918</v>
      </c>
      <c r="D2694" s="131">
        <v>1789792.5474205848</v>
      </c>
      <c r="E2694" s="131">
        <v>4106937.8813510546</v>
      </c>
      <c r="F2694" s="133">
        <v>249492879139.78418</v>
      </c>
      <c r="G2694" s="133">
        <v>50591170669.226059</v>
      </c>
      <c r="H2694" s="133">
        <v>562216804402.42444</v>
      </c>
      <c r="I2694" s="133">
        <v>10618785509901.07</v>
      </c>
      <c r="J2694" s="133">
        <v>288070116210.51868</v>
      </c>
      <c r="K2694" s="133">
        <v>145606786010.10916</v>
      </c>
      <c r="L2694" s="133">
        <v>3721800143573.8018</v>
      </c>
      <c r="M2694" s="133">
        <v>15336479360097.926</v>
      </c>
      <c r="N2694" s="133">
        <v>16315431512318.998</v>
      </c>
      <c r="O2694" s="132">
        <v>0.59742406569258877</v>
      </c>
      <c r="P2694" s="132">
        <v>0.68007688943602151</v>
      </c>
      <c r="Q2694" s="133">
        <v>4024.526766728909</v>
      </c>
      <c r="R2694" s="426">
        <v>1.0831687394071035</v>
      </c>
    </row>
    <row r="2695" spans="1:18">
      <c r="A2695" s="134">
        <f t="shared" si="41"/>
        <v>2690</v>
      </c>
      <c r="B2695" s="131">
        <v>6377876.7950301552</v>
      </c>
      <c r="C2695" s="131">
        <v>7124521.1353518022</v>
      </c>
      <c r="D2695" s="131">
        <v>786659.68197998544</v>
      </c>
      <c r="E2695" s="131">
        <v>5854509.4238786697</v>
      </c>
      <c r="F2695" s="133">
        <v>258446675518.85535</v>
      </c>
      <c r="G2695" s="133">
        <v>53254645593.493927</v>
      </c>
      <c r="H2695" s="133">
        <v>620080377663.7439</v>
      </c>
      <c r="I2695" s="133">
        <v>11368416556191.338</v>
      </c>
      <c r="J2695" s="133">
        <v>349688869839.70679</v>
      </c>
      <c r="K2695" s="133">
        <v>73646706875.010788</v>
      </c>
      <c r="L2695" s="133">
        <v>1458437686242.3811</v>
      </c>
      <c r="M2695" s="133">
        <v>13870270196812.182</v>
      </c>
      <c r="N2695" s="133">
        <v>14816121208345.764</v>
      </c>
      <c r="O2695" s="132">
        <v>0.61310816995013306</v>
      </c>
      <c r="P2695" s="132">
        <v>0.6732859131553337</v>
      </c>
      <c r="Q2695" s="133">
        <v>3654.6919606180968</v>
      </c>
      <c r="R2695" s="426">
        <v>1.033163138075476</v>
      </c>
    </row>
    <row r="2696" spans="1:18">
      <c r="A2696" s="134">
        <f t="shared" ref="A2696:A2759" si="42">A2695+1</f>
        <v>2691</v>
      </c>
      <c r="B2696" s="131">
        <v>9859558.2725547459</v>
      </c>
      <c r="C2696" s="131">
        <v>5222975.426368949</v>
      </c>
      <c r="D2696" s="131">
        <v>502074.24781853578</v>
      </c>
      <c r="E2696" s="131">
        <v>6054820.7531318441</v>
      </c>
      <c r="F2696" s="133">
        <v>235007707320.62277</v>
      </c>
      <c r="G2696" s="133">
        <v>47609930802.46637</v>
      </c>
      <c r="H2696" s="133">
        <v>839928572830.13965</v>
      </c>
      <c r="I2696" s="133">
        <v>10191185302513.369</v>
      </c>
      <c r="J2696" s="133">
        <v>425067226763.99347</v>
      </c>
      <c r="K2696" s="133">
        <v>53319468493.239746</v>
      </c>
      <c r="L2696" s="133">
        <v>1026245102540.6764</v>
      </c>
      <c r="M2696" s="133">
        <v>12535745673141.418</v>
      </c>
      <c r="N2696" s="133">
        <v>13534399035159.381</v>
      </c>
      <c r="O2696" s="132">
        <v>0.56836384493279868</v>
      </c>
      <c r="P2696" s="132">
        <v>0.63370725097646741</v>
      </c>
      <c r="Q2696" s="133">
        <v>3338.5296090674346</v>
      </c>
      <c r="R2696" s="426">
        <v>0.9897508047715603</v>
      </c>
    </row>
    <row r="2697" spans="1:18">
      <c r="A2697" s="134">
        <f t="shared" si="42"/>
        <v>2692</v>
      </c>
      <c r="B2697" s="131">
        <v>11783435.609004565</v>
      </c>
      <c r="C2697" s="131">
        <v>5431314.8018435622</v>
      </c>
      <c r="D2697" s="131">
        <v>1431124.7257293556</v>
      </c>
      <c r="E2697" s="131">
        <v>5167412.4577646665</v>
      </c>
      <c r="F2697" s="133">
        <v>265115558770.46527</v>
      </c>
      <c r="G2697" s="133">
        <v>76267622116.693542</v>
      </c>
      <c r="H2697" s="133">
        <v>684471522521.84009</v>
      </c>
      <c r="I2697" s="133">
        <v>9253384287506.334</v>
      </c>
      <c r="J2697" s="133">
        <v>371524045205.36987</v>
      </c>
      <c r="K2697" s="133">
        <v>117520842908.18086</v>
      </c>
      <c r="L2697" s="133">
        <v>3460054007278.4976</v>
      </c>
      <c r="M2697" s="133">
        <v>13886954705420.223</v>
      </c>
      <c r="N2697" s="133">
        <v>14824485601390.795</v>
      </c>
      <c r="O2697" s="132">
        <v>0.55633753037421729</v>
      </c>
      <c r="P2697" s="132">
        <v>0.64178690679182737</v>
      </c>
      <c r="Q2697" s="133">
        <v>3656.7552050791305</v>
      </c>
      <c r="R2697" s="426">
        <v>1.1766642169544801</v>
      </c>
    </row>
    <row r="2698" spans="1:18">
      <c r="A2698" s="134">
        <f t="shared" si="42"/>
        <v>2693</v>
      </c>
      <c r="B2698" s="131">
        <v>9258984.0557934996</v>
      </c>
      <c r="C2698" s="131">
        <v>3693855.0046721548</v>
      </c>
      <c r="D2698" s="131">
        <v>933935.6872099085</v>
      </c>
      <c r="E2698" s="131">
        <v>4767873.5881483918</v>
      </c>
      <c r="F2698" s="133">
        <v>191426439012.35172</v>
      </c>
      <c r="G2698" s="133">
        <v>60872494853.149658</v>
      </c>
      <c r="H2698" s="133">
        <v>865735582541.22571</v>
      </c>
      <c r="I2698" s="133">
        <v>7633947549781.7256</v>
      </c>
      <c r="J2698" s="133">
        <v>226755397034.18393</v>
      </c>
      <c r="K2698" s="133">
        <v>93281246690.559631</v>
      </c>
      <c r="L2698" s="133">
        <v>1891587272807.207</v>
      </c>
      <c r="M2698" s="133">
        <v>10711307048854.902</v>
      </c>
      <c r="N2698" s="133">
        <v>11497935083009.672</v>
      </c>
      <c r="O2698" s="132">
        <v>0.54554982046265144</v>
      </c>
      <c r="P2698" s="132">
        <v>0.62397875314878537</v>
      </c>
      <c r="Q2698" s="133">
        <v>2836.1951364108713</v>
      </c>
      <c r="R2698" s="426">
        <v>1.0484583431419514</v>
      </c>
    </row>
    <row r="2699" spans="1:18">
      <c r="A2699" s="134">
        <f t="shared" si="42"/>
        <v>2694</v>
      </c>
      <c r="B2699" s="131">
        <v>11882918.698413648</v>
      </c>
      <c r="C2699" s="131">
        <v>12573174.96717705</v>
      </c>
      <c r="D2699" s="131">
        <v>491845.95745230129</v>
      </c>
      <c r="E2699" s="131">
        <v>6053918.8088199515</v>
      </c>
      <c r="F2699" s="133">
        <v>181982327870.91498</v>
      </c>
      <c r="G2699" s="133">
        <v>37254548003.377205</v>
      </c>
      <c r="H2699" s="133">
        <v>551194585858.19287</v>
      </c>
      <c r="I2699" s="133">
        <v>18023398240429.117</v>
      </c>
      <c r="J2699" s="133">
        <v>335516543988.14441</v>
      </c>
      <c r="K2699" s="133">
        <v>36107379411.304489</v>
      </c>
      <c r="L2699" s="133">
        <v>1046637136442.5598</v>
      </c>
      <c r="M2699" s="133">
        <v>19992853886129.316</v>
      </c>
      <c r="N2699" s="133">
        <v>21346556842695.098</v>
      </c>
      <c r="O2699" s="132">
        <v>0.64789341884217055</v>
      </c>
      <c r="P2699" s="132">
        <v>0.70329556751542222</v>
      </c>
      <c r="Q2699" s="133">
        <v>5265.5542285878382</v>
      </c>
      <c r="R2699" s="426">
        <v>1.0851899955419244</v>
      </c>
    </row>
    <row r="2700" spans="1:18">
      <c r="A2700" s="134">
        <f t="shared" si="42"/>
        <v>2695</v>
      </c>
      <c r="B2700" s="131">
        <v>6110124.2018138515</v>
      </c>
      <c r="C2700" s="131">
        <v>12831145.391503626</v>
      </c>
      <c r="D2700" s="131">
        <v>1051708.1650424069</v>
      </c>
      <c r="E2700" s="131">
        <v>3166243.1912828851</v>
      </c>
      <c r="F2700" s="133">
        <v>214669914400.69122</v>
      </c>
      <c r="G2700" s="133">
        <v>42935036799.732712</v>
      </c>
      <c r="H2700" s="133">
        <v>518934229087.9339</v>
      </c>
      <c r="I2700" s="133">
        <v>19552910663445.473</v>
      </c>
      <c r="J2700" s="133">
        <v>193331516882.25586</v>
      </c>
      <c r="K2700" s="133">
        <v>143746613406.22699</v>
      </c>
      <c r="L2700" s="133">
        <v>2615719079825.5259</v>
      </c>
      <c r="M2700" s="133">
        <v>23024642102647.418</v>
      </c>
      <c r="N2700" s="133">
        <v>24439201846342.648</v>
      </c>
      <c r="O2700" s="132">
        <v>0.72948638964859269</v>
      </c>
      <c r="P2700" s="132">
        <v>0.82012068588792697</v>
      </c>
      <c r="Q2700" s="133">
        <v>6028.4168343223109</v>
      </c>
      <c r="R2700" s="426">
        <v>1.2230579312564529</v>
      </c>
    </row>
    <row r="2701" spans="1:18">
      <c r="A2701" s="134">
        <f t="shared" si="42"/>
        <v>2696</v>
      </c>
      <c r="B2701" s="131">
        <v>10542707.037560424</v>
      </c>
      <c r="C2701" s="131">
        <v>5550967.5997922234</v>
      </c>
      <c r="D2701" s="131">
        <v>1212414.0696701463</v>
      </c>
      <c r="E2701" s="131">
        <v>4390478.6278124992</v>
      </c>
      <c r="F2701" s="133">
        <v>203076248205.73877</v>
      </c>
      <c r="G2701" s="133">
        <v>53829361927.316673</v>
      </c>
      <c r="H2701" s="133">
        <v>506990884674.16516</v>
      </c>
      <c r="I2701" s="133">
        <v>10889244097892.816</v>
      </c>
      <c r="J2701" s="133">
        <v>205042716605.20422</v>
      </c>
      <c r="K2701" s="133">
        <v>80301784391.227814</v>
      </c>
      <c r="L2701" s="133">
        <v>2975576231866.1519</v>
      </c>
      <c r="M2701" s="133">
        <v>14657155715429.568</v>
      </c>
      <c r="N2701" s="133">
        <v>15659653752990.512</v>
      </c>
      <c r="O2701" s="132">
        <v>0.60332898355234554</v>
      </c>
      <c r="P2701" s="132">
        <v>0.68427229889787489</v>
      </c>
      <c r="Q2701" s="133">
        <v>3862.7660959522723</v>
      </c>
      <c r="R2701" s="426">
        <v>1.1387219584380841</v>
      </c>
    </row>
    <row r="2702" spans="1:18">
      <c r="A2702" s="134">
        <f t="shared" si="42"/>
        <v>2697</v>
      </c>
      <c r="B2702" s="131">
        <v>8790269.5843058992</v>
      </c>
      <c r="C2702" s="131">
        <v>3639802.2527916576</v>
      </c>
      <c r="D2702" s="131">
        <v>1894013.095503707</v>
      </c>
      <c r="E2702" s="131">
        <v>4822209.8726052446</v>
      </c>
      <c r="F2702" s="133">
        <v>242423756957.64798</v>
      </c>
      <c r="G2702" s="133">
        <v>52651217491.737549</v>
      </c>
      <c r="H2702" s="133">
        <v>720041656656.98901</v>
      </c>
      <c r="I2702" s="133">
        <v>7394735077930.5732</v>
      </c>
      <c r="J2702" s="133">
        <v>279562190053.40594</v>
      </c>
      <c r="K2702" s="133">
        <v>120070070395.92307</v>
      </c>
      <c r="L2702" s="133">
        <v>3652691942205.1484</v>
      </c>
      <c r="M2702" s="133">
        <v>12167100937242.039</v>
      </c>
      <c r="N2702" s="133">
        <v>13045009785767.313</v>
      </c>
      <c r="O2702" s="132">
        <v>0.52679461040266895</v>
      </c>
      <c r="P2702" s="132">
        <v>0.62706163519561664</v>
      </c>
      <c r="Q2702" s="133">
        <v>3217.8119846490658</v>
      </c>
      <c r="R2702" s="426">
        <v>1.1291840793521408</v>
      </c>
    </row>
    <row r="2703" spans="1:18">
      <c r="A2703" s="134">
        <f t="shared" si="42"/>
        <v>2698</v>
      </c>
      <c r="B2703" s="131">
        <v>7030295.2576806312</v>
      </c>
      <c r="C2703" s="131">
        <v>3672895.333654034</v>
      </c>
      <c r="D2703" s="131">
        <v>916448.33599455969</v>
      </c>
      <c r="E2703" s="131">
        <v>5935628.8064319119</v>
      </c>
      <c r="F2703" s="133">
        <v>251587327436.74097</v>
      </c>
      <c r="G2703" s="133">
        <v>51828714585.45549</v>
      </c>
      <c r="H2703" s="133">
        <v>608283262458.92029</v>
      </c>
      <c r="I2703" s="133">
        <v>8167983536255.373</v>
      </c>
      <c r="J2703" s="133">
        <v>339427547274.12115</v>
      </c>
      <c r="K2703" s="133">
        <v>72869201976.703552</v>
      </c>
      <c r="L2703" s="133">
        <v>2051118530657.6299</v>
      </c>
      <c r="M2703" s="133">
        <v>11239682078622.746</v>
      </c>
      <c r="N2703" s="133">
        <v>12051306219587.699</v>
      </c>
      <c r="O2703" s="132">
        <v>0.56229732456033932</v>
      </c>
      <c r="P2703" s="132">
        <v>0.64289699206766748</v>
      </c>
      <c r="Q2703" s="133">
        <v>2972.6951701005673</v>
      </c>
      <c r="R2703" s="426">
        <v>1.2575730034392112</v>
      </c>
    </row>
    <row r="2704" spans="1:18">
      <c r="A2704" s="134">
        <f t="shared" si="42"/>
        <v>2699</v>
      </c>
      <c r="B2704" s="131">
        <v>11976461.284714414</v>
      </c>
      <c r="C2704" s="131">
        <v>6284088.0801986856</v>
      </c>
      <c r="D2704" s="131">
        <v>1139824.1866053909</v>
      </c>
      <c r="E2704" s="131">
        <v>4157416.259928422</v>
      </c>
      <c r="F2704" s="133">
        <v>210248739738.7012</v>
      </c>
      <c r="G2704" s="133">
        <v>51579434539.966377</v>
      </c>
      <c r="H2704" s="133">
        <v>351255343928.23792</v>
      </c>
      <c r="I2704" s="133">
        <v>9718194662313.3418</v>
      </c>
      <c r="J2704" s="133">
        <v>297855656288.51263</v>
      </c>
      <c r="K2704" s="133">
        <v>88415434978.980484</v>
      </c>
      <c r="L2704" s="133">
        <v>2821009590344.8306</v>
      </c>
      <c r="M2704" s="133">
        <v>13276730687853.902</v>
      </c>
      <c r="N2704" s="133">
        <v>14223730300003.109</v>
      </c>
      <c r="O2704" s="132">
        <v>0.57692117926247477</v>
      </c>
      <c r="P2704" s="132">
        <v>0.63577006274202252</v>
      </c>
      <c r="Q2704" s="133">
        <v>3508.5669215597213</v>
      </c>
      <c r="R2704" s="426">
        <v>1.2085116417567112</v>
      </c>
    </row>
    <row r="2705" spans="1:18">
      <c r="A2705" s="134">
        <f t="shared" si="42"/>
        <v>2700</v>
      </c>
      <c r="B2705" s="131">
        <v>12356042.771818586</v>
      </c>
      <c r="C2705" s="131">
        <v>5379076.2862866335</v>
      </c>
      <c r="D2705" s="131">
        <v>965284.47377022519</v>
      </c>
      <c r="E2705" s="131">
        <v>3659769.3335298705</v>
      </c>
      <c r="F2705" s="133">
        <v>174162805422.96655</v>
      </c>
      <c r="G2705" s="133">
        <v>58742881619.993378</v>
      </c>
      <c r="H2705" s="133">
        <v>860946190154.44238</v>
      </c>
      <c r="I2705" s="133">
        <v>8179072111779.8379</v>
      </c>
      <c r="J2705" s="133">
        <v>148045596206.27173</v>
      </c>
      <c r="K2705" s="133">
        <v>90196613506.784348</v>
      </c>
      <c r="L2705" s="133">
        <v>1756859350602.4939</v>
      </c>
      <c r="M2705" s="133">
        <v>11035119862249.832</v>
      </c>
      <c r="N2705" s="133">
        <v>11769907241761.408</v>
      </c>
      <c r="O2705" s="132">
        <v>0.51454414308426188</v>
      </c>
      <c r="P2705" s="132">
        <v>0.58731503337618263</v>
      </c>
      <c r="Q2705" s="133">
        <v>2903.2824967344372</v>
      </c>
      <c r="R2705" s="426">
        <v>1.0097783226490384</v>
      </c>
    </row>
    <row r="2706" spans="1:18">
      <c r="A2706" s="134">
        <f t="shared" si="42"/>
        <v>2701</v>
      </c>
      <c r="B2706" s="131">
        <v>10718302.712571306</v>
      </c>
      <c r="C2706" s="131">
        <v>21293026.105991591</v>
      </c>
      <c r="D2706" s="131">
        <v>1227119.0094503076</v>
      </c>
      <c r="E2706" s="131">
        <v>3072887.4311620332</v>
      </c>
      <c r="F2706" s="133">
        <v>268072950614.42896</v>
      </c>
      <c r="G2706" s="133">
        <v>46890620480.105194</v>
      </c>
      <c r="H2706" s="133">
        <v>329696274148.41077</v>
      </c>
      <c r="I2706" s="133">
        <v>26069753095116.453</v>
      </c>
      <c r="J2706" s="133">
        <v>135266135188.75592</v>
      </c>
      <c r="K2706" s="133">
        <v>131595709906.05652</v>
      </c>
      <c r="L2706" s="133">
        <v>2670730196805.6123</v>
      </c>
      <c r="M2706" s="133">
        <v>29337041411165.289</v>
      </c>
      <c r="N2706" s="133">
        <v>31103297191921.938</v>
      </c>
      <c r="O2706" s="132">
        <v>0.73006441571546243</v>
      </c>
      <c r="P2706" s="132">
        <v>0.79494289722365663</v>
      </c>
      <c r="Q2706" s="133">
        <v>7672.2489373265753</v>
      </c>
      <c r="R2706" s="426">
        <v>1.0080581476981421</v>
      </c>
    </row>
    <row r="2707" spans="1:18">
      <c r="A2707" s="134">
        <f t="shared" si="42"/>
        <v>2702</v>
      </c>
      <c r="B2707" s="131">
        <v>10025704.058965392</v>
      </c>
      <c r="C2707" s="131">
        <v>6320875.9812752083</v>
      </c>
      <c r="D2707" s="131">
        <v>965536.40365841123</v>
      </c>
      <c r="E2707" s="131">
        <v>5088153.5164069207</v>
      </c>
      <c r="F2707" s="133">
        <v>177029315399.85419</v>
      </c>
      <c r="G2707" s="133">
        <v>53741700734.445786</v>
      </c>
      <c r="H2707" s="133">
        <v>572166369503.37939</v>
      </c>
      <c r="I2707" s="133">
        <v>10930136776727.574</v>
      </c>
      <c r="J2707" s="133">
        <v>255983808812.21143</v>
      </c>
      <c r="K2707" s="133">
        <v>92730659956.065094</v>
      </c>
      <c r="L2707" s="133">
        <v>1676079772574.1497</v>
      </c>
      <c r="M2707" s="133">
        <v>13527097387573.379</v>
      </c>
      <c r="N2707" s="133">
        <v>14447937366427.926</v>
      </c>
      <c r="O2707" s="132">
        <v>0.58038783584760212</v>
      </c>
      <c r="P2707" s="132">
        <v>0.64530722104391702</v>
      </c>
      <c r="Q2707" s="133">
        <v>3563.8720686798042</v>
      </c>
      <c r="R2707" s="426">
        <v>0.8768611445450728</v>
      </c>
    </row>
    <row r="2708" spans="1:18">
      <c r="A2708" s="134">
        <f t="shared" si="42"/>
        <v>2703</v>
      </c>
      <c r="B2708" s="131">
        <v>8754507.0849899501</v>
      </c>
      <c r="C2708" s="131">
        <v>18357432.273798872</v>
      </c>
      <c r="D2708" s="131">
        <v>1364970.2663681211</v>
      </c>
      <c r="E2708" s="131">
        <v>3836390.2986510852</v>
      </c>
      <c r="F2708" s="133">
        <v>284937560707.0094</v>
      </c>
      <c r="G2708" s="133">
        <v>62926691338.073196</v>
      </c>
      <c r="H2708" s="133">
        <v>537330067857.52344</v>
      </c>
      <c r="I2708" s="133">
        <v>27001353000793.969</v>
      </c>
      <c r="J2708" s="133">
        <v>173701501312.07928</v>
      </c>
      <c r="K2708" s="133">
        <v>77587920053.078613</v>
      </c>
      <c r="L2708" s="133">
        <v>2764049361724.9985</v>
      </c>
      <c r="M2708" s="133">
        <v>30554021851741.648</v>
      </c>
      <c r="N2708" s="133">
        <v>32444809385018.406</v>
      </c>
      <c r="O2708" s="132">
        <v>0.74085231302136201</v>
      </c>
      <c r="P2708" s="132">
        <v>0.81585121531325266</v>
      </c>
      <c r="Q2708" s="133">
        <v>8003.1596904337457</v>
      </c>
      <c r="R2708" s="426">
        <v>1.0482933287524787</v>
      </c>
    </row>
    <row r="2709" spans="1:18">
      <c r="A2709" s="134">
        <f t="shared" si="42"/>
        <v>2704</v>
      </c>
      <c r="B2709" s="131">
        <v>10236766.256221179</v>
      </c>
      <c r="C2709" s="131">
        <v>6554342.4035594603</v>
      </c>
      <c r="D2709" s="131">
        <v>1411888.7698261228</v>
      </c>
      <c r="E2709" s="131">
        <v>3686323.0513272909</v>
      </c>
      <c r="F2709" s="133">
        <v>270550991668.21628</v>
      </c>
      <c r="G2709" s="133">
        <v>56184322374.178391</v>
      </c>
      <c r="H2709" s="133">
        <v>571438209444.58997</v>
      </c>
      <c r="I2709" s="133">
        <v>10823194414953.16</v>
      </c>
      <c r="J2709" s="133">
        <v>205111467091.71262</v>
      </c>
      <c r="K2709" s="133">
        <v>96144044473.056229</v>
      </c>
      <c r="L2709" s="133">
        <v>3040411782447.7871</v>
      </c>
      <c r="M2709" s="133">
        <v>14736299918410.307</v>
      </c>
      <c r="N2709" s="133">
        <v>15759080976404.971</v>
      </c>
      <c r="O2709" s="132">
        <v>0.60950148117566449</v>
      </c>
      <c r="P2709" s="132">
        <v>0.70131733928850626</v>
      </c>
      <c r="Q2709" s="133">
        <v>3887.2918047372891</v>
      </c>
      <c r="R2709" s="426">
        <v>1.1330379231260457</v>
      </c>
    </row>
    <row r="2710" spans="1:18">
      <c r="A2710" s="134">
        <f t="shared" si="42"/>
        <v>2705</v>
      </c>
      <c r="B2710" s="131">
        <v>8636004.7024309579</v>
      </c>
      <c r="C2710" s="131">
        <v>4906083.594240943</v>
      </c>
      <c r="D2710" s="131">
        <v>796848.44030489353</v>
      </c>
      <c r="E2710" s="131">
        <v>4802426.1054129954</v>
      </c>
      <c r="F2710" s="133">
        <v>209382639142.58459</v>
      </c>
      <c r="G2710" s="133">
        <v>39558689928.930351</v>
      </c>
      <c r="H2710" s="133">
        <v>656997059609.604</v>
      </c>
      <c r="I2710" s="133">
        <v>9367801150257.4316</v>
      </c>
      <c r="J2710" s="133">
        <v>344638872908.32489</v>
      </c>
      <c r="K2710" s="133">
        <v>72832143987.52948</v>
      </c>
      <c r="L2710" s="133">
        <v>1755441180110.9089</v>
      </c>
      <c r="M2710" s="133">
        <v>12197710406873.797</v>
      </c>
      <c r="N2710" s="133">
        <v>13116696252439.063</v>
      </c>
      <c r="O2710" s="132">
        <v>0.59062346193179183</v>
      </c>
      <c r="P2710" s="132">
        <v>0.65776127663067052</v>
      </c>
      <c r="Q2710" s="133">
        <v>3235.4948822000647</v>
      </c>
      <c r="R2710" s="426">
        <v>1.0376259418598259</v>
      </c>
    </row>
    <row r="2711" spans="1:18">
      <c r="A2711" s="134">
        <f t="shared" si="42"/>
        <v>2706</v>
      </c>
      <c r="B2711" s="131">
        <v>11307528.100314308</v>
      </c>
      <c r="C2711" s="131">
        <v>20867714.760374241</v>
      </c>
      <c r="D2711" s="131">
        <v>1664521.8584772712</v>
      </c>
      <c r="E2711" s="131">
        <v>4469161.123072613</v>
      </c>
      <c r="F2711" s="133">
        <v>256094234776.43018</v>
      </c>
      <c r="G2711" s="133">
        <v>50248318616.833069</v>
      </c>
      <c r="H2711" s="133">
        <v>5837784651.8808899</v>
      </c>
      <c r="I2711" s="133">
        <v>25028400693415.281</v>
      </c>
      <c r="J2711" s="133">
        <v>258416244682.08755</v>
      </c>
      <c r="K2711" s="133">
        <v>166793634150.74457</v>
      </c>
      <c r="L2711" s="133">
        <v>4086378550763.2124</v>
      </c>
      <c r="M2711" s="133">
        <v>29545826907663.207</v>
      </c>
      <c r="N2711" s="133">
        <v>31244996362325.477</v>
      </c>
      <c r="O2711" s="132">
        <v>0.69723478223681823</v>
      </c>
      <c r="P2711" s="132">
        <v>0.76182479567493044</v>
      </c>
      <c r="Q2711" s="133">
        <v>7707.2018653984896</v>
      </c>
      <c r="R2711" s="426">
        <v>1.2208767105842202</v>
      </c>
    </row>
    <row r="2712" spans="1:18">
      <c r="A2712" s="134">
        <f t="shared" si="42"/>
        <v>2707</v>
      </c>
      <c r="B2712" s="131">
        <v>8309202.5820059609</v>
      </c>
      <c r="C2712" s="131">
        <v>12991979.728563981</v>
      </c>
      <c r="D2712" s="131">
        <v>619640.43033242878</v>
      </c>
      <c r="E2712" s="131">
        <v>4201612.8234265354</v>
      </c>
      <c r="F2712" s="133">
        <v>208592863245.30817</v>
      </c>
      <c r="G2712" s="133">
        <v>57771036308.122177</v>
      </c>
      <c r="H2712" s="133">
        <v>535456505183.73547</v>
      </c>
      <c r="I2712" s="133">
        <v>18714560450601.832</v>
      </c>
      <c r="J2712" s="133">
        <v>187126837941.76328</v>
      </c>
      <c r="K2712" s="133">
        <v>66029004911.864006</v>
      </c>
      <c r="L2712" s="133">
        <v>1324950991150.7954</v>
      </c>
      <c r="M2712" s="133">
        <v>20828123789789.988</v>
      </c>
      <c r="N2712" s="133">
        <v>22062062256443.277</v>
      </c>
      <c r="O2712" s="132">
        <v>0.67625107147968511</v>
      </c>
      <c r="P2712" s="132">
        <v>0.74124310706989571</v>
      </c>
      <c r="Q2712" s="133">
        <v>5442.0479172282385</v>
      </c>
      <c r="R2712" s="426">
        <v>1.0761702263277555</v>
      </c>
    </row>
    <row r="2713" spans="1:18">
      <c r="A2713" s="134">
        <f t="shared" si="42"/>
        <v>2708</v>
      </c>
      <c r="B2713" s="131">
        <v>10905951.887893554</v>
      </c>
      <c r="C2713" s="131">
        <v>7277655.6697637066</v>
      </c>
      <c r="D2713" s="131">
        <v>346377.4493660329</v>
      </c>
      <c r="E2713" s="131">
        <v>7153404.6335863173</v>
      </c>
      <c r="F2713" s="133">
        <v>176912499220.64777</v>
      </c>
      <c r="G2713" s="133">
        <v>51693699077.514069</v>
      </c>
      <c r="H2713" s="133">
        <v>614741550822.11646</v>
      </c>
      <c r="I2713" s="133">
        <v>11969569967004.336</v>
      </c>
      <c r="J2713" s="133">
        <v>561314099477.2677</v>
      </c>
      <c r="K2713" s="133">
        <v>34075787897.91621</v>
      </c>
      <c r="L2713" s="133">
        <v>856741953767.42676</v>
      </c>
      <c r="M2713" s="133">
        <v>14036443358969.063</v>
      </c>
      <c r="N2713" s="133">
        <v>14965774348191.135</v>
      </c>
      <c r="O2713" s="132">
        <v>0.5803593500993125</v>
      </c>
      <c r="P2713" s="132">
        <v>0.63796190884981618</v>
      </c>
      <c r="Q2713" s="133">
        <v>3691.6068939790662</v>
      </c>
      <c r="R2713" s="426">
        <v>1.1610437903049227</v>
      </c>
    </row>
    <row r="2714" spans="1:18">
      <c r="A2714" s="134">
        <f t="shared" si="42"/>
        <v>2709</v>
      </c>
      <c r="B2714" s="131">
        <v>11951127.212642651</v>
      </c>
      <c r="C2714" s="131">
        <v>5462440.4264665777</v>
      </c>
      <c r="D2714" s="131">
        <v>866329.00826787855</v>
      </c>
      <c r="E2714" s="131">
        <v>4561653.1666190401</v>
      </c>
      <c r="F2714" s="133">
        <v>293087556621.34436</v>
      </c>
      <c r="G2714" s="133">
        <v>68589628514.768524</v>
      </c>
      <c r="H2714" s="133">
        <v>897467707246.92395</v>
      </c>
      <c r="I2714" s="133">
        <v>10554315133208.146</v>
      </c>
      <c r="J2714" s="133">
        <v>303405922251.91107</v>
      </c>
      <c r="K2714" s="133">
        <v>89234694935.921509</v>
      </c>
      <c r="L2714" s="133">
        <v>1748367970260.9958</v>
      </c>
      <c r="M2714" s="133">
        <v>13592791427903.898</v>
      </c>
      <c r="N2714" s="133">
        <v>14573825312006.816</v>
      </c>
      <c r="O2714" s="132">
        <v>0.58208672100384173</v>
      </c>
      <c r="P2714" s="132">
        <v>0.65189721578236881</v>
      </c>
      <c r="Q2714" s="133">
        <v>3594.9248426262498</v>
      </c>
      <c r="R2714" s="426">
        <v>1.0375676264682221</v>
      </c>
    </row>
    <row r="2715" spans="1:18">
      <c r="A2715" s="134">
        <f t="shared" si="42"/>
        <v>2710</v>
      </c>
      <c r="B2715" s="131">
        <v>7881202.9730947465</v>
      </c>
      <c r="C2715" s="131">
        <v>14240818.648599813</v>
      </c>
      <c r="D2715" s="131">
        <v>902486.78135833819</v>
      </c>
      <c r="E2715" s="131">
        <v>3336068.4769871575</v>
      </c>
      <c r="F2715" s="133">
        <v>194136743993.7998</v>
      </c>
      <c r="G2715" s="133">
        <v>42103868912.451286</v>
      </c>
      <c r="H2715" s="133">
        <v>765479395707.80322</v>
      </c>
      <c r="I2715" s="133">
        <v>19067933876276.941</v>
      </c>
      <c r="J2715" s="133">
        <v>131600942489.69551</v>
      </c>
      <c r="K2715" s="133">
        <v>104379121745.87784</v>
      </c>
      <c r="L2715" s="133">
        <v>1729665585382.8755</v>
      </c>
      <c r="M2715" s="133">
        <v>21799058921603.195</v>
      </c>
      <c r="N2715" s="133">
        <v>23152071046523.941</v>
      </c>
      <c r="O2715" s="132">
        <v>0.71223867827531362</v>
      </c>
      <c r="P2715" s="132">
        <v>0.7775834642075331</v>
      </c>
      <c r="Q2715" s="133">
        <v>5710.9203370803998</v>
      </c>
      <c r="R2715" s="426">
        <v>0.96596868623007537</v>
      </c>
    </row>
    <row r="2716" spans="1:18">
      <c r="A2716" s="134">
        <f t="shared" si="42"/>
        <v>2711</v>
      </c>
      <c r="B2716" s="131">
        <v>7589693.4146957444</v>
      </c>
      <c r="C2716" s="131">
        <v>4697394.546690926</v>
      </c>
      <c r="D2716" s="131">
        <v>888517.05464786699</v>
      </c>
      <c r="E2716" s="131">
        <v>3527297.5994555396</v>
      </c>
      <c r="F2716" s="133">
        <v>238255468217.90079</v>
      </c>
      <c r="G2716" s="133">
        <v>55563165674.666237</v>
      </c>
      <c r="H2716" s="133">
        <v>664260564305.78955</v>
      </c>
      <c r="I2716" s="133">
        <v>10678643258471.928</v>
      </c>
      <c r="J2716" s="133">
        <v>208773313574.46762</v>
      </c>
      <c r="K2716" s="133">
        <v>90807504536.644867</v>
      </c>
      <c r="L2716" s="133">
        <v>2047599587557.5171</v>
      </c>
      <c r="M2716" s="133">
        <v>13690084228446.346</v>
      </c>
      <c r="N2716" s="133">
        <v>14771758331668.951</v>
      </c>
      <c r="O2716" s="132">
        <v>0.63255034894807316</v>
      </c>
      <c r="P2716" s="132">
        <v>0.69302101531049209</v>
      </c>
      <c r="Q2716" s="133">
        <v>3643.7489717979652</v>
      </c>
      <c r="R2716" s="426">
        <v>1.0951283469755377</v>
      </c>
    </row>
    <row r="2717" spans="1:18">
      <c r="A2717" s="134">
        <f t="shared" si="42"/>
        <v>2712</v>
      </c>
      <c r="B2717" s="131">
        <v>8532018.608196523</v>
      </c>
      <c r="C2717" s="131">
        <v>5433135.5940906405</v>
      </c>
      <c r="D2717" s="131">
        <v>1269292.2247562576</v>
      </c>
      <c r="E2717" s="131">
        <v>5138632.1216532933</v>
      </c>
      <c r="F2717" s="133">
        <v>221332932724.21176</v>
      </c>
      <c r="G2717" s="133">
        <v>37188700114.847557</v>
      </c>
      <c r="H2717" s="133">
        <v>469721609903.9267</v>
      </c>
      <c r="I2717" s="133">
        <v>10221057059087.051</v>
      </c>
      <c r="J2717" s="133">
        <v>198174979732.49039</v>
      </c>
      <c r="K2717" s="133">
        <v>151747792406.50235</v>
      </c>
      <c r="L2717" s="133">
        <v>3039035630271.9663</v>
      </c>
      <c r="M2717" s="133">
        <v>14079737071401.936</v>
      </c>
      <c r="N2717" s="133">
        <v>15039639651270.535</v>
      </c>
      <c r="O2717" s="132">
        <v>0.5834295516641087</v>
      </c>
      <c r="P2717" s="132">
        <v>0.66456688053797486</v>
      </c>
      <c r="Q2717" s="133">
        <v>3709.8272450099989</v>
      </c>
      <c r="R2717" s="426">
        <v>1.3048771258589007</v>
      </c>
    </row>
    <row r="2718" spans="1:18">
      <c r="A2718" s="134">
        <f t="shared" si="42"/>
        <v>2713</v>
      </c>
      <c r="B2718" s="131">
        <v>10887145.102608398</v>
      </c>
      <c r="C2718" s="131">
        <v>8989435.918407999</v>
      </c>
      <c r="D2718" s="131">
        <v>711793.22504035849</v>
      </c>
      <c r="E2718" s="131">
        <v>4940351.402341852</v>
      </c>
      <c r="F2718" s="133">
        <v>193679362156.59885</v>
      </c>
      <c r="G2718" s="133">
        <v>40271329224.726898</v>
      </c>
      <c r="H2718" s="133">
        <v>753581136784.06921</v>
      </c>
      <c r="I2718" s="133">
        <v>13345630519189.881</v>
      </c>
      <c r="J2718" s="133">
        <v>261250391587.51575</v>
      </c>
      <c r="K2718" s="133">
        <v>48163138681.745529</v>
      </c>
      <c r="L2718" s="133">
        <v>1084138963497.7889</v>
      </c>
      <c r="M2718" s="133">
        <v>15492764149741</v>
      </c>
      <c r="N2718" s="133">
        <v>16573153433923.354</v>
      </c>
      <c r="O2718" s="132">
        <v>0.62694218775199595</v>
      </c>
      <c r="P2718" s="132">
        <v>0.6980255437020304</v>
      </c>
      <c r="Q2718" s="133">
        <v>4088.0990216880496</v>
      </c>
      <c r="R2718" s="426">
        <v>0.83405147787165146</v>
      </c>
    </row>
    <row r="2719" spans="1:18">
      <c r="A2719" s="134">
        <f t="shared" si="42"/>
        <v>2714</v>
      </c>
      <c r="B2719" s="131">
        <v>14379529.159463072</v>
      </c>
      <c r="C2719" s="131">
        <v>6815556.8397117881</v>
      </c>
      <c r="D2719" s="131">
        <v>1291003.1913969163</v>
      </c>
      <c r="E2719" s="131">
        <v>4623328.5572506189</v>
      </c>
      <c r="F2719" s="133">
        <v>138417880940.47232</v>
      </c>
      <c r="G2719" s="133">
        <v>25188768831.658073</v>
      </c>
      <c r="H2719" s="133">
        <v>413674409158.02161</v>
      </c>
      <c r="I2719" s="133">
        <v>10785708341145.529</v>
      </c>
      <c r="J2719" s="133">
        <v>335845587637.70825</v>
      </c>
      <c r="K2719" s="133">
        <v>77222048994.334778</v>
      </c>
      <c r="L2719" s="133">
        <v>2431598895596.1123</v>
      </c>
      <c r="M2719" s="133">
        <v>14044049282531.707</v>
      </c>
      <c r="N2719" s="133">
        <v>14915402320077.27</v>
      </c>
      <c r="O2719" s="132">
        <v>0.57595537841298949</v>
      </c>
      <c r="P2719" s="132">
        <v>0.64362897744388015</v>
      </c>
      <c r="Q2719" s="133">
        <v>3679.181628040767</v>
      </c>
      <c r="R2719" s="426">
        <v>0.84991373353665045</v>
      </c>
    </row>
    <row r="2720" spans="1:18">
      <c r="A2720" s="134">
        <f t="shared" si="42"/>
        <v>2715</v>
      </c>
      <c r="B2720" s="131">
        <v>7765885.6342364457</v>
      </c>
      <c r="C2720" s="131">
        <v>4385774.8878693087</v>
      </c>
      <c r="D2720" s="131">
        <v>1095588.518536129</v>
      </c>
      <c r="E2720" s="131">
        <v>6347474.9515235182</v>
      </c>
      <c r="F2720" s="133">
        <v>256294726576.67053</v>
      </c>
      <c r="G2720" s="133">
        <v>46433141325.955406</v>
      </c>
      <c r="H2720" s="133">
        <v>610093156188.14038</v>
      </c>
      <c r="I2720" s="133">
        <v>8555350859153.918</v>
      </c>
      <c r="J2720" s="133">
        <v>481008334609.29614</v>
      </c>
      <c r="K2720" s="133">
        <v>82748090911.524994</v>
      </c>
      <c r="L2720" s="133">
        <v>2867363050774.937</v>
      </c>
      <c r="M2720" s="133">
        <v>12596563491637.818</v>
      </c>
      <c r="N2720" s="133">
        <v>13508512120264.363</v>
      </c>
      <c r="O2720" s="132">
        <v>0.56840378718679108</v>
      </c>
      <c r="P2720" s="132">
        <v>0.63676290689559401</v>
      </c>
      <c r="Q2720" s="133">
        <v>3332.1440849196752</v>
      </c>
      <c r="R2720" s="426">
        <v>1.1640626587199898</v>
      </c>
    </row>
    <row r="2721" spans="1:18">
      <c r="A2721" s="134">
        <f t="shared" si="42"/>
        <v>2716</v>
      </c>
      <c r="B2721" s="131">
        <v>10469694.71180772</v>
      </c>
      <c r="C2721" s="131">
        <v>4107299.7360315844</v>
      </c>
      <c r="D2721" s="131">
        <v>567421.22203537403</v>
      </c>
      <c r="E2721" s="131">
        <v>5211024.242836507</v>
      </c>
      <c r="F2721" s="133">
        <v>222759291399.92511</v>
      </c>
      <c r="G2721" s="133">
        <v>59047420609.306396</v>
      </c>
      <c r="H2721" s="133">
        <v>532423667261.07874</v>
      </c>
      <c r="I2721" s="133">
        <v>8700486590787.0928</v>
      </c>
      <c r="J2721" s="133">
        <v>207912048596.7775</v>
      </c>
      <c r="K2721" s="133">
        <v>48829211426.800835</v>
      </c>
      <c r="L2721" s="133">
        <v>1331146082189.1536</v>
      </c>
      <c r="M2721" s="133">
        <v>10820797600260.904</v>
      </c>
      <c r="N2721" s="133">
        <v>11605836540498.48</v>
      </c>
      <c r="O2721" s="132">
        <v>0.51444340361853924</v>
      </c>
      <c r="P2721" s="132">
        <v>0.56250395579356827</v>
      </c>
      <c r="Q2721" s="133">
        <v>2862.8111841387472</v>
      </c>
      <c r="R2721" s="426">
        <v>1.10508498638012</v>
      </c>
    </row>
    <row r="2722" spans="1:18">
      <c r="A2722" s="134">
        <f t="shared" si="42"/>
        <v>2717</v>
      </c>
      <c r="B2722" s="131">
        <v>12528805.900167633</v>
      </c>
      <c r="C2722" s="131">
        <v>4577653.503024105</v>
      </c>
      <c r="D2722" s="131">
        <v>1217433.0197482929</v>
      </c>
      <c r="E2722" s="131">
        <v>4962336.5093072988</v>
      </c>
      <c r="F2722" s="133">
        <v>234699765831.4809</v>
      </c>
      <c r="G2722" s="133">
        <v>60881617282.804138</v>
      </c>
      <c r="H2722" s="133">
        <v>452017827481.04114</v>
      </c>
      <c r="I2722" s="133">
        <v>9273864546426.1953</v>
      </c>
      <c r="J2722" s="133">
        <v>278349637022.96198</v>
      </c>
      <c r="K2722" s="133">
        <v>104472126901.91646</v>
      </c>
      <c r="L2722" s="133">
        <v>2976238390729.9897</v>
      </c>
      <c r="M2722" s="133">
        <v>13084942528562.105</v>
      </c>
      <c r="N2722" s="133">
        <v>13943810130856.58</v>
      </c>
      <c r="O2722" s="132">
        <v>0.55899695754396383</v>
      </c>
      <c r="P2722" s="132">
        <v>0.62391719441089677</v>
      </c>
      <c r="Q2722" s="133">
        <v>3439.5190258649682</v>
      </c>
      <c r="R2722" s="426">
        <v>1.2214800049877155</v>
      </c>
    </row>
    <row r="2723" spans="1:18">
      <c r="A2723" s="134">
        <f t="shared" si="42"/>
        <v>2718</v>
      </c>
      <c r="B2723" s="131">
        <v>8965502.5851131771</v>
      </c>
      <c r="C2723" s="131">
        <v>3439504.0218493226</v>
      </c>
      <c r="D2723" s="131">
        <v>851170.02777933772</v>
      </c>
      <c r="E2723" s="131">
        <v>4061754.8220264241</v>
      </c>
      <c r="F2723" s="133">
        <v>230823116392.15256</v>
      </c>
      <c r="G2723" s="133">
        <v>39805487328.900841</v>
      </c>
      <c r="H2723" s="133">
        <v>606617241450.53076</v>
      </c>
      <c r="I2723" s="133">
        <v>8091973158758.5293</v>
      </c>
      <c r="J2723" s="133">
        <v>210061370496.54416</v>
      </c>
      <c r="K2723" s="133">
        <v>96974357829.021393</v>
      </c>
      <c r="L2723" s="133">
        <v>2226799707380.0938</v>
      </c>
      <c r="M2723" s="133">
        <v>11232425835914.721</v>
      </c>
      <c r="N2723" s="133">
        <v>12087874023921.916</v>
      </c>
      <c r="O2723" s="132">
        <v>0.57731141954624732</v>
      </c>
      <c r="P2723" s="132">
        <v>0.64064788605800049</v>
      </c>
      <c r="Q2723" s="133">
        <v>2981.7153487720561</v>
      </c>
      <c r="R2723" s="426">
        <v>1.1418221060439517</v>
      </c>
    </row>
    <row r="2724" spans="1:18">
      <c r="A2724" s="134">
        <f t="shared" si="42"/>
        <v>2719</v>
      </c>
      <c r="B2724" s="131">
        <v>7495115.8732834207</v>
      </c>
      <c r="C2724" s="131">
        <v>4918139.2547599701</v>
      </c>
      <c r="D2724" s="131">
        <v>1164393.7627452915</v>
      </c>
      <c r="E2724" s="131">
        <v>3051454.3978518634</v>
      </c>
      <c r="F2724" s="133">
        <v>212746057748.84839</v>
      </c>
      <c r="G2724" s="133">
        <v>38936830385.238846</v>
      </c>
      <c r="H2724" s="133">
        <v>610917946705.45874</v>
      </c>
      <c r="I2724" s="133">
        <v>9808909619372.6348</v>
      </c>
      <c r="J2724" s="133">
        <v>137603323313.71561</v>
      </c>
      <c r="K2724" s="133">
        <v>111336517216.92632</v>
      </c>
      <c r="L2724" s="133">
        <v>2213334632232.7124</v>
      </c>
      <c r="M2724" s="133">
        <v>12882102038841.447</v>
      </c>
      <c r="N2724" s="133">
        <v>13869384492094.916</v>
      </c>
      <c r="O2724" s="132">
        <v>0.61899833989808539</v>
      </c>
      <c r="P2724" s="132">
        <v>0.68384420811547364</v>
      </c>
      <c r="Q2724" s="133">
        <v>3421.1604568561706</v>
      </c>
      <c r="R2724" s="426">
        <v>0.99311440992127831</v>
      </c>
    </row>
    <row r="2725" spans="1:18">
      <c r="A2725" s="134">
        <f t="shared" si="42"/>
        <v>2720</v>
      </c>
      <c r="B2725" s="131">
        <v>8959431.0486748461</v>
      </c>
      <c r="C2725" s="131">
        <v>4097853.2647216301</v>
      </c>
      <c r="D2725" s="131">
        <v>1325791.8237091075</v>
      </c>
      <c r="E2725" s="131">
        <v>3317791.001375787</v>
      </c>
      <c r="F2725" s="133">
        <v>241733793153.63843</v>
      </c>
      <c r="G2725" s="133">
        <v>54047594177.41497</v>
      </c>
      <c r="H2725" s="133">
        <v>625483758393.72644</v>
      </c>
      <c r="I2725" s="133">
        <v>9033692974012.1758</v>
      </c>
      <c r="J2725" s="133">
        <v>171297966443.41638</v>
      </c>
      <c r="K2725" s="133">
        <v>172586388861.49649</v>
      </c>
      <c r="L2725" s="133">
        <v>2999341873351.0347</v>
      </c>
      <c r="M2725" s="133">
        <v>13002402961061.85</v>
      </c>
      <c r="N2725" s="133">
        <v>13976026791479.592</v>
      </c>
      <c r="O2725" s="132">
        <v>0.57559389223573187</v>
      </c>
      <c r="P2725" s="132">
        <v>0.66733822173620405</v>
      </c>
      <c r="Q2725" s="133">
        <v>3447.4659081104073</v>
      </c>
      <c r="R2725" s="426">
        <v>1.1917648431950805</v>
      </c>
    </row>
    <row r="2726" spans="1:18">
      <c r="A2726" s="134">
        <f t="shared" si="42"/>
        <v>2721</v>
      </c>
      <c r="B2726" s="131">
        <v>9134772.9213694744</v>
      </c>
      <c r="C2726" s="131">
        <v>6807899.1565132784</v>
      </c>
      <c r="D2726" s="131">
        <v>1058636.427288051</v>
      </c>
      <c r="E2726" s="131">
        <v>2304516.1702909884</v>
      </c>
      <c r="F2726" s="133">
        <v>270971183253.73175</v>
      </c>
      <c r="G2726" s="133">
        <v>54099864983.18309</v>
      </c>
      <c r="H2726" s="133">
        <v>681231742724.11023</v>
      </c>
      <c r="I2726" s="133">
        <v>12159551914657.654</v>
      </c>
      <c r="J2726" s="133">
        <v>97230199647.795227</v>
      </c>
      <c r="K2726" s="133">
        <v>130486511966.54318</v>
      </c>
      <c r="L2726" s="133">
        <v>2137983086623.0398</v>
      </c>
      <c r="M2726" s="133">
        <v>15206483455619.141</v>
      </c>
      <c r="N2726" s="133">
        <v>16365217939682.572</v>
      </c>
      <c r="O2726" s="132">
        <v>0.65667681728973282</v>
      </c>
      <c r="P2726" s="132">
        <v>0.72404673948806952</v>
      </c>
      <c r="Q2726" s="133">
        <v>4036.8075825561355</v>
      </c>
      <c r="R2726" s="426">
        <v>1.024082487588345</v>
      </c>
    </row>
    <row r="2727" spans="1:18">
      <c r="A2727" s="134">
        <f t="shared" si="42"/>
        <v>2722</v>
      </c>
      <c r="B2727" s="131">
        <v>12248348.523368191</v>
      </c>
      <c r="C2727" s="131">
        <v>6509172.211419886</v>
      </c>
      <c r="D2727" s="131">
        <v>617133.79774736543</v>
      </c>
      <c r="E2727" s="131">
        <v>4943132.2367457394</v>
      </c>
      <c r="F2727" s="133">
        <v>285719589059.6261</v>
      </c>
      <c r="G2727" s="133">
        <v>69986508792.702515</v>
      </c>
      <c r="H2727" s="133">
        <v>967081868056.99561</v>
      </c>
      <c r="I2727" s="133">
        <v>12290732696757.406</v>
      </c>
      <c r="J2727" s="133">
        <v>419128194882.24292</v>
      </c>
      <c r="K2727" s="133">
        <v>39368912390.755356</v>
      </c>
      <c r="L2727" s="133">
        <v>1843834859845.1506</v>
      </c>
      <c r="M2727" s="133">
        <v>15560146531932.551</v>
      </c>
      <c r="N2727" s="133">
        <v>16699282484435.975</v>
      </c>
      <c r="O2727" s="132">
        <v>0.6296749710421442</v>
      </c>
      <c r="P2727" s="132">
        <v>0.70660971599883171</v>
      </c>
      <c r="Q2727" s="133">
        <v>4119.2112689777932</v>
      </c>
      <c r="R2727" s="426">
        <v>1.3080645714480219</v>
      </c>
    </row>
    <row r="2728" spans="1:18">
      <c r="A2728" s="134">
        <f t="shared" si="42"/>
        <v>2723</v>
      </c>
      <c r="B2728" s="131">
        <v>8147273.5976687409</v>
      </c>
      <c r="C2728" s="131">
        <v>5763258.5279616136</v>
      </c>
      <c r="D2728" s="131">
        <v>699278.3783066445</v>
      </c>
      <c r="E2728" s="131">
        <v>5528190.4770077495</v>
      </c>
      <c r="F2728" s="133">
        <v>237030003811.47855</v>
      </c>
      <c r="G2728" s="133">
        <v>57672642067.367416</v>
      </c>
      <c r="H2728" s="133">
        <v>655120489642.19861</v>
      </c>
      <c r="I2728" s="133">
        <v>10134497952594.791</v>
      </c>
      <c r="J2728" s="133">
        <v>331263730111.5304</v>
      </c>
      <c r="K2728" s="133">
        <v>69478456901.065277</v>
      </c>
      <c r="L2728" s="133">
        <v>1812494632086.6941</v>
      </c>
      <c r="M2728" s="133">
        <v>13002855261336.279</v>
      </c>
      <c r="N2728" s="133">
        <v>13921415364685.836</v>
      </c>
      <c r="O2728" s="132">
        <v>0.58432381060265104</v>
      </c>
      <c r="P2728" s="132">
        <v>0.65888187667586517</v>
      </c>
      <c r="Q2728" s="133">
        <v>3433.9949098879715</v>
      </c>
      <c r="R2728" s="426">
        <v>1.2850410316355811</v>
      </c>
    </row>
    <row r="2729" spans="1:18">
      <c r="A2729" s="134">
        <f t="shared" si="42"/>
        <v>2724</v>
      </c>
      <c r="B2729" s="131">
        <v>10785769.209289402</v>
      </c>
      <c r="C2729" s="131">
        <v>19844355.027150042</v>
      </c>
      <c r="D2729" s="131">
        <v>773842.12446979375</v>
      </c>
      <c r="E2729" s="131">
        <v>6808925.6620923504</v>
      </c>
      <c r="F2729" s="133">
        <v>196625678271.62097</v>
      </c>
      <c r="G2729" s="133">
        <v>58639234454.135612</v>
      </c>
      <c r="H2729" s="133">
        <v>0</v>
      </c>
      <c r="I2729" s="133">
        <v>23279222581848.746</v>
      </c>
      <c r="J2729" s="133">
        <v>499966052355.03467</v>
      </c>
      <c r="K2729" s="133">
        <v>63378974803.911057</v>
      </c>
      <c r="L2729" s="133">
        <v>1639453818395.7773</v>
      </c>
      <c r="M2729" s="133">
        <v>25482021427403.469</v>
      </c>
      <c r="N2729" s="133">
        <v>26988425605114.523</v>
      </c>
      <c r="O2729" s="132">
        <v>0.68648586600407191</v>
      </c>
      <c r="P2729" s="132">
        <v>0.74576077036924504</v>
      </c>
      <c r="Q2729" s="133">
        <v>6657.2337457115254</v>
      </c>
      <c r="R2729" s="426">
        <v>1.021114053958732</v>
      </c>
    </row>
    <row r="2730" spans="1:18">
      <c r="A2730" s="134">
        <f t="shared" si="42"/>
        <v>2725</v>
      </c>
      <c r="B2730" s="131">
        <v>9648137.232783271</v>
      </c>
      <c r="C2730" s="131">
        <v>17862883.967416372</v>
      </c>
      <c r="D2730" s="131">
        <v>1091440.8854692366</v>
      </c>
      <c r="E2730" s="131">
        <v>4058163.8861091649</v>
      </c>
      <c r="F2730" s="133">
        <v>255046084921.75415</v>
      </c>
      <c r="G2730" s="133">
        <v>47070847188.409378</v>
      </c>
      <c r="H2730" s="133">
        <v>429703921708.81274</v>
      </c>
      <c r="I2730" s="133">
        <v>25122722115890.523</v>
      </c>
      <c r="J2730" s="133">
        <v>248823539294.90796</v>
      </c>
      <c r="K2730" s="133">
        <v>119759575714.92354</v>
      </c>
      <c r="L2730" s="133">
        <v>3231669480758.5381</v>
      </c>
      <c r="M2730" s="133">
        <v>29152678633367.703</v>
      </c>
      <c r="N2730" s="133">
        <v>30985334594908.031</v>
      </c>
      <c r="O2730" s="132">
        <v>0.72681012169820425</v>
      </c>
      <c r="P2730" s="132">
        <v>0.79339083478995265</v>
      </c>
      <c r="Q2730" s="133">
        <v>7643.1511087587642</v>
      </c>
      <c r="R2730" s="426">
        <v>1.3476848958001924</v>
      </c>
    </row>
    <row r="2731" spans="1:18">
      <c r="A2731" s="134">
        <f t="shared" si="42"/>
        <v>2726</v>
      </c>
      <c r="B2731" s="131">
        <v>12655856.688316042</v>
      </c>
      <c r="C2731" s="131">
        <v>4871742.5438600937</v>
      </c>
      <c r="D2731" s="131">
        <v>913014.24838469643</v>
      </c>
      <c r="E2731" s="131">
        <v>3475258.0399356931</v>
      </c>
      <c r="F2731" s="133">
        <v>257834805919.07788</v>
      </c>
      <c r="G2731" s="133">
        <v>52491149710.83783</v>
      </c>
      <c r="H2731" s="133">
        <v>396769548748.80853</v>
      </c>
      <c r="I2731" s="133">
        <v>9312092700916.1797</v>
      </c>
      <c r="J2731" s="133">
        <v>263997993647.06622</v>
      </c>
      <c r="K2731" s="133">
        <v>68454737432.850945</v>
      </c>
      <c r="L2731" s="133">
        <v>1679932449941.8464</v>
      </c>
      <c r="M2731" s="133">
        <v>11721247430686.752</v>
      </c>
      <c r="N2731" s="133">
        <v>12678710296140.719</v>
      </c>
      <c r="O2731" s="132">
        <v>0.5825900705346283</v>
      </c>
      <c r="P2731" s="132">
        <v>0.63895568502815936</v>
      </c>
      <c r="Q2731" s="133">
        <v>3127.4569058067882</v>
      </c>
      <c r="R2731" s="426">
        <v>0.86222060023674507</v>
      </c>
    </row>
    <row r="2732" spans="1:18">
      <c r="A2732" s="134">
        <f t="shared" si="42"/>
        <v>2727</v>
      </c>
      <c r="B2732" s="131">
        <v>13399885.962188337</v>
      </c>
      <c r="C2732" s="131">
        <v>6017919.938403151</v>
      </c>
      <c r="D2732" s="131">
        <v>812330.08850286459</v>
      </c>
      <c r="E2732" s="131">
        <v>2844747.8485044944</v>
      </c>
      <c r="F2732" s="133">
        <v>228397634578.41229</v>
      </c>
      <c r="G2732" s="133">
        <v>57042712581.226715</v>
      </c>
      <c r="H2732" s="133">
        <v>390248745712.31042</v>
      </c>
      <c r="I2732" s="133">
        <v>10963372290204.996</v>
      </c>
      <c r="J2732" s="133">
        <v>198289847368.90326</v>
      </c>
      <c r="K2732" s="133">
        <v>77666274019.272964</v>
      </c>
      <c r="L2732" s="133">
        <v>1818529760009.9927</v>
      </c>
      <c r="M2732" s="133">
        <v>13448106917315.475</v>
      </c>
      <c r="N2732" s="133">
        <v>14364000837809.07</v>
      </c>
      <c r="O2732" s="132">
        <v>0.59979587658137501</v>
      </c>
      <c r="P2732" s="132">
        <v>0.65203725919331268</v>
      </c>
      <c r="Q2732" s="133">
        <v>3543.1674488922226</v>
      </c>
      <c r="R2732" s="426">
        <v>1.0698009306583907</v>
      </c>
    </row>
    <row r="2733" spans="1:18">
      <c r="A2733" s="134">
        <f t="shared" si="42"/>
        <v>2728</v>
      </c>
      <c r="B2733" s="131">
        <v>7557133.8815697692</v>
      </c>
      <c r="C2733" s="131">
        <v>6091636.2620342113</v>
      </c>
      <c r="D2733" s="131">
        <v>1375542.6545302286</v>
      </c>
      <c r="E2733" s="131">
        <v>4166338.0497314096</v>
      </c>
      <c r="F2733" s="133">
        <v>216851948241.21869</v>
      </c>
      <c r="G2733" s="133">
        <v>49520338301.522247</v>
      </c>
      <c r="H2733" s="133">
        <v>680161321117.10938</v>
      </c>
      <c r="I2733" s="133">
        <v>11367540941979.477</v>
      </c>
      <c r="J2733" s="133">
        <v>159641079898.57489</v>
      </c>
      <c r="K2733" s="133">
        <v>104838701409.57397</v>
      </c>
      <c r="L2733" s="133">
        <v>3056395804214.4082</v>
      </c>
      <c r="M2733" s="133">
        <v>15368577848619.143</v>
      </c>
      <c r="N2733" s="133">
        <v>16425646691241.203</v>
      </c>
      <c r="O2733" s="132">
        <v>0.62627126082427209</v>
      </c>
      <c r="P2733" s="132">
        <v>0.70527351592356435</v>
      </c>
      <c r="Q2733" s="133">
        <v>4051.7135400200305</v>
      </c>
      <c r="R2733" s="426">
        <v>1.1203900560446443</v>
      </c>
    </row>
    <row r="2734" spans="1:18">
      <c r="A2734" s="134">
        <f t="shared" si="42"/>
        <v>2729</v>
      </c>
      <c r="B2734" s="131">
        <v>10159131.708707863</v>
      </c>
      <c r="C2734" s="131">
        <v>8648565.6413598564</v>
      </c>
      <c r="D2734" s="131">
        <v>861167.22643867601</v>
      </c>
      <c r="E2734" s="131">
        <v>6029555.7462437451</v>
      </c>
      <c r="F2734" s="133">
        <v>262921068734.47574</v>
      </c>
      <c r="G2734" s="133">
        <v>58640443000.119087</v>
      </c>
      <c r="H2734" s="133">
        <v>793166689277.16614</v>
      </c>
      <c r="I2734" s="133">
        <v>14312175339903.182</v>
      </c>
      <c r="J2734" s="133">
        <v>219261263074.47449</v>
      </c>
      <c r="K2734" s="133">
        <v>59699957975.961739</v>
      </c>
      <c r="L2734" s="133">
        <v>2029530784644.8784</v>
      </c>
      <c r="M2734" s="133">
        <v>17413834034875.662</v>
      </c>
      <c r="N2734" s="133">
        <v>18493759411478.723</v>
      </c>
      <c r="O2734" s="132">
        <v>0.6302380613505516</v>
      </c>
      <c r="P2734" s="132">
        <v>0.68502247174953879</v>
      </c>
      <c r="Q2734" s="133">
        <v>4561.8548128955899</v>
      </c>
      <c r="R2734" s="426">
        <v>1.0226052820340013</v>
      </c>
    </row>
    <row r="2735" spans="1:18">
      <c r="A2735" s="134">
        <f t="shared" si="42"/>
        <v>2730</v>
      </c>
      <c r="B2735" s="131">
        <v>12327366.431604182</v>
      </c>
      <c r="C2735" s="131">
        <v>7802622.1080549322</v>
      </c>
      <c r="D2735" s="131">
        <v>1044200.5500171619</v>
      </c>
      <c r="E2735" s="131">
        <v>6120891.5330035137</v>
      </c>
      <c r="F2735" s="133">
        <v>278419560630.20642</v>
      </c>
      <c r="G2735" s="133">
        <v>69809682135.455902</v>
      </c>
      <c r="H2735" s="133">
        <v>0</v>
      </c>
      <c r="I2735" s="133">
        <v>14833709967961.705</v>
      </c>
      <c r="J2735" s="133">
        <v>464610982075.67963</v>
      </c>
      <c r="K2735" s="133">
        <v>75542152739.808563</v>
      </c>
      <c r="L2735" s="133">
        <v>2289356612668.3555</v>
      </c>
      <c r="M2735" s="133">
        <v>17663219715445.547</v>
      </c>
      <c r="N2735" s="133">
        <v>18797432920216.797</v>
      </c>
      <c r="O2735" s="132">
        <v>0.6106050280057197</v>
      </c>
      <c r="P2735" s="132">
        <v>0.66767542186067708</v>
      </c>
      <c r="Q2735" s="133">
        <v>4636.7619438127276</v>
      </c>
      <c r="R2735" s="426">
        <v>1.102033963021761</v>
      </c>
    </row>
    <row r="2736" spans="1:18">
      <c r="A2736" s="134">
        <f t="shared" si="42"/>
        <v>2731</v>
      </c>
      <c r="B2736" s="131">
        <v>10235666.978375491</v>
      </c>
      <c r="C2736" s="131">
        <v>6193526.6847628569</v>
      </c>
      <c r="D2736" s="131">
        <v>940988.0485806996</v>
      </c>
      <c r="E2736" s="131">
        <v>5205667.0849010916</v>
      </c>
      <c r="F2736" s="133">
        <v>240490400836.04413</v>
      </c>
      <c r="G2736" s="133">
        <v>41330473532.662018</v>
      </c>
      <c r="H2736" s="133">
        <v>292631061560.84198</v>
      </c>
      <c r="I2736" s="133">
        <v>11164996421736.078</v>
      </c>
      <c r="J2736" s="133">
        <v>361915853202.73199</v>
      </c>
      <c r="K2736" s="133">
        <v>110545798795.08293</v>
      </c>
      <c r="L2736" s="133">
        <v>2072825203463.7854</v>
      </c>
      <c r="M2736" s="133">
        <v>14002914338758.52</v>
      </c>
      <c r="N2736" s="133">
        <v>15033066159857.746</v>
      </c>
      <c r="O2736" s="132">
        <v>0.58453316287252133</v>
      </c>
      <c r="P2736" s="132">
        <v>0.66483954456820415</v>
      </c>
      <c r="Q2736" s="133">
        <v>3708.2057621750732</v>
      </c>
      <c r="R2736" s="426">
        <v>1.1223520688829136</v>
      </c>
    </row>
    <row r="2737" spans="1:18">
      <c r="A2737" s="134">
        <f t="shared" si="42"/>
        <v>2732</v>
      </c>
      <c r="B2737" s="131">
        <v>6062808.1077232389</v>
      </c>
      <c r="C2737" s="131">
        <v>3136431.9707414522</v>
      </c>
      <c r="D2737" s="131">
        <v>675738.44162371731</v>
      </c>
      <c r="E2737" s="131">
        <v>4440600.6085825553</v>
      </c>
      <c r="F2737" s="133">
        <v>221743146402.96881</v>
      </c>
      <c r="G2737" s="133">
        <v>45284187096.871231</v>
      </c>
      <c r="H2737" s="133">
        <v>619080012868.57532</v>
      </c>
      <c r="I2737" s="133">
        <v>6283402688634.0586</v>
      </c>
      <c r="J2737" s="133">
        <v>197236591133.37997</v>
      </c>
      <c r="K2737" s="133">
        <v>50149140446.926544</v>
      </c>
      <c r="L2737" s="133">
        <v>1491318005028.885</v>
      </c>
      <c r="M2737" s="133">
        <v>8641186438111.8252</v>
      </c>
      <c r="N2737" s="133">
        <v>9344895633940.6914</v>
      </c>
      <c r="O2737" s="132">
        <v>0.52565932361596635</v>
      </c>
      <c r="P2737" s="132">
        <v>0.58322845059191664</v>
      </c>
      <c r="Q2737" s="133">
        <v>2305.1049911052519</v>
      </c>
      <c r="R2737" s="426">
        <v>1.0847526732555628</v>
      </c>
    </row>
    <row r="2738" spans="1:18">
      <c r="A2738" s="134">
        <f t="shared" si="42"/>
        <v>2733</v>
      </c>
      <c r="B2738" s="131">
        <v>8981441.4520543646</v>
      </c>
      <c r="C2738" s="131">
        <v>5456775.2388512027</v>
      </c>
      <c r="D2738" s="131">
        <v>625971.25793538522</v>
      </c>
      <c r="E2738" s="131">
        <v>5794847.8987169489</v>
      </c>
      <c r="F2738" s="133">
        <v>260081720701.26941</v>
      </c>
      <c r="G2738" s="133">
        <v>65841017948.498413</v>
      </c>
      <c r="H2738" s="133">
        <v>856997619261.53247</v>
      </c>
      <c r="I2738" s="133">
        <v>9874470502863.582</v>
      </c>
      <c r="J2738" s="133">
        <v>293552285881.06824</v>
      </c>
      <c r="K2738" s="133">
        <v>46517518966.002914</v>
      </c>
      <c r="L2738" s="133">
        <v>1220040645324.5298</v>
      </c>
      <c r="M2738" s="133">
        <v>12291578572296.715</v>
      </c>
      <c r="N2738" s="133">
        <v>13186131677368.912</v>
      </c>
      <c r="O2738" s="132">
        <v>0.57568828821853169</v>
      </c>
      <c r="P2738" s="132">
        <v>0.63826558730886551</v>
      </c>
      <c r="Q2738" s="133">
        <v>3252.6225153845367</v>
      </c>
      <c r="R2738" s="426">
        <v>1.1070883407140799</v>
      </c>
    </row>
    <row r="2739" spans="1:18">
      <c r="A2739" s="134">
        <f t="shared" si="42"/>
        <v>2734</v>
      </c>
      <c r="B2739" s="131">
        <v>10938070.814980982</v>
      </c>
      <c r="C2739" s="131">
        <v>16962411.079307247</v>
      </c>
      <c r="D2739" s="131">
        <v>546160.38285378565</v>
      </c>
      <c r="E2739" s="131">
        <v>3030299.427173364</v>
      </c>
      <c r="F2739" s="133">
        <v>200302394529.49875</v>
      </c>
      <c r="G2739" s="133">
        <v>48582183408.206299</v>
      </c>
      <c r="H2739" s="133">
        <v>522498512167.63354</v>
      </c>
      <c r="I2739" s="133">
        <v>22549742668469.762</v>
      </c>
      <c r="J2739" s="133">
        <v>96207467682.845932</v>
      </c>
      <c r="K2739" s="133">
        <v>58368065660.936066</v>
      </c>
      <c r="L2739" s="133">
        <v>1338845683283.9731</v>
      </c>
      <c r="M2739" s="133">
        <v>24565662397265.152</v>
      </c>
      <c r="N2739" s="133">
        <v>26072243427975.855</v>
      </c>
      <c r="O2739" s="132">
        <v>0.693891316645602</v>
      </c>
      <c r="P2739" s="132">
        <v>0.74960622479596017</v>
      </c>
      <c r="Q2739" s="133">
        <v>6431.2391287557612</v>
      </c>
      <c r="R2739" s="426">
        <v>1.1388268059018776</v>
      </c>
    </row>
    <row r="2740" spans="1:18">
      <c r="A2740" s="134">
        <f t="shared" si="42"/>
        <v>2735</v>
      </c>
      <c r="B2740" s="131">
        <v>10291848.261146449</v>
      </c>
      <c r="C2740" s="131">
        <v>16659575.855004845</v>
      </c>
      <c r="D2740" s="131">
        <v>1215736.9879494132</v>
      </c>
      <c r="E2740" s="131">
        <v>5452948.512500505</v>
      </c>
      <c r="F2740" s="133">
        <v>195692620020.27988</v>
      </c>
      <c r="G2740" s="133">
        <v>48826663041.783676</v>
      </c>
      <c r="H2740" s="133">
        <v>630656724547.22424</v>
      </c>
      <c r="I2740" s="133">
        <v>23047458751333.313</v>
      </c>
      <c r="J2740" s="133">
        <v>201720551403.5524</v>
      </c>
      <c r="K2740" s="133">
        <v>72600485072.274109</v>
      </c>
      <c r="L2740" s="133">
        <v>2367032803006.1621</v>
      </c>
      <c r="M2740" s="133">
        <v>26319469315362.523</v>
      </c>
      <c r="N2740" s="133">
        <v>27843751879636.852</v>
      </c>
      <c r="O2740" s="132">
        <v>0.69325384691717906</v>
      </c>
      <c r="P2740" s="132">
        <v>0.7570569093480003</v>
      </c>
      <c r="Q2740" s="133">
        <v>6868.217039870955</v>
      </c>
      <c r="R2740" s="426">
        <v>0.93030260565976641</v>
      </c>
    </row>
    <row r="2741" spans="1:18">
      <c r="A2741" s="134">
        <f t="shared" si="42"/>
        <v>2736</v>
      </c>
      <c r="B2741" s="131">
        <v>11081820.172314763</v>
      </c>
      <c r="C2741" s="131">
        <v>4585716.7903616009</v>
      </c>
      <c r="D2741" s="131">
        <v>883753.69014009321</v>
      </c>
      <c r="E2741" s="131">
        <v>3214056.4331207806</v>
      </c>
      <c r="F2741" s="133">
        <v>211413029079.47974</v>
      </c>
      <c r="G2741" s="133">
        <v>49194994429.875877</v>
      </c>
      <c r="H2741" s="133">
        <v>343020093452.23853</v>
      </c>
      <c r="I2741" s="133">
        <v>8600526321127.9873</v>
      </c>
      <c r="J2741" s="133">
        <v>132124825297.63008</v>
      </c>
      <c r="K2741" s="133">
        <v>123339858691.43982</v>
      </c>
      <c r="L2741" s="133">
        <v>1726528791553.8892</v>
      </c>
      <c r="M2741" s="133">
        <v>10925539890123.186</v>
      </c>
      <c r="N2741" s="133">
        <v>11665675783763.844</v>
      </c>
      <c r="O2741" s="132">
        <v>0.54919603864028421</v>
      </c>
      <c r="P2741" s="132">
        <v>0.61317789794105149</v>
      </c>
      <c r="Q2741" s="133">
        <v>2877.5717276181163</v>
      </c>
      <c r="R2741" s="426">
        <v>1.0513087148546143</v>
      </c>
    </row>
    <row r="2742" spans="1:18">
      <c r="A2742" s="134">
        <f t="shared" si="42"/>
        <v>2737</v>
      </c>
      <c r="B2742" s="131">
        <v>8409873.5690580681</v>
      </c>
      <c r="C2742" s="131">
        <v>5090322.7375394339</v>
      </c>
      <c r="D2742" s="131">
        <v>1647518.548013434</v>
      </c>
      <c r="E2742" s="131">
        <v>5968506.345428437</v>
      </c>
      <c r="F2742" s="133">
        <v>162911092881.15485</v>
      </c>
      <c r="G2742" s="133">
        <v>50235643860.597626</v>
      </c>
      <c r="H2742" s="133">
        <v>409900773871.88464</v>
      </c>
      <c r="I2742" s="133">
        <v>10275725471938.57</v>
      </c>
      <c r="J2742" s="133">
        <v>313274529675.77069</v>
      </c>
      <c r="K2742" s="133">
        <v>173025416548.21658</v>
      </c>
      <c r="L2742" s="133">
        <v>3700689401150.4326</v>
      </c>
      <c r="M2742" s="133">
        <v>14872615593184.875</v>
      </c>
      <c r="N2742" s="133">
        <v>15864231729086.209</v>
      </c>
      <c r="O2742" s="132">
        <v>0.57415088967800432</v>
      </c>
      <c r="P2742" s="132">
        <v>0.64273084812571102</v>
      </c>
      <c r="Q2742" s="133">
        <v>3913.2293362324144</v>
      </c>
      <c r="R2742" s="426">
        <v>1.1125429811117189</v>
      </c>
    </row>
    <row r="2743" spans="1:18">
      <c r="A2743" s="134">
        <f t="shared" si="42"/>
        <v>2738</v>
      </c>
      <c r="B2743" s="131">
        <v>11785537.623301625</v>
      </c>
      <c r="C2743" s="131">
        <v>6819120.5207703859</v>
      </c>
      <c r="D2743" s="131">
        <v>1036676.5653590229</v>
      </c>
      <c r="E2743" s="131">
        <v>4309108.3279920034</v>
      </c>
      <c r="F2743" s="133">
        <v>200217359097.87231</v>
      </c>
      <c r="G2743" s="133">
        <v>46939874038.651314</v>
      </c>
      <c r="H2743" s="133">
        <v>601742328722.94763</v>
      </c>
      <c r="I2743" s="133">
        <v>10719864275653.664</v>
      </c>
      <c r="J2743" s="133">
        <v>273176482414.84647</v>
      </c>
      <c r="K2743" s="133">
        <v>90412500195.683914</v>
      </c>
      <c r="L2743" s="133">
        <v>2378831773028.3726</v>
      </c>
      <c r="M2743" s="133">
        <v>14064027360015.514</v>
      </c>
      <c r="N2743" s="133">
        <v>14988292488282.627</v>
      </c>
      <c r="O2743" s="132">
        <v>0.58787194027389933</v>
      </c>
      <c r="P2743" s="132">
        <v>0.64950352626336127</v>
      </c>
      <c r="Q2743" s="133">
        <v>3697.1614425956159</v>
      </c>
      <c r="R2743" s="426">
        <v>1.0339141833286414</v>
      </c>
    </row>
    <row r="2744" spans="1:18">
      <c r="A2744" s="134">
        <f t="shared" si="42"/>
        <v>2739</v>
      </c>
      <c r="B2744" s="131">
        <v>11174537.397476071</v>
      </c>
      <c r="C2744" s="131">
        <v>17417618.487818632</v>
      </c>
      <c r="D2744" s="131">
        <v>498389.07986325072</v>
      </c>
      <c r="E2744" s="131">
        <v>4631007.7560980748</v>
      </c>
      <c r="F2744" s="133">
        <v>251685551157.37723</v>
      </c>
      <c r="G2744" s="133">
        <v>69011739655.499222</v>
      </c>
      <c r="H2744" s="133">
        <v>571647746996.74915</v>
      </c>
      <c r="I2744" s="133">
        <v>26553031542552.359</v>
      </c>
      <c r="J2744" s="133">
        <v>321055593092.00012</v>
      </c>
      <c r="K2744" s="133">
        <v>56225568001.817047</v>
      </c>
      <c r="L2744" s="133">
        <v>1136364191674.6782</v>
      </c>
      <c r="M2744" s="133">
        <v>28638324642317.605</v>
      </c>
      <c r="N2744" s="133">
        <v>30427408783472.586</v>
      </c>
      <c r="O2744" s="132">
        <v>0.72347351601176246</v>
      </c>
      <c r="P2744" s="132">
        <v>0.7811806742615699</v>
      </c>
      <c r="Q2744" s="133">
        <v>7505.5275736242193</v>
      </c>
      <c r="R2744" s="426">
        <v>1.0816334339605711</v>
      </c>
    </row>
    <row r="2745" spans="1:18">
      <c r="A2745" s="134">
        <f t="shared" si="42"/>
        <v>2740</v>
      </c>
      <c r="B2745" s="131">
        <v>9564283.1848223396</v>
      </c>
      <c r="C2745" s="131">
        <v>14580780.70517559</v>
      </c>
      <c r="D2745" s="131">
        <v>1003839.8765376692</v>
      </c>
      <c r="E2745" s="131">
        <v>5814560.6452558003</v>
      </c>
      <c r="F2745" s="133">
        <v>208286050079.61084</v>
      </c>
      <c r="G2745" s="133">
        <v>63772581539.152634</v>
      </c>
      <c r="H2745" s="133">
        <v>60413846922.55027</v>
      </c>
      <c r="I2745" s="133">
        <v>20358606435465.68</v>
      </c>
      <c r="J2745" s="133">
        <v>328456956145.71094</v>
      </c>
      <c r="K2745" s="133">
        <v>90970585871.711288</v>
      </c>
      <c r="L2745" s="133">
        <v>1905647683946.021</v>
      </c>
      <c r="M2745" s="133">
        <v>22744095508351.672</v>
      </c>
      <c r="N2745" s="133">
        <v>24024521223516.422</v>
      </c>
      <c r="O2745" s="132">
        <v>0.66995351368625577</v>
      </c>
      <c r="P2745" s="132">
        <v>0.72947080666708009</v>
      </c>
      <c r="Q2745" s="133">
        <v>5926.1275835018305</v>
      </c>
      <c r="R2745" s="426">
        <v>0.97047360588248499</v>
      </c>
    </row>
    <row r="2746" spans="1:18">
      <c r="A2746" s="134">
        <f t="shared" si="42"/>
        <v>2741</v>
      </c>
      <c r="B2746" s="131">
        <v>7778272.2070083078</v>
      </c>
      <c r="C2746" s="131">
        <v>5452291.8694074536</v>
      </c>
      <c r="D2746" s="131">
        <v>884447.04267159244</v>
      </c>
      <c r="E2746" s="131">
        <v>3542796.576580625</v>
      </c>
      <c r="F2746" s="133">
        <v>215482396817.07117</v>
      </c>
      <c r="G2746" s="133">
        <v>50092634884.53772</v>
      </c>
      <c r="H2746" s="133">
        <v>755011415557.57434</v>
      </c>
      <c r="I2746" s="133">
        <v>9770317049709.2266</v>
      </c>
      <c r="J2746" s="133">
        <v>232635487081.59973</v>
      </c>
      <c r="K2746" s="133">
        <v>82125089148.501968</v>
      </c>
      <c r="L2746" s="133">
        <v>1839527557803.1929</v>
      </c>
      <c r="M2746" s="133">
        <v>12679616599300.096</v>
      </c>
      <c r="N2746" s="133">
        <v>13534774661849.77</v>
      </c>
      <c r="O2746" s="132">
        <v>0.60851930260679077</v>
      </c>
      <c r="P2746" s="132">
        <v>0.68575991705775929</v>
      </c>
      <c r="Q2746" s="133">
        <v>3338.622264886475</v>
      </c>
      <c r="R2746" s="426">
        <v>0.97831272114565315</v>
      </c>
    </row>
    <row r="2747" spans="1:18">
      <c r="A2747" s="134">
        <f t="shared" si="42"/>
        <v>2742</v>
      </c>
      <c r="B2747" s="131">
        <v>13379327.711682241</v>
      </c>
      <c r="C2747" s="131">
        <v>6323046.197897492</v>
      </c>
      <c r="D2747" s="131">
        <v>874380.64826325118</v>
      </c>
      <c r="E2747" s="131">
        <v>7468056.8932826854</v>
      </c>
      <c r="F2747" s="133">
        <v>238518254838.88989</v>
      </c>
      <c r="G2747" s="133">
        <v>53735621617.10907</v>
      </c>
      <c r="H2747" s="133">
        <v>394222497535.31158</v>
      </c>
      <c r="I2747" s="133">
        <v>10406327136117.922</v>
      </c>
      <c r="J2747" s="133">
        <v>425323799027.94989</v>
      </c>
      <c r="K2747" s="133">
        <v>92703571298.413101</v>
      </c>
      <c r="L2747" s="133">
        <v>1689530083315.7305</v>
      </c>
      <c r="M2747" s="133">
        <v>13008107087295.328</v>
      </c>
      <c r="N2747" s="133">
        <v>13923600779711.428</v>
      </c>
      <c r="O2747" s="132">
        <v>0.52351293466766113</v>
      </c>
      <c r="P2747" s="132">
        <v>0.57842998626428122</v>
      </c>
      <c r="Q2747" s="133">
        <v>3434.5339861153002</v>
      </c>
      <c r="R2747" s="426">
        <v>0.96732632767955007</v>
      </c>
    </row>
    <row r="2748" spans="1:18">
      <c r="A2748" s="134">
        <f t="shared" si="42"/>
        <v>2743</v>
      </c>
      <c r="B2748" s="131">
        <v>10666814.274191001</v>
      </c>
      <c r="C2748" s="131">
        <v>5458587.5484464765</v>
      </c>
      <c r="D2748" s="131">
        <v>706519.47564332536</v>
      </c>
      <c r="E2748" s="131">
        <v>4833365.1157944854</v>
      </c>
      <c r="F2748" s="133">
        <v>187337256885.03839</v>
      </c>
      <c r="G2748" s="133">
        <v>44901309790.92643</v>
      </c>
      <c r="H2748" s="133">
        <v>357411023674.2597</v>
      </c>
      <c r="I2748" s="133">
        <v>9386563297960.9004</v>
      </c>
      <c r="J2748" s="133">
        <v>252934394498.66513</v>
      </c>
      <c r="K2748" s="133">
        <v>55137246203.804466</v>
      </c>
      <c r="L2748" s="133">
        <v>1516571580317.1548</v>
      </c>
      <c r="M2748" s="133">
        <v>11568617542654.785</v>
      </c>
      <c r="N2748" s="133">
        <v>12348470621174.775</v>
      </c>
      <c r="O2748" s="132">
        <v>0.55672214906648276</v>
      </c>
      <c r="P2748" s="132">
        <v>0.62527743009076653</v>
      </c>
      <c r="Q2748" s="133">
        <v>3045.9966998457758</v>
      </c>
      <c r="R2748" s="426">
        <v>1.1559453038527698</v>
      </c>
    </row>
    <row r="2749" spans="1:18">
      <c r="A2749" s="134">
        <f t="shared" si="42"/>
        <v>2744</v>
      </c>
      <c r="B2749" s="131">
        <v>8491600.5000611208</v>
      </c>
      <c r="C2749" s="131">
        <v>8115170.149431969</v>
      </c>
      <c r="D2749" s="131">
        <v>836244.95258873887</v>
      </c>
      <c r="E2749" s="131">
        <v>5941477.6915318826</v>
      </c>
      <c r="F2749" s="133">
        <v>241363977551.95764</v>
      </c>
      <c r="G2749" s="133">
        <v>53207381790.428123</v>
      </c>
      <c r="H2749" s="133">
        <v>633130348018.01904</v>
      </c>
      <c r="I2749" s="133">
        <v>11585206540986.721</v>
      </c>
      <c r="J2749" s="133">
        <v>389262825676.67139</v>
      </c>
      <c r="K2749" s="133">
        <v>63776751128.586494</v>
      </c>
      <c r="L2749" s="133">
        <v>1630544629135.8694</v>
      </c>
      <c r="M2749" s="133">
        <v>14301921094945.867</v>
      </c>
      <c r="N2749" s="133">
        <v>15224014935323.256</v>
      </c>
      <c r="O2749" s="132">
        <v>0.59351270472965301</v>
      </c>
      <c r="P2749" s="132">
        <v>0.65334347821828009</v>
      </c>
      <c r="Q2749" s="133">
        <v>3755.3070881409117</v>
      </c>
      <c r="R2749" s="426">
        <v>0.92732944930378902</v>
      </c>
    </row>
    <row r="2750" spans="1:18">
      <c r="A2750" s="134">
        <f t="shared" si="42"/>
        <v>2745</v>
      </c>
      <c r="B2750" s="131">
        <v>12102309.551004125</v>
      </c>
      <c r="C2750" s="131">
        <v>4702429.7304761373</v>
      </c>
      <c r="D2750" s="131">
        <v>877342.83046505286</v>
      </c>
      <c r="E2750" s="131">
        <v>4467766.1774428552</v>
      </c>
      <c r="F2750" s="133">
        <v>262899206369.08368</v>
      </c>
      <c r="G2750" s="133">
        <v>66305978874.490463</v>
      </c>
      <c r="H2750" s="133">
        <v>746790143241.89697</v>
      </c>
      <c r="I2750" s="133">
        <v>9579323473607.5293</v>
      </c>
      <c r="J2750" s="133">
        <v>302849236843.31842</v>
      </c>
      <c r="K2750" s="133">
        <v>83914729273.705582</v>
      </c>
      <c r="L2750" s="133">
        <v>1739180384409.8037</v>
      </c>
      <c r="M2750" s="133">
        <v>12452057967376.254</v>
      </c>
      <c r="N2750" s="133">
        <v>13379330685565.633</v>
      </c>
      <c r="O2750" s="132">
        <v>0.55234780637714398</v>
      </c>
      <c r="P2750" s="132">
        <v>0.62855442604343426</v>
      </c>
      <c r="Q2750" s="133">
        <v>3300.2789061582716</v>
      </c>
      <c r="R2750" s="426">
        <v>1.1829138344593693</v>
      </c>
    </row>
    <row r="2751" spans="1:18">
      <c r="A2751" s="134">
        <f t="shared" si="42"/>
        <v>2746</v>
      </c>
      <c r="B2751" s="131">
        <v>10545248.829138983</v>
      </c>
      <c r="C2751" s="131">
        <v>4801017.7198135732</v>
      </c>
      <c r="D2751" s="131">
        <v>908981.78523154859</v>
      </c>
      <c r="E2751" s="131">
        <v>3485041.065003016</v>
      </c>
      <c r="F2751" s="133">
        <v>205011775558.4422</v>
      </c>
      <c r="G2751" s="133">
        <v>46249626018.178711</v>
      </c>
      <c r="H2751" s="133">
        <v>454981953937.48096</v>
      </c>
      <c r="I2751" s="133">
        <v>9581827229386.7969</v>
      </c>
      <c r="J2751" s="133">
        <v>195121432531.35159</v>
      </c>
      <c r="K2751" s="133">
        <v>81096435180.707169</v>
      </c>
      <c r="L2751" s="133">
        <v>2173047812327.0024</v>
      </c>
      <c r="M2751" s="133">
        <v>12486074863363.338</v>
      </c>
      <c r="N2751" s="133">
        <v>13354735978888.688</v>
      </c>
      <c r="O2751" s="132">
        <v>0.57811715507925843</v>
      </c>
      <c r="P2751" s="132">
        <v>0.64566364970713153</v>
      </c>
      <c r="Q2751" s="133">
        <v>3294.212130954289</v>
      </c>
      <c r="R2751" s="426">
        <v>1.2427307947085129</v>
      </c>
    </row>
    <row r="2752" spans="1:18">
      <c r="A2752" s="134">
        <f t="shared" si="42"/>
        <v>2747</v>
      </c>
      <c r="B2752" s="131">
        <v>13177537.605909981</v>
      </c>
      <c r="C2752" s="131">
        <v>15459351.536254855</v>
      </c>
      <c r="D2752" s="131">
        <v>1421686.8821217571</v>
      </c>
      <c r="E2752" s="131">
        <v>4963434.0070328396</v>
      </c>
      <c r="F2752" s="133">
        <v>149799316330.15915</v>
      </c>
      <c r="G2752" s="133">
        <v>61585679642.869225</v>
      </c>
      <c r="H2752" s="133">
        <v>653234192607.90527</v>
      </c>
      <c r="I2752" s="133">
        <v>22225850903742.293</v>
      </c>
      <c r="J2752" s="133">
        <v>196844678525.28427</v>
      </c>
      <c r="K2752" s="133">
        <v>128766153290.31509</v>
      </c>
      <c r="L2752" s="133">
        <v>3513597372183.6777</v>
      </c>
      <c r="M2752" s="133">
        <v>26718293300349.477</v>
      </c>
      <c r="N2752" s="133">
        <v>28299740293001.285</v>
      </c>
      <c r="O2752" s="132">
        <v>0.68000470712170491</v>
      </c>
      <c r="P2752" s="132">
        <v>0.74830085285544345</v>
      </c>
      <c r="Q2752" s="133">
        <v>6980.6956815494041</v>
      </c>
      <c r="R2752" s="426">
        <v>1.095686856165009</v>
      </c>
    </row>
    <row r="2753" spans="1:18">
      <c r="A2753" s="134">
        <f t="shared" si="42"/>
        <v>2748</v>
      </c>
      <c r="B2753" s="131">
        <v>8427917.8389436193</v>
      </c>
      <c r="C2753" s="131">
        <v>4168419.7905806149</v>
      </c>
      <c r="D2753" s="131">
        <v>1349567.2333897618</v>
      </c>
      <c r="E2753" s="131">
        <v>2585509.7977093533</v>
      </c>
      <c r="F2753" s="133">
        <v>183989336801.0495</v>
      </c>
      <c r="G2753" s="133">
        <v>30736338092.090565</v>
      </c>
      <c r="H2753" s="133">
        <v>438228368927.53625</v>
      </c>
      <c r="I2753" s="133">
        <v>7798031115784.0693</v>
      </c>
      <c r="J2753" s="133">
        <v>126660037322.25542</v>
      </c>
      <c r="K2753" s="133">
        <v>146777660524.40262</v>
      </c>
      <c r="L2753" s="133">
        <v>2598266844993.2407</v>
      </c>
      <c r="M2753" s="133">
        <v>11107964027551.504</v>
      </c>
      <c r="N2753" s="133">
        <v>11853956232448.545</v>
      </c>
      <c r="O2753" s="132">
        <v>0.57303726101573293</v>
      </c>
      <c r="P2753" s="132">
        <v>0.64844235526064797</v>
      </c>
      <c r="Q2753" s="133">
        <v>2924.0148575354083</v>
      </c>
      <c r="R2753" s="426">
        <v>1.0368410834280046</v>
      </c>
    </row>
    <row r="2754" spans="1:18">
      <c r="A2754" s="134">
        <f t="shared" si="42"/>
        <v>2749</v>
      </c>
      <c r="B2754" s="131">
        <v>8570382.0953917615</v>
      </c>
      <c r="C2754" s="131">
        <v>4781941.794927856</v>
      </c>
      <c r="D2754" s="131">
        <v>1814045.2589499205</v>
      </c>
      <c r="E2754" s="131">
        <v>5887687.4849852193</v>
      </c>
      <c r="F2754" s="133">
        <v>185301586792.4267</v>
      </c>
      <c r="G2754" s="133">
        <v>55467557539.860031</v>
      </c>
      <c r="H2754" s="133">
        <v>514146577736.32983</v>
      </c>
      <c r="I2754" s="133">
        <v>10556313782110.268</v>
      </c>
      <c r="J2754" s="133">
        <v>307292347488.00623</v>
      </c>
      <c r="K2754" s="133">
        <v>204089318686.36469</v>
      </c>
      <c r="L2754" s="133">
        <v>4708349840652.7412</v>
      </c>
      <c r="M2754" s="133">
        <v>16290191866673.711</v>
      </c>
      <c r="N2754" s="133">
        <v>17423187547173.816</v>
      </c>
      <c r="O2754" s="132">
        <v>0.59929793537379872</v>
      </c>
      <c r="P2754" s="132">
        <v>0.66807726461983641</v>
      </c>
      <c r="Q2754" s="133">
        <v>4297.7768986615238</v>
      </c>
      <c r="R2754" s="426">
        <v>1.1254580104146152</v>
      </c>
    </row>
    <row r="2755" spans="1:18">
      <c r="A2755" s="134">
        <f t="shared" si="42"/>
        <v>2750</v>
      </c>
      <c r="B2755" s="131">
        <v>11354570.452026032</v>
      </c>
      <c r="C2755" s="131">
        <v>5017657.34580993</v>
      </c>
      <c r="D2755" s="131">
        <v>1418132.3263378642</v>
      </c>
      <c r="E2755" s="131">
        <v>5513653.5390755031</v>
      </c>
      <c r="F2755" s="133">
        <v>176106449082.12979</v>
      </c>
      <c r="G2755" s="133">
        <v>57483472877.304527</v>
      </c>
      <c r="H2755" s="133">
        <v>0</v>
      </c>
      <c r="I2755" s="133">
        <v>7351789383251.9385</v>
      </c>
      <c r="J2755" s="133">
        <v>348615236464.99078</v>
      </c>
      <c r="K2755" s="133">
        <v>101491687001.95659</v>
      </c>
      <c r="L2755" s="133">
        <v>3187634118088.959</v>
      </c>
      <c r="M2755" s="133">
        <v>10989530424807.846</v>
      </c>
      <c r="N2755" s="133">
        <v>11616181108993.893</v>
      </c>
      <c r="O2755" s="132">
        <v>0.50717699422735663</v>
      </c>
      <c r="P2755" s="132">
        <v>0.57493139664726356</v>
      </c>
      <c r="Q2755" s="133">
        <v>2865.3628783902054</v>
      </c>
      <c r="R2755" s="426">
        <v>1.0643569544579603</v>
      </c>
    </row>
    <row r="2756" spans="1:18">
      <c r="A2756" s="134">
        <f t="shared" si="42"/>
        <v>2751</v>
      </c>
      <c r="B2756" s="131">
        <v>9735998.0965557024</v>
      </c>
      <c r="C2756" s="131">
        <v>4513125.4976777108</v>
      </c>
      <c r="D2756" s="131">
        <v>1564125.7561745748</v>
      </c>
      <c r="E2756" s="131">
        <v>3404056.8296820438</v>
      </c>
      <c r="F2756" s="133">
        <v>237977018149.21805</v>
      </c>
      <c r="G2756" s="133">
        <v>57145713449.761337</v>
      </c>
      <c r="H2756" s="133">
        <v>678159819825.92615</v>
      </c>
      <c r="I2756" s="133">
        <v>9904150398986.791</v>
      </c>
      <c r="J2756" s="133">
        <v>137963349140.09128</v>
      </c>
      <c r="K2756" s="133">
        <v>114641763677.2785</v>
      </c>
      <c r="L2756" s="133">
        <v>3597917861687.8076</v>
      </c>
      <c r="M2756" s="133">
        <v>14432833193317.895</v>
      </c>
      <c r="N2756" s="133">
        <v>15479283829692.982</v>
      </c>
      <c r="O2756" s="132">
        <v>0.60832802876503567</v>
      </c>
      <c r="P2756" s="132">
        <v>0.67308335529750019</v>
      </c>
      <c r="Q2756" s="133">
        <v>3818.2742549810023</v>
      </c>
      <c r="R2756" s="426">
        <v>0.9867716385419314</v>
      </c>
    </row>
    <row r="2757" spans="1:18">
      <c r="A2757" s="134">
        <f t="shared" si="42"/>
        <v>2752</v>
      </c>
      <c r="B2757" s="131">
        <v>15938180.97011376</v>
      </c>
      <c r="C2757" s="131">
        <v>15354693.212964004</v>
      </c>
      <c r="D2757" s="131">
        <v>1467202.0409951732</v>
      </c>
      <c r="E2757" s="131">
        <v>3614513.0740355412</v>
      </c>
      <c r="F2757" s="133">
        <v>196529566445.07693</v>
      </c>
      <c r="G2757" s="133">
        <v>32663848751.447678</v>
      </c>
      <c r="H2757" s="133">
        <v>622698718125.86646</v>
      </c>
      <c r="I2757" s="133">
        <v>22985288392543.867</v>
      </c>
      <c r="J2757" s="133">
        <v>205057626357.44867</v>
      </c>
      <c r="K2757" s="133">
        <v>129700822844.32745</v>
      </c>
      <c r="L2757" s="133">
        <v>3748608968847.0752</v>
      </c>
      <c r="M2757" s="133">
        <v>27691354528718.586</v>
      </c>
      <c r="N2757" s="133">
        <v>29286597977628.844</v>
      </c>
      <c r="O2757" s="132">
        <v>0.68203996591009752</v>
      </c>
      <c r="P2757" s="132">
        <v>0.74035764343903265</v>
      </c>
      <c r="Q2757" s="133">
        <v>7224.123822799419</v>
      </c>
      <c r="R2757" s="426">
        <v>1.1647985098294746</v>
      </c>
    </row>
    <row r="2758" spans="1:18">
      <c r="A2758" s="134">
        <f t="shared" si="42"/>
        <v>2753</v>
      </c>
      <c r="B2758" s="131">
        <v>11088511.861552086</v>
      </c>
      <c r="C2758" s="131">
        <v>7542561.7934580799</v>
      </c>
      <c r="D2758" s="131">
        <v>850311.23364990065</v>
      </c>
      <c r="E2758" s="131">
        <v>3436484.4025267754</v>
      </c>
      <c r="F2758" s="133">
        <v>179868858388.37094</v>
      </c>
      <c r="G2758" s="133">
        <v>40128019808.662819</v>
      </c>
      <c r="H2758" s="133">
        <v>379926318882.29987</v>
      </c>
      <c r="I2758" s="133">
        <v>12787715044859.98</v>
      </c>
      <c r="J2758" s="133">
        <v>160256362105.17819</v>
      </c>
      <c r="K2758" s="133">
        <v>105505957792.23122</v>
      </c>
      <c r="L2758" s="133">
        <v>1620441344194.9412</v>
      </c>
      <c r="M2758" s="133">
        <v>15053845027834.631</v>
      </c>
      <c r="N2758" s="133">
        <v>16102496672657.248</v>
      </c>
      <c r="O2758" s="132">
        <v>0.58751224545253622</v>
      </c>
      <c r="P2758" s="132">
        <v>0.64121476364680796</v>
      </c>
      <c r="Q2758" s="133">
        <v>3972.0021392839785</v>
      </c>
      <c r="R2758" s="426">
        <v>0.97878243557800526</v>
      </c>
    </row>
    <row r="2759" spans="1:18">
      <c r="A2759" s="134">
        <f t="shared" si="42"/>
        <v>2754</v>
      </c>
      <c r="B2759" s="131">
        <v>15905593.736795349</v>
      </c>
      <c r="C2759" s="131">
        <v>6046861.1857342767</v>
      </c>
      <c r="D2759" s="131">
        <v>806999.00356872822</v>
      </c>
      <c r="E2759" s="131">
        <v>5524376.239594304</v>
      </c>
      <c r="F2759" s="133">
        <v>182798190930.05487</v>
      </c>
      <c r="G2759" s="133">
        <v>73207144820.954025</v>
      </c>
      <c r="H2759" s="133">
        <v>607383674407.78174</v>
      </c>
      <c r="I2759" s="133">
        <v>10193090401165.74</v>
      </c>
      <c r="J2759" s="133">
        <v>444055427639.89063</v>
      </c>
      <c r="K2759" s="133">
        <v>89225505692.089081</v>
      </c>
      <c r="L2759" s="133">
        <v>1767475253445.0664</v>
      </c>
      <c r="M2759" s="133">
        <v>13101230262350.568</v>
      </c>
      <c r="N2759" s="133">
        <v>13968299422797.904</v>
      </c>
      <c r="O2759" s="132">
        <v>0.5349311095822874</v>
      </c>
      <c r="P2759" s="132">
        <v>0.60152075311867992</v>
      </c>
      <c r="Q2759" s="133">
        <v>3445.5597984207952</v>
      </c>
      <c r="R2759" s="426">
        <v>1.0168639435052556</v>
      </c>
    </row>
    <row r="2760" spans="1:18">
      <c r="A2760" s="134">
        <f t="shared" ref="A2760:A2823" si="43">A2759+1</f>
        <v>2755</v>
      </c>
      <c r="B2760" s="131">
        <v>10307245.411018241</v>
      </c>
      <c r="C2760" s="131">
        <v>8023729.5797049049</v>
      </c>
      <c r="D2760" s="131">
        <v>1605338.389611257</v>
      </c>
      <c r="E2760" s="131">
        <v>4540763.0406397767</v>
      </c>
      <c r="F2760" s="133">
        <v>163972955701.84021</v>
      </c>
      <c r="G2760" s="133">
        <v>40639246680.797928</v>
      </c>
      <c r="H2760" s="133">
        <v>174428772476.57376</v>
      </c>
      <c r="I2760" s="133">
        <v>11463679146616.77</v>
      </c>
      <c r="J2760" s="133">
        <v>317552169243.4895</v>
      </c>
      <c r="K2760" s="133">
        <v>114249488042.09425</v>
      </c>
      <c r="L2760" s="133">
        <v>2597687259599.8452</v>
      </c>
      <c r="M2760" s="133">
        <v>14667596835978.773</v>
      </c>
      <c r="N2760" s="133">
        <v>15631404637795.496</v>
      </c>
      <c r="O2760" s="132">
        <v>0.59615838078179417</v>
      </c>
      <c r="P2760" s="132">
        <v>0.66378154970654635</v>
      </c>
      <c r="Q2760" s="133">
        <v>3855.7978879613952</v>
      </c>
      <c r="R2760" s="426">
        <v>0.79401547297445041</v>
      </c>
    </row>
    <row r="2761" spans="1:18">
      <c r="A2761" s="134">
        <f t="shared" si="43"/>
        <v>2756</v>
      </c>
      <c r="B2761" s="131">
        <v>11960922.578003298</v>
      </c>
      <c r="C2761" s="131">
        <v>19398149.368828129</v>
      </c>
      <c r="D2761" s="131">
        <v>866401.4966599599</v>
      </c>
      <c r="E2761" s="131">
        <v>6278077.0886548422</v>
      </c>
      <c r="F2761" s="133">
        <v>335056503799.97601</v>
      </c>
      <c r="G2761" s="133">
        <v>66550904402.026993</v>
      </c>
      <c r="H2761" s="133">
        <v>955068734862.04321</v>
      </c>
      <c r="I2761" s="133">
        <v>29063236491552.445</v>
      </c>
      <c r="J2761" s="133">
        <v>257880753970.20053</v>
      </c>
      <c r="K2761" s="133">
        <v>80960645735.29689</v>
      </c>
      <c r="L2761" s="133">
        <v>2494238723548.0195</v>
      </c>
      <c r="M2761" s="133">
        <v>32851385349668.004</v>
      </c>
      <c r="N2761" s="133">
        <v>34914826614488.582</v>
      </c>
      <c r="O2761" s="132">
        <v>0.70628564671523808</v>
      </c>
      <c r="P2761" s="132">
        <v>0.77416953315921055</v>
      </c>
      <c r="Q2761" s="133">
        <v>8612.4387307569268</v>
      </c>
      <c r="R2761" s="426">
        <v>1.4382206554911392</v>
      </c>
    </row>
    <row r="2762" spans="1:18">
      <c r="A2762" s="134">
        <f t="shared" si="43"/>
        <v>2757</v>
      </c>
      <c r="B2762" s="131">
        <v>8062424.0679684384</v>
      </c>
      <c r="C2762" s="131">
        <v>5244324.6390775656</v>
      </c>
      <c r="D2762" s="131">
        <v>910982.8814762464</v>
      </c>
      <c r="E2762" s="131">
        <v>5006261.8922955291</v>
      </c>
      <c r="F2762" s="133">
        <v>204090943503.91772</v>
      </c>
      <c r="G2762" s="133">
        <v>44496042891.457237</v>
      </c>
      <c r="H2762" s="133">
        <v>596197407552.24658</v>
      </c>
      <c r="I2762" s="133">
        <v>8928404367852.4199</v>
      </c>
      <c r="J2762" s="133">
        <v>217818070561.32776</v>
      </c>
      <c r="K2762" s="133">
        <v>50131224905.790512</v>
      </c>
      <c r="L2762" s="133">
        <v>1576548159912.9175</v>
      </c>
      <c r="M2762" s="133">
        <v>11369099230784.703</v>
      </c>
      <c r="N2762" s="133">
        <v>12196687037488.604</v>
      </c>
      <c r="O2762" s="132">
        <v>0.57128570925213307</v>
      </c>
      <c r="P2762" s="132">
        <v>0.64121474127085965</v>
      </c>
      <c r="Q2762" s="133">
        <v>3008.5562499971888</v>
      </c>
      <c r="R2762" s="426">
        <v>0.9117449141320727</v>
      </c>
    </row>
    <row r="2763" spans="1:18">
      <c r="A2763" s="134">
        <f t="shared" si="43"/>
        <v>2758</v>
      </c>
      <c r="B2763" s="131">
        <v>9943155.2844732609</v>
      </c>
      <c r="C2763" s="131">
        <v>3657236.9832767826</v>
      </c>
      <c r="D2763" s="131">
        <v>1023122.6364568538</v>
      </c>
      <c r="E2763" s="131">
        <v>5086844.2367334766</v>
      </c>
      <c r="F2763" s="133">
        <v>281417433507.28137</v>
      </c>
      <c r="G2763" s="133">
        <v>54822082592.416275</v>
      </c>
      <c r="H2763" s="133">
        <v>745031443695.83386</v>
      </c>
      <c r="I2763" s="133">
        <v>8538309172936.2373</v>
      </c>
      <c r="J2763" s="133">
        <v>295867363161.39093</v>
      </c>
      <c r="K2763" s="133">
        <v>84594024334.069641</v>
      </c>
      <c r="L2763" s="133">
        <v>2553119338400.2363</v>
      </c>
      <c r="M2763" s="133">
        <v>12216921342527.768</v>
      </c>
      <c r="N2763" s="133">
        <v>13113235702377.563</v>
      </c>
      <c r="O2763" s="132">
        <v>0.57294567085976489</v>
      </c>
      <c r="P2763" s="132">
        <v>0.6551659647325967</v>
      </c>
      <c r="Q2763" s="133">
        <v>3234.6412684700449</v>
      </c>
      <c r="R2763" s="426">
        <v>1.2327413674517809</v>
      </c>
    </row>
    <row r="2764" spans="1:18">
      <c r="A2764" s="134">
        <f t="shared" si="43"/>
        <v>2759</v>
      </c>
      <c r="B2764" s="131">
        <v>14755769.5228715</v>
      </c>
      <c r="C2764" s="131">
        <v>10227686.582656331</v>
      </c>
      <c r="D2764" s="131">
        <v>1326002.5616753795</v>
      </c>
      <c r="E2764" s="131">
        <v>4439875.110953371</v>
      </c>
      <c r="F2764" s="133">
        <v>330455755217.98352</v>
      </c>
      <c r="G2764" s="133">
        <v>79246869438.776306</v>
      </c>
      <c r="H2764" s="133">
        <v>812268511571.78442</v>
      </c>
      <c r="I2764" s="133">
        <v>16740760925615.875</v>
      </c>
      <c r="J2764" s="133">
        <v>214060454794.00317</v>
      </c>
      <c r="K2764" s="133">
        <v>151059279856.33923</v>
      </c>
      <c r="L2764" s="133">
        <v>3285477778438.3721</v>
      </c>
      <c r="M2764" s="133">
        <v>21203626950276.375</v>
      </c>
      <c r="N2764" s="133">
        <v>22530665783712.801</v>
      </c>
      <c r="O2764" s="132">
        <v>0.64368623260825131</v>
      </c>
      <c r="P2764" s="132">
        <v>0.70920338700360186</v>
      </c>
      <c r="Q2764" s="133">
        <v>5557.6383284935373</v>
      </c>
      <c r="R2764" s="426">
        <v>1.0771889486552428</v>
      </c>
    </row>
    <row r="2765" spans="1:18">
      <c r="A2765" s="134">
        <f t="shared" si="43"/>
        <v>2760</v>
      </c>
      <c r="B2765" s="131">
        <v>8741735.7432084288</v>
      </c>
      <c r="C2765" s="131">
        <v>3375060.9713190831</v>
      </c>
      <c r="D2765" s="131">
        <v>1501080.7280721799</v>
      </c>
      <c r="E2765" s="131">
        <v>4524834.5301933885</v>
      </c>
      <c r="F2765" s="133">
        <v>257065799918.92322</v>
      </c>
      <c r="G2765" s="133">
        <v>43465808782.680016</v>
      </c>
      <c r="H2765" s="133">
        <v>478873715361.47217</v>
      </c>
      <c r="I2765" s="133">
        <v>8641660716191.1768</v>
      </c>
      <c r="J2765" s="133">
        <v>303802228708.22241</v>
      </c>
      <c r="K2765" s="133">
        <v>133660127890.76189</v>
      </c>
      <c r="L2765" s="133">
        <v>3776922188972.2817</v>
      </c>
      <c r="M2765" s="133">
        <v>13334918977123.914</v>
      </c>
      <c r="N2765" s="133">
        <v>14259113832738.801</v>
      </c>
      <c r="O2765" s="132">
        <v>0.59967869289120268</v>
      </c>
      <c r="P2765" s="132">
        <v>0.66038735178367036</v>
      </c>
      <c r="Q2765" s="133">
        <v>3517.2949760085844</v>
      </c>
      <c r="R2765" s="426">
        <v>1.0272176248279279</v>
      </c>
    </row>
    <row r="2766" spans="1:18">
      <c r="A2766" s="134">
        <f t="shared" si="43"/>
        <v>2761</v>
      </c>
      <c r="B2766" s="131">
        <v>8391887.4526247792</v>
      </c>
      <c r="C2766" s="131">
        <v>4114534.0450016288</v>
      </c>
      <c r="D2766" s="131">
        <v>619390.80199510045</v>
      </c>
      <c r="E2766" s="131">
        <v>4490771.5573129095</v>
      </c>
      <c r="F2766" s="133">
        <v>152992347627.71429</v>
      </c>
      <c r="G2766" s="133">
        <v>48785106523.549316</v>
      </c>
      <c r="H2766" s="133">
        <v>555916805696.04358</v>
      </c>
      <c r="I2766" s="133">
        <v>9002194459573.2676</v>
      </c>
      <c r="J2766" s="133">
        <v>308713750126.69531</v>
      </c>
      <c r="K2766" s="133">
        <v>76250724327.034836</v>
      </c>
      <c r="L2766" s="133">
        <v>1478789335091.1494</v>
      </c>
      <c r="M2766" s="133">
        <v>11421865074814.191</v>
      </c>
      <c r="N2766" s="133">
        <v>12349467029545.236</v>
      </c>
      <c r="O2766" s="132">
        <v>0.5980007646053862</v>
      </c>
      <c r="P2766" s="132">
        <v>0.66706169507872692</v>
      </c>
      <c r="Q2766" s="133">
        <v>3046.2424838542765</v>
      </c>
      <c r="R2766" s="426">
        <v>1.0758849103832813</v>
      </c>
    </row>
    <row r="2767" spans="1:18">
      <c r="A2767" s="134">
        <f t="shared" si="43"/>
        <v>2762</v>
      </c>
      <c r="B2767" s="131">
        <v>11740819.146208873</v>
      </c>
      <c r="C2767" s="131">
        <v>7850485.2339515639</v>
      </c>
      <c r="D2767" s="131">
        <v>1004451.6833559569</v>
      </c>
      <c r="E2767" s="131">
        <v>7186319.3273937795</v>
      </c>
      <c r="F2767" s="133">
        <v>234426149219.19043</v>
      </c>
      <c r="G2767" s="133">
        <v>56641848265.346092</v>
      </c>
      <c r="H2767" s="133">
        <v>699155934090.00391</v>
      </c>
      <c r="I2767" s="133">
        <v>13433633388951.367</v>
      </c>
      <c r="J2767" s="133">
        <v>505273716511.26959</v>
      </c>
      <c r="K2767" s="133">
        <v>119978965320.95662</v>
      </c>
      <c r="L2767" s="133">
        <v>2306904049927.1465</v>
      </c>
      <c r="M2767" s="133">
        <v>17064946054800.744</v>
      </c>
      <c r="N2767" s="133">
        <v>18256336772432.328</v>
      </c>
      <c r="O2767" s="132">
        <v>0.58198188091258418</v>
      </c>
      <c r="P2767" s="132">
        <v>0.64630983457273417</v>
      </c>
      <c r="Q2767" s="133">
        <v>4503.2897810637214</v>
      </c>
      <c r="R2767" s="426">
        <v>1.0770936121280323</v>
      </c>
    </row>
    <row r="2768" spans="1:18">
      <c r="A2768" s="134">
        <f t="shared" si="43"/>
        <v>2763</v>
      </c>
      <c r="B2768" s="131">
        <v>8873971.389017649</v>
      </c>
      <c r="C2768" s="131">
        <v>5328630.7343293549</v>
      </c>
      <c r="D2768" s="131">
        <v>1245527.1122414095</v>
      </c>
      <c r="E2768" s="131">
        <v>4491783.9488449302</v>
      </c>
      <c r="F2768" s="133">
        <v>276981900255.32037</v>
      </c>
      <c r="G2768" s="133">
        <v>41168675708.758461</v>
      </c>
      <c r="H2768" s="133">
        <v>361987256761.06726</v>
      </c>
      <c r="I2768" s="133">
        <v>10759959562157.813</v>
      </c>
      <c r="J2768" s="133">
        <v>289404595926.81207</v>
      </c>
      <c r="K2768" s="133">
        <v>133455273714.17062</v>
      </c>
      <c r="L2768" s="133">
        <v>2747262534063.418</v>
      </c>
      <c r="M2768" s="133">
        <v>14292069222623.279</v>
      </c>
      <c r="N2768" s="133">
        <v>15413865248860.104</v>
      </c>
      <c r="O2768" s="132">
        <v>0.61171074983482532</v>
      </c>
      <c r="P2768" s="132">
        <v>0.68222486764177026</v>
      </c>
      <c r="Q2768" s="133">
        <v>3802.1374565515794</v>
      </c>
      <c r="R2768" s="426">
        <v>0.95826953435711204</v>
      </c>
    </row>
    <row r="2769" spans="1:18">
      <c r="A2769" s="134">
        <f t="shared" si="43"/>
        <v>2764</v>
      </c>
      <c r="B2769" s="131">
        <v>14403935.541659199</v>
      </c>
      <c r="C2769" s="131">
        <v>4766102.8485407541</v>
      </c>
      <c r="D2769" s="131">
        <v>1087205.2013852014</v>
      </c>
      <c r="E2769" s="131">
        <v>3212147.0062952857</v>
      </c>
      <c r="F2769" s="133">
        <v>203370973734.38492</v>
      </c>
      <c r="G2769" s="133">
        <v>45396363133.217384</v>
      </c>
      <c r="H2769" s="133">
        <v>710479128984.57751</v>
      </c>
      <c r="I2769" s="133">
        <v>8192844074406.6914</v>
      </c>
      <c r="J2769" s="133">
        <v>170383880731.08691</v>
      </c>
      <c r="K2769" s="133">
        <v>107487045508.43549</v>
      </c>
      <c r="L2769" s="133">
        <v>2394726657770.3564</v>
      </c>
      <c r="M2769" s="133">
        <v>11575920787401.148</v>
      </c>
      <c r="N2769" s="133">
        <v>12340719027399.066</v>
      </c>
      <c r="O2769" s="132">
        <v>0.52119256056815599</v>
      </c>
      <c r="P2769" s="132">
        <v>0.60238065884294989</v>
      </c>
      <c r="Q2769" s="133">
        <v>3044.0846145532969</v>
      </c>
      <c r="R2769" s="426">
        <v>1.1836563406625553</v>
      </c>
    </row>
    <row r="2770" spans="1:18">
      <c r="A2770" s="134">
        <f t="shared" si="43"/>
        <v>2765</v>
      </c>
      <c r="B2770" s="131">
        <v>10272576.244463071</v>
      </c>
      <c r="C2770" s="131">
        <v>4942613.0832811603</v>
      </c>
      <c r="D2770" s="131">
        <v>1758471.2810138944</v>
      </c>
      <c r="E2770" s="131">
        <v>5306636.9045842867</v>
      </c>
      <c r="F2770" s="133">
        <v>200004792562.79205</v>
      </c>
      <c r="G2770" s="133">
        <v>64839528637.332092</v>
      </c>
      <c r="H2770" s="133">
        <v>467966538523.98438</v>
      </c>
      <c r="I2770" s="133">
        <v>10250420296695.912</v>
      </c>
      <c r="J2770" s="133">
        <v>309083505286.67108</v>
      </c>
      <c r="K2770" s="133">
        <v>154727738574.11832</v>
      </c>
      <c r="L2770" s="133">
        <v>4090947030216.751</v>
      </c>
      <c r="M2770" s="133">
        <v>15273145109297.438</v>
      </c>
      <c r="N2770" s="133">
        <v>16279386063372.422</v>
      </c>
      <c r="O2770" s="132">
        <v>0.57152161759915299</v>
      </c>
      <c r="P2770" s="132">
        <v>0.65872397742864108</v>
      </c>
      <c r="Q2770" s="133">
        <v>4015.6354374376965</v>
      </c>
      <c r="R2770" s="426">
        <v>1.1967238727739096</v>
      </c>
    </row>
    <row r="2771" spans="1:18">
      <c r="A2771" s="134">
        <f t="shared" si="43"/>
        <v>2766</v>
      </c>
      <c r="B2771" s="131">
        <v>12126831.052060625</v>
      </c>
      <c r="C2771" s="131">
        <v>10911395.103273295</v>
      </c>
      <c r="D2771" s="131">
        <v>1311751.7295267154</v>
      </c>
      <c r="E2771" s="131">
        <v>5028435.7472482407</v>
      </c>
      <c r="F2771" s="133">
        <v>234403873870.68793</v>
      </c>
      <c r="G2771" s="133">
        <v>70165966837.77388</v>
      </c>
      <c r="H2771" s="133">
        <v>750045808546.28406</v>
      </c>
      <c r="I2771" s="133">
        <v>16240448821238.916</v>
      </c>
      <c r="J2771" s="133">
        <v>351989566050.08386</v>
      </c>
      <c r="K2771" s="133">
        <v>150439438248.32794</v>
      </c>
      <c r="L2771" s="133">
        <v>2583322996900.1758</v>
      </c>
      <c r="M2771" s="133">
        <v>20076246630983.789</v>
      </c>
      <c r="N2771" s="133">
        <v>21337542293785.742</v>
      </c>
      <c r="O2771" s="132">
        <v>0.62631440824104367</v>
      </c>
      <c r="P2771" s="132">
        <v>0.70234517068849911</v>
      </c>
      <c r="Q2771" s="133">
        <v>5263.330610208619</v>
      </c>
      <c r="R2771" s="426">
        <v>1.0112185303717127</v>
      </c>
    </row>
    <row r="2772" spans="1:18">
      <c r="A2772" s="134">
        <f t="shared" si="43"/>
        <v>2767</v>
      </c>
      <c r="B2772" s="131">
        <v>11047318.975745473</v>
      </c>
      <c r="C2772" s="131">
        <v>8424759.9818861466</v>
      </c>
      <c r="D2772" s="131">
        <v>992778.58377199632</v>
      </c>
      <c r="E2772" s="131">
        <v>3801478.5127040623</v>
      </c>
      <c r="F2772" s="133">
        <v>232411208521.35291</v>
      </c>
      <c r="G2772" s="133">
        <v>48386776041.97963</v>
      </c>
      <c r="H2772" s="133">
        <v>701537011822.03101</v>
      </c>
      <c r="I2772" s="133">
        <v>14064229734432.568</v>
      </c>
      <c r="J2772" s="133">
        <v>229414190446.819</v>
      </c>
      <c r="K2772" s="133">
        <v>80256841896.489609</v>
      </c>
      <c r="L2772" s="133">
        <v>2192572913145.4956</v>
      </c>
      <c r="M2772" s="133">
        <v>17268010691743.404</v>
      </c>
      <c r="N2772" s="133">
        <v>18489289955836.969</v>
      </c>
      <c r="O2772" s="132">
        <v>0.65406553317071825</v>
      </c>
      <c r="P2772" s="132">
        <v>0.726844043861547</v>
      </c>
      <c r="Q2772" s="133">
        <v>4560.7523324708854</v>
      </c>
      <c r="R2772" s="426">
        <v>1.0574406094788444</v>
      </c>
    </row>
    <row r="2773" spans="1:18">
      <c r="A2773" s="134">
        <f t="shared" si="43"/>
        <v>2768</v>
      </c>
      <c r="B2773" s="131">
        <v>8479782.568912724</v>
      </c>
      <c r="C2773" s="131">
        <v>4057951.403670745</v>
      </c>
      <c r="D2773" s="131">
        <v>401244.36281256238</v>
      </c>
      <c r="E2773" s="131">
        <v>6722558.9150820384</v>
      </c>
      <c r="F2773" s="133">
        <v>209441670837.83548</v>
      </c>
      <c r="G2773" s="133">
        <v>51776368764.203583</v>
      </c>
      <c r="H2773" s="133">
        <v>943158507604.99622</v>
      </c>
      <c r="I2773" s="133">
        <v>8612323272304.124</v>
      </c>
      <c r="J2773" s="133">
        <v>373969905887.71393</v>
      </c>
      <c r="K2773" s="133">
        <v>41864483607.23661</v>
      </c>
      <c r="L2773" s="133">
        <v>874301931612.28027</v>
      </c>
      <c r="M2773" s="133">
        <v>10845618101016.352</v>
      </c>
      <c r="N2773" s="133">
        <v>11688692887275.285</v>
      </c>
      <c r="O2773" s="132">
        <v>0.54863786401962444</v>
      </c>
      <c r="P2773" s="132">
        <v>0.62409586115462334</v>
      </c>
      <c r="Q2773" s="133">
        <v>2883.2493555193105</v>
      </c>
      <c r="R2773" s="426">
        <v>1.0752508597138288</v>
      </c>
    </row>
    <row r="2774" spans="1:18">
      <c r="A2774" s="134">
        <f t="shared" si="43"/>
        <v>2769</v>
      </c>
      <c r="B2774" s="131">
        <v>8574001.2369530834</v>
      </c>
      <c r="C2774" s="131">
        <v>4156473.3496591505</v>
      </c>
      <c r="D2774" s="131">
        <v>651446.37936099968</v>
      </c>
      <c r="E2774" s="131">
        <v>3551645.318586533</v>
      </c>
      <c r="F2774" s="133">
        <v>279629247349.49677</v>
      </c>
      <c r="G2774" s="133">
        <v>63963512040.828491</v>
      </c>
      <c r="H2774" s="133">
        <v>629426109529.07166</v>
      </c>
      <c r="I2774" s="133">
        <v>9599944021519.9395</v>
      </c>
      <c r="J2774" s="133">
        <v>185806105833.00082</v>
      </c>
      <c r="K2774" s="133">
        <v>52097086092.766312</v>
      </c>
      <c r="L2774" s="133">
        <v>1157206779753.4622</v>
      </c>
      <c r="M2774" s="133">
        <v>11624480102728.24</v>
      </c>
      <c r="N2774" s="133">
        <v>12514439345849.971</v>
      </c>
      <c r="O2774" s="132">
        <v>0.6064503605675351</v>
      </c>
      <c r="P2774" s="132">
        <v>0.66941650867173341</v>
      </c>
      <c r="Q2774" s="133">
        <v>3086.9361977922968</v>
      </c>
      <c r="R2774" s="426">
        <v>0.9790072243033493</v>
      </c>
    </row>
    <row r="2775" spans="1:18">
      <c r="A2775" s="134">
        <f t="shared" si="43"/>
        <v>2770</v>
      </c>
      <c r="B2775" s="131">
        <v>6626281.5609793272</v>
      </c>
      <c r="C2775" s="131">
        <v>3415876.4018242578</v>
      </c>
      <c r="D2775" s="131">
        <v>976645.9010811823</v>
      </c>
      <c r="E2775" s="131">
        <v>4443378.021347913</v>
      </c>
      <c r="F2775" s="133">
        <v>168869286326.74084</v>
      </c>
      <c r="G2775" s="133">
        <v>48000571152.46434</v>
      </c>
      <c r="H2775" s="133">
        <v>591302911803.2002</v>
      </c>
      <c r="I2775" s="133">
        <v>6882618578214.666</v>
      </c>
      <c r="J2775" s="133">
        <v>255073103958.26291</v>
      </c>
      <c r="K2775" s="133">
        <v>84078613752.757675</v>
      </c>
      <c r="L2775" s="133">
        <v>1918802424263.875</v>
      </c>
      <c r="M2775" s="133">
        <v>9731875631992.7617</v>
      </c>
      <c r="N2775" s="133">
        <v>10479220398983.088</v>
      </c>
      <c r="O2775" s="132">
        <v>0.56716630333573059</v>
      </c>
      <c r="P2775" s="132">
        <v>0.63737858223412147</v>
      </c>
      <c r="Q2775" s="133">
        <v>2584.908830533569</v>
      </c>
      <c r="R2775" s="426">
        <v>0.95025987996060102</v>
      </c>
    </row>
    <row r="2776" spans="1:18">
      <c r="A2776" s="134">
        <f t="shared" si="43"/>
        <v>2771</v>
      </c>
      <c r="B2776" s="131">
        <v>12516080.565338936</v>
      </c>
      <c r="C2776" s="131">
        <v>3972072.5765401465</v>
      </c>
      <c r="D2776" s="131">
        <v>1035771.9004952494</v>
      </c>
      <c r="E2776" s="131">
        <v>3823528.6293307827</v>
      </c>
      <c r="F2776" s="133">
        <v>252590561761.40616</v>
      </c>
      <c r="G2776" s="133">
        <v>48099801080.540833</v>
      </c>
      <c r="H2776" s="133">
        <v>679806198229.46802</v>
      </c>
      <c r="I2776" s="133">
        <v>8778192557398.5234</v>
      </c>
      <c r="J2776" s="133">
        <v>184277602039.78818</v>
      </c>
      <c r="K2776" s="133">
        <v>76086975631.535416</v>
      </c>
      <c r="L2776" s="133">
        <v>2579813710129.2661</v>
      </c>
      <c r="M2776" s="133">
        <v>12298177043428.582</v>
      </c>
      <c r="N2776" s="133">
        <v>13219104123724.723</v>
      </c>
      <c r="O2776" s="132">
        <v>0.56735169299413768</v>
      </c>
      <c r="P2776" s="132">
        <v>0.64568835600144481</v>
      </c>
      <c r="Q2776" s="133">
        <v>3260.7558272631286</v>
      </c>
      <c r="R2776" s="426">
        <v>1.1797380237128623</v>
      </c>
    </row>
    <row r="2777" spans="1:18">
      <c r="A2777" s="134">
        <f t="shared" si="43"/>
        <v>2772</v>
      </c>
      <c r="B2777" s="131">
        <v>17805084.545912527</v>
      </c>
      <c r="C2777" s="131">
        <v>10750287.883031825</v>
      </c>
      <c r="D2777" s="131">
        <v>854747.52526741941</v>
      </c>
      <c r="E2777" s="131">
        <v>3641916.0258595729</v>
      </c>
      <c r="F2777" s="133">
        <v>233213287632.12686</v>
      </c>
      <c r="G2777" s="133">
        <v>77655064429.101044</v>
      </c>
      <c r="H2777" s="133">
        <v>529458313145.08679</v>
      </c>
      <c r="I2777" s="133">
        <v>14537893923354.711</v>
      </c>
      <c r="J2777" s="133">
        <v>155049744018.98767</v>
      </c>
      <c r="K2777" s="133">
        <v>61783510752.34668</v>
      </c>
      <c r="L2777" s="133">
        <v>2177858786678.5791</v>
      </c>
      <c r="M2777" s="133">
        <v>17462044277949.711</v>
      </c>
      <c r="N2777" s="133">
        <v>18543455347200.938</v>
      </c>
      <c r="O2777" s="132">
        <v>0.58968235591554752</v>
      </c>
      <c r="P2777" s="132">
        <v>0.65547670548085946</v>
      </c>
      <c r="Q2777" s="133">
        <v>4574.1133071536597</v>
      </c>
      <c r="R2777" s="426">
        <v>1.3219828411777139</v>
      </c>
    </row>
    <row r="2778" spans="1:18">
      <c r="A2778" s="134">
        <f t="shared" si="43"/>
        <v>2773</v>
      </c>
      <c r="B2778" s="131">
        <v>7727700.0273830798</v>
      </c>
      <c r="C2778" s="131">
        <v>4089046.6730615227</v>
      </c>
      <c r="D2778" s="131">
        <v>843023.32815621304</v>
      </c>
      <c r="E2778" s="131">
        <v>3966655.726533765</v>
      </c>
      <c r="F2778" s="133">
        <v>192733255242.87106</v>
      </c>
      <c r="G2778" s="133">
        <v>48846356767.526649</v>
      </c>
      <c r="H2778" s="133">
        <v>451591328505.62994</v>
      </c>
      <c r="I2778" s="133">
        <v>7737398907748.7344</v>
      </c>
      <c r="J2778" s="133">
        <v>232990325818.52737</v>
      </c>
      <c r="K2778" s="133">
        <v>106468182159.03969</v>
      </c>
      <c r="L2778" s="133">
        <v>1678844702431.7676</v>
      </c>
      <c r="M2778" s="133">
        <v>10207293446663.699</v>
      </c>
      <c r="N2778" s="133">
        <v>10928120216773.881</v>
      </c>
      <c r="O2778" s="132">
        <v>0.55563660630152933</v>
      </c>
      <c r="P2778" s="132">
        <v>0.62501387879171799</v>
      </c>
      <c r="Q2778" s="133">
        <v>2695.6389286566059</v>
      </c>
      <c r="R2778" s="426">
        <v>1.0410885874055531</v>
      </c>
    </row>
    <row r="2779" spans="1:18">
      <c r="A2779" s="134">
        <f t="shared" si="43"/>
        <v>2774</v>
      </c>
      <c r="B2779" s="131">
        <v>7082518.6449504886</v>
      </c>
      <c r="C2779" s="131">
        <v>4845765.2979239449</v>
      </c>
      <c r="D2779" s="131">
        <v>560766.30541215453</v>
      </c>
      <c r="E2779" s="131">
        <v>4272725.9814497279</v>
      </c>
      <c r="F2779" s="133">
        <v>191660850595.22031</v>
      </c>
      <c r="G2779" s="133">
        <v>56325867749.958084</v>
      </c>
      <c r="H2779" s="133">
        <v>261768124363.83817</v>
      </c>
      <c r="I2779" s="133">
        <v>9302995729373.918</v>
      </c>
      <c r="J2779" s="133">
        <v>218065116103.96823</v>
      </c>
      <c r="K2779" s="133">
        <v>45583383711.090775</v>
      </c>
      <c r="L2779" s="133">
        <v>1152994590611.8516</v>
      </c>
      <c r="M2779" s="133">
        <v>10981406944164.666</v>
      </c>
      <c r="N2779" s="133">
        <v>11823345608330.199</v>
      </c>
      <c r="O2779" s="132">
        <v>0.59601259974572784</v>
      </c>
      <c r="P2779" s="132">
        <v>0.65437826331313242</v>
      </c>
      <c r="Q2779" s="133">
        <v>2916.4641362432658</v>
      </c>
      <c r="R2779" s="426">
        <v>1.0533526972665945</v>
      </c>
    </row>
    <row r="2780" spans="1:18">
      <c r="A2780" s="134">
        <f t="shared" si="43"/>
        <v>2775</v>
      </c>
      <c r="B2780" s="131">
        <v>9931760.3626141269</v>
      </c>
      <c r="C2780" s="131">
        <v>12844934.782321719</v>
      </c>
      <c r="D2780" s="131">
        <v>1334328.2613383569</v>
      </c>
      <c r="E2780" s="131">
        <v>5462759.509378342</v>
      </c>
      <c r="F2780" s="133">
        <v>221127687874.63968</v>
      </c>
      <c r="G2780" s="133">
        <v>65093234164.353821</v>
      </c>
      <c r="H2780" s="133">
        <v>473758488377.5</v>
      </c>
      <c r="I2780" s="133">
        <v>17608430124182.715</v>
      </c>
      <c r="J2780" s="133">
        <v>369367143464.3595</v>
      </c>
      <c r="K2780" s="133">
        <v>129128129946.75993</v>
      </c>
      <c r="L2780" s="133">
        <v>2741004367918.7183</v>
      </c>
      <c r="M2780" s="133">
        <v>21321688253890.055</v>
      </c>
      <c r="N2780" s="133">
        <v>22622707578111.43</v>
      </c>
      <c r="O2780" s="132">
        <v>0.68340384987934455</v>
      </c>
      <c r="P2780" s="132">
        <v>0.74278832884550328</v>
      </c>
      <c r="Q2780" s="133">
        <v>5580.3422738311374</v>
      </c>
      <c r="R2780" s="426">
        <v>0.87917259201191089</v>
      </c>
    </row>
    <row r="2781" spans="1:18">
      <c r="A2781" s="134">
        <f t="shared" si="43"/>
        <v>2776</v>
      </c>
      <c r="B2781" s="131">
        <v>8624999.7689928859</v>
      </c>
      <c r="C2781" s="131">
        <v>4687497.79550179</v>
      </c>
      <c r="D2781" s="131">
        <v>934092.1478481763</v>
      </c>
      <c r="E2781" s="131">
        <v>5587724.477735742</v>
      </c>
      <c r="F2781" s="133">
        <v>251896514490.81573</v>
      </c>
      <c r="G2781" s="133">
        <v>54793145135.35289</v>
      </c>
      <c r="H2781" s="133">
        <v>571830820114.54419</v>
      </c>
      <c r="I2781" s="133">
        <v>10037765389669.146</v>
      </c>
      <c r="J2781" s="133">
        <v>222171654967.28809</v>
      </c>
      <c r="K2781" s="133">
        <v>103096631414.14951</v>
      </c>
      <c r="L2781" s="133">
        <v>1909037788198.2466</v>
      </c>
      <c r="M2781" s="133">
        <v>12843902284363.377</v>
      </c>
      <c r="N2781" s="133">
        <v>13764921976968.262</v>
      </c>
      <c r="O2781" s="132">
        <v>0.56895520056518933</v>
      </c>
      <c r="P2781" s="132">
        <v>0.63648772317992897</v>
      </c>
      <c r="Q2781" s="133">
        <v>3395.3926928880765</v>
      </c>
      <c r="R2781" s="426">
        <v>1.0104608721878041</v>
      </c>
    </row>
    <row r="2782" spans="1:18">
      <c r="A2782" s="134">
        <f t="shared" si="43"/>
        <v>2777</v>
      </c>
      <c r="B2782" s="131">
        <v>10260283.418767614</v>
      </c>
      <c r="C2782" s="131">
        <v>6129544.2637896035</v>
      </c>
      <c r="D2782" s="131">
        <v>1176912.8628987744</v>
      </c>
      <c r="E2782" s="131">
        <v>4594407.6862544809</v>
      </c>
      <c r="F2782" s="133">
        <v>168729562795.05063</v>
      </c>
      <c r="G2782" s="133">
        <v>49927198870.738632</v>
      </c>
      <c r="H2782" s="133">
        <v>402810899131.75909</v>
      </c>
      <c r="I2782" s="133">
        <v>9334627364767.7266</v>
      </c>
      <c r="J2782" s="133">
        <v>259900849975.00977</v>
      </c>
      <c r="K2782" s="133">
        <v>111306900517.63989</v>
      </c>
      <c r="L2782" s="133">
        <v>2835956197853.0566</v>
      </c>
      <c r="M2782" s="133">
        <v>12944602212245.193</v>
      </c>
      <c r="N2782" s="133">
        <v>13850497046198.104</v>
      </c>
      <c r="O2782" s="132">
        <v>0.56437215400802232</v>
      </c>
      <c r="P2782" s="132">
        <v>0.62783216302266531</v>
      </c>
      <c r="Q2782" s="133">
        <v>3416.5014914154176</v>
      </c>
      <c r="R2782" s="426">
        <v>1.1444263534302941</v>
      </c>
    </row>
    <row r="2783" spans="1:18">
      <c r="A2783" s="134">
        <f t="shared" si="43"/>
        <v>2778</v>
      </c>
      <c r="B2783" s="131">
        <v>12408512.78494636</v>
      </c>
      <c r="C2783" s="131">
        <v>7699896.7889864994</v>
      </c>
      <c r="D2783" s="131">
        <v>835792.1671633994</v>
      </c>
      <c r="E2783" s="131">
        <v>5339709.6362409219</v>
      </c>
      <c r="F2783" s="133">
        <v>248481802745.38321</v>
      </c>
      <c r="G2783" s="133">
        <v>84976978752.155212</v>
      </c>
      <c r="H2783" s="133">
        <v>612247339900.38074</v>
      </c>
      <c r="I2783" s="133">
        <v>12663920181095.305</v>
      </c>
      <c r="J2783" s="133">
        <v>288382620506.7207</v>
      </c>
      <c r="K2783" s="133">
        <v>85922790766.054367</v>
      </c>
      <c r="L2783" s="133">
        <v>2039264527473.8652</v>
      </c>
      <c r="M2783" s="133">
        <v>15689737459742.326</v>
      </c>
      <c r="N2783" s="133">
        <v>16720711825326.049</v>
      </c>
      <c r="O2783" s="132">
        <v>0.60357452626670149</v>
      </c>
      <c r="P2783" s="132">
        <v>0.6671135219878801</v>
      </c>
      <c r="Q2783" s="133">
        <v>4124.497243543673</v>
      </c>
      <c r="R2783" s="426">
        <v>1.0800388975051289</v>
      </c>
    </row>
    <row r="2784" spans="1:18">
      <c r="A2784" s="134">
        <f t="shared" si="43"/>
        <v>2779</v>
      </c>
      <c r="B2784" s="131">
        <v>15262605.8814639</v>
      </c>
      <c r="C2784" s="131">
        <v>8701583.2977810055</v>
      </c>
      <c r="D2784" s="131">
        <v>598376.63372530683</v>
      </c>
      <c r="E2784" s="131">
        <v>5135807.0500348583</v>
      </c>
      <c r="F2784" s="133">
        <v>265781361399.17786</v>
      </c>
      <c r="G2784" s="133">
        <v>56231984409.950562</v>
      </c>
      <c r="H2784" s="133">
        <v>379294363358.94592</v>
      </c>
      <c r="I2784" s="133">
        <v>15868435334494.043</v>
      </c>
      <c r="J2784" s="133">
        <v>351044367922.633</v>
      </c>
      <c r="K2784" s="133">
        <v>67566192739.659218</v>
      </c>
      <c r="L2784" s="133">
        <v>1311112478904.6904</v>
      </c>
      <c r="M2784" s="133">
        <v>17977452737419.973</v>
      </c>
      <c r="N2784" s="133">
        <v>19178446435618.797</v>
      </c>
      <c r="O2784" s="132">
        <v>0.6073234199253239</v>
      </c>
      <c r="P2784" s="132">
        <v>0.66070148521262573</v>
      </c>
      <c r="Q2784" s="133">
        <v>4730.7465307397133</v>
      </c>
      <c r="R2784" s="426">
        <v>1.1829428666970128</v>
      </c>
    </row>
    <row r="2785" spans="1:18">
      <c r="A2785" s="134">
        <f t="shared" si="43"/>
        <v>2780</v>
      </c>
      <c r="B2785" s="131">
        <v>7104417.8866993496</v>
      </c>
      <c r="C2785" s="131">
        <v>3854538.6562550971</v>
      </c>
      <c r="D2785" s="131">
        <v>1079046.5108230333</v>
      </c>
      <c r="E2785" s="131">
        <v>4530173.5703684762</v>
      </c>
      <c r="F2785" s="133">
        <v>193541968154.39688</v>
      </c>
      <c r="G2785" s="133">
        <v>37187947284.017487</v>
      </c>
      <c r="H2785" s="133">
        <v>588489310389.60681</v>
      </c>
      <c r="I2785" s="133">
        <v>8342809569719.7383</v>
      </c>
      <c r="J2785" s="133">
        <v>253160613820.59445</v>
      </c>
      <c r="K2785" s="133">
        <v>100001476406.33972</v>
      </c>
      <c r="L2785" s="133">
        <v>2500753395708.9917</v>
      </c>
      <c r="M2785" s="133">
        <v>11785214366045.271</v>
      </c>
      <c r="N2785" s="133">
        <v>12678854226971.16</v>
      </c>
      <c r="O2785" s="132">
        <v>0.58957780965431772</v>
      </c>
      <c r="P2785" s="132">
        <v>0.66605467605960866</v>
      </c>
      <c r="Q2785" s="133">
        <v>3127.4924092183423</v>
      </c>
      <c r="R2785" s="426">
        <v>1.1263642205224396</v>
      </c>
    </row>
    <row r="2786" spans="1:18">
      <c r="A2786" s="134">
        <f t="shared" si="43"/>
        <v>2781</v>
      </c>
      <c r="B2786" s="131">
        <v>13587771.75024645</v>
      </c>
      <c r="C2786" s="131">
        <v>6762913.6779719153</v>
      </c>
      <c r="D2786" s="131">
        <v>650416.88760146371</v>
      </c>
      <c r="E2786" s="131">
        <v>3716583.2223195452</v>
      </c>
      <c r="F2786" s="133">
        <v>156453779259.13831</v>
      </c>
      <c r="G2786" s="133">
        <v>46656715284.277054</v>
      </c>
      <c r="H2786" s="133">
        <v>404438162138.51111</v>
      </c>
      <c r="I2786" s="133">
        <v>11775439403805.645</v>
      </c>
      <c r="J2786" s="133">
        <v>273554265745.17932</v>
      </c>
      <c r="K2786" s="133">
        <v>55173722456.313591</v>
      </c>
      <c r="L2786" s="133">
        <v>1315200447379.1628</v>
      </c>
      <c r="M2786" s="133">
        <v>13823806001524.813</v>
      </c>
      <c r="N2786" s="133">
        <v>14918997511180.281</v>
      </c>
      <c r="O2786" s="132">
        <v>0.60236004230038021</v>
      </c>
      <c r="P2786" s="132">
        <v>0.65896396204743701</v>
      </c>
      <c r="Q2786" s="133">
        <v>3680.0684536705185</v>
      </c>
      <c r="R2786" s="426">
        <v>0.93479921939311894</v>
      </c>
    </row>
    <row r="2787" spans="1:18">
      <c r="A2787" s="134">
        <f t="shared" si="43"/>
        <v>2782</v>
      </c>
      <c r="B2787" s="131">
        <v>8951991.9555776194</v>
      </c>
      <c r="C2787" s="131">
        <v>18563774.570897266</v>
      </c>
      <c r="D2787" s="131">
        <v>996069.67184356111</v>
      </c>
      <c r="E2787" s="131">
        <v>8110565.7912760563</v>
      </c>
      <c r="F2787" s="133">
        <v>267197047185.33466</v>
      </c>
      <c r="G2787" s="133">
        <v>56025130515.089737</v>
      </c>
      <c r="H2787" s="133">
        <v>687013393394.58069</v>
      </c>
      <c r="I2787" s="133">
        <v>24316143099466.105</v>
      </c>
      <c r="J2787" s="133">
        <v>398239672413.42932</v>
      </c>
      <c r="K2787" s="133">
        <v>108387670331.68979</v>
      </c>
      <c r="L2787" s="133">
        <v>2674540024488.6885</v>
      </c>
      <c r="M2787" s="133">
        <v>28184323860094.496</v>
      </c>
      <c r="N2787" s="133">
        <v>30001060661570.422</v>
      </c>
      <c r="O2787" s="132">
        <v>0.67887431360095052</v>
      </c>
      <c r="P2787" s="132">
        <v>0.73931996373497011</v>
      </c>
      <c r="Q2787" s="133">
        <v>7400.3603013247221</v>
      </c>
      <c r="R2787" s="426">
        <v>1.1934912155911765</v>
      </c>
    </row>
    <row r="2788" spans="1:18">
      <c r="A2788" s="134">
        <f t="shared" si="43"/>
        <v>2783</v>
      </c>
      <c r="B2788" s="131">
        <v>10725506.478047008</v>
      </c>
      <c r="C2788" s="131">
        <v>11089931.178275466</v>
      </c>
      <c r="D2788" s="131">
        <v>544017.14414004062</v>
      </c>
      <c r="E2788" s="131">
        <v>4689042.4868624359</v>
      </c>
      <c r="F2788" s="133">
        <v>278390065119.13672</v>
      </c>
      <c r="G2788" s="133">
        <v>72309133371.524841</v>
      </c>
      <c r="H2788" s="133">
        <v>798720003900.09827</v>
      </c>
      <c r="I2788" s="133">
        <v>16344899162857.061</v>
      </c>
      <c r="J2788" s="133">
        <v>203297012670.26007</v>
      </c>
      <c r="K2788" s="133">
        <v>47690556799.964577</v>
      </c>
      <c r="L2788" s="133">
        <v>1242512323214.5085</v>
      </c>
      <c r="M2788" s="133">
        <v>18637119059441.891</v>
      </c>
      <c r="N2788" s="133">
        <v>19832427566542.988</v>
      </c>
      <c r="O2788" s="132">
        <v>0.64353320390813584</v>
      </c>
      <c r="P2788" s="132">
        <v>0.70367701513440151</v>
      </c>
      <c r="Q2788" s="133">
        <v>4892.0640272676337</v>
      </c>
      <c r="R2788" s="426">
        <v>0.93139134933665979</v>
      </c>
    </row>
    <row r="2789" spans="1:18">
      <c r="A2789" s="134">
        <f t="shared" si="43"/>
        <v>2784</v>
      </c>
      <c r="B2789" s="131">
        <v>8587313.2212551646</v>
      </c>
      <c r="C2789" s="131">
        <v>8600168.1508767009</v>
      </c>
      <c r="D2789" s="131">
        <v>906703.78504623496</v>
      </c>
      <c r="E2789" s="131">
        <v>4979226.3047313569</v>
      </c>
      <c r="F2789" s="133">
        <v>208416393450.13647</v>
      </c>
      <c r="G2789" s="133">
        <v>48576858942.071068</v>
      </c>
      <c r="H2789" s="133">
        <v>656798034992.43872</v>
      </c>
      <c r="I2789" s="133">
        <v>12521971680507.381</v>
      </c>
      <c r="J2789" s="133">
        <v>214394685333.72235</v>
      </c>
      <c r="K2789" s="133">
        <v>90979152068.453186</v>
      </c>
      <c r="L2789" s="133">
        <v>2071525118705.6016</v>
      </c>
      <c r="M2789" s="133">
        <v>15555668671607.598</v>
      </c>
      <c r="N2789" s="133">
        <v>16563706343755.533</v>
      </c>
      <c r="O2789" s="132">
        <v>0.60768635424104356</v>
      </c>
      <c r="P2789" s="132">
        <v>0.67754655298730149</v>
      </c>
      <c r="Q2789" s="133">
        <v>4085.7687083758101</v>
      </c>
      <c r="R2789" s="426">
        <v>1.1110192656198985</v>
      </c>
    </row>
    <row r="2790" spans="1:18">
      <c r="A2790" s="134">
        <f t="shared" si="43"/>
        <v>2785</v>
      </c>
      <c r="B2790" s="131">
        <v>10638748.324784078</v>
      </c>
      <c r="C2790" s="131">
        <v>10158268.758195681</v>
      </c>
      <c r="D2790" s="131">
        <v>1210993.5264182764</v>
      </c>
      <c r="E2790" s="131">
        <v>4133299.0500869658</v>
      </c>
      <c r="F2790" s="133">
        <v>236627275048.27917</v>
      </c>
      <c r="G2790" s="133">
        <v>56420105683.16716</v>
      </c>
      <c r="H2790" s="133">
        <v>613523513675.35022</v>
      </c>
      <c r="I2790" s="133">
        <v>15274440793747.949</v>
      </c>
      <c r="J2790" s="133">
        <v>223094521865.535</v>
      </c>
      <c r="K2790" s="133">
        <v>116834171413.42241</v>
      </c>
      <c r="L2790" s="133">
        <v>2443466831326.5742</v>
      </c>
      <c r="M2790" s="133">
        <v>18671359832028.828</v>
      </c>
      <c r="N2790" s="133">
        <v>19874122066142.988</v>
      </c>
      <c r="O2790" s="132">
        <v>0.64645032008319836</v>
      </c>
      <c r="P2790" s="132">
        <v>0.70707618398242666</v>
      </c>
      <c r="Q2790" s="133">
        <v>4902.3488076327058</v>
      </c>
      <c r="R2790" s="426">
        <v>1.0257805564296392</v>
      </c>
    </row>
    <row r="2791" spans="1:18">
      <c r="A2791" s="134">
        <f t="shared" si="43"/>
        <v>2786</v>
      </c>
      <c r="B2791" s="131">
        <v>6620319.2937067766</v>
      </c>
      <c r="C2791" s="131">
        <v>2945130.4160450143</v>
      </c>
      <c r="D2791" s="131">
        <v>1215384.2295587335</v>
      </c>
      <c r="E2791" s="131">
        <v>3329621.4364143084</v>
      </c>
      <c r="F2791" s="133">
        <v>200630619256.05496</v>
      </c>
      <c r="G2791" s="133">
        <v>39956056096.403725</v>
      </c>
      <c r="H2791" s="133">
        <v>242833530472.89151</v>
      </c>
      <c r="I2791" s="133">
        <v>6611787930458.877</v>
      </c>
      <c r="J2791" s="133">
        <v>160909560770.40717</v>
      </c>
      <c r="K2791" s="133">
        <v>118358488315.11008</v>
      </c>
      <c r="L2791" s="133">
        <v>2717351774704.7563</v>
      </c>
      <c r="M2791" s="133">
        <v>9851241284722.043</v>
      </c>
      <c r="N2791" s="133">
        <v>10510133341522.227</v>
      </c>
      <c r="O2791" s="132">
        <v>0.5996785333753718</v>
      </c>
      <c r="P2791" s="132">
        <v>0.65345355095940783</v>
      </c>
      <c r="Q2791" s="133">
        <v>2592.5341246971452</v>
      </c>
      <c r="R2791" s="426">
        <v>0.98794643695426132</v>
      </c>
    </row>
    <row r="2792" spans="1:18">
      <c r="A2792" s="134">
        <f t="shared" si="43"/>
        <v>2787</v>
      </c>
      <c r="B2792" s="131">
        <v>12116205.542219317</v>
      </c>
      <c r="C2792" s="131">
        <v>13995714.028372535</v>
      </c>
      <c r="D2792" s="131">
        <v>1321255.5155858591</v>
      </c>
      <c r="E2792" s="131">
        <v>4728966.3785435278</v>
      </c>
      <c r="F2792" s="133">
        <v>277672162634.00153</v>
      </c>
      <c r="G2792" s="133">
        <v>93311114596.096024</v>
      </c>
      <c r="H2792" s="133">
        <v>858244594043.32446</v>
      </c>
      <c r="I2792" s="133">
        <v>20983136404522.813</v>
      </c>
      <c r="J2792" s="133">
        <v>271790921909.53293</v>
      </c>
      <c r="K2792" s="133">
        <v>119227682077.78867</v>
      </c>
      <c r="L2792" s="133">
        <v>2290304647311.729</v>
      </c>
      <c r="M2792" s="133">
        <v>24522704249865.188</v>
      </c>
      <c r="N2792" s="133">
        <v>26037143357480.918</v>
      </c>
      <c r="O2792" s="132">
        <v>0.6725916135524469</v>
      </c>
      <c r="P2792" s="132">
        <v>0.74356751268285004</v>
      </c>
      <c r="Q2792" s="133">
        <v>6422.5809959252392</v>
      </c>
      <c r="R2792" s="426">
        <v>0.99389715367816855</v>
      </c>
    </row>
    <row r="2793" spans="1:18">
      <c r="A2793" s="134">
        <f t="shared" si="43"/>
        <v>2788</v>
      </c>
      <c r="B2793" s="131">
        <v>11349232.109513717</v>
      </c>
      <c r="C2793" s="131">
        <v>7238760.853992085</v>
      </c>
      <c r="D2793" s="131">
        <v>1703337.4120158623</v>
      </c>
      <c r="E2793" s="131">
        <v>3585150.5110563408</v>
      </c>
      <c r="F2793" s="133">
        <v>183652998609.74307</v>
      </c>
      <c r="G2793" s="133">
        <v>63094682361.481682</v>
      </c>
      <c r="H2793" s="133">
        <v>327626258387.81213</v>
      </c>
      <c r="I2793" s="133">
        <v>14031172253809.139</v>
      </c>
      <c r="J2793" s="133">
        <v>209542434540.23254</v>
      </c>
      <c r="K2793" s="133">
        <v>146358596104.1673</v>
      </c>
      <c r="L2793" s="133">
        <v>3094892332262.209</v>
      </c>
      <c r="M2793" s="133">
        <v>17809591875103.563</v>
      </c>
      <c r="N2793" s="133">
        <v>19037106921565.504</v>
      </c>
      <c r="O2793" s="132">
        <v>0.62015953726822626</v>
      </c>
      <c r="P2793" s="132">
        <v>0.69429457047827448</v>
      </c>
      <c r="Q2793" s="133">
        <v>4695.8823190837456</v>
      </c>
      <c r="R2793" s="426">
        <v>1.0204425622107274</v>
      </c>
    </row>
    <row r="2794" spans="1:18">
      <c r="A2794" s="134">
        <f t="shared" si="43"/>
        <v>2789</v>
      </c>
      <c r="B2794" s="131">
        <v>7278559.2233942412</v>
      </c>
      <c r="C2794" s="131">
        <v>3398046.7818955383</v>
      </c>
      <c r="D2794" s="131">
        <v>1353331.9050062769</v>
      </c>
      <c r="E2794" s="131">
        <v>4827090.4323776849</v>
      </c>
      <c r="F2794" s="133">
        <v>182492215617.39752</v>
      </c>
      <c r="G2794" s="133">
        <v>48427282316.684982</v>
      </c>
      <c r="H2794" s="133">
        <v>535023274828.66626</v>
      </c>
      <c r="I2794" s="133">
        <v>6738082634946.1543</v>
      </c>
      <c r="J2794" s="133">
        <v>300140981024.45575</v>
      </c>
      <c r="K2794" s="133">
        <v>101247130304.54874</v>
      </c>
      <c r="L2794" s="133">
        <v>2504075861691.3193</v>
      </c>
      <c r="M2794" s="133">
        <v>10178569882795.145</v>
      </c>
      <c r="N2794" s="133">
        <v>10966050849608.025</v>
      </c>
      <c r="O2794" s="132">
        <v>0.54412933405462072</v>
      </c>
      <c r="P2794" s="132">
        <v>0.62877788680482871</v>
      </c>
      <c r="Q2794" s="133">
        <v>2704.9952761736618</v>
      </c>
      <c r="R2794" s="426">
        <v>0.96268680237498483</v>
      </c>
    </row>
    <row r="2795" spans="1:18">
      <c r="A2795" s="134">
        <f t="shared" si="43"/>
        <v>2790</v>
      </c>
      <c r="B2795" s="131">
        <v>9915350.9638190027</v>
      </c>
      <c r="C2795" s="131">
        <v>4411912.7770578256</v>
      </c>
      <c r="D2795" s="131">
        <v>940705.4055174673</v>
      </c>
      <c r="E2795" s="131">
        <v>2864066.1860635215</v>
      </c>
      <c r="F2795" s="133">
        <v>221597638001.74866</v>
      </c>
      <c r="G2795" s="133">
        <v>43742294806.296432</v>
      </c>
      <c r="H2795" s="133">
        <v>633140652375.72375</v>
      </c>
      <c r="I2795" s="133">
        <v>8256071122221.668</v>
      </c>
      <c r="J2795" s="133">
        <v>141220385242.95648</v>
      </c>
      <c r="K2795" s="133">
        <v>69029289638.048538</v>
      </c>
      <c r="L2795" s="133">
        <v>2267587421185.5723</v>
      </c>
      <c r="M2795" s="133">
        <v>11367048870663.971</v>
      </c>
      <c r="N2795" s="133">
        <v>12178958717200.318</v>
      </c>
      <c r="O2795" s="132">
        <v>0.57096558108179007</v>
      </c>
      <c r="P2795" s="132">
        <v>0.65474180963480988</v>
      </c>
      <c r="Q2795" s="133">
        <v>3004.1832060188253</v>
      </c>
      <c r="R2795" s="426">
        <v>1.1355813239388646</v>
      </c>
    </row>
    <row r="2796" spans="1:18">
      <c r="A2796" s="134">
        <f t="shared" si="43"/>
        <v>2791</v>
      </c>
      <c r="B2796" s="131">
        <v>6443053.1837782981</v>
      </c>
      <c r="C2796" s="131">
        <v>2581282.6052576597</v>
      </c>
      <c r="D2796" s="131">
        <v>794622.07156623062</v>
      </c>
      <c r="E2796" s="131">
        <v>4593465.2120027943</v>
      </c>
      <c r="F2796" s="133">
        <v>212071177843.50189</v>
      </c>
      <c r="G2796" s="133">
        <v>46027576725.426788</v>
      </c>
      <c r="H2796" s="133">
        <v>547386806645.08337</v>
      </c>
      <c r="I2796" s="133">
        <v>6476263502567.165</v>
      </c>
      <c r="J2796" s="133">
        <v>293356984601.24731</v>
      </c>
      <c r="K2796" s="133">
        <v>71805044236.197174</v>
      </c>
      <c r="L2796" s="133">
        <v>1798803955628.3831</v>
      </c>
      <c r="M2796" s="133">
        <v>9187616293678.0762</v>
      </c>
      <c r="N2796" s="133">
        <v>9902489785610.8535</v>
      </c>
      <c r="O2796" s="132">
        <v>0.56109443155153804</v>
      </c>
      <c r="P2796" s="132">
        <v>0.6387872056070123</v>
      </c>
      <c r="Q2796" s="133">
        <v>2442.6467157402203</v>
      </c>
      <c r="R2796" s="426">
        <v>1.138941776511166</v>
      </c>
    </row>
    <row r="2797" spans="1:18">
      <c r="A2797" s="134">
        <f t="shared" si="43"/>
        <v>2792</v>
      </c>
      <c r="B2797" s="131">
        <v>9903878.8225367703</v>
      </c>
      <c r="C2797" s="131">
        <v>8978774.2674201317</v>
      </c>
      <c r="D2797" s="131">
        <v>859560.08241815295</v>
      </c>
      <c r="E2797" s="131">
        <v>5970158.7001407687</v>
      </c>
      <c r="F2797" s="133">
        <v>206513690356.3324</v>
      </c>
      <c r="G2797" s="133">
        <v>63632841048.135117</v>
      </c>
      <c r="H2797" s="133">
        <v>636304945411.3999</v>
      </c>
      <c r="I2797" s="133">
        <v>14536072694301.324</v>
      </c>
      <c r="J2797" s="133">
        <v>413022993571.82458</v>
      </c>
      <c r="K2797" s="133">
        <v>77120160273.487015</v>
      </c>
      <c r="L2797" s="133">
        <v>2110243454220.0005</v>
      </c>
      <c r="M2797" s="133">
        <v>17772764247778.035</v>
      </c>
      <c r="N2797" s="133">
        <v>18959609555262.5</v>
      </c>
      <c r="O2797" s="132">
        <v>0.6346983681274343</v>
      </c>
      <c r="P2797" s="132">
        <v>0.69899899359500295</v>
      </c>
      <c r="Q2797" s="133">
        <v>4676.7660471787121</v>
      </c>
      <c r="R2797" s="426">
        <v>1.1864930430521305</v>
      </c>
    </row>
    <row r="2798" spans="1:18">
      <c r="A2798" s="134">
        <f t="shared" si="43"/>
        <v>2793</v>
      </c>
      <c r="B2798" s="131">
        <v>9594803.0325947963</v>
      </c>
      <c r="C2798" s="131">
        <v>10375600.028886139</v>
      </c>
      <c r="D2798" s="131">
        <v>829983.76121111261</v>
      </c>
      <c r="E2798" s="131">
        <v>6016925.3175861901</v>
      </c>
      <c r="F2798" s="133">
        <v>222506754746.29407</v>
      </c>
      <c r="G2798" s="133">
        <v>52886418522.918274</v>
      </c>
      <c r="H2798" s="133">
        <v>664609078495.89099</v>
      </c>
      <c r="I2798" s="133">
        <v>15862414504987.908</v>
      </c>
      <c r="J2798" s="133">
        <v>606361907678.82556</v>
      </c>
      <c r="K2798" s="133">
        <v>81802904115.453186</v>
      </c>
      <c r="L2798" s="133">
        <v>1978400030968.5691</v>
      </c>
      <c r="M2798" s="133">
        <v>19193588426246.648</v>
      </c>
      <c r="N2798" s="133">
        <v>20373570192095.363</v>
      </c>
      <c r="O2798" s="132">
        <v>0.63693108741796445</v>
      </c>
      <c r="P2798" s="132">
        <v>0.70191710075473845</v>
      </c>
      <c r="Q2798" s="133">
        <v>5025.5476546855853</v>
      </c>
      <c r="R2798" s="426">
        <v>1.1728327103368963</v>
      </c>
    </row>
    <row r="2799" spans="1:18">
      <c r="A2799" s="134">
        <f t="shared" si="43"/>
        <v>2794</v>
      </c>
      <c r="B2799" s="131">
        <v>9825521.4126762319</v>
      </c>
      <c r="C2799" s="131">
        <v>16368572.989483047</v>
      </c>
      <c r="D2799" s="131">
        <v>734879.12258024584</v>
      </c>
      <c r="E2799" s="131">
        <v>5899047.4393895241</v>
      </c>
      <c r="F2799" s="133">
        <v>210879247444.99896</v>
      </c>
      <c r="G2799" s="133">
        <v>54326588488.650436</v>
      </c>
      <c r="H2799" s="133">
        <v>838455240462.3291</v>
      </c>
      <c r="I2799" s="133">
        <v>22732829385367.539</v>
      </c>
      <c r="J2799" s="133">
        <v>344351413694.10596</v>
      </c>
      <c r="K2799" s="133">
        <v>62458761332.369324</v>
      </c>
      <c r="L2799" s="133">
        <v>1442946821767.2439</v>
      </c>
      <c r="M2799" s="133">
        <v>25421041622623.586</v>
      </c>
      <c r="N2799" s="133">
        <v>27005723168127.113</v>
      </c>
      <c r="O2799" s="132">
        <v>0.68813289975188296</v>
      </c>
      <c r="P2799" s="132">
        <v>0.7532468711150494</v>
      </c>
      <c r="Q2799" s="133">
        <v>6661.5005348118184</v>
      </c>
      <c r="R2799" s="426">
        <v>0.92945219861407447</v>
      </c>
    </row>
    <row r="2800" spans="1:18">
      <c r="A2800" s="134">
        <f t="shared" si="43"/>
        <v>2795</v>
      </c>
      <c r="B2800" s="131">
        <v>10699580.871700732</v>
      </c>
      <c r="C2800" s="131">
        <v>14333487.392624283</v>
      </c>
      <c r="D2800" s="131">
        <v>1405914.5952477236</v>
      </c>
      <c r="E2800" s="131">
        <v>3609993.4967515953</v>
      </c>
      <c r="F2800" s="133">
        <v>181939395041.82678</v>
      </c>
      <c r="G2800" s="133">
        <v>44745996284.344704</v>
      </c>
      <c r="H2800" s="133">
        <v>737209344120.61768</v>
      </c>
      <c r="I2800" s="133">
        <v>20658794411340.457</v>
      </c>
      <c r="J2800" s="133">
        <v>177290476688.77722</v>
      </c>
      <c r="K2800" s="133">
        <v>138160604758.88959</v>
      </c>
      <c r="L2800" s="133">
        <v>3514884875556.8315</v>
      </c>
      <c r="M2800" s="133">
        <v>25226339712465.574</v>
      </c>
      <c r="N2800" s="133">
        <v>26764616908326.93</v>
      </c>
      <c r="O2800" s="132">
        <v>0.68572053454206972</v>
      </c>
      <c r="P2800" s="132">
        <v>0.76308909096636746</v>
      </c>
      <c r="Q2800" s="133">
        <v>6602.0268644121679</v>
      </c>
      <c r="R2800" s="426">
        <v>1.2349062651591807</v>
      </c>
    </row>
    <row r="2801" spans="1:18">
      <c r="A2801" s="134">
        <f t="shared" si="43"/>
        <v>2796</v>
      </c>
      <c r="B2801" s="131">
        <v>8072940.9512660969</v>
      </c>
      <c r="C2801" s="131">
        <v>4606154.861221781</v>
      </c>
      <c r="D2801" s="131">
        <v>677895.32190354727</v>
      </c>
      <c r="E2801" s="131">
        <v>9729622.7808000017</v>
      </c>
      <c r="F2801" s="133">
        <v>181445063087.74338</v>
      </c>
      <c r="G2801" s="133">
        <v>53423462434.959702</v>
      </c>
      <c r="H2801" s="133">
        <v>424253336561.8139</v>
      </c>
      <c r="I2801" s="133">
        <v>8291113158379.2334</v>
      </c>
      <c r="J2801" s="133">
        <v>799036716039.5238</v>
      </c>
      <c r="K2801" s="133">
        <v>76214977959.97403</v>
      </c>
      <c r="L2801" s="133">
        <v>1510449635270.4097</v>
      </c>
      <c r="M2801" s="133">
        <v>11101067824210.955</v>
      </c>
      <c r="N2801" s="133">
        <v>11811085055443.799</v>
      </c>
      <c r="O2801" s="132">
        <v>0.49116787994386446</v>
      </c>
      <c r="P2801" s="132">
        <v>0.55847163949753775</v>
      </c>
      <c r="Q2801" s="133">
        <v>2913.4398262071531</v>
      </c>
      <c r="R2801" s="426">
        <v>0.96845882336683964</v>
      </c>
    </row>
    <row r="2802" spans="1:18">
      <c r="A2802" s="134">
        <f t="shared" si="43"/>
        <v>2797</v>
      </c>
      <c r="B2802" s="131">
        <v>11322311.200176138</v>
      </c>
      <c r="C2802" s="131">
        <v>7198167.5043056337</v>
      </c>
      <c r="D2802" s="131">
        <v>911086.76887232834</v>
      </c>
      <c r="E2802" s="131">
        <v>4715191.3500585426</v>
      </c>
      <c r="F2802" s="133">
        <v>205024403896.66083</v>
      </c>
      <c r="G2802" s="133">
        <v>42713027098.10363</v>
      </c>
      <c r="H2802" s="133">
        <v>708661899656.54712</v>
      </c>
      <c r="I2802" s="133">
        <v>12358670114720.607</v>
      </c>
      <c r="J2802" s="133">
        <v>287326705780.68591</v>
      </c>
      <c r="K2802" s="133">
        <v>87106818932.977036</v>
      </c>
      <c r="L2802" s="133">
        <v>2260019754050.8716</v>
      </c>
      <c r="M2802" s="133">
        <v>15701785293141.688</v>
      </c>
      <c r="N2802" s="133">
        <v>16779804831749.141</v>
      </c>
      <c r="O2802" s="132">
        <v>0.60075106763164177</v>
      </c>
      <c r="P2802" s="132">
        <v>0.67624172045134789</v>
      </c>
      <c r="Q2802" s="133">
        <v>4139.0737128142919</v>
      </c>
      <c r="R2802" s="426">
        <v>1.2955215329904892</v>
      </c>
    </row>
    <row r="2803" spans="1:18">
      <c r="A2803" s="134">
        <f t="shared" si="43"/>
        <v>2798</v>
      </c>
      <c r="B2803" s="131">
        <v>9362597.0918364599</v>
      </c>
      <c r="C2803" s="131">
        <v>6725473.690655957</v>
      </c>
      <c r="D2803" s="131">
        <v>2167383.6859810441</v>
      </c>
      <c r="E2803" s="131">
        <v>4681279.8255352397</v>
      </c>
      <c r="F2803" s="133">
        <v>217720037407.26917</v>
      </c>
      <c r="G2803" s="133">
        <v>64741845892.646317</v>
      </c>
      <c r="H2803" s="133">
        <v>916342602782.4458</v>
      </c>
      <c r="I2803" s="133">
        <v>10135481870348.125</v>
      </c>
      <c r="J2803" s="133">
        <v>282204546837.12817</v>
      </c>
      <c r="K2803" s="133">
        <v>181190071422.33035</v>
      </c>
      <c r="L2803" s="133">
        <v>4427168319446.4668</v>
      </c>
      <c r="M2803" s="133">
        <v>15942387410836.496</v>
      </c>
      <c r="N2803" s="133">
        <v>16933106233065.678</v>
      </c>
      <c r="O2803" s="132">
        <v>0.60788167695681306</v>
      </c>
      <c r="P2803" s="132">
        <v>0.67545066907027052</v>
      </c>
      <c r="Q2803" s="133">
        <v>4176.8885626703695</v>
      </c>
      <c r="R2803" s="426">
        <v>0.95360326789814309</v>
      </c>
    </row>
    <row r="2804" spans="1:18">
      <c r="A2804" s="134">
        <f t="shared" si="43"/>
        <v>2799</v>
      </c>
      <c r="B2804" s="131">
        <v>6755311.3433050057</v>
      </c>
      <c r="C2804" s="131">
        <v>10539609.732995769</v>
      </c>
      <c r="D2804" s="131">
        <v>1370961.007449982</v>
      </c>
      <c r="E2804" s="131">
        <v>3099502.9553446183</v>
      </c>
      <c r="F2804" s="133">
        <v>267281730856.12735</v>
      </c>
      <c r="G2804" s="133">
        <v>62149856057.465027</v>
      </c>
      <c r="H2804" s="133">
        <v>475473347520.85022</v>
      </c>
      <c r="I2804" s="133">
        <v>19930101723577.531</v>
      </c>
      <c r="J2804" s="133">
        <v>146150515251.43411</v>
      </c>
      <c r="K2804" s="133">
        <v>99698372787.989395</v>
      </c>
      <c r="L2804" s="133">
        <v>3735899273742.5913</v>
      </c>
      <c r="M2804" s="133">
        <v>24387323232880.395</v>
      </c>
      <c r="N2804" s="133">
        <v>25926304642025.316</v>
      </c>
      <c r="O2804" s="132">
        <v>0.73543857563726822</v>
      </c>
      <c r="P2804" s="132">
        <v>0.79973733590617202</v>
      </c>
      <c r="Q2804" s="133">
        <v>6395.2404149051099</v>
      </c>
      <c r="R2804" s="426">
        <v>1.2842612128829243</v>
      </c>
    </row>
    <row r="2805" spans="1:18">
      <c r="A2805" s="134">
        <f t="shared" si="43"/>
        <v>2800</v>
      </c>
      <c r="B2805" s="131">
        <v>10892449.444168091</v>
      </c>
      <c r="C2805" s="131">
        <v>10262886.976418408</v>
      </c>
      <c r="D2805" s="131">
        <v>1206685.320018156</v>
      </c>
      <c r="E2805" s="131">
        <v>4257403.5483069886</v>
      </c>
      <c r="F2805" s="133">
        <v>227348885238.74249</v>
      </c>
      <c r="G2805" s="133">
        <v>47590194422.059212</v>
      </c>
      <c r="H2805" s="133">
        <v>692162140004.7699</v>
      </c>
      <c r="I2805" s="133">
        <v>14268228586281.357</v>
      </c>
      <c r="J2805" s="133">
        <v>232993477406.09521</v>
      </c>
      <c r="K2805" s="133">
        <v>91672463390.927048</v>
      </c>
      <c r="L2805" s="133">
        <v>2915870848777.3955</v>
      </c>
      <c r="M2805" s="133">
        <v>18200927515860.547</v>
      </c>
      <c r="N2805" s="133">
        <v>19383864462219.863</v>
      </c>
      <c r="O2805" s="132">
        <v>0.62856537107299504</v>
      </c>
      <c r="P2805" s="132">
        <v>0.70319430522578363</v>
      </c>
      <c r="Q2805" s="133">
        <v>4781.4169862407161</v>
      </c>
      <c r="R2805" s="426">
        <v>1.2397695223157301</v>
      </c>
    </row>
    <row r="2806" spans="1:18">
      <c r="A2806" s="134">
        <f t="shared" si="43"/>
        <v>2801</v>
      </c>
      <c r="B2806" s="131">
        <v>11356926.058420401</v>
      </c>
      <c r="C2806" s="131">
        <v>4567245.4832485206</v>
      </c>
      <c r="D2806" s="131">
        <v>969762.57050045242</v>
      </c>
      <c r="E2806" s="131">
        <v>3420440.7485611252</v>
      </c>
      <c r="F2806" s="133">
        <v>230084607685.80353</v>
      </c>
      <c r="G2806" s="133">
        <v>52912855490.205559</v>
      </c>
      <c r="H2806" s="133">
        <v>442461749643.95251</v>
      </c>
      <c r="I2806" s="133">
        <v>9504470618394.8105</v>
      </c>
      <c r="J2806" s="133">
        <v>254687905691.34497</v>
      </c>
      <c r="K2806" s="133">
        <v>100417511481.31744</v>
      </c>
      <c r="L2806" s="133">
        <v>2123604798710.4851</v>
      </c>
      <c r="M2806" s="133">
        <v>12425642583921.912</v>
      </c>
      <c r="N2806" s="133">
        <v>13305395531980.02</v>
      </c>
      <c r="O2806" s="132">
        <v>0.5808235644765315</v>
      </c>
      <c r="P2806" s="132">
        <v>0.6390753392466717</v>
      </c>
      <c r="Q2806" s="133">
        <v>3282.0413251060727</v>
      </c>
      <c r="R2806" s="426">
        <v>1.0890458638946494</v>
      </c>
    </row>
    <row r="2807" spans="1:18">
      <c r="A2807" s="134">
        <f t="shared" si="43"/>
        <v>2802</v>
      </c>
      <c r="B2807" s="131">
        <v>6736662.0850207461</v>
      </c>
      <c r="C2807" s="131">
        <v>4731707.3373726718</v>
      </c>
      <c r="D2807" s="131">
        <v>1283290.0313695478</v>
      </c>
      <c r="E2807" s="131">
        <v>4886165.8600475788</v>
      </c>
      <c r="F2807" s="133">
        <v>241226478835.02148</v>
      </c>
      <c r="G2807" s="133">
        <v>63228167378.850998</v>
      </c>
      <c r="H2807" s="133">
        <v>534528167049.20776</v>
      </c>
      <c r="I2807" s="133">
        <v>8776174467788.6367</v>
      </c>
      <c r="J2807" s="133">
        <v>308411906456.31207</v>
      </c>
      <c r="K2807" s="133">
        <v>157481435844.40344</v>
      </c>
      <c r="L2807" s="133">
        <v>2526470626106.9863</v>
      </c>
      <c r="M2807" s="133">
        <v>12303066603245.547</v>
      </c>
      <c r="N2807" s="133">
        <v>13125324786756.656</v>
      </c>
      <c r="O2807" s="132">
        <v>0.58556087502081289</v>
      </c>
      <c r="P2807" s="132">
        <v>0.66808922169616558</v>
      </c>
      <c r="Q2807" s="133">
        <v>3237.6232823770738</v>
      </c>
      <c r="R2807" s="426">
        <v>0.88856388522566887</v>
      </c>
    </row>
    <row r="2808" spans="1:18">
      <c r="A2808" s="134">
        <f t="shared" si="43"/>
        <v>2803</v>
      </c>
      <c r="B2808" s="131">
        <v>7921234.4097083705</v>
      </c>
      <c r="C2808" s="131">
        <v>5404967.8259341093</v>
      </c>
      <c r="D2808" s="131">
        <v>1214271.1689612344</v>
      </c>
      <c r="E2808" s="131">
        <v>4109219.783412179</v>
      </c>
      <c r="F2808" s="133">
        <v>251464954863.83282</v>
      </c>
      <c r="G2808" s="133">
        <v>63159512733.867065</v>
      </c>
      <c r="H2808" s="133">
        <v>521423181494.32996</v>
      </c>
      <c r="I2808" s="133">
        <v>9079733112461.043</v>
      </c>
      <c r="J2808" s="133">
        <v>232821761692.38159</v>
      </c>
      <c r="K2808" s="133">
        <v>166640858446.56528</v>
      </c>
      <c r="L2808" s="133">
        <v>2477787776825.1318</v>
      </c>
      <c r="M2808" s="133">
        <v>12478406690919.449</v>
      </c>
      <c r="N2808" s="133">
        <v>13265182107882.283</v>
      </c>
      <c r="O2808" s="132">
        <v>0.59653356312966077</v>
      </c>
      <c r="P2808" s="132">
        <v>0.67055868719668832</v>
      </c>
      <c r="Q2808" s="133">
        <v>3272.1218815693842</v>
      </c>
      <c r="R2808" s="426">
        <v>1.0146173111632442</v>
      </c>
    </row>
    <row r="2809" spans="1:18">
      <c r="A2809" s="134">
        <f t="shared" si="43"/>
        <v>2804</v>
      </c>
      <c r="B2809" s="131">
        <v>9331243.1482953709</v>
      </c>
      <c r="C2809" s="131">
        <v>3179369.3412214345</v>
      </c>
      <c r="D2809" s="131">
        <v>772421.19230209209</v>
      </c>
      <c r="E2809" s="131">
        <v>4323058.5974613344</v>
      </c>
      <c r="F2809" s="133">
        <v>168840357746.25699</v>
      </c>
      <c r="G2809" s="133">
        <v>40385694790.362183</v>
      </c>
      <c r="H2809" s="133">
        <v>399166065376.90894</v>
      </c>
      <c r="I2809" s="133">
        <v>4733693587161.8584</v>
      </c>
      <c r="J2809" s="133">
        <v>315222836677.21558</v>
      </c>
      <c r="K2809" s="133">
        <v>57212702218.454895</v>
      </c>
      <c r="L2809" s="133">
        <v>1592605499388.3284</v>
      </c>
      <c r="M2809" s="133">
        <v>7097900690822.7666</v>
      </c>
      <c r="N2809" s="133">
        <v>7590986144150.7617</v>
      </c>
      <c r="O2809" s="132">
        <v>0.49719996265571043</v>
      </c>
      <c r="P2809" s="132">
        <v>0.56783018720447387</v>
      </c>
      <c r="Q2809" s="133">
        <v>1872.4682151333898</v>
      </c>
      <c r="R2809" s="426">
        <v>1.0160537306689208</v>
      </c>
    </row>
    <row r="2810" spans="1:18">
      <c r="A2810" s="134">
        <f t="shared" si="43"/>
        <v>2805</v>
      </c>
      <c r="B2810" s="131">
        <v>10441802.830703961</v>
      </c>
      <c r="C2810" s="131">
        <v>3078974.2774729617</v>
      </c>
      <c r="D2810" s="131">
        <v>1422057.3520119283</v>
      </c>
      <c r="E2810" s="131">
        <v>3768834.9072027961</v>
      </c>
      <c r="F2810" s="133">
        <v>276491814929.48071</v>
      </c>
      <c r="G2810" s="133">
        <v>54719762514.043762</v>
      </c>
      <c r="H2810" s="133">
        <v>765929395428.11462</v>
      </c>
      <c r="I2810" s="133">
        <v>6838426100614.2246</v>
      </c>
      <c r="J2810" s="133">
        <v>199255678178.85175</v>
      </c>
      <c r="K2810" s="133">
        <v>169227454367.30734</v>
      </c>
      <c r="L2810" s="133">
        <v>3733657674416.3755</v>
      </c>
      <c r="M2810" s="133">
        <v>11706496303004.873</v>
      </c>
      <c r="N2810" s="133">
        <v>12578424520646.717</v>
      </c>
      <c r="O2810" s="132">
        <v>0.56111865167735508</v>
      </c>
      <c r="P2810" s="132">
        <v>0.6232265696692465</v>
      </c>
      <c r="Q2810" s="133">
        <v>3102.7194180184306</v>
      </c>
      <c r="R2810" s="426">
        <v>1.2257973316069484</v>
      </c>
    </row>
    <row r="2811" spans="1:18">
      <c r="A2811" s="134">
        <f t="shared" si="43"/>
        <v>2806</v>
      </c>
      <c r="B2811" s="131">
        <v>8535444.15615643</v>
      </c>
      <c r="C2811" s="131">
        <v>14167431.814959753</v>
      </c>
      <c r="D2811" s="131">
        <v>874445.24944806891</v>
      </c>
      <c r="E2811" s="131">
        <v>4054501.3930293792</v>
      </c>
      <c r="F2811" s="133">
        <v>167294413208.16034</v>
      </c>
      <c r="G2811" s="133">
        <v>48939433842.435059</v>
      </c>
      <c r="H2811" s="133">
        <v>607720005684.91711</v>
      </c>
      <c r="I2811" s="133">
        <v>17258334102014.814</v>
      </c>
      <c r="J2811" s="133">
        <v>252946697252.9176</v>
      </c>
      <c r="K2811" s="133">
        <v>89469246318.709564</v>
      </c>
      <c r="L2811" s="133">
        <v>2270608704830.1909</v>
      </c>
      <c r="M2811" s="133">
        <v>20479078756101.551</v>
      </c>
      <c r="N2811" s="133">
        <v>21709439383444.449</v>
      </c>
      <c r="O2811" s="132">
        <v>0.68441885543055747</v>
      </c>
      <c r="P2811" s="132">
        <v>0.75052903056493214</v>
      </c>
      <c r="Q2811" s="133">
        <v>5355.0664488022812</v>
      </c>
      <c r="R2811" s="426">
        <v>1.1720325862685754</v>
      </c>
    </row>
    <row r="2812" spans="1:18">
      <c r="A2812" s="134">
        <f t="shared" si="43"/>
        <v>2807</v>
      </c>
      <c r="B2812" s="131">
        <v>8640038.1083777398</v>
      </c>
      <c r="C2812" s="131">
        <v>15923836.894045042</v>
      </c>
      <c r="D2812" s="131">
        <v>838998.3048245667</v>
      </c>
      <c r="E2812" s="131">
        <v>4369333.8242679518</v>
      </c>
      <c r="F2812" s="133">
        <v>184967102713.44998</v>
      </c>
      <c r="G2812" s="133">
        <v>48734338607.249557</v>
      </c>
      <c r="H2812" s="133">
        <v>542715670242.91968</v>
      </c>
      <c r="I2812" s="133">
        <v>19244818477553.063</v>
      </c>
      <c r="J2812" s="133">
        <v>358717590230.87866</v>
      </c>
      <c r="K2812" s="133">
        <v>72846659698.513229</v>
      </c>
      <c r="L2812" s="133">
        <v>1745571962683.731</v>
      </c>
      <c r="M2812" s="133">
        <v>21964670360409.102</v>
      </c>
      <c r="N2812" s="133">
        <v>23281242541882.656</v>
      </c>
      <c r="O2812" s="132">
        <v>0.69469067222270964</v>
      </c>
      <c r="P2812" s="132">
        <v>0.76564561482830595</v>
      </c>
      <c r="Q2812" s="133">
        <v>5742.7830641052433</v>
      </c>
      <c r="R2812" s="426">
        <v>1.0991096040781279</v>
      </c>
    </row>
    <row r="2813" spans="1:18">
      <c r="A2813" s="134">
        <f t="shared" si="43"/>
        <v>2808</v>
      </c>
      <c r="B2813" s="131">
        <v>8540305.2018609587</v>
      </c>
      <c r="C2813" s="131">
        <v>3435225.2192687155</v>
      </c>
      <c r="D2813" s="131">
        <v>998910.11954982963</v>
      </c>
      <c r="E2813" s="131">
        <v>3949232.5278099123</v>
      </c>
      <c r="F2813" s="133">
        <v>199596122104.67508</v>
      </c>
      <c r="G2813" s="133">
        <v>53245863933.830788</v>
      </c>
      <c r="H2813" s="133">
        <v>761034098746.48169</v>
      </c>
      <c r="I2813" s="133">
        <v>8606770887256.5225</v>
      </c>
      <c r="J2813" s="133">
        <v>219568647169.29327</v>
      </c>
      <c r="K2813" s="133">
        <v>98031653630.275635</v>
      </c>
      <c r="L2813" s="133">
        <v>2190665392432.6726</v>
      </c>
      <c r="M2813" s="133">
        <v>11876070679235.244</v>
      </c>
      <c r="N2813" s="133">
        <v>12748513917286.572</v>
      </c>
      <c r="O2813" s="132">
        <v>0.60050447708496801</v>
      </c>
      <c r="P2813" s="132">
        <v>0.66294503313329933</v>
      </c>
      <c r="Q2813" s="133">
        <v>3144.6753619355136</v>
      </c>
      <c r="R2813" s="426">
        <v>0.96080160622309074</v>
      </c>
    </row>
    <row r="2814" spans="1:18">
      <c r="A2814" s="134">
        <f t="shared" si="43"/>
        <v>2809</v>
      </c>
      <c r="B2814" s="131">
        <v>14668141.84933695</v>
      </c>
      <c r="C2814" s="131">
        <v>9521276.9367327336</v>
      </c>
      <c r="D2814" s="131">
        <v>1028351.3503095196</v>
      </c>
      <c r="E2814" s="131">
        <v>3983189.7005394269</v>
      </c>
      <c r="F2814" s="133">
        <v>245262210711.71484</v>
      </c>
      <c r="G2814" s="133">
        <v>66276867719.060577</v>
      </c>
      <c r="H2814" s="133">
        <v>258285546253.547</v>
      </c>
      <c r="I2814" s="133">
        <v>16295222298376.85</v>
      </c>
      <c r="J2814" s="133">
        <v>162733764205.77838</v>
      </c>
      <c r="K2814" s="133">
        <v>127777748427.94707</v>
      </c>
      <c r="L2814" s="133">
        <v>1856813793013.5745</v>
      </c>
      <c r="M2814" s="133">
        <v>18700833150277.699</v>
      </c>
      <c r="N2814" s="133">
        <v>19909751853912.242</v>
      </c>
      <c r="O2814" s="132">
        <v>0.62464430142403593</v>
      </c>
      <c r="P2814" s="132">
        <v>0.67429120577901991</v>
      </c>
      <c r="Q2814" s="133">
        <v>4911.1376057997641</v>
      </c>
      <c r="R2814" s="426">
        <v>0.79972868317549206</v>
      </c>
    </row>
    <row r="2815" spans="1:18">
      <c r="A2815" s="134">
        <f t="shared" si="43"/>
        <v>2810</v>
      </c>
      <c r="B2815" s="131">
        <v>11490750.019467413</v>
      </c>
      <c r="C2815" s="131">
        <v>18604804.237688772</v>
      </c>
      <c r="D2815" s="131">
        <v>843778.50977095822</v>
      </c>
      <c r="E2815" s="131">
        <v>5315033.1470425092</v>
      </c>
      <c r="F2815" s="133">
        <v>275831531105.22607</v>
      </c>
      <c r="G2815" s="133">
        <v>63382310470.072083</v>
      </c>
      <c r="H2815" s="133">
        <v>265911487316.79593</v>
      </c>
      <c r="I2815" s="133">
        <v>25981627523524.691</v>
      </c>
      <c r="J2815" s="133">
        <v>373599256549.16077</v>
      </c>
      <c r="K2815" s="133">
        <v>98242331334.367096</v>
      </c>
      <c r="L2815" s="133">
        <v>1836277455385.7688</v>
      </c>
      <c r="M2815" s="133">
        <v>28555658054110.785</v>
      </c>
      <c r="N2815" s="133">
        <v>30284823214317.531</v>
      </c>
      <c r="O2815" s="132">
        <v>0.70613244041353251</v>
      </c>
      <c r="P2815" s="132">
        <v>0.76478963764497665</v>
      </c>
      <c r="Q2815" s="133">
        <v>7470.3559976116258</v>
      </c>
      <c r="R2815" s="426">
        <v>1.0455233487458189</v>
      </c>
    </row>
    <row r="2816" spans="1:18">
      <c r="A2816" s="134">
        <f t="shared" si="43"/>
        <v>2811</v>
      </c>
      <c r="B2816" s="131">
        <v>10596799.145182783</v>
      </c>
      <c r="C2816" s="131">
        <v>4952719.076148387</v>
      </c>
      <c r="D2816" s="131">
        <v>699839.30105868098</v>
      </c>
      <c r="E2816" s="131">
        <v>4010485.1167307841</v>
      </c>
      <c r="F2816" s="133">
        <v>284250902363.59583</v>
      </c>
      <c r="G2816" s="133">
        <v>49071778800.727478</v>
      </c>
      <c r="H2816" s="133">
        <v>689751167683.07178</v>
      </c>
      <c r="I2816" s="133">
        <v>11705768278048.117</v>
      </c>
      <c r="J2816" s="133">
        <v>215965787235.39597</v>
      </c>
      <c r="K2816" s="133">
        <v>96187717567.81633</v>
      </c>
      <c r="L2816" s="133">
        <v>1484582472503.7527</v>
      </c>
      <c r="M2816" s="133">
        <v>14192255423038.154</v>
      </c>
      <c r="N2816" s="133">
        <v>15341012246858.09</v>
      </c>
      <c r="O2816" s="132">
        <v>0.62078781550974249</v>
      </c>
      <c r="P2816" s="132">
        <v>0.69291799663382392</v>
      </c>
      <c r="Q2816" s="133">
        <v>3784.166809782459</v>
      </c>
      <c r="R2816" s="426">
        <v>0.98332898450899209</v>
      </c>
    </row>
    <row r="2817" spans="1:18">
      <c r="A2817" s="134">
        <f t="shared" si="43"/>
        <v>2812</v>
      </c>
      <c r="B2817" s="131">
        <v>9600695.9796229471</v>
      </c>
      <c r="C2817" s="131">
        <v>4654749.1203441629</v>
      </c>
      <c r="D2817" s="131">
        <v>1388214.7560557984</v>
      </c>
      <c r="E2817" s="131">
        <v>3990589.7654173668</v>
      </c>
      <c r="F2817" s="133">
        <v>216859834362.04544</v>
      </c>
      <c r="G2817" s="133">
        <v>35516128861.555412</v>
      </c>
      <c r="H2817" s="133">
        <v>712912759230.02417</v>
      </c>
      <c r="I2817" s="133">
        <v>8732701804832.8906</v>
      </c>
      <c r="J2817" s="133">
        <v>261415355244.39679</v>
      </c>
      <c r="K2817" s="133">
        <v>156820686054.16147</v>
      </c>
      <c r="L2817" s="133">
        <v>3338992903526.8906</v>
      </c>
      <c r="M2817" s="133">
        <v>13202843508888.363</v>
      </c>
      <c r="N2817" s="133">
        <v>14153106881188.084</v>
      </c>
      <c r="O2817" s="132">
        <v>0.59065410609409308</v>
      </c>
      <c r="P2817" s="132">
        <v>0.65855434430592708</v>
      </c>
      <c r="Q2817" s="133">
        <v>3491.1462459763402</v>
      </c>
      <c r="R2817" s="426">
        <v>1.1640176829591671</v>
      </c>
    </row>
    <row r="2818" spans="1:18">
      <c r="A2818" s="134">
        <f t="shared" si="43"/>
        <v>2813</v>
      </c>
      <c r="B2818" s="131">
        <v>9256199.4480820671</v>
      </c>
      <c r="C2818" s="131">
        <v>16926550.842391133</v>
      </c>
      <c r="D2818" s="131">
        <v>832014.98091675586</v>
      </c>
      <c r="E2818" s="131">
        <v>6064205.100971384</v>
      </c>
      <c r="F2818" s="133">
        <v>262575365528.41351</v>
      </c>
      <c r="G2818" s="133">
        <v>64588416653.517532</v>
      </c>
      <c r="H2818" s="133">
        <v>326643931122.67035</v>
      </c>
      <c r="I2818" s="133">
        <v>24294009552090.367</v>
      </c>
      <c r="J2818" s="133">
        <v>385069186095.6109</v>
      </c>
      <c r="K2818" s="133">
        <v>82721130614.090103</v>
      </c>
      <c r="L2818" s="133">
        <v>2291844571504.7266</v>
      </c>
      <c r="M2818" s="133">
        <v>27380288371427.465</v>
      </c>
      <c r="N2818" s="133">
        <v>29108683351215.727</v>
      </c>
      <c r="O2818" s="132">
        <v>0.7062615884303719</v>
      </c>
      <c r="P2818" s="132">
        <v>0.76399176476653652</v>
      </c>
      <c r="Q2818" s="133">
        <v>7180.2376298016097</v>
      </c>
      <c r="R2818" s="426">
        <v>1.2839595322023769</v>
      </c>
    </row>
    <row r="2819" spans="1:18">
      <c r="A2819" s="134">
        <f t="shared" si="43"/>
        <v>2814</v>
      </c>
      <c r="B2819" s="131">
        <v>8381839.0278923428</v>
      </c>
      <c r="C2819" s="131">
        <v>4394274.7035683012</v>
      </c>
      <c r="D2819" s="131">
        <v>1133144.3990975106</v>
      </c>
      <c r="E2819" s="131">
        <v>4777937.7063910086</v>
      </c>
      <c r="F2819" s="133">
        <v>154154496497.30374</v>
      </c>
      <c r="G2819" s="133">
        <v>39009775501.694328</v>
      </c>
      <c r="H2819" s="133">
        <v>461034661861.11182</v>
      </c>
      <c r="I2819" s="133">
        <v>8580325056128.3848</v>
      </c>
      <c r="J2819" s="133">
        <v>382811829776.91797</v>
      </c>
      <c r="K2819" s="133">
        <v>82998556686.274933</v>
      </c>
      <c r="L2819" s="133">
        <v>2383577844657.0278</v>
      </c>
      <c r="M2819" s="133">
        <v>11890747949109.717</v>
      </c>
      <c r="N2819" s="133">
        <v>12786133304516.943</v>
      </c>
      <c r="O2819" s="132">
        <v>0.58147064901627799</v>
      </c>
      <c r="P2819" s="132">
        <v>0.6654001103241961</v>
      </c>
      <c r="Q2819" s="133">
        <v>3153.9549345133064</v>
      </c>
      <c r="R2819" s="426">
        <v>1.0357352620326072</v>
      </c>
    </row>
    <row r="2820" spans="1:18">
      <c r="A2820" s="134">
        <f t="shared" si="43"/>
        <v>2815</v>
      </c>
      <c r="B2820" s="131">
        <v>9444630.2016437352</v>
      </c>
      <c r="C2820" s="131">
        <v>6003855.0316771287</v>
      </c>
      <c r="D2820" s="131">
        <v>1172977.3922635771</v>
      </c>
      <c r="E2820" s="131">
        <v>4016247.81001245</v>
      </c>
      <c r="F2820" s="133">
        <v>193118535896.93225</v>
      </c>
      <c r="G2820" s="133">
        <v>31669591765.401535</v>
      </c>
      <c r="H2820" s="133">
        <v>583487869463.8877</v>
      </c>
      <c r="I2820" s="133">
        <v>9712464650751.8594</v>
      </c>
      <c r="J2820" s="133">
        <v>238192206339.34949</v>
      </c>
      <c r="K2820" s="133">
        <v>87684683871.802841</v>
      </c>
      <c r="L2820" s="133">
        <v>1713801188193.498</v>
      </c>
      <c r="M2820" s="133">
        <v>12335630598620.396</v>
      </c>
      <c r="N2820" s="133">
        <v>13223156404916.373</v>
      </c>
      <c r="O2820" s="132">
        <v>0.58815335274272396</v>
      </c>
      <c r="P2820" s="132">
        <v>0.66612400323766541</v>
      </c>
      <c r="Q2820" s="133">
        <v>3261.7554032847493</v>
      </c>
      <c r="R2820" s="426">
        <v>0.76857062381805641</v>
      </c>
    </row>
    <row r="2821" spans="1:18">
      <c r="A2821" s="134">
        <f t="shared" si="43"/>
        <v>2816</v>
      </c>
      <c r="B2821" s="131">
        <v>9943901.3235595636</v>
      </c>
      <c r="C2821" s="131">
        <v>6159720.5335278306</v>
      </c>
      <c r="D2821" s="131">
        <v>1289730.1448221214</v>
      </c>
      <c r="E2821" s="131">
        <v>4847557.6240585605</v>
      </c>
      <c r="F2821" s="133">
        <v>214500207813.15137</v>
      </c>
      <c r="G2821" s="133">
        <v>59189144450.603477</v>
      </c>
      <c r="H2821" s="133">
        <v>669327452621.13843</v>
      </c>
      <c r="I2821" s="133">
        <v>10794909784485.363</v>
      </c>
      <c r="J2821" s="133">
        <v>345518660487.19452</v>
      </c>
      <c r="K2821" s="133">
        <v>120413536336.7585</v>
      </c>
      <c r="L2821" s="133">
        <v>3360860824524.2266</v>
      </c>
      <c r="M2821" s="133">
        <v>15291030258454.682</v>
      </c>
      <c r="N2821" s="133">
        <v>16352398459768.719</v>
      </c>
      <c r="O2821" s="132">
        <v>0.5942308233697644</v>
      </c>
      <c r="P2821" s="132">
        <v>0.68443751813729536</v>
      </c>
      <c r="Q2821" s="133">
        <v>4033.6454020149777</v>
      </c>
      <c r="R2821" s="426">
        <v>1.2127473120428112</v>
      </c>
    </row>
    <row r="2822" spans="1:18">
      <c r="A2822" s="134">
        <f t="shared" si="43"/>
        <v>2817</v>
      </c>
      <c r="B2822" s="131">
        <v>10178554.332374819</v>
      </c>
      <c r="C2822" s="131">
        <v>5815933.3148105489</v>
      </c>
      <c r="D2822" s="131">
        <v>912054.31776087813</v>
      </c>
      <c r="E2822" s="131">
        <v>5113765.8891202789</v>
      </c>
      <c r="F2822" s="133">
        <v>201183647619.9068</v>
      </c>
      <c r="G2822" s="133">
        <v>52834764943.28418</v>
      </c>
      <c r="H2822" s="133">
        <v>315711517258.72754</v>
      </c>
      <c r="I2822" s="133">
        <v>8040399301308.9385</v>
      </c>
      <c r="J2822" s="133">
        <v>333437485963.0791</v>
      </c>
      <c r="K2822" s="133">
        <v>103914323790.8139</v>
      </c>
      <c r="L2822" s="133">
        <v>1722841092343.3435</v>
      </c>
      <c r="M2822" s="133">
        <v>10516303720664.902</v>
      </c>
      <c r="N2822" s="133">
        <v>11317591948918.645</v>
      </c>
      <c r="O2822" s="132">
        <v>0.5214551630782891</v>
      </c>
      <c r="P2822" s="132">
        <v>0.59669776287255349</v>
      </c>
      <c r="Q2822" s="133">
        <v>2791.7099035319793</v>
      </c>
      <c r="R2822" s="426">
        <v>1.0585738427833424</v>
      </c>
    </row>
    <row r="2823" spans="1:18">
      <c r="A2823" s="134">
        <f t="shared" si="43"/>
        <v>2818</v>
      </c>
      <c r="B2823" s="131">
        <v>8121858.832031304</v>
      </c>
      <c r="C2823" s="131">
        <v>2951636.0859505446</v>
      </c>
      <c r="D2823" s="131">
        <v>1139088.0737589346</v>
      </c>
      <c r="E2823" s="131">
        <v>5869994.6607099632</v>
      </c>
      <c r="F2823" s="133">
        <v>206860687740.80707</v>
      </c>
      <c r="G2823" s="133">
        <v>55670055479.253883</v>
      </c>
      <c r="H2823" s="133">
        <v>763622687922.47681</v>
      </c>
      <c r="I2823" s="133">
        <v>7773978041020.7939</v>
      </c>
      <c r="J2823" s="133">
        <v>498697282693.51489</v>
      </c>
      <c r="K2823" s="133">
        <v>115980573707.78104</v>
      </c>
      <c r="L2823" s="133">
        <v>2521808082268.3252</v>
      </c>
      <c r="M2823" s="133">
        <v>11674086667612.891</v>
      </c>
      <c r="N2823" s="133">
        <v>12569622469992.125</v>
      </c>
      <c r="O2823" s="132">
        <v>0.56571176100194331</v>
      </c>
      <c r="P2823" s="132">
        <v>0.63925268618163167</v>
      </c>
      <c r="Q2823" s="133">
        <v>3100.5482165742783</v>
      </c>
      <c r="R2823" s="426">
        <v>1.1617759032665063</v>
      </c>
    </row>
    <row r="2824" spans="1:18">
      <c r="A2824" s="134">
        <f t="shared" ref="A2824:A2887" si="44">A2823+1</f>
        <v>2819</v>
      </c>
      <c r="B2824" s="131">
        <v>8591005.710028857</v>
      </c>
      <c r="C2824" s="131">
        <v>3661095.1232579337</v>
      </c>
      <c r="D2824" s="131">
        <v>1139881.0848270687</v>
      </c>
      <c r="E2824" s="131">
        <v>5507275.086070383</v>
      </c>
      <c r="F2824" s="133">
        <v>249546585646.86917</v>
      </c>
      <c r="G2824" s="133">
        <v>70602824073.971451</v>
      </c>
      <c r="H2824" s="133">
        <v>520393249570.61621</v>
      </c>
      <c r="I2824" s="133">
        <v>9085152006326.123</v>
      </c>
      <c r="J2824" s="133">
        <v>396188111860.33911</v>
      </c>
      <c r="K2824" s="133">
        <v>117802284494.82529</v>
      </c>
      <c r="L2824" s="133">
        <v>2350803157911.7905</v>
      </c>
      <c r="M2824" s="133">
        <v>12470338810163.695</v>
      </c>
      <c r="N2824" s="133">
        <v>13367593912975.537</v>
      </c>
      <c r="O2824" s="132">
        <v>0.54654123391357357</v>
      </c>
      <c r="P2824" s="132">
        <v>0.63032037167834898</v>
      </c>
      <c r="Q2824" s="133">
        <v>3297.3837969845922</v>
      </c>
      <c r="R2824" s="426">
        <v>1.2003522521068419</v>
      </c>
    </row>
    <row r="2825" spans="1:18">
      <c r="A2825" s="134">
        <f t="shared" si="44"/>
        <v>2820</v>
      </c>
      <c r="B2825" s="131">
        <v>8081634.1772796111</v>
      </c>
      <c r="C2825" s="131">
        <v>14354481.852628371</v>
      </c>
      <c r="D2825" s="131">
        <v>846073.32764485991</v>
      </c>
      <c r="E2825" s="131">
        <v>5067736.4165051766</v>
      </c>
      <c r="F2825" s="133">
        <v>218239659069.59399</v>
      </c>
      <c r="G2825" s="133">
        <v>48218536675.289536</v>
      </c>
      <c r="H2825" s="133">
        <v>787014589351.90112</v>
      </c>
      <c r="I2825" s="133">
        <v>21474313307030.313</v>
      </c>
      <c r="J2825" s="133">
        <v>300390776758.03741</v>
      </c>
      <c r="K2825" s="133">
        <v>51136881444.565865</v>
      </c>
      <c r="L2825" s="133">
        <v>2216037550781.1587</v>
      </c>
      <c r="M2825" s="133">
        <v>24828893105365.98</v>
      </c>
      <c r="N2825" s="133">
        <v>26443660698783.086</v>
      </c>
      <c r="O2825" s="132">
        <v>0.72115212482582669</v>
      </c>
      <c r="P2825" s="132">
        <v>0.79010878114707772</v>
      </c>
      <c r="Q2825" s="133">
        <v>6522.8566104546335</v>
      </c>
      <c r="R2825" s="426">
        <v>1.1419787951135292</v>
      </c>
    </row>
    <row r="2826" spans="1:18">
      <c r="A2826" s="134">
        <f t="shared" si="44"/>
        <v>2821</v>
      </c>
      <c r="B2826" s="131">
        <v>10035845.936121114</v>
      </c>
      <c r="C2826" s="131">
        <v>4720329.2583297407</v>
      </c>
      <c r="D2826" s="131">
        <v>985437.25601171842</v>
      </c>
      <c r="E2826" s="131">
        <v>4271482.4577889759</v>
      </c>
      <c r="F2826" s="133">
        <v>264164908654.40265</v>
      </c>
      <c r="G2826" s="133">
        <v>65086855302.153198</v>
      </c>
      <c r="H2826" s="133">
        <v>691190452954.28943</v>
      </c>
      <c r="I2826" s="133">
        <v>8521404910850.8643</v>
      </c>
      <c r="J2826" s="133">
        <v>308661842357.62738</v>
      </c>
      <c r="K2826" s="133">
        <v>116843861694.08574</v>
      </c>
      <c r="L2826" s="133">
        <v>1961817319678.6001</v>
      </c>
      <c r="M2826" s="133">
        <v>11599918387535.467</v>
      </c>
      <c r="N2826" s="133">
        <v>12340388127679.828</v>
      </c>
      <c r="O2826" s="132">
        <v>0.56704214649438778</v>
      </c>
      <c r="P2826" s="132">
        <v>0.65358044138216265</v>
      </c>
      <c r="Q2826" s="133">
        <v>3044.0029915342448</v>
      </c>
      <c r="R2826" s="426">
        <v>0.96152176350566498</v>
      </c>
    </row>
    <row r="2827" spans="1:18">
      <c r="A2827" s="134">
        <f t="shared" si="44"/>
        <v>2822</v>
      </c>
      <c r="B2827" s="131">
        <v>14460178.502820708</v>
      </c>
      <c r="C2827" s="131">
        <v>6707157.21840013</v>
      </c>
      <c r="D2827" s="131">
        <v>525900.89833082014</v>
      </c>
      <c r="E2827" s="131">
        <v>4329028.9774778001</v>
      </c>
      <c r="F2827" s="133">
        <v>316798781237.26807</v>
      </c>
      <c r="G2827" s="133">
        <v>69852813042.07695</v>
      </c>
      <c r="H2827" s="133">
        <v>884222614118.60474</v>
      </c>
      <c r="I2827" s="133">
        <v>14578885451130.139</v>
      </c>
      <c r="J2827" s="133">
        <v>277652262890.14001</v>
      </c>
      <c r="K2827" s="133">
        <v>48901437944.556335</v>
      </c>
      <c r="L2827" s="133">
        <v>1136244821969.1086</v>
      </c>
      <c r="M2827" s="133">
        <v>16925906588052.551</v>
      </c>
      <c r="N2827" s="133">
        <v>18229914047944.855</v>
      </c>
      <c r="O2827" s="132">
        <v>0.61679082765115356</v>
      </c>
      <c r="P2827" s="132">
        <v>0.67671467347857306</v>
      </c>
      <c r="Q2827" s="133">
        <v>4496.7720887875812</v>
      </c>
      <c r="R2827" s="426">
        <v>1.0775362145561171</v>
      </c>
    </row>
    <row r="2828" spans="1:18">
      <c r="A2828" s="134">
        <f t="shared" si="44"/>
        <v>2823</v>
      </c>
      <c r="B2828" s="131">
        <v>9757472.2733200453</v>
      </c>
      <c r="C2828" s="131">
        <v>7208608.2953463839</v>
      </c>
      <c r="D2828" s="131">
        <v>745370.03944453131</v>
      </c>
      <c r="E2828" s="131">
        <v>4197022.9850785583</v>
      </c>
      <c r="F2828" s="133">
        <v>237517736172.31281</v>
      </c>
      <c r="G2828" s="133">
        <v>58123140237.387375</v>
      </c>
      <c r="H2828" s="133">
        <v>467277875801.64117</v>
      </c>
      <c r="I2828" s="133">
        <v>11183591962899.08</v>
      </c>
      <c r="J2828" s="133">
        <v>252338180655.56702</v>
      </c>
      <c r="K2828" s="133">
        <v>74173206424.068314</v>
      </c>
      <c r="L2828" s="133">
        <v>1489145761272.9036</v>
      </c>
      <c r="M2828" s="133">
        <v>13466526987053.26</v>
      </c>
      <c r="N2828" s="133">
        <v>14378837119845.459</v>
      </c>
      <c r="O2828" s="132">
        <v>0.61045185616223552</v>
      </c>
      <c r="P2828" s="132">
        <v>0.67879754989070129</v>
      </c>
      <c r="Q2828" s="133">
        <v>3546.8271139233989</v>
      </c>
      <c r="R2828" s="426">
        <v>1.1210162275107844</v>
      </c>
    </row>
    <row r="2829" spans="1:18">
      <c r="A2829" s="134">
        <f t="shared" si="44"/>
        <v>2824</v>
      </c>
      <c r="B2829" s="131">
        <v>10493231.603903512</v>
      </c>
      <c r="C2829" s="131">
        <v>5816243.0196340447</v>
      </c>
      <c r="D2829" s="131">
        <v>1095536.4662397597</v>
      </c>
      <c r="E2829" s="131">
        <v>4910950.1672537383</v>
      </c>
      <c r="F2829" s="133">
        <v>253069220421.51144</v>
      </c>
      <c r="G2829" s="133">
        <v>75591113832.517761</v>
      </c>
      <c r="H2829" s="133">
        <v>460735299178.05371</v>
      </c>
      <c r="I2829" s="133">
        <v>10105872452105.877</v>
      </c>
      <c r="J2829" s="133">
        <v>299326952801.95502</v>
      </c>
      <c r="K2829" s="133">
        <v>110867890448.30267</v>
      </c>
      <c r="L2829" s="133">
        <v>2228350962312.9448</v>
      </c>
      <c r="M2829" s="133">
        <v>13205153556847.133</v>
      </c>
      <c r="N2829" s="133">
        <v>14061376718188.584</v>
      </c>
      <c r="O2829" s="132">
        <v>0.57671112850901085</v>
      </c>
      <c r="P2829" s="132">
        <v>0.64360031566642684</v>
      </c>
      <c r="Q2829" s="133">
        <v>3468.5191707421272</v>
      </c>
      <c r="R2829" s="426">
        <v>1.0723464702759917</v>
      </c>
    </row>
    <row r="2830" spans="1:18">
      <c r="A2830" s="134">
        <f t="shared" si="44"/>
        <v>2825</v>
      </c>
      <c r="B2830" s="131">
        <v>8879776.0009238888</v>
      </c>
      <c r="C2830" s="131">
        <v>4837429.1382911885</v>
      </c>
      <c r="D2830" s="131">
        <v>702472.04536593473</v>
      </c>
      <c r="E2830" s="131">
        <v>7606945.4105481235</v>
      </c>
      <c r="F2830" s="133">
        <v>228743274079.37073</v>
      </c>
      <c r="G2830" s="133">
        <v>54343463000.988174</v>
      </c>
      <c r="H2830" s="133">
        <v>746678860772.29797</v>
      </c>
      <c r="I2830" s="133">
        <v>9449627503326.7344</v>
      </c>
      <c r="J2830" s="133">
        <v>391276791845.5636</v>
      </c>
      <c r="K2830" s="133">
        <v>67747816779.659966</v>
      </c>
      <c r="L2830" s="133">
        <v>1918497262421.2551</v>
      </c>
      <c r="M2830" s="133">
        <v>12573828235145.514</v>
      </c>
      <c r="N2830" s="133">
        <v>13500349128358.926</v>
      </c>
      <c r="O2830" s="132">
        <v>0.54887535966581713</v>
      </c>
      <c r="P2830" s="132">
        <v>0.60086486783091442</v>
      </c>
      <c r="Q2830" s="133">
        <v>3330.1305200688025</v>
      </c>
      <c r="R2830" s="426">
        <v>1.2295384456716556</v>
      </c>
    </row>
    <row r="2831" spans="1:18">
      <c r="A2831" s="134">
        <f t="shared" si="44"/>
        <v>2826</v>
      </c>
      <c r="B2831" s="131">
        <v>12323650.113698779</v>
      </c>
      <c r="C2831" s="131">
        <v>7596716.5727031939</v>
      </c>
      <c r="D2831" s="131">
        <v>1188979.8579581794</v>
      </c>
      <c r="E2831" s="131">
        <v>5512295.6940554529</v>
      </c>
      <c r="F2831" s="133">
        <v>189297555896.09302</v>
      </c>
      <c r="G2831" s="133">
        <v>46449877458.105759</v>
      </c>
      <c r="H2831" s="133">
        <v>466899180447.53485</v>
      </c>
      <c r="I2831" s="133">
        <v>12236775719446.07</v>
      </c>
      <c r="J2831" s="133">
        <v>355962846729.37262</v>
      </c>
      <c r="K2831" s="133">
        <v>121457551881.44763</v>
      </c>
      <c r="L2831" s="133">
        <v>3197246656866.7505</v>
      </c>
      <c r="M2831" s="133">
        <v>16378341955371.176</v>
      </c>
      <c r="N2831" s="133">
        <v>17541462517116.613</v>
      </c>
      <c r="O2831" s="132">
        <v>0.60035265993657139</v>
      </c>
      <c r="P2831" s="132">
        <v>0.65698154489933347</v>
      </c>
      <c r="Q2831" s="133">
        <v>4326.9517802458349</v>
      </c>
      <c r="R2831" s="426">
        <v>1.1745497848319906</v>
      </c>
    </row>
    <row r="2832" spans="1:18">
      <c r="A2832" s="134">
        <f t="shared" si="44"/>
        <v>2827</v>
      </c>
      <c r="B2832" s="131">
        <v>14112215.256623726</v>
      </c>
      <c r="C2832" s="131">
        <v>22406227.18741997</v>
      </c>
      <c r="D2832" s="131">
        <v>850514.5406986333</v>
      </c>
      <c r="E2832" s="131">
        <v>5161304.9939857032</v>
      </c>
      <c r="F2832" s="133">
        <v>272645941912.05145</v>
      </c>
      <c r="G2832" s="133">
        <v>51404274487.212234</v>
      </c>
      <c r="H2832" s="133">
        <v>870516522746.01575</v>
      </c>
      <c r="I2832" s="133">
        <v>26929256021270.973</v>
      </c>
      <c r="J2832" s="133">
        <v>222883404638.90286</v>
      </c>
      <c r="K2832" s="133">
        <v>83649047555.489456</v>
      </c>
      <c r="L2832" s="133">
        <v>2112759075071.8545</v>
      </c>
      <c r="M2832" s="133">
        <v>30219064071283.234</v>
      </c>
      <c r="N2832" s="133">
        <v>32103482967716.434</v>
      </c>
      <c r="O2832" s="132">
        <v>0.69787157663128185</v>
      </c>
      <c r="P2832" s="132">
        <v>0.76040030091894883</v>
      </c>
      <c r="Q2832" s="133">
        <v>7918.9647182329636</v>
      </c>
      <c r="R2832" s="426">
        <v>1.0974294162733691</v>
      </c>
    </row>
    <row r="2833" spans="1:18">
      <c r="A2833" s="134">
        <f t="shared" si="44"/>
        <v>2828</v>
      </c>
      <c r="B2833" s="131">
        <v>6870440.1544946125</v>
      </c>
      <c r="C2833" s="131">
        <v>3603945.336213483</v>
      </c>
      <c r="D2833" s="131">
        <v>952542.71817525302</v>
      </c>
      <c r="E2833" s="131">
        <v>5010512.5014875177</v>
      </c>
      <c r="F2833" s="133">
        <v>253463680082.04932</v>
      </c>
      <c r="G2833" s="133">
        <v>65295795557.590271</v>
      </c>
      <c r="H2833" s="133">
        <v>605336388860.79968</v>
      </c>
      <c r="I2833" s="133">
        <v>8667335713429.7061</v>
      </c>
      <c r="J2833" s="133">
        <v>408046946387.00287</v>
      </c>
      <c r="K2833" s="133">
        <v>113069826482.23814</v>
      </c>
      <c r="L2833" s="133">
        <v>2775141750251.0547</v>
      </c>
      <c r="M2833" s="133">
        <v>12568930625410.801</v>
      </c>
      <c r="N2833" s="133">
        <v>13472736519682.547</v>
      </c>
      <c r="O2833" s="132">
        <v>0.62730352880461049</v>
      </c>
      <c r="P2833" s="132">
        <v>0.69450565389799346</v>
      </c>
      <c r="Q2833" s="133">
        <v>3323.3193191126165</v>
      </c>
      <c r="R2833" s="426">
        <v>1.2033972051615884</v>
      </c>
    </row>
    <row r="2834" spans="1:18">
      <c r="A2834" s="134">
        <f t="shared" si="44"/>
        <v>2829</v>
      </c>
      <c r="B2834" s="131">
        <v>12277577.190335743</v>
      </c>
      <c r="C2834" s="131">
        <v>7216391.185342758</v>
      </c>
      <c r="D2834" s="131">
        <v>943117.56496342574</v>
      </c>
      <c r="E2834" s="131">
        <v>5078685.7611000715</v>
      </c>
      <c r="F2834" s="133">
        <v>216105570199.85846</v>
      </c>
      <c r="G2834" s="133">
        <v>54679047576.769096</v>
      </c>
      <c r="H2834" s="133">
        <v>91218633534.072479</v>
      </c>
      <c r="I2834" s="133">
        <v>12478501826180.912</v>
      </c>
      <c r="J2834" s="133">
        <v>205680582279.70486</v>
      </c>
      <c r="K2834" s="133">
        <v>82680767297.44838</v>
      </c>
      <c r="L2834" s="133">
        <v>1934091704790.4375</v>
      </c>
      <c r="M2834" s="133">
        <v>14792173514082.576</v>
      </c>
      <c r="N2834" s="133">
        <v>15700242413298.574</v>
      </c>
      <c r="O2834" s="132">
        <v>0.59033311899757412</v>
      </c>
      <c r="P2834" s="132">
        <v>0.63003331581468103</v>
      </c>
      <c r="Q2834" s="133">
        <v>3872.7780989883013</v>
      </c>
      <c r="R2834" s="426">
        <v>0.94166258194997676</v>
      </c>
    </row>
    <row r="2835" spans="1:18">
      <c r="A2835" s="134">
        <f t="shared" si="44"/>
        <v>2830</v>
      </c>
      <c r="B2835" s="131">
        <v>13766150.233648416</v>
      </c>
      <c r="C2835" s="131">
        <v>6176391.3114116704</v>
      </c>
      <c r="D2835" s="131">
        <v>938538.61206295574</v>
      </c>
      <c r="E2835" s="131">
        <v>3805648.6138339299</v>
      </c>
      <c r="F2835" s="133">
        <v>281046408023.53723</v>
      </c>
      <c r="G2835" s="133">
        <v>76325368954.287933</v>
      </c>
      <c r="H2835" s="133">
        <v>307591704074.7218</v>
      </c>
      <c r="I2835" s="133">
        <v>11520613848935.447</v>
      </c>
      <c r="J2835" s="133">
        <v>234754719516.51648</v>
      </c>
      <c r="K2835" s="133">
        <v>148895597493.34528</v>
      </c>
      <c r="L2835" s="133">
        <v>2034117217521.2373</v>
      </c>
      <c r="M2835" s="133">
        <v>14245973087541.27</v>
      </c>
      <c r="N2835" s="133">
        <v>15250827409439.016</v>
      </c>
      <c r="O2835" s="132">
        <v>0.55760013687925858</v>
      </c>
      <c r="P2835" s="132">
        <v>0.61947911157245983</v>
      </c>
      <c r="Q2835" s="133">
        <v>3761.9209199405564</v>
      </c>
      <c r="R2835" s="426">
        <v>1.1539557803482337</v>
      </c>
    </row>
    <row r="2836" spans="1:18">
      <c r="A2836" s="134">
        <f t="shared" si="44"/>
        <v>2831</v>
      </c>
      <c r="B2836" s="131">
        <v>9201555.6591109242</v>
      </c>
      <c r="C2836" s="131">
        <v>5456597.3101295894</v>
      </c>
      <c r="D2836" s="131">
        <v>710763.21814160945</v>
      </c>
      <c r="E2836" s="131">
        <v>5998980.568654323</v>
      </c>
      <c r="F2836" s="133">
        <v>200905828114.23749</v>
      </c>
      <c r="G2836" s="133">
        <v>48497822582.376587</v>
      </c>
      <c r="H2836" s="133">
        <v>442074754993.47839</v>
      </c>
      <c r="I2836" s="133">
        <v>11098834998849.055</v>
      </c>
      <c r="J2836" s="133">
        <v>306413619020.94464</v>
      </c>
      <c r="K2836" s="133">
        <v>56380909029.088074</v>
      </c>
      <c r="L2836" s="133">
        <v>1466837782404.2014</v>
      </c>
      <c r="M2836" s="133">
        <v>13370542064296.768</v>
      </c>
      <c r="N2836" s="133">
        <v>14358167616631.277</v>
      </c>
      <c r="O2836" s="132">
        <v>0.59164639871160363</v>
      </c>
      <c r="P2836" s="132">
        <v>0.6446798178199924</v>
      </c>
      <c r="Q2836" s="133">
        <v>3541.728568483295</v>
      </c>
      <c r="R2836" s="426">
        <v>1.0191592856413108</v>
      </c>
    </row>
    <row r="2837" spans="1:18">
      <c r="A2837" s="134">
        <f t="shared" si="44"/>
        <v>2832</v>
      </c>
      <c r="B2837" s="131">
        <v>7588744.2989832349</v>
      </c>
      <c r="C2837" s="131">
        <v>8623018.2998094186</v>
      </c>
      <c r="D2837" s="131">
        <v>793613.57249640813</v>
      </c>
      <c r="E2837" s="131">
        <v>4747879.8669264447</v>
      </c>
      <c r="F2837" s="133">
        <v>206343886896.95758</v>
      </c>
      <c r="G2837" s="133">
        <v>49416647453.408386</v>
      </c>
      <c r="H2837" s="133">
        <v>613252050142.70728</v>
      </c>
      <c r="I2837" s="133">
        <v>14329987369181.895</v>
      </c>
      <c r="J2837" s="133">
        <v>305819855107.78223</v>
      </c>
      <c r="K2837" s="133">
        <v>85188108211.170135</v>
      </c>
      <c r="L2837" s="133">
        <v>2093340882189.344</v>
      </c>
      <c r="M2837" s="133">
        <v>17427588264832.896</v>
      </c>
      <c r="N2837" s="133">
        <v>18511421169696.965</v>
      </c>
      <c r="O2837" s="132">
        <v>0.66220036879423883</v>
      </c>
      <c r="P2837" s="132">
        <v>0.72479591928099318</v>
      </c>
      <c r="Q2837" s="133">
        <v>4566.2114380110916</v>
      </c>
      <c r="R2837" s="426">
        <v>1.1290438346703908</v>
      </c>
    </row>
    <row r="2838" spans="1:18">
      <c r="A2838" s="134">
        <f t="shared" si="44"/>
        <v>2833</v>
      </c>
      <c r="B2838" s="131">
        <v>8148101.1491546109</v>
      </c>
      <c r="C2838" s="131">
        <v>6244809.8726667725</v>
      </c>
      <c r="D2838" s="131">
        <v>1888512.9132240508</v>
      </c>
      <c r="E2838" s="131">
        <v>4304659.0554650445</v>
      </c>
      <c r="F2838" s="133">
        <v>193082270089.91113</v>
      </c>
      <c r="G2838" s="133">
        <v>43110789223.99929</v>
      </c>
      <c r="H2838" s="133">
        <v>646683819341.81848</v>
      </c>
      <c r="I2838" s="133">
        <v>11788524286872.311</v>
      </c>
      <c r="J2838" s="133">
        <v>148292491630.1398</v>
      </c>
      <c r="K2838" s="133">
        <v>212148589355.0181</v>
      </c>
      <c r="L2838" s="133">
        <v>3963567957777.5269</v>
      </c>
      <c r="M2838" s="133">
        <v>16759217144976.814</v>
      </c>
      <c r="N2838" s="133">
        <v>17900308393465.988</v>
      </c>
      <c r="O2838" s="132">
        <v>0.60439534157158692</v>
      </c>
      <c r="P2838" s="132">
        <v>0.69210811745906775</v>
      </c>
      <c r="Q2838" s="133">
        <v>4415.4682766319656</v>
      </c>
      <c r="R2838" s="426">
        <v>1.0633362586459245</v>
      </c>
    </row>
    <row r="2839" spans="1:18">
      <c r="A2839" s="134">
        <f t="shared" si="44"/>
        <v>2834</v>
      </c>
      <c r="B2839" s="131">
        <v>10454988.123907909</v>
      </c>
      <c r="C2839" s="131">
        <v>4889233.1032567862</v>
      </c>
      <c r="D2839" s="131">
        <v>724518.50006253354</v>
      </c>
      <c r="E2839" s="131">
        <v>5949252.779478278</v>
      </c>
      <c r="F2839" s="133">
        <v>345897833123.68945</v>
      </c>
      <c r="G2839" s="133">
        <v>64632547828.646713</v>
      </c>
      <c r="H2839" s="133">
        <v>688096413865.03894</v>
      </c>
      <c r="I2839" s="133">
        <v>11352916166331.363</v>
      </c>
      <c r="J2839" s="133">
        <v>419420638551.94775</v>
      </c>
      <c r="K2839" s="133">
        <v>78350470250.648361</v>
      </c>
      <c r="L2839" s="133">
        <v>1794621002170.2715</v>
      </c>
      <c r="M2839" s="133">
        <v>14333404691169.27</v>
      </c>
      <c r="N2839" s="133">
        <v>15404406778133.719</v>
      </c>
      <c r="O2839" s="132">
        <v>0.60876027527084831</v>
      </c>
      <c r="P2839" s="132">
        <v>0.67629045568210666</v>
      </c>
      <c r="Q2839" s="133">
        <v>3799.804335997464</v>
      </c>
      <c r="R2839" s="426">
        <v>1.0382503472867368</v>
      </c>
    </row>
    <row r="2840" spans="1:18">
      <c r="A2840" s="134">
        <f t="shared" si="44"/>
        <v>2835</v>
      </c>
      <c r="B2840" s="131">
        <v>19253166.804768417</v>
      </c>
      <c r="C2840" s="131">
        <v>6842847.8788296739</v>
      </c>
      <c r="D2840" s="131">
        <v>1133476.1646731545</v>
      </c>
      <c r="E2840" s="131">
        <v>3623000.7849765178</v>
      </c>
      <c r="F2840" s="133">
        <v>296927851348.92273</v>
      </c>
      <c r="G2840" s="133">
        <v>87946123691.057724</v>
      </c>
      <c r="H2840" s="133">
        <v>518275197671.17926</v>
      </c>
      <c r="I2840" s="133">
        <v>11139337265018.719</v>
      </c>
      <c r="J2840" s="133">
        <v>292144124474.46649</v>
      </c>
      <c r="K2840" s="133">
        <v>101881166802.43381</v>
      </c>
      <c r="L2840" s="133">
        <v>1956900011117.595</v>
      </c>
      <c r="M2840" s="133">
        <v>14008537765084.395</v>
      </c>
      <c r="N2840" s="133">
        <v>14949765039070.861</v>
      </c>
      <c r="O2840" s="132">
        <v>0.53244451829283335</v>
      </c>
      <c r="P2840" s="132">
        <v>0.59740934864951811</v>
      </c>
      <c r="Q2840" s="133">
        <v>3687.6578784091912</v>
      </c>
      <c r="R2840" s="426">
        <v>0.96794462416215321</v>
      </c>
    </row>
    <row r="2841" spans="1:18">
      <c r="A2841" s="134">
        <f t="shared" si="44"/>
        <v>2836</v>
      </c>
      <c r="B2841" s="131">
        <v>12466726.671631323</v>
      </c>
      <c r="C2841" s="131">
        <v>5013560.9323091647</v>
      </c>
      <c r="D2841" s="131">
        <v>1226367.788117589</v>
      </c>
      <c r="E2841" s="131">
        <v>3856239.3948627645</v>
      </c>
      <c r="F2841" s="133">
        <v>181816162168.60199</v>
      </c>
      <c r="G2841" s="133">
        <v>59954325113.885239</v>
      </c>
      <c r="H2841" s="133">
        <v>370857682031.44769</v>
      </c>
      <c r="I2841" s="133">
        <v>8329851987705.7119</v>
      </c>
      <c r="J2841" s="133">
        <v>211575792064.70129</v>
      </c>
      <c r="K2841" s="133">
        <v>104355918222.90726</v>
      </c>
      <c r="L2841" s="133">
        <v>2247845711420.8721</v>
      </c>
      <c r="M2841" s="133">
        <v>11264487091445.641</v>
      </c>
      <c r="N2841" s="133">
        <v>11985945813081.234</v>
      </c>
      <c r="O2841" s="132">
        <v>0.55810712628113068</v>
      </c>
      <c r="P2841" s="132">
        <v>0.61719087745915802</v>
      </c>
      <c r="Q2841" s="133">
        <v>2956.5727215296583</v>
      </c>
      <c r="R2841" s="426">
        <v>0.80196571169271036</v>
      </c>
    </row>
    <row r="2842" spans="1:18">
      <c r="A2842" s="134">
        <f t="shared" si="44"/>
        <v>2837</v>
      </c>
      <c r="B2842" s="131">
        <v>13181596.16350564</v>
      </c>
      <c r="C2842" s="131">
        <v>9867915.8022929933</v>
      </c>
      <c r="D2842" s="131">
        <v>1282887.4706097988</v>
      </c>
      <c r="E2842" s="131">
        <v>5119934.8380746106</v>
      </c>
      <c r="F2842" s="133">
        <v>312465731917.49622</v>
      </c>
      <c r="G2842" s="133">
        <v>82718119752.189514</v>
      </c>
      <c r="H2842" s="133">
        <v>643848821003.09583</v>
      </c>
      <c r="I2842" s="133">
        <v>16933774896415.793</v>
      </c>
      <c r="J2842" s="133">
        <v>328364161638.59247</v>
      </c>
      <c r="K2842" s="133">
        <v>124529472984.57523</v>
      </c>
      <c r="L2842" s="133">
        <v>3077692902420.9951</v>
      </c>
      <c r="M2842" s="133">
        <v>21108210254463.051</v>
      </c>
      <c r="N2842" s="133">
        <v>22482256905400.965</v>
      </c>
      <c r="O2842" s="132">
        <v>0.64878577485733624</v>
      </c>
      <c r="P2842" s="132">
        <v>0.70304518390394644</v>
      </c>
      <c r="Q2842" s="133">
        <v>5545.6973126297398</v>
      </c>
      <c r="R2842" s="426">
        <v>1.0708757697452447</v>
      </c>
    </row>
    <row r="2843" spans="1:18">
      <c r="A2843" s="134">
        <f t="shared" si="44"/>
        <v>2838</v>
      </c>
      <c r="B2843" s="131">
        <v>12481226.752037637</v>
      </c>
      <c r="C2843" s="131">
        <v>9751133.0097809136</v>
      </c>
      <c r="D2843" s="131">
        <v>755800.33382521779</v>
      </c>
      <c r="E2843" s="131">
        <v>4201926.1020101979</v>
      </c>
      <c r="F2843" s="133">
        <v>173658838888.62518</v>
      </c>
      <c r="G2843" s="133">
        <v>29641849469.192696</v>
      </c>
      <c r="H2843" s="133">
        <v>703907251653.45898</v>
      </c>
      <c r="I2843" s="133">
        <v>15264270309592.109</v>
      </c>
      <c r="J2843" s="133">
        <v>205685800557.18521</v>
      </c>
      <c r="K2843" s="133">
        <v>50581567732.441086</v>
      </c>
      <c r="L2843" s="133">
        <v>1461235162647.2458</v>
      </c>
      <c r="M2843" s="133">
        <v>17685680092182.441</v>
      </c>
      <c r="N2843" s="133">
        <v>18834471598580.09</v>
      </c>
      <c r="O2843" s="132">
        <v>0.6423181383442137</v>
      </c>
      <c r="P2843" s="132">
        <v>0.71076933165287626</v>
      </c>
      <c r="Q2843" s="133">
        <v>4645.8982729600621</v>
      </c>
      <c r="R2843" s="426">
        <v>1.0949266637820392</v>
      </c>
    </row>
    <row r="2844" spans="1:18">
      <c r="A2844" s="134">
        <f t="shared" si="44"/>
        <v>2839</v>
      </c>
      <c r="B2844" s="131">
        <v>10873799.49909693</v>
      </c>
      <c r="C2844" s="131">
        <v>6518969.4319873517</v>
      </c>
      <c r="D2844" s="131">
        <v>1197422.9252100443</v>
      </c>
      <c r="E2844" s="131">
        <v>5681193.045937988</v>
      </c>
      <c r="F2844" s="133">
        <v>194417202084.42004</v>
      </c>
      <c r="G2844" s="133">
        <v>48906674253.348557</v>
      </c>
      <c r="H2844" s="133">
        <v>619607519658.81384</v>
      </c>
      <c r="I2844" s="133">
        <v>11693752184819.639</v>
      </c>
      <c r="J2844" s="133">
        <v>387548482821.74469</v>
      </c>
      <c r="K2844" s="133">
        <v>84117533708.354385</v>
      </c>
      <c r="L2844" s="133">
        <v>2352048595506.8931</v>
      </c>
      <c r="M2844" s="133">
        <v>15137074316515.443</v>
      </c>
      <c r="N2844" s="133">
        <v>16222244116636.762</v>
      </c>
      <c r="O2844" s="132">
        <v>0.60017689797457263</v>
      </c>
      <c r="P2844" s="132">
        <v>0.67279524243818023</v>
      </c>
      <c r="Q2844" s="133">
        <v>4001.5402359735476</v>
      </c>
      <c r="R2844" s="426">
        <v>1.0047973601358704</v>
      </c>
    </row>
    <row r="2845" spans="1:18">
      <c r="A2845" s="134">
        <f t="shared" si="44"/>
        <v>2840</v>
      </c>
      <c r="B2845" s="131">
        <v>9172161.7753999364</v>
      </c>
      <c r="C2845" s="131">
        <v>3467424.982299441</v>
      </c>
      <c r="D2845" s="131">
        <v>1003455.4661573867</v>
      </c>
      <c r="E2845" s="131">
        <v>4442999.9469051594</v>
      </c>
      <c r="F2845" s="133">
        <v>195231300114.82166</v>
      </c>
      <c r="G2845" s="133">
        <v>54741861889.274536</v>
      </c>
      <c r="H2845" s="133">
        <v>703338557982.01062</v>
      </c>
      <c r="I2845" s="133">
        <v>7483759566481.5781</v>
      </c>
      <c r="J2845" s="133">
        <v>308343396185.44482</v>
      </c>
      <c r="K2845" s="133">
        <v>132367371371.69655</v>
      </c>
      <c r="L2845" s="133">
        <v>1965470825387.0352</v>
      </c>
      <c r="M2845" s="133">
        <v>10593279717407.766</v>
      </c>
      <c r="N2845" s="133">
        <v>11380932823874.322</v>
      </c>
      <c r="O2845" s="132">
        <v>0.52297484015395324</v>
      </c>
      <c r="P2845" s="132">
        <v>0.594361912962167</v>
      </c>
      <c r="Q2845" s="133">
        <v>2807.3341943449241</v>
      </c>
      <c r="R2845" s="426">
        <v>1.1191437772419017</v>
      </c>
    </row>
    <row r="2846" spans="1:18">
      <c r="A2846" s="134">
        <f t="shared" si="44"/>
        <v>2841</v>
      </c>
      <c r="B2846" s="131">
        <v>11536089.241328122</v>
      </c>
      <c r="C2846" s="131">
        <v>18889280.852044705</v>
      </c>
      <c r="D2846" s="131">
        <v>612011.79327270796</v>
      </c>
      <c r="E2846" s="131">
        <v>4459377.8336863136</v>
      </c>
      <c r="F2846" s="133">
        <v>348012264402.72076</v>
      </c>
      <c r="G2846" s="133">
        <v>85349173360.388443</v>
      </c>
      <c r="H2846" s="133">
        <v>948730001040.41431</v>
      </c>
      <c r="I2846" s="133">
        <v>26768722591460.484</v>
      </c>
      <c r="J2846" s="133">
        <v>293288997539.30304</v>
      </c>
      <c r="K2846" s="133">
        <v>65058577079.368279</v>
      </c>
      <c r="L2846" s="133">
        <v>1519879227048.3687</v>
      </c>
      <c r="M2846" s="133">
        <v>29595679394167.938</v>
      </c>
      <c r="N2846" s="133">
        <v>31484466499071.57</v>
      </c>
      <c r="O2846" s="132">
        <v>0.72929207379631589</v>
      </c>
      <c r="P2846" s="132">
        <v>0.79552394785886005</v>
      </c>
      <c r="Q2846" s="133">
        <v>7766.271953397033</v>
      </c>
      <c r="R2846" s="426">
        <v>1.2362116731709134</v>
      </c>
    </row>
    <row r="2847" spans="1:18">
      <c r="A2847" s="134">
        <f t="shared" si="44"/>
        <v>2842</v>
      </c>
      <c r="B2847" s="131">
        <v>13375956.575889904</v>
      </c>
      <c r="C2847" s="131">
        <v>9271167.8248676471</v>
      </c>
      <c r="D2847" s="131">
        <v>691530.89470420638</v>
      </c>
      <c r="E2847" s="131">
        <v>4333912.3992487248</v>
      </c>
      <c r="F2847" s="133">
        <v>226224011324.36108</v>
      </c>
      <c r="G2847" s="133">
        <v>73322668805.788681</v>
      </c>
      <c r="H2847" s="133">
        <v>395099995871.58887</v>
      </c>
      <c r="I2847" s="133">
        <v>14387458063773.246</v>
      </c>
      <c r="J2847" s="133">
        <v>187077727627.50064</v>
      </c>
      <c r="K2847" s="133">
        <v>102637803831.10219</v>
      </c>
      <c r="L2847" s="133">
        <v>1780280717335.0723</v>
      </c>
      <c r="M2847" s="133">
        <v>16852554308438.51</v>
      </c>
      <c r="N2847" s="133">
        <v>17962720106575.797</v>
      </c>
      <c r="O2847" s="132">
        <v>0.60127342091686897</v>
      </c>
      <c r="P2847" s="132">
        <v>0.66016617576403602</v>
      </c>
      <c r="Q2847" s="133">
        <v>4430.8633711336452</v>
      </c>
      <c r="R2847" s="426">
        <v>1.2846649807143735</v>
      </c>
    </row>
    <row r="2848" spans="1:18">
      <c r="A2848" s="134">
        <f t="shared" si="44"/>
        <v>2843</v>
      </c>
      <c r="B2848" s="131">
        <v>11571480.26591485</v>
      </c>
      <c r="C2848" s="131">
        <v>12826956.097234091</v>
      </c>
      <c r="D2848" s="131">
        <v>917858.59422215389</v>
      </c>
      <c r="E2848" s="131">
        <v>5654499.7576295584</v>
      </c>
      <c r="F2848" s="133">
        <v>266588527089.52234</v>
      </c>
      <c r="G2848" s="133">
        <v>70045224107.195663</v>
      </c>
      <c r="H2848" s="133">
        <v>631607367254.11694</v>
      </c>
      <c r="I2848" s="133">
        <v>20706207379350.578</v>
      </c>
      <c r="J2848" s="133">
        <v>410535344044.62537</v>
      </c>
      <c r="K2848" s="133">
        <v>101353899538.32788</v>
      </c>
      <c r="L2848" s="133">
        <v>2203122242452.7227</v>
      </c>
      <c r="M2848" s="133">
        <v>24052826232640.371</v>
      </c>
      <c r="N2848" s="133">
        <v>25570253010804.512</v>
      </c>
      <c r="O2848" s="132">
        <v>0.68245783567213991</v>
      </c>
      <c r="P2848" s="132">
        <v>0.7444416664611323</v>
      </c>
      <c r="Q2848" s="133">
        <v>6307.4131748407772</v>
      </c>
      <c r="R2848" s="426">
        <v>1.0486152347574085</v>
      </c>
    </row>
    <row r="2849" spans="1:18">
      <c r="A2849" s="134">
        <f t="shared" si="44"/>
        <v>2844</v>
      </c>
      <c r="B2849" s="131">
        <v>9941532.2739713714</v>
      </c>
      <c r="C2849" s="131">
        <v>3564402.5123272906</v>
      </c>
      <c r="D2849" s="131">
        <v>672976.77077818441</v>
      </c>
      <c r="E2849" s="131">
        <v>3887185.4746584045</v>
      </c>
      <c r="F2849" s="133">
        <v>221261027046.63849</v>
      </c>
      <c r="G2849" s="133">
        <v>60009838445.416626</v>
      </c>
      <c r="H2849" s="133">
        <v>740373182304.64844</v>
      </c>
      <c r="I2849" s="133">
        <v>7958957929375.5518</v>
      </c>
      <c r="J2849" s="133">
        <v>254169991208.55014</v>
      </c>
      <c r="K2849" s="133">
        <v>70387406127.609802</v>
      </c>
      <c r="L2849" s="133">
        <v>1524795888627.2188</v>
      </c>
      <c r="M2849" s="133">
        <v>10548684397643.578</v>
      </c>
      <c r="N2849" s="133">
        <v>11370299877691.244</v>
      </c>
      <c r="O2849" s="132">
        <v>0.56427803944077537</v>
      </c>
      <c r="P2849" s="132">
        <v>0.64300913944152871</v>
      </c>
      <c r="Q2849" s="133">
        <v>2804.7113659820534</v>
      </c>
      <c r="R2849" s="426">
        <v>1.3007418415888445</v>
      </c>
    </row>
    <row r="2850" spans="1:18">
      <c r="A2850" s="134">
        <f t="shared" si="44"/>
        <v>2845</v>
      </c>
      <c r="B2850" s="131">
        <v>9567765.7137786373</v>
      </c>
      <c r="C2850" s="131">
        <v>5767627.12407682</v>
      </c>
      <c r="D2850" s="131">
        <v>1012545.9724632113</v>
      </c>
      <c r="E2850" s="131">
        <v>6213362.7008371735</v>
      </c>
      <c r="F2850" s="133">
        <v>206816567234.77881</v>
      </c>
      <c r="G2850" s="133">
        <v>61790886527.307388</v>
      </c>
      <c r="H2850" s="133">
        <v>719878944253.52063</v>
      </c>
      <c r="I2850" s="133">
        <v>10924375817344.471</v>
      </c>
      <c r="J2850" s="133">
        <v>408984709933.85974</v>
      </c>
      <c r="K2850" s="133">
        <v>117945513565.3006</v>
      </c>
      <c r="L2850" s="133">
        <v>2026245139364.5491</v>
      </c>
      <c r="M2850" s="133">
        <v>14197430124461.701</v>
      </c>
      <c r="N2850" s="133">
        <v>15145377655077.5</v>
      </c>
      <c r="O2850" s="132">
        <v>0.57591229233402397</v>
      </c>
      <c r="P2850" s="132">
        <v>0.65651190668577886</v>
      </c>
      <c r="Q2850" s="133">
        <v>3735.9096337142328</v>
      </c>
      <c r="R2850" s="426">
        <v>0.98752507798195965</v>
      </c>
    </row>
    <row r="2851" spans="1:18">
      <c r="A2851" s="134">
        <f t="shared" si="44"/>
        <v>2846</v>
      </c>
      <c r="B2851" s="131">
        <v>10095536.008008987</v>
      </c>
      <c r="C2851" s="131">
        <v>4042553.5095187775</v>
      </c>
      <c r="D2851" s="131">
        <v>946953.62652582279</v>
      </c>
      <c r="E2851" s="131">
        <v>4269537.7762202434</v>
      </c>
      <c r="F2851" s="133">
        <v>217016540146.02124</v>
      </c>
      <c r="G2851" s="133">
        <v>73099969555.520477</v>
      </c>
      <c r="H2851" s="133">
        <v>682895334661.50415</v>
      </c>
      <c r="I2851" s="133">
        <v>8679834445253.793</v>
      </c>
      <c r="J2851" s="133">
        <v>240617336655.61206</v>
      </c>
      <c r="K2851" s="133">
        <v>68929155411.255035</v>
      </c>
      <c r="L2851" s="133">
        <v>2009676363218.1565</v>
      </c>
      <c r="M2851" s="133">
        <v>11681952635200.32</v>
      </c>
      <c r="N2851" s="133">
        <v>12563836570585.791</v>
      </c>
      <c r="O2851" s="132">
        <v>0.54857123248283879</v>
      </c>
      <c r="P2851" s="132">
        <v>0.62465115180946362</v>
      </c>
      <c r="Q2851" s="133">
        <v>3099.1210090246154</v>
      </c>
      <c r="R2851" s="426">
        <v>1.1783615731114827</v>
      </c>
    </row>
    <row r="2852" spans="1:18">
      <c r="A2852" s="134">
        <f t="shared" si="44"/>
        <v>2847</v>
      </c>
      <c r="B2852" s="131">
        <v>8639096.6465715896</v>
      </c>
      <c r="C2852" s="131">
        <v>4060226.1313630347</v>
      </c>
      <c r="D2852" s="131">
        <v>794559.01626153069</v>
      </c>
      <c r="E2852" s="131">
        <v>4677990.5711125042</v>
      </c>
      <c r="F2852" s="133">
        <v>243153218713.90149</v>
      </c>
      <c r="G2852" s="133">
        <v>61482410195.565681</v>
      </c>
      <c r="H2852" s="133">
        <v>667981439695.82324</v>
      </c>
      <c r="I2852" s="133">
        <v>8803484531052.0703</v>
      </c>
      <c r="J2852" s="133">
        <v>286853852802.56549</v>
      </c>
      <c r="K2852" s="133">
        <v>62317172947.59864</v>
      </c>
      <c r="L2852" s="133">
        <v>1578430729796.9661</v>
      </c>
      <c r="M2852" s="133">
        <v>11399067726295.027</v>
      </c>
      <c r="N2852" s="133">
        <v>12198963800562.494</v>
      </c>
      <c r="O2852" s="132">
        <v>0.57400490595484976</v>
      </c>
      <c r="P2852" s="132">
        <v>0.64346279237603066</v>
      </c>
      <c r="Q2852" s="133">
        <v>3009.1178590435356</v>
      </c>
      <c r="R2852" s="426">
        <v>1.0803404743615237</v>
      </c>
    </row>
    <row r="2853" spans="1:18">
      <c r="A2853" s="134">
        <f t="shared" si="44"/>
        <v>2848</v>
      </c>
      <c r="B2853" s="131">
        <v>7327923.1694810903</v>
      </c>
      <c r="C2853" s="131">
        <v>3667547.640798172</v>
      </c>
      <c r="D2853" s="131">
        <v>552125.22606693825</v>
      </c>
      <c r="E2853" s="131">
        <v>5992950.7271015104</v>
      </c>
      <c r="F2853" s="133">
        <v>149984639162.97916</v>
      </c>
      <c r="G2853" s="133">
        <v>45501800291.612091</v>
      </c>
      <c r="H2853" s="133">
        <v>132159379734.51825</v>
      </c>
      <c r="I2853" s="133">
        <v>6776602040827.1172</v>
      </c>
      <c r="J2853" s="133">
        <v>391827519341.68518</v>
      </c>
      <c r="K2853" s="133">
        <v>74973374823.090103</v>
      </c>
      <c r="L2853" s="133">
        <v>1748219122684.4192</v>
      </c>
      <c r="M2853" s="133">
        <v>9123781437410.8301</v>
      </c>
      <c r="N2853" s="133">
        <v>9765330713375.4922</v>
      </c>
      <c r="O2853" s="132">
        <v>0.53212362667249558</v>
      </c>
      <c r="P2853" s="132">
        <v>0.58538457732143956</v>
      </c>
      <c r="Q2853" s="133">
        <v>2408.8136934818676</v>
      </c>
      <c r="R2853" s="426">
        <v>1.3529428898324372</v>
      </c>
    </row>
    <row r="2854" spans="1:18">
      <c r="A2854" s="134">
        <f t="shared" si="44"/>
        <v>2849</v>
      </c>
      <c r="B2854" s="131">
        <v>11435185.048358554</v>
      </c>
      <c r="C2854" s="131">
        <v>8873271.1017516796</v>
      </c>
      <c r="D2854" s="131">
        <v>1902021.5517330228</v>
      </c>
      <c r="E2854" s="131">
        <v>4614841.7015038878</v>
      </c>
      <c r="F2854" s="133">
        <v>244686432676.13568</v>
      </c>
      <c r="G2854" s="133">
        <v>52915387810.745781</v>
      </c>
      <c r="H2854" s="133">
        <v>956478085105.39648</v>
      </c>
      <c r="I2854" s="133">
        <v>14352362475446.682</v>
      </c>
      <c r="J2854" s="133">
        <v>313430581987.01074</v>
      </c>
      <c r="K2854" s="133">
        <v>165453681317.47174</v>
      </c>
      <c r="L2854" s="133">
        <v>4007869302280.2026</v>
      </c>
      <c r="M2854" s="133">
        <v>19795594126136.766</v>
      </c>
      <c r="N2854" s="133">
        <v>21103051192912.277</v>
      </c>
      <c r="O2854" s="132">
        <v>0.61423854493184282</v>
      </c>
      <c r="P2854" s="132">
        <v>0.69443213875975096</v>
      </c>
      <c r="Q2854" s="133">
        <v>5205.4887007677053</v>
      </c>
      <c r="R2854" s="426">
        <v>1.1091523312178513</v>
      </c>
    </row>
    <row r="2855" spans="1:18">
      <c r="A2855" s="134">
        <f t="shared" si="44"/>
        <v>2850</v>
      </c>
      <c r="B2855" s="131">
        <v>11750595.796254391</v>
      </c>
      <c r="C2855" s="131">
        <v>5644565.0534160621</v>
      </c>
      <c r="D2855" s="131">
        <v>648220.20906853816</v>
      </c>
      <c r="E2855" s="131">
        <v>3698838.1163637927</v>
      </c>
      <c r="F2855" s="133">
        <v>203897171297.673</v>
      </c>
      <c r="G2855" s="133">
        <v>47931402260.188766</v>
      </c>
      <c r="H2855" s="133">
        <v>0</v>
      </c>
      <c r="I2855" s="133">
        <v>10283737732025.982</v>
      </c>
      <c r="J2855" s="133">
        <v>326525428163.70007</v>
      </c>
      <c r="K2855" s="133">
        <v>55421727143.914429</v>
      </c>
      <c r="L2855" s="133">
        <v>1256777510448.0483</v>
      </c>
      <c r="M2855" s="133">
        <v>11922462397781.645</v>
      </c>
      <c r="N2855" s="133">
        <v>12680557021089.676</v>
      </c>
      <c r="O2855" s="132">
        <v>0.57677151403486682</v>
      </c>
      <c r="P2855" s="132">
        <v>0.6289948296443818</v>
      </c>
      <c r="Q2855" s="133">
        <v>3127.9124373679515</v>
      </c>
      <c r="R2855" s="426">
        <v>0.85688339446197359</v>
      </c>
    </row>
    <row r="2856" spans="1:18">
      <c r="A2856" s="134">
        <f t="shared" si="44"/>
        <v>2851</v>
      </c>
      <c r="B2856" s="131">
        <v>9052047.5453904252</v>
      </c>
      <c r="C2856" s="131">
        <v>5361775.3762624413</v>
      </c>
      <c r="D2856" s="131">
        <v>1242106.4653915095</v>
      </c>
      <c r="E2856" s="131">
        <v>4014816.7026878363</v>
      </c>
      <c r="F2856" s="133">
        <v>174776172990.57764</v>
      </c>
      <c r="G2856" s="133">
        <v>41017631399.267319</v>
      </c>
      <c r="H2856" s="133">
        <v>626205959360.2583</v>
      </c>
      <c r="I2856" s="133">
        <v>9533681051011.0313</v>
      </c>
      <c r="J2856" s="133">
        <v>224684744300.03009</v>
      </c>
      <c r="K2856" s="133">
        <v>115372784882.41986</v>
      </c>
      <c r="L2856" s="133">
        <v>2137797723466.0398</v>
      </c>
      <c r="M2856" s="133">
        <v>12637742263019.777</v>
      </c>
      <c r="N2856" s="133">
        <v>13513800539452.24</v>
      </c>
      <c r="O2856" s="132">
        <v>0.56673258173941232</v>
      </c>
      <c r="P2856" s="132">
        <v>0.64046485994245483</v>
      </c>
      <c r="Q2856" s="133">
        <v>3333.4485790459398</v>
      </c>
      <c r="R2856" s="426">
        <v>0.92797790955583115</v>
      </c>
    </row>
    <row r="2857" spans="1:18">
      <c r="A2857" s="134">
        <f t="shared" si="44"/>
        <v>2852</v>
      </c>
      <c r="B2857" s="131">
        <v>9481678.6245079078</v>
      </c>
      <c r="C2857" s="131">
        <v>17154945.236189701</v>
      </c>
      <c r="D2857" s="131">
        <v>864228.00694027659</v>
      </c>
      <c r="E2857" s="131">
        <v>3345857.1817022888</v>
      </c>
      <c r="F2857" s="133">
        <v>247973424041.11945</v>
      </c>
      <c r="G2857" s="133">
        <v>54765764452.199799</v>
      </c>
      <c r="H2857" s="133">
        <v>108016494095.12778</v>
      </c>
      <c r="I2857" s="133">
        <v>25566200870873.176</v>
      </c>
      <c r="J2857" s="133">
        <v>217877312579.19971</v>
      </c>
      <c r="K2857" s="133">
        <v>70457429227.129532</v>
      </c>
      <c r="L2857" s="133">
        <v>1911228448843.0051</v>
      </c>
      <c r="M2857" s="133">
        <v>27873780555617.637</v>
      </c>
      <c r="N2857" s="133">
        <v>29665953332420.773</v>
      </c>
      <c r="O2857" s="132">
        <v>0.74399558200880089</v>
      </c>
      <c r="P2857" s="132">
        <v>0.79586926842425643</v>
      </c>
      <c r="Q2857" s="133">
        <v>7317.6993913223414</v>
      </c>
      <c r="R2857" s="426">
        <v>1.0016207585672461</v>
      </c>
    </row>
    <row r="2858" spans="1:18">
      <c r="A2858" s="134">
        <f t="shared" si="44"/>
        <v>2853</v>
      </c>
      <c r="B2858" s="131">
        <v>6418588.2370300805</v>
      </c>
      <c r="C2858" s="131">
        <v>4977422.8573149657</v>
      </c>
      <c r="D2858" s="131">
        <v>989079.96878872451</v>
      </c>
      <c r="E2858" s="131">
        <v>4944461.9257932436</v>
      </c>
      <c r="F2858" s="133">
        <v>230399330039.53802</v>
      </c>
      <c r="G2858" s="133">
        <v>43501321340.66626</v>
      </c>
      <c r="H2858" s="133">
        <v>467534916517.49646</v>
      </c>
      <c r="I2858" s="133">
        <v>10526832975777.467</v>
      </c>
      <c r="J2858" s="133">
        <v>286425054543.45514</v>
      </c>
      <c r="K2858" s="133">
        <v>80575597372.749008</v>
      </c>
      <c r="L2858" s="133">
        <v>2282670725636.4683</v>
      </c>
      <c r="M2858" s="133">
        <v>13644039269847.635</v>
      </c>
      <c r="N2858" s="133">
        <v>14591810582768.918</v>
      </c>
      <c r="O2858" s="132">
        <v>0.61852204956599488</v>
      </c>
      <c r="P2858" s="132">
        <v>0.68869740939531032</v>
      </c>
      <c r="Q2858" s="133">
        <v>3599.3612685665807</v>
      </c>
      <c r="R2858" s="426">
        <v>1.1393086016553213</v>
      </c>
    </row>
    <row r="2859" spans="1:18">
      <c r="A2859" s="134">
        <f t="shared" si="44"/>
        <v>2854</v>
      </c>
      <c r="B2859" s="131">
        <v>8173228.3558535622</v>
      </c>
      <c r="C2859" s="131">
        <v>4219003.4970217636</v>
      </c>
      <c r="D2859" s="131">
        <v>985128.3831440889</v>
      </c>
      <c r="E2859" s="131">
        <v>2929112.4486953267</v>
      </c>
      <c r="F2859" s="133">
        <v>191597942409.13202</v>
      </c>
      <c r="G2859" s="133">
        <v>47517797673.791725</v>
      </c>
      <c r="H2859" s="133">
        <v>617903590761.70044</v>
      </c>
      <c r="I2859" s="133">
        <v>8723478384976.376</v>
      </c>
      <c r="J2859" s="133">
        <v>157541399917.98703</v>
      </c>
      <c r="K2859" s="133">
        <v>76200280325.151169</v>
      </c>
      <c r="L2859" s="133">
        <v>2164392201544.1089</v>
      </c>
      <c r="M2859" s="133">
        <v>11739515857525.322</v>
      </c>
      <c r="N2859" s="133">
        <v>12513986846267.828</v>
      </c>
      <c r="O2859" s="132">
        <v>0.60728233881930993</v>
      </c>
      <c r="P2859" s="132">
        <v>0.68015130291804948</v>
      </c>
      <c r="Q2859" s="133">
        <v>3086.8245797404606</v>
      </c>
      <c r="R2859" s="426">
        <v>1.0281527863194009</v>
      </c>
    </row>
    <row r="2860" spans="1:18">
      <c r="A2860" s="134">
        <f t="shared" si="44"/>
        <v>2855</v>
      </c>
      <c r="B2860" s="131">
        <v>12989610.502359223</v>
      </c>
      <c r="C2860" s="131">
        <v>18352988.748985209</v>
      </c>
      <c r="D2860" s="131">
        <v>843883.13496405748</v>
      </c>
      <c r="E2860" s="131">
        <v>4042260.3572766082</v>
      </c>
      <c r="F2860" s="133">
        <v>197513711766.48001</v>
      </c>
      <c r="G2860" s="133">
        <v>43677995830.424973</v>
      </c>
      <c r="H2860" s="133">
        <v>142813309535.32794</v>
      </c>
      <c r="I2860" s="133">
        <v>27943512865050.207</v>
      </c>
      <c r="J2860" s="133">
        <v>195285934872.95825</v>
      </c>
      <c r="K2860" s="133">
        <v>57074289018.161888</v>
      </c>
      <c r="L2860" s="133">
        <v>1819769153798.8091</v>
      </c>
      <c r="M2860" s="133">
        <v>30158455552275.461</v>
      </c>
      <c r="N2860" s="133">
        <v>31929760430227.902</v>
      </c>
      <c r="O2860" s="132">
        <v>0.7245301880457955</v>
      </c>
      <c r="P2860" s="132">
        <v>0.77627447684056539</v>
      </c>
      <c r="Q2860" s="133">
        <v>7876.1125876240512</v>
      </c>
      <c r="R2860" s="426">
        <v>0.98491506670224283</v>
      </c>
    </row>
    <row r="2861" spans="1:18">
      <c r="A2861" s="134">
        <f t="shared" si="44"/>
        <v>2856</v>
      </c>
      <c r="B2861" s="131">
        <v>11424076.931129334</v>
      </c>
      <c r="C2861" s="131">
        <v>7758829.567545631</v>
      </c>
      <c r="D2861" s="131">
        <v>1050460.1284905002</v>
      </c>
      <c r="E2861" s="131">
        <v>4706977.9399429988</v>
      </c>
      <c r="F2861" s="133">
        <v>234541432431.0704</v>
      </c>
      <c r="G2861" s="133">
        <v>49127619255.102753</v>
      </c>
      <c r="H2861" s="133">
        <v>495196771296.68787</v>
      </c>
      <c r="I2861" s="133">
        <v>11439340358851.479</v>
      </c>
      <c r="J2861" s="133">
        <v>315177997024.46625</v>
      </c>
      <c r="K2861" s="133">
        <v>128641323615.28821</v>
      </c>
      <c r="L2861" s="133">
        <v>2045805580970.9072</v>
      </c>
      <c r="M2861" s="133">
        <v>14424162031758.828</v>
      </c>
      <c r="N2861" s="133">
        <v>15353988022329.938</v>
      </c>
      <c r="O2861" s="132">
        <v>0.57940432337672443</v>
      </c>
      <c r="P2861" s="132">
        <v>0.64663026312493954</v>
      </c>
      <c r="Q2861" s="133">
        <v>3787.3675437419679</v>
      </c>
      <c r="R2861" s="426">
        <v>1.0625783717758657</v>
      </c>
    </row>
    <row r="2862" spans="1:18">
      <c r="A2862" s="134">
        <f t="shared" si="44"/>
        <v>2857</v>
      </c>
      <c r="B2862" s="131">
        <v>7905644.3280669814</v>
      </c>
      <c r="C2862" s="131">
        <v>6023367.4014518261</v>
      </c>
      <c r="D2862" s="131">
        <v>723728.00795394077</v>
      </c>
      <c r="E2862" s="131">
        <v>3503196.6554920236</v>
      </c>
      <c r="F2862" s="133">
        <v>212355800265.64923</v>
      </c>
      <c r="G2862" s="133">
        <v>41792487839.207291</v>
      </c>
      <c r="H2862" s="133">
        <v>696123257070.23621</v>
      </c>
      <c r="I2862" s="133">
        <v>12110065328938.248</v>
      </c>
      <c r="J2862" s="133">
        <v>187498086213.54129</v>
      </c>
      <c r="K2862" s="133">
        <v>77009758858.378815</v>
      </c>
      <c r="L2862" s="133">
        <v>1611099590940.7258</v>
      </c>
      <c r="M2862" s="133">
        <v>14681796022021.131</v>
      </c>
      <c r="N2862" s="133">
        <v>15730149524870.146</v>
      </c>
      <c r="O2862" s="132">
        <v>0.64918644316046714</v>
      </c>
      <c r="P2862" s="132">
        <v>0.71415817457601549</v>
      </c>
      <c r="Q2862" s="133">
        <v>3880.1552848717679</v>
      </c>
      <c r="R2862" s="426">
        <v>1.0657060013906723</v>
      </c>
    </row>
    <row r="2863" spans="1:18">
      <c r="A2863" s="134">
        <f t="shared" si="44"/>
        <v>2858</v>
      </c>
      <c r="B2863" s="131">
        <v>13954377.976002345</v>
      </c>
      <c r="C2863" s="131">
        <v>13479787.042615691</v>
      </c>
      <c r="D2863" s="131">
        <v>1289795.4439797197</v>
      </c>
      <c r="E2863" s="131">
        <v>4507196.0197604038</v>
      </c>
      <c r="F2863" s="133">
        <v>177934748697.59222</v>
      </c>
      <c r="G2863" s="133">
        <v>53683233343.552208</v>
      </c>
      <c r="H2863" s="133">
        <v>184135253942.92834</v>
      </c>
      <c r="I2863" s="133">
        <v>21797692307890.98</v>
      </c>
      <c r="J2863" s="133">
        <v>266244722308.21185</v>
      </c>
      <c r="K2863" s="133">
        <v>133158350953.94542</v>
      </c>
      <c r="L2863" s="133">
        <v>2232651443406.9946</v>
      </c>
      <c r="M2863" s="133">
        <v>24613882078503.063</v>
      </c>
      <c r="N2863" s="133">
        <v>26226113106662.262</v>
      </c>
      <c r="O2863" s="132">
        <v>0.67265507225182297</v>
      </c>
      <c r="P2863" s="132">
        <v>0.72926880908759684</v>
      </c>
      <c r="Q2863" s="133">
        <v>6469.1941555654321</v>
      </c>
      <c r="R2863" s="426">
        <v>0.86112500577654261</v>
      </c>
    </row>
    <row r="2864" spans="1:18">
      <c r="A2864" s="134">
        <f t="shared" si="44"/>
        <v>2859</v>
      </c>
      <c r="B2864" s="131">
        <v>10308932.495927494</v>
      </c>
      <c r="C2864" s="131">
        <v>5562069.9432649296</v>
      </c>
      <c r="D2864" s="131">
        <v>769488.15351995919</v>
      </c>
      <c r="E2864" s="131">
        <v>5991421.9220398571</v>
      </c>
      <c r="F2864" s="133">
        <v>124476841687.25281</v>
      </c>
      <c r="G2864" s="133">
        <v>46568751971.811417</v>
      </c>
      <c r="H2864" s="133">
        <v>520393855066.05786</v>
      </c>
      <c r="I2864" s="133">
        <v>9406635381501.709</v>
      </c>
      <c r="J2864" s="133">
        <v>393111291366.36627</v>
      </c>
      <c r="K2864" s="133">
        <v>73219447529.01889</v>
      </c>
      <c r="L2864" s="133">
        <v>1988273107099.4629</v>
      </c>
      <c r="M2864" s="133">
        <v>12381633082562.617</v>
      </c>
      <c r="N2864" s="133">
        <v>13324578264337.629</v>
      </c>
      <c r="O2864" s="132">
        <v>0.56270530152963927</v>
      </c>
      <c r="P2864" s="132">
        <v>0.62996702346992306</v>
      </c>
      <c r="Q2864" s="133">
        <v>3286.7731288449995</v>
      </c>
      <c r="R2864" s="426">
        <v>1.1694781197763102</v>
      </c>
    </row>
    <row r="2865" spans="1:18">
      <c r="A2865" s="134">
        <f t="shared" si="44"/>
        <v>2860</v>
      </c>
      <c r="B2865" s="131">
        <v>9539654.3728707898</v>
      </c>
      <c r="C2865" s="131">
        <v>15156593.728287412</v>
      </c>
      <c r="D2865" s="131">
        <v>502565.6709092044</v>
      </c>
      <c r="E2865" s="131">
        <v>3850064.7832443723</v>
      </c>
      <c r="F2865" s="133">
        <v>238675894153.24475</v>
      </c>
      <c r="G2865" s="133">
        <v>40534718306.194153</v>
      </c>
      <c r="H2865" s="133">
        <v>512733625767.57556</v>
      </c>
      <c r="I2865" s="133">
        <v>22100698019519.285</v>
      </c>
      <c r="J2865" s="133">
        <v>264604396950.22711</v>
      </c>
      <c r="K2865" s="133">
        <v>57009834685.973137</v>
      </c>
      <c r="L2865" s="133">
        <v>1337864483949.9883</v>
      </c>
      <c r="M2865" s="133">
        <v>24272910360873.047</v>
      </c>
      <c r="N2865" s="133">
        <v>25802150530185.23</v>
      </c>
      <c r="O2865" s="132">
        <v>0.72711976967158687</v>
      </c>
      <c r="P2865" s="132">
        <v>0.79218128831019985</v>
      </c>
      <c r="Q2865" s="133">
        <v>6364.615325650032</v>
      </c>
      <c r="R2865" s="426">
        <v>1.2707676448187641</v>
      </c>
    </row>
    <row r="2866" spans="1:18">
      <c r="A2866" s="134">
        <f t="shared" si="44"/>
        <v>2861</v>
      </c>
      <c r="B2866" s="131">
        <v>9437551.3346361611</v>
      </c>
      <c r="C2866" s="131">
        <v>13282068.976266537</v>
      </c>
      <c r="D2866" s="131">
        <v>839558.39993644762</v>
      </c>
      <c r="E2866" s="131">
        <v>4477197.5455569141</v>
      </c>
      <c r="F2866" s="133">
        <v>187302135998.98193</v>
      </c>
      <c r="G2866" s="133">
        <v>44617671457.247025</v>
      </c>
      <c r="H2866" s="133">
        <v>611529466783.12695</v>
      </c>
      <c r="I2866" s="133">
        <v>19363621406411.297</v>
      </c>
      <c r="J2866" s="133">
        <v>312061252544.67615</v>
      </c>
      <c r="K2866" s="133">
        <v>69174520674.650558</v>
      </c>
      <c r="L2866" s="133">
        <v>1633225076041.7185</v>
      </c>
      <c r="M2866" s="133">
        <v>21989611722455.469</v>
      </c>
      <c r="N2866" s="133">
        <v>23476030607200.48</v>
      </c>
      <c r="O2866" s="132">
        <v>0.70584435508916543</v>
      </c>
      <c r="P2866" s="132">
        <v>0.77237454335352362</v>
      </c>
      <c r="Q2866" s="133">
        <v>5790.8314275284856</v>
      </c>
      <c r="R2866" s="426">
        <v>0.93758087432539472</v>
      </c>
    </row>
    <row r="2867" spans="1:18">
      <c r="A2867" s="134">
        <f t="shared" si="44"/>
        <v>2862</v>
      </c>
      <c r="B2867" s="131">
        <v>6885622.4156146804</v>
      </c>
      <c r="C2867" s="131">
        <v>9578939.1657223739</v>
      </c>
      <c r="D2867" s="131">
        <v>951759.41777615272</v>
      </c>
      <c r="E2867" s="131">
        <v>4613110.6423207168</v>
      </c>
      <c r="F2867" s="133">
        <v>242322687727.62469</v>
      </c>
      <c r="G2867" s="133">
        <v>64244091391.400421</v>
      </c>
      <c r="H2867" s="133">
        <v>617950002188.85242</v>
      </c>
      <c r="I2867" s="133">
        <v>15778912744259.268</v>
      </c>
      <c r="J2867" s="133">
        <v>299097121234.69275</v>
      </c>
      <c r="K2867" s="133">
        <v>95571143215.104706</v>
      </c>
      <c r="L2867" s="133">
        <v>2338127217112.9551</v>
      </c>
      <c r="M2867" s="133">
        <v>19129658228010.875</v>
      </c>
      <c r="N2867" s="133">
        <v>20400298103263.766</v>
      </c>
      <c r="O2867" s="132">
        <v>0.66903553203306976</v>
      </c>
      <c r="P2867" s="132">
        <v>0.74131987084982753</v>
      </c>
      <c r="Q2867" s="133">
        <v>5032.1406273467601</v>
      </c>
      <c r="R2867" s="426">
        <v>1.2426851719279788</v>
      </c>
    </row>
    <row r="2868" spans="1:18">
      <c r="A2868" s="134">
        <f t="shared" si="44"/>
        <v>2863</v>
      </c>
      <c r="B2868" s="131">
        <v>7454349.5223862203</v>
      </c>
      <c r="C2868" s="131">
        <v>4845800.6676715696</v>
      </c>
      <c r="D2868" s="131">
        <v>844362.25639483263</v>
      </c>
      <c r="E2868" s="131">
        <v>7169543.2784976549</v>
      </c>
      <c r="F2868" s="133">
        <v>220603544530.79364</v>
      </c>
      <c r="G2868" s="133">
        <v>46971784692.528687</v>
      </c>
      <c r="H2868" s="133">
        <v>537030546069.59729</v>
      </c>
      <c r="I2868" s="133">
        <v>9883642953983.0898</v>
      </c>
      <c r="J2868" s="133">
        <v>599178662843.55054</v>
      </c>
      <c r="K2868" s="133">
        <v>129092624586.82588</v>
      </c>
      <c r="L2868" s="133">
        <v>1667536927000.927</v>
      </c>
      <c r="M2868" s="133">
        <v>12816481714483.992</v>
      </c>
      <c r="N2868" s="133">
        <v>13743187013536.996</v>
      </c>
      <c r="O2868" s="132">
        <v>0.5742042033677931</v>
      </c>
      <c r="P2868" s="132">
        <v>0.64590819102091312</v>
      </c>
      <c r="Q2868" s="133">
        <v>3390.0313304235315</v>
      </c>
      <c r="R2868" s="426">
        <v>1.0929458495446489</v>
      </c>
    </row>
    <row r="2869" spans="1:18">
      <c r="A2869" s="134">
        <f t="shared" si="44"/>
        <v>2864</v>
      </c>
      <c r="B2869" s="131">
        <v>8128645.0260279933</v>
      </c>
      <c r="C2869" s="131">
        <v>7106243.8463622602</v>
      </c>
      <c r="D2869" s="131">
        <v>1370573.9795633985</v>
      </c>
      <c r="E2869" s="131">
        <v>4418369.6426900849</v>
      </c>
      <c r="F2869" s="133">
        <v>204366682542.10004</v>
      </c>
      <c r="G2869" s="133">
        <v>56992397205.641045</v>
      </c>
      <c r="H2869" s="133">
        <v>575900745388.36353</v>
      </c>
      <c r="I2869" s="133">
        <v>12293216649335.301</v>
      </c>
      <c r="J2869" s="133">
        <v>258121980458.95328</v>
      </c>
      <c r="K2869" s="133">
        <v>184723247563.67343</v>
      </c>
      <c r="L2869" s="133">
        <v>3686740531926.5093</v>
      </c>
      <c r="M2869" s="133">
        <v>16998703154672.801</v>
      </c>
      <c r="N2869" s="133">
        <v>18108489368055.398</v>
      </c>
      <c r="O2869" s="132">
        <v>0.63269661597104232</v>
      </c>
      <c r="P2869" s="132">
        <v>0.71236841821044294</v>
      </c>
      <c r="Q2869" s="133">
        <v>4466.8202683905765</v>
      </c>
      <c r="R2869" s="426">
        <v>1.2915228715965583</v>
      </c>
    </row>
    <row r="2870" spans="1:18">
      <c r="A2870" s="134">
        <f t="shared" si="44"/>
        <v>2865</v>
      </c>
      <c r="B2870" s="131">
        <v>11629385.988185791</v>
      </c>
      <c r="C2870" s="131">
        <v>5806861.8018974587</v>
      </c>
      <c r="D2870" s="131">
        <v>1016972.7475569656</v>
      </c>
      <c r="E2870" s="131">
        <v>3670345.8280990203</v>
      </c>
      <c r="F2870" s="133">
        <v>242127402772.58548</v>
      </c>
      <c r="G2870" s="133">
        <v>66135076637.12645</v>
      </c>
      <c r="H2870" s="133">
        <v>0</v>
      </c>
      <c r="I2870" s="133">
        <v>13082648168659.379</v>
      </c>
      <c r="J2870" s="133">
        <v>210768036950.03403</v>
      </c>
      <c r="K2870" s="133">
        <v>112049976205.5282</v>
      </c>
      <c r="L2870" s="133">
        <v>1458211108428.0356</v>
      </c>
      <c r="M2870" s="133">
        <v>14863677290242.975</v>
      </c>
      <c r="N2870" s="133">
        <v>15952518338666.922</v>
      </c>
      <c r="O2870" s="132">
        <v>0.60828838159618404</v>
      </c>
      <c r="P2870" s="132">
        <v>0.66832199681266413</v>
      </c>
      <c r="Q2870" s="133">
        <v>3935.0069902977116</v>
      </c>
      <c r="R2870" s="426">
        <v>0.78962477402210995</v>
      </c>
    </row>
    <row r="2871" spans="1:18">
      <c r="A2871" s="134">
        <f t="shared" si="44"/>
        <v>2866</v>
      </c>
      <c r="B2871" s="131">
        <v>8489189.6537515484</v>
      </c>
      <c r="C2871" s="131">
        <v>9237476.4219383616</v>
      </c>
      <c r="D2871" s="131">
        <v>1031356.0340725626</v>
      </c>
      <c r="E2871" s="131">
        <v>3608771.9305297583</v>
      </c>
      <c r="F2871" s="133">
        <v>181489454905.21136</v>
      </c>
      <c r="G2871" s="133">
        <v>46507491936.06517</v>
      </c>
      <c r="H2871" s="133">
        <v>456558925911.82202</v>
      </c>
      <c r="I2871" s="133">
        <v>14357771236408.814</v>
      </c>
      <c r="J2871" s="133">
        <v>178614409298.66418</v>
      </c>
      <c r="K2871" s="133">
        <v>91532959041.702042</v>
      </c>
      <c r="L2871" s="133">
        <v>2605112757220.5503</v>
      </c>
      <c r="M2871" s="133">
        <v>17689590287881.551</v>
      </c>
      <c r="N2871" s="133">
        <v>18835198086949.313</v>
      </c>
      <c r="O2871" s="132">
        <v>0.64269363878661578</v>
      </c>
      <c r="P2871" s="132">
        <v>0.71282409842948358</v>
      </c>
      <c r="Q2871" s="133">
        <v>4646.0774758138414</v>
      </c>
      <c r="R2871" s="426">
        <v>1.1897727632767012</v>
      </c>
    </row>
    <row r="2872" spans="1:18">
      <c r="A2872" s="134">
        <f t="shared" si="44"/>
        <v>2867</v>
      </c>
      <c r="B2872" s="131">
        <v>9690037.9731658418</v>
      </c>
      <c r="C2872" s="131">
        <v>3805550.8494787933</v>
      </c>
      <c r="D2872" s="131">
        <v>1137820.586806267</v>
      </c>
      <c r="E2872" s="131">
        <v>2900834.0640501222</v>
      </c>
      <c r="F2872" s="133">
        <v>226918174936.44626</v>
      </c>
      <c r="G2872" s="133">
        <v>44949118951.546982</v>
      </c>
      <c r="H2872" s="133">
        <v>572722587328.16211</v>
      </c>
      <c r="I2872" s="133">
        <v>7358186811310.2695</v>
      </c>
      <c r="J2872" s="133">
        <v>175066095217.4133</v>
      </c>
      <c r="K2872" s="133">
        <v>166216699096.51437</v>
      </c>
      <c r="L2872" s="133">
        <v>2848777688163.7876</v>
      </c>
      <c r="M2872" s="133">
        <v>11120969881116.146</v>
      </c>
      <c r="N2872" s="133">
        <v>11951629004063.584</v>
      </c>
      <c r="O2872" s="132">
        <v>0.57675400314908898</v>
      </c>
      <c r="P2872" s="132">
        <v>0.66921955490457175</v>
      </c>
      <c r="Q2872" s="133">
        <v>2948.1077957729608</v>
      </c>
      <c r="R2872" s="426">
        <v>1.1844063536923717</v>
      </c>
    </row>
    <row r="2873" spans="1:18">
      <c r="A2873" s="134">
        <f t="shared" si="44"/>
        <v>2868</v>
      </c>
      <c r="B2873" s="131">
        <v>6461129.2103208434</v>
      </c>
      <c r="C2873" s="131">
        <v>3202479.9288888127</v>
      </c>
      <c r="D2873" s="131">
        <v>764195.08831400017</v>
      </c>
      <c r="E2873" s="131">
        <v>3803488.6743691899</v>
      </c>
      <c r="F2873" s="133">
        <v>218466493791.43369</v>
      </c>
      <c r="G2873" s="133">
        <v>44829116718.406479</v>
      </c>
      <c r="H2873" s="133">
        <v>550352985045.53662</v>
      </c>
      <c r="I2873" s="133">
        <v>7333177150366.4287</v>
      </c>
      <c r="J2873" s="133">
        <v>191955971928.70184</v>
      </c>
      <c r="K2873" s="133">
        <v>61314117535.93737</v>
      </c>
      <c r="L2873" s="133">
        <v>1802141348432.9932</v>
      </c>
      <c r="M2873" s="133">
        <v>9938941573309.5977</v>
      </c>
      <c r="N2873" s="133">
        <v>10723760968778.902</v>
      </c>
      <c r="O2873" s="132">
        <v>0.57009420596710769</v>
      </c>
      <c r="P2873" s="132">
        <v>0.64417768914349649</v>
      </c>
      <c r="Q2873" s="133">
        <v>2645.2296420273565</v>
      </c>
      <c r="R2873" s="426">
        <v>1.2155313280100477</v>
      </c>
    </row>
    <row r="2874" spans="1:18">
      <c r="A2874" s="134">
        <f t="shared" si="44"/>
        <v>2869</v>
      </c>
      <c r="B2874" s="131">
        <v>9728972.0912574679</v>
      </c>
      <c r="C2874" s="131">
        <v>10385468.60830861</v>
      </c>
      <c r="D2874" s="131">
        <v>1046636.1294991341</v>
      </c>
      <c r="E2874" s="131">
        <v>4103223.2996913297</v>
      </c>
      <c r="F2874" s="133">
        <v>196794293369.82425</v>
      </c>
      <c r="G2874" s="133">
        <v>50006508475.399658</v>
      </c>
      <c r="H2874" s="133">
        <v>729023850911.15295</v>
      </c>
      <c r="I2874" s="133">
        <v>12104749289761.504</v>
      </c>
      <c r="J2874" s="133">
        <v>242558946134.31586</v>
      </c>
      <c r="K2874" s="133">
        <v>72846306131.241577</v>
      </c>
      <c r="L2874" s="133">
        <v>2076179607841.8005</v>
      </c>
      <c r="M2874" s="133">
        <v>15225358000780.016</v>
      </c>
      <c r="N2874" s="133">
        <v>16290619041084.467</v>
      </c>
      <c r="O2874" s="132">
        <v>0.61947101082186296</v>
      </c>
      <c r="P2874" s="132">
        <v>0.68464877988031814</v>
      </c>
      <c r="Q2874" s="133">
        <v>4018.4062755511759</v>
      </c>
      <c r="R2874" s="426">
        <v>0.94319745655450737</v>
      </c>
    </row>
    <row r="2875" spans="1:18">
      <c r="A2875" s="134">
        <f t="shared" si="44"/>
        <v>2870</v>
      </c>
      <c r="B2875" s="131">
        <v>7132306.2622698015</v>
      </c>
      <c r="C2875" s="131">
        <v>3315485.3627452119</v>
      </c>
      <c r="D2875" s="131">
        <v>1299393.2587614949</v>
      </c>
      <c r="E2875" s="131">
        <v>6148370.7525000367</v>
      </c>
      <c r="F2875" s="133">
        <v>241505219574.948</v>
      </c>
      <c r="G2875" s="133">
        <v>59132133905.005035</v>
      </c>
      <c r="H2875" s="133">
        <v>601374601378.68225</v>
      </c>
      <c r="I2875" s="133">
        <v>7112001140832.9004</v>
      </c>
      <c r="J2875" s="133">
        <v>466010372468.05652</v>
      </c>
      <c r="K2875" s="133">
        <v>109539622758.49023</v>
      </c>
      <c r="L2875" s="133">
        <v>3314582751241.6074</v>
      </c>
      <c r="M2875" s="133">
        <v>11603508488679.738</v>
      </c>
      <c r="N2875" s="133">
        <v>12352531319474.529</v>
      </c>
      <c r="O2875" s="132">
        <v>0.53810862584154751</v>
      </c>
      <c r="P2875" s="132">
        <v>0.60162743577069755</v>
      </c>
      <c r="Q2875" s="133">
        <v>3046.9983521150789</v>
      </c>
      <c r="R2875" s="426">
        <v>1.2079940894892702</v>
      </c>
    </row>
    <row r="2876" spans="1:18">
      <c r="A2876" s="134">
        <f t="shared" si="44"/>
        <v>2871</v>
      </c>
      <c r="B2876" s="131">
        <v>12463094.285457622</v>
      </c>
      <c r="C2876" s="131">
        <v>6453040.9283126714</v>
      </c>
      <c r="D2876" s="131">
        <v>932146.47470420087</v>
      </c>
      <c r="E2876" s="131">
        <v>2861456.1655234555</v>
      </c>
      <c r="F2876" s="133">
        <v>248700988734.36063</v>
      </c>
      <c r="G2876" s="133">
        <v>61711711224.48645</v>
      </c>
      <c r="H2876" s="133">
        <v>688857321917.2915</v>
      </c>
      <c r="I2876" s="133">
        <v>13764502006382.037</v>
      </c>
      <c r="J2876" s="133">
        <v>104830811448.03043</v>
      </c>
      <c r="K2876" s="133">
        <v>103787502571.66945</v>
      </c>
      <c r="L2876" s="133">
        <v>2371501044194.707</v>
      </c>
      <c r="M2876" s="133">
        <v>17033478686513.736</v>
      </c>
      <c r="N2876" s="133">
        <v>18350446349421.57</v>
      </c>
      <c r="O2876" s="132">
        <v>0.63468867617922398</v>
      </c>
      <c r="P2876" s="132">
        <v>0.70391101147728108</v>
      </c>
      <c r="Q2876" s="133">
        <v>4526.5037862411373</v>
      </c>
      <c r="R2876" s="426">
        <v>1.2640884727521982</v>
      </c>
    </row>
    <row r="2877" spans="1:18">
      <c r="A2877" s="134">
        <f t="shared" si="44"/>
        <v>2872</v>
      </c>
      <c r="B2877" s="131">
        <v>8268255.598365359</v>
      </c>
      <c r="C2877" s="131">
        <v>4351396.7063683961</v>
      </c>
      <c r="D2877" s="131">
        <v>709361.11996026128</v>
      </c>
      <c r="E2877" s="131">
        <v>4230356.3900949471</v>
      </c>
      <c r="F2877" s="133">
        <v>218780533724.20819</v>
      </c>
      <c r="G2877" s="133">
        <v>63725090389.523918</v>
      </c>
      <c r="H2877" s="133">
        <v>324484471761.63867</v>
      </c>
      <c r="I2877" s="133">
        <v>8438721855288.2695</v>
      </c>
      <c r="J2877" s="133">
        <v>266684815190.80783</v>
      </c>
      <c r="K2877" s="133">
        <v>42181513753.62999</v>
      </c>
      <c r="L2877" s="133">
        <v>1744229445611.8184</v>
      </c>
      <c r="M2877" s="133">
        <v>10816302101606.166</v>
      </c>
      <c r="N2877" s="133">
        <v>11587339380983.896</v>
      </c>
      <c r="O2877" s="132">
        <v>0.60038575533177141</v>
      </c>
      <c r="P2877" s="132">
        <v>0.64425035324487201</v>
      </c>
      <c r="Q2877" s="133">
        <v>2858.2484906225695</v>
      </c>
      <c r="R2877" s="426">
        <v>1.0198885704058507</v>
      </c>
    </row>
    <row r="2878" spans="1:18">
      <c r="A2878" s="134">
        <f t="shared" si="44"/>
        <v>2873</v>
      </c>
      <c r="B2878" s="131">
        <v>9625364.4011279847</v>
      </c>
      <c r="C2878" s="131">
        <v>10286852.714953266</v>
      </c>
      <c r="D2878" s="131">
        <v>514926.66508695012</v>
      </c>
      <c r="E2878" s="131">
        <v>5704406.6882104166</v>
      </c>
      <c r="F2878" s="133">
        <v>275280548398.80414</v>
      </c>
      <c r="G2878" s="133">
        <v>54545003512.501793</v>
      </c>
      <c r="H2878" s="133">
        <v>574488468943.3385</v>
      </c>
      <c r="I2878" s="133">
        <v>17137072375412.08</v>
      </c>
      <c r="J2878" s="133">
        <v>436413929079.38818</v>
      </c>
      <c r="K2878" s="133">
        <v>46295424511.728355</v>
      </c>
      <c r="L2878" s="133">
        <v>1389686446632.6729</v>
      </c>
      <c r="M2878" s="133">
        <v>19583956644579.203</v>
      </c>
      <c r="N2878" s="133">
        <v>20817029556468.211</v>
      </c>
      <c r="O2878" s="132">
        <v>0.67378006477770802</v>
      </c>
      <c r="P2878" s="132">
        <v>0.7383543891163501</v>
      </c>
      <c r="Q2878" s="133">
        <v>5134.9357564055772</v>
      </c>
      <c r="R2878" s="426">
        <v>1.4080617669954887</v>
      </c>
    </row>
    <row r="2879" spans="1:18">
      <c r="A2879" s="134">
        <f t="shared" si="44"/>
        <v>2874</v>
      </c>
      <c r="B2879" s="131">
        <v>8481662.1881919522</v>
      </c>
      <c r="C2879" s="131">
        <v>3418695.6364650391</v>
      </c>
      <c r="D2879" s="131">
        <v>681706.76941480313</v>
      </c>
      <c r="E2879" s="131">
        <v>4217204.3262719586</v>
      </c>
      <c r="F2879" s="133">
        <v>257958890749.94794</v>
      </c>
      <c r="G2879" s="133">
        <v>50288501967.017456</v>
      </c>
      <c r="H2879" s="133">
        <v>554915394953.95044</v>
      </c>
      <c r="I2879" s="133">
        <v>8194073633713.7686</v>
      </c>
      <c r="J2879" s="133">
        <v>284616765809.58746</v>
      </c>
      <c r="K2879" s="133">
        <v>50645065192.77594</v>
      </c>
      <c r="L2879" s="133">
        <v>1406138306872.4578</v>
      </c>
      <c r="M2879" s="133">
        <v>10490389166542.539</v>
      </c>
      <c r="N2879" s="133">
        <v>11333790491253.857</v>
      </c>
      <c r="O2879" s="132">
        <v>0.58901426235303855</v>
      </c>
      <c r="P2879" s="132">
        <v>0.65633335589002739</v>
      </c>
      <c r="Q2879" s="133">
        <v>2795.7055972505814</v>
      </c>
      <c r="R2879" s="426">
        <v>1.023604243009993</v>
      </c>
    </row>
    <row r="2880" spans="1:18">
      <c r="A2880" s="134">
        <f t="shared" si="44"/>
        <v>2875</v>
      </c>
      <c r="B2880" s="131">
        <v>12238934.148495058</v>
      </c>
      <c r="C2880" s="131">
        <v>5897013.9871233264</v>
      </c>
      <c r="D2880" s="131">
        <v>528520.32557082782</v>
      </c>
      <c r="E2880" s="131">
        <v>6180198.2803060468</v>
      </c>
      <c r="F2880" s="133">
        <v>211089436931.23608</v>
      </c>
      <c r="G2880" s="133">
        <v>29246554870.406746</v>
      </c>
      <c r="H2880" s="133">
        <v>0</v>
      </c>
      <c r="I2880" s="133">
        <v>11094384212013.375</v>
      </c>
      <c r="J2880" s="133">
        <v>329177104636.29736</v>
      </c>
      <c r="K2880" s="133">
        <v>63045826494.352371</v>
      </c>
      <c r="L2880" s="133">
        <v>1172470981476.2732</v>
      </c>
      <c r="M2880" s="133">
        <v>12659078124620.297</v>
      </c>
      <c r="N2880" s="133">
        <v>13504982173802.5</v>
      </c>
      <c r="O2880" s="132">
        <v>0.52544583469875472</v>
      </c>
      <c r="P2880" s="132">
        <v>0.58132609141134195</v>
      </c>
      <c r="Q2880" s="133">
        <v>3331.2733531826593</v>
      </c>
      <c r="R2880" s="426">
        <v>0.89650589285953108</v>
      </c>
    </row>
    <row r="2881" spans="1:18">
      <c r="A2881" s="134">
        <f t="shared" si="44"/>
        <v>2876</v>
      </c>
      <c r="B2881" s="131">
        <v>7677050.6631225711</v>
      </c>
      <c r="C2881" s="131">
        <v>4334151.0919406917</v>
      </c>
      <c r="D2881" s="131">
        <v>1102561.6268495689</v>
      </c>
      <c r="E2881" s="131">
        <v>3234321.2170247962</v>
      </c>
      <c r="F2881" s="133">
        <v>251240947921.82535</v>
      </c>
      <c r="G2881" s="133">
        <v>46859369858.868668</v>
      </c>
      <c r="H2881" s="133">
        <v>527940206698.16809</v>
      </c>
      <c r="I2881" s="133">
        <v>7880748268530.3037</v>
      </c>
      <c r="J2881" s="133">
        <v>244188116880.63458</v>
      </c>
      <c r="K2881" s="133">
        <v>86288987057.944275</v>
      </c>
      <c r="L2881" s="133">
        <v>3072672384865.252</v>
      </c>
      <c r="M2881" s="133">
        <v>11811837964032.303</v>
      </c>
      <c r="N2881" s="133">
        <v>12710185112524.549</v>
      </c>
      <c r="O2881" s="132">
        <v>0.59489391472925601</v>
      </c>
      <c r="P2881" s="132">
        <v>0.67547403015910368</v>
      </c>
      <c r="Q2881" s="133">
        <v>3135.2207973666868</v>
      </c>
      <c r="R2881" s="426">
        <v>1.4117814102316431</v>
      </c>
    </row>
    <row r="2882" spans="1:18">
      <c r="A2882" s="134">
        <f t="shared" si="44"/>
        <v>2877</v>
      </c>
      <c r="B2882" s="131">
        <v>9833020.997666141</v>
      </c>
      <c r="C2882" s="131">
        <v>7499616.6134387963</v>
      </c>
      <c r="D2882" s="131">
        <v>434554.59427970176</v>
      </c>
      <c r="E2882" s="131">
        <v>2900589.8136728145</v>
      </c>
      <c r="F2882" s="133">
        <v>242713251944.49161</v>
      </c>
      <c r="G2882" s="133">
        <v>37574574614.512131</v>
      </c>
      <c r="H2882" s="133">
        <v>430000374956.60394</v>
      </c>
      <c r="I2882" s="133">
        <v>13964444158644.701</v>
      </c>
      <c r="J2882" s="133">
        <v>185493156128.0545</v>
      </c>
      <c r="K2882" s="133">
        <v>37100152417.100761</v>
      </c>
      <c r="L2882" s="133">
        <v>1072305470159.3402</v>
      </c>
      <c r="M2882" s="133">
        <v>15689343312305.801</v>
      </c>
      <c r="N2882" s="133">
        <v>16707278878100.301</v>
      </c>
      <c r="O2882" s="132">
        <v>0.67320150589286198</v>
      </c>
      <c r="P2882" s="132">
        <v>0.72491519144847572</v>
      </c>
      <c r="Q2882" s="133">
        <v>4121.1837390479286</v>
      </c>
      <c r="R2882" s="426">
        <v>1.1062687315460389</v>
      </c>
    </row>
    <row r="2883" spans="1:18">
      <c r="A2883" s="134">
        <f t="shared" si="44"/>
        <v>2878</v>
      </c>
      <c r="B2883" s="131">
        <v>8148029.7982910154</v>
      </c>
      <c r="C2883" s="131">
        <v>14368869.335250892</v>
      </c>
      <c r="D2883" s="131">
        <v>425260.44224128569</v>
      </c>
      <c r="E2883" s="131">
        <v>4633195.2000266705</v>
      </c>
      <c r="F2883" s="133">
        <v>210766807680.87146</v>
      </c>
      <c r="G2883" s="133">
        <v>52528436201.495926</v>
      </c>
      <c r="H2883" s="133">
        <v>146921609363.83246</v>
      </c>
      <c r="I2883" s="133">
        <v>21659223386700.949</v>
      </c>
      <c r="J2883" s="133">
        <v>242840603285.50677</v>
      </c>
      <c r="K2883" s="133">
        <v>34044085307.054367</v>
      </c>
      <c r="L2883" s="133">
        <v>857769112767.48584</v>
      </c>
      <c r="M2883" s="133">
        <v>22940798797424.828</v>
      </c>
      <c r="N2883" s="133">
        <v>24341256890069.016</v>
      </c>
      <c r="O2883" s="132">
        <v>0.72544533538970102</v>
      </c>
      <c r="P2883" s="132">
        <v>0.77909038636246863</v>
      </c>
      <c r="Q2883" s="133">
        <v>6004.2567563071079</v>
      </c>
      <c r="R2883" s="426">
        <v>1.0549838074925504</v>
      </c>
    </row>
    <row r="2884" spans="1:18">
      <c r="A2884" s="134">
        <f t="shared" si="44"/>
        <v>2879</v>
      </c>
      <c r="B2884" s="131">
        <v>11091687.817448078</v>
      </c>
      <c r="C2884" s="131">
        <v>4790741.5061916737</v>
      </c>
      <c r="D2884" s="131">
        <v>1554603.7950127809</v>
      </c>
      <c r="E2884" s="131">
        <v>5480307.0918325717</v>
      </c>
      <c r="F2884" s="133">
        <v>253663841132.83093</v>
      </c>
      <c r="G2884" s="133">
        <v>46319323831.139023</v>
      </c>
      <c r="H2884" s="133">
        <v>894647083069.93774</v>
      </c>
      <c r="I2884" s="133">
        <v>9977104934933.7754</v>
      </c>
      <c r="J2884" s="133">
        <v>417055427524.39087</v>
      </c>
      <c r="K2884" s="133">
        <v>192260866040.65692</v>
      </c>
      <c r="L2884" s="133">
        <v>3931795800085.0898</v>
      </c>
      <c r="M2884" s="133">
        <v>15412864111653.85</v>
      </c>
      <c r="N2884" s="133">
        <v>16452075019869.225</v>
      </c>
      <c r="O2884" s="132">
        <v>0.57946227364284053</v>
      </c>
      <c r="P2884" s="132">
        <v>0.64257374672154044</v>
      </c>
      <c r="Q2884" s="133">
        <v>4058.2326146692708</v>
      </c>
      <c r="R2884" s="426">
        <v>1.0302492391011919</v>
      </c>
    </row>
    <row r="2885" spans="1:18">
      <c r="A2885" s="134">
        <f t="shared" si="44"/>
        <v>2880</v>
      </c>
      <c r="B2885" s="131">
        <v>7205593.0083505427</v>
      </c>
      <c r="C2885" s="131">
        <v>6178907.2486919044</v>
      </c>
      <c r="D2885" s="131">
        <v>807067.95593834412</v>
      </c>
      <c r="E2885" s="131">
        <v>3989649.4394020806</v>
      </c>
      <c r="F2885" s="133">
        <v>188888027911.95596</v>
      </c>
      <c r="G2885" s="133">
        <v>25231053952.90897</v>
      </c>
      <c r="H2885" s="133">
        <v>473745236300.4776</v>
      </c>
      <c r="I2885" s="133">
        <v>9859691875582.1738</v>
      </c>
      <c r="J2885" s="133">
        <v>246522127214.9137</v>
      </c>
      <c r="K2885" s="133">
        <v>71904062546.860367</v>
      </c>
      <c r="L2885" s="133">
        <v>1600328311930.688</v>
      </c>
      <c r="M2885" s="133">
        <v>12252191613575.115</v>
      </c>
      <c r="N2885" s="133">
        <v>13079141175291.563</v>
      </c>
      <c r="O2885" s="132">
        <v>0.62624236478863127</v>
      </c>
      <c r="P2885" s="132">
        <v>0.70379727020949201</v>
      </c>
      <c r="Q2885" s="133">
        <v>3226.2311729875587</v>
      </c>
      <c r="R2885" s="426">
        <v>1.0655533038062541</v>
      </c>
    </row>
    <row r="2886" spans="1:18">
      <c r="A2886" s="134">
        <f t="shared" si="44"/>
        <v>2881</v>
      </c>
      <c r="B2886" s="131">
        <v>18196598.426906232</v>
      </c>
      <c r="C2886" s="131">
        <v>26786860.415017895</v>
      </c>
      <c r="D2886" s="131">
        <v>1343074.2503065036</v>
      </c>
      <c r="E2886" s="131">
        <v>3964318.6643644925</v>
      </c>
      <c r="F2886" s="133">
        <v>376868546486.70044</v>
      </c>
      <c r="G2886" s="133">
        <v>86158261321.851486</v>
      </c>
      <c r="H2886" s="133">
        <v>0</v>
      </c>
      <c r="I2886" s="133">
        <v>33938335434721.25</v>
      </c>
      <c r="J2886" s="133">
        <v>204457848619.88165</v>
      </c>
      <c r="K2886" s="133">
        <v>125358851177.37543</v>
      </c>
      <c r="L2886" s="133">
        <v>3930179190171.7241</v>
      </c>
      <c r="M2886" s="133">
        <v>38198331324690.234</v>
      </c>
      <c r="N2886" s="133">
        <v>40484162852358.055</v>
      </c>
      <c r="O2886" s="132">
        <v>0.68260325255323073</v>
      </c>
      <c r="P2886" s="132">
        <v>0.75897900514832517</v>
      </c>
      <c r="Q2886" s="133">
        <v>9986.2266532703634</v>
      </c>
      <c r="R2886" s="426">
        <v>1.4403169821213637</v>
      </c>
    </row>
    <row r="2887" spans="1:18">
      <c r="A2887" s="134">
        <f t="shared" si="44"/>
        <v>2882</v>
      </c>
      <c r="B2887" s="131">
        <v>9848173.2378584705</v>
      </c>
      <c r="C2887" s="131">
        <v>4962403.1255645258</v>
      </c>
      <c r="D2887" s="131">
        <v>811320.05569445295</v>
      </c>
      <c r="E2887" s="131">
        <v>4925701.8377252631</v>
      </c>
      <c r="F2887" s="133">
        <v>211523054686.46796</v>
      </c>
      <c r="G2887" s="133">
        <v>32860955920.367546</v>
      </c>
      <c r="H2887" s="133">
        <v>619048031425.29272</v>
      </c>
      <c r="I2887" s="133">
        <v>10189547591980.322</v>
      </c>
      <c r="J2887" s="133">
        <v>286951135508.6701</v>
      </c>
      <c r="K2887" s="133">
        <v>90174897256.048477</v>
      </c>
      <c r="L2887" s="133">
        <v>2090964680449.2349</v>
      </c>
      <c r="M2887" s="133">
        <v>13276686336619.568</v>
      </c>
      <c r="N2887" s="133">
        <v>14271201272136.879</v>
      </c>
      <c r="O2887" s="132">
        <v>0.60326087226782232</v>
      </c>
      <c r="P2887" s="132">
        <v>0.6595398519364376</v>
      </c>
      <c r="Q2887" s="133">
        <v>3520.2765841482187</v>
      </c>
      <c r="R2887" s="426">
        <v>1.0281033773791635</v>
      </c>
    </row>
    <row r="2888" spans="1:18">
      <c r="A2888" s="134">
        <f t="shared" ref="A2888:A2951" si="45">A2887+1</f>
        <v>2883</v>
      </c>
      <c r="B2888" s="131">
        <v>10458864.947452484</v>
      </c>
      <c r="C2888" s="131">
        <v>9913555.3349062763</v>
      </c>
      <c r="D2888" s="131">
        <v>734022.49032076832</v>
      </c>
      <c r="E2888" s="131">
        <v>9729622.7808000017</v>
      </c>
      <c r="F2888" s="133">
        <v>236899818733.89453</v>
      </c>
      <c r="G2888" s="133">
        <v>49408872945.073448</v>
      </c>
      <c r="H2888" s="133">
        <v>274340206254.76285</v>
      </c>
      <c r="I2888" s="133">
        <v>17425830285417.744</v>
      </c>
      <c r="J2888" s="133">
        <v>636058203339.90503</v>
      </c>
      <c r="K2888" s="133">
        <v>73169227593.183945</v>
      </c>
      <c r="L2888" s="133">
        <v>1736734054471.5891</v>
      </c>
      <c r="M2888" s="133">
        <v>20146131977077.188</v>
      </c>
      <c r="N2888" s="133">
        <v>21450361057379.973</v>
      </c>
      <c r="O2888" s="132">
        <v>0.60588069268306677</v>
      </c>
      <c r="P2888" s="132">
        <v>0.65888375010953004</v>
      </c>
      <c r="Q2888" s="133">
        <v>5291.1596096151879</v>
      </c>
      <c r="R2888" s="426">
        <v>1.1194260919861163</v>
      </c>
    </row>
    <row r="2889" spans="1:18">
      <c r="A2889" s="134">
        <f t="shared" si="45"/>
        <v>2884</v>
      </c>
      <c r="B2889" s="131">
        <v>8948989.0712944027</v>
      </c>
      <c r="C2889" s="131">
        <v>16062653.752578976</v>
      </c>
      <c r="D2889" s="131">
        <v>1288077.1525521576</v>
      </c>
      <c r="E2889" s="131">
        <v>2959971.0967325</v>
      </c>
      <c r="F2889" s="133">
        <v>194675565641.25208</v>
      </c>
      <c r="G2889" s="133">
        <v>43910203540.870392</v>
      </c>
      <c r="H2889" s="133">
        <v>505103450687.23907</v>
      </c>
      <c r="I2889" s="133">
        <v>18995905314725.633</v>
      </c>
      <c r="J2889" s="133">
        <v>198059473278.95157</v>
      </c>
      <c r="K2889" s="133">
        <v>109923157374.57898</v>
      </c>
      <c r="L2889" s="133">
        <v>2932138354288.4668</v>
      </c>
      <c r="M2889" s="133">
        <v>22741129750354.867</v>
      </c>
      <c r="N2889" s="133">
        <v>24150136258797.84</v>
      </c>
      <c r="O2889" s="132">
        <v>0.68652743271261585</v>
      </c>
      <c r="P2889" s="132">
        <v>0.75623762146177675</v>
      </c>
      <c r="Q2889" s="133">
        <v>5957.1130386773166</v>
      </c>
      <c r="R2889" s="426">
        <v>1.1055860230719272</v>
      </c>
    </row>
    <row r="2890" spans="1:18">
      <c r="A2890" s="134">
        <f t="shared" si="45"/>
        <v>2885</v>
      </c>
      <c r="B2890" s="131">
        <v>8788168.8499939013</v>
      </c>
      <c r="C2890" s="131">
        <v>5320117.171857819</v>
      </c>
      <c r="D2890" s="131">
        <v>1205169.8802943267</v>
      </c>
      <c r="E2890" s="131">
        <v>5459484.9994456898</v>
      </c>
      <c r="F2890" s="133">
        <v>221699377941.32379</v>
      </c>
      <c r="G2890" s="133">
        <v>52425040805.527985</v>
      </c>
      <c r="H2890" s="133">
        <v>760407534217.11804</v>
      </c>
      <c r="I2890" s="133">
        <v>10730067809994.459</v>
      </c>
      <c r="J2890" s="133">
        <v>333153535450.65607</v>
      </c>
      <c r="K2890" s="133">
        <v>111211194987.64211</v>
      </c>
      <c r="L2890" s="133">
        <v>2419439197731.7451</v>
      </c>
      <c r="M2890" s="133">
        <v>14354279272381.621</v>
      </c>
      <c r="N2890" s="133">
        <v>15403689817272.658</v>
      </c>
      <c r="O2890" s="132">
        <v>0.60366206240846376</v>
      </c>
      <c r="P2890" s="132">
        <v>0.68322111965630172</v>
      </c>
      <c r="Q2890" s="133">
        <v>3799.6274832936997</v>
      </c>
      <c r="R2890" s="426">
        <v>0.95884538295689759</v>
      </c>
    </row>
    <row r="2891" spans="1:18">
      <c r="A2891" s="134">
        <f t="shared" si="45"/>
        <v>2886</v>
      </c>
      <c r="B2891" s="131">
        <v>9962732.5942159239</v>
      </c>
      <c r="C2891" s="131">
        <v>20530587.941325702</v>
      </c>
      <c r="D2891" s="131">
        <v>945865.73143023916</v>
      </c>
      <c r="E2891" s="131">
        <v>3500510.0945232091</v>
      </c>
      <c r="F2891" s="133">
        <v>247981269995.79321</v>
      </c>
      <c r="G2891" s="133">
        <v>65077637666.757111</v>
      </c>
      <c r="H2891" s="133">
        <v>533369829859.89038</v>
      </c>
      <c r="I2891" s="133">
        <v>28463813471043.207</v>
      </c>
      <c r="J2891" s="133">
        <v>234537292915.46118</v>
      </c>
      <c r="K2891" s="133">
        <v>110737235331.43152</v>
      </c>
      <c r="L2891" s="133">
        <v>2184220312163.9331</v>
      </c>
      <c r="M2891" s="133">
        <v>31526678141313.922</v>
      </c>
      <c r="N2891" s="133">
        <v>33556767017206.914</v>
      </c>
      <c r="O2891" s="132">
        <v>0.73846268432360307</v>
      </c>
      <c r="P2891" s="132">
        <v>0.80204980110446034</v>
      </c>
      <c r="Q2891" s="133">
        <v>8277.4462301941076</v>
      </c>
      <c r="R2891" s="426">
        <v>1.0798738594356161</v>
      </c>
    </row>
    <row r="2892" spans="1:18">
      <c r="A2892" s="134">
        <f t="shared" si="45"/>
        <v>2887</v>
      </c>
      <c r="B2892" s="131">
        <v>10240241.422534212</v>
      </c>
      <c r="C2892" s="131">
        <v>16581728.833560521</v>
      </c>
      <c r="D2892" s="131">
        <v>1566082.3410191368</v>
      </c>
      <c r="E2892" s="131">
        <v>4072094.55914632</v>
      </c>
      <c r="F2892" s="133">
        <v>299536976758.16638</v>
      </c>
      <c r="G2892" s="133">
        <v>47929487952.948914</v>
      </c>
      <c r="H2892" s="133">
        <v>501365792636.97192</v>
      </c>
      <c r="I2892" s="133">
        <v>26369166003576.977</v>
      </c>
      <c r="J2892" s="133">
        <v>207818513704.03406</v>
      </c>
      <c r="K2892" s="133">
        <v>133006518393.61766</v>
      </c>
      <c r="L2892" s="133">
        <v>3955125224696.166</v>
      </c>
      <c r="M2892" s="133">
        <v>31166482053007.766</v>
      </c>
      <c r="N2892" s="133">
        <v>32926278741721.461</v>
      </c>
      <c r="O2892" s="132">
        <v>0.71165907498979897</v>
      </c>
      <c r="P2892" s="132">
        <v>0.78530347232809505</v>
      </c>
      <c r="Q2892" s="133">
        <v>8121.9237152741644</v>
      </c>
      <c r="R2892" s="426">
        <v>1.3098831954848229</v>
      </c>
    </row>
    <row r="2893" spans="1:18">
      <c r="A2893" s="134">
        <f t="shared" si="45"/>
        <v>2888</v>
      </c>
      <c r="B2893" s="131">
        <v>5960410.2067386378</v>
      </c>
      <c r="C2893" s="131">
        <v>4986751.7489792826</v>
      </c>
      <c r="D2893" s="131">
        <v>657585.40713699441</v>
      </c>
      <c r="E2893" s="131">
        <v>4703232.7345596924</v>
      </c>
      <c r="F2893" s="133">
        <v>150246584372.57758</v>
      </c>
      <c r="G2893" s="133">
        <v>35448336597.134087</v>
      </c>
      <c r="H2893" s="133">
        <v>463489428543.0304</v>
      </c>
      <c r="I2893" s="133">
        <v>8689951348395.2402</v>
      </c>
      <c r="J2893" s="133">
        <v>361263825105.53107</v>
      </c>
      <c r="K2893" s="133">
        <v>59758794056.531715</v>
      </c>
      <c r="L2893" s="133">
        <v>1116346699010.7732</v>
      </c>
      <c r="M2893" s="133">
        <v>10690810095111.107</v>
      </c>
      <c r="N2893" s="133">
        <v>11498507894280.127</v>
      </c>
      <c r="O2893" s="132">
        <v>0.5836330093832216</v>
      </c>
      <c r="P2893" s="132">
        <v>0.64705382306928871</v>
      </c>
      <c r="Q2893" s="133">
        <v>2836.3364317415212</v>
      </c>
      <c r="R2893" s="426">
        <v>0.88959580182810072</v>
      </c>
    </row>
    <row r="2894" spans="1:18">
      <c r="A2894" s="134">
        <f t="shared" si="45"/>
        <v>2889</v>
      </c>
      <c r="B2894" s="131">
        <v>10137710.292421449</v>
      </c>
      <c r="C2894" s="131">
        <v>16396877.591454154</v>
      </c>
      <c r="D2894" s="131">
        <v>567179.13046874898</v>
      </c>
      <c r="E2894" s="131">
        <v>4965152.8540008329</v>
      </c>
      <c r="F2894" s="133">
        <v>239674276457.84625</v>
      </c>
      <c r="G2894" s="133">
        <v>55815387177.970093</v>
      </c>
      <c r="H2894" s="133">
        <v>209889377697.21909</v>
      </c>
      <c r="I2894" s="133">
        <v>22221495566277.047</v>
      </c>
      <c r="J2894" s="133">
        <v>281374648372.13324</v>
      </c>
      <c r="K2894" s="133">
        <v>73743106609.213013</v>
      </c>
      <c r="L2894" s="133">
        <v>1788138048131.0771</v>
      </c>
      <c r="M2894" s="133">
        <v>24574640747086.691</v>
      </c>
      <c r="N2894" s="133">
        <v>26104394820893.648</v>
      </c>
      <c r="O2894" s="132">
        <v>0.70396275785675888</v>
      </c>
      <c r="P2894" s="132">
        <v>0.7590742000573063</v>
      </c>
      <c r="Q2894" s="133">
        <v>6439.1699114192525</v>
      </c>
      <c r="R2894" s="426">
        <v>1.4092124214915398</v>
      </c>
    </row>
    <row r="2895" spans="1:18">
      <c r="A2895" s="134">
        <f t="shared" si="45"/>
        <v>2890</v>
      </c>
      <c r="B2895" s="131">
        <v>6833020.5449236231</v>
      </c>
      <c r="C2895" s="131">
        <v>5210707.5840364285</v>
      </c>
      <c r="D2895" s="131">
        <v>773706.17578769592</v>
      </c>
      <c r="E2895" s="131">
        <v>3269511.4716812279</v>
      </c>
      <c r="F2895" s="133">
        <v>169624657074.76465</v>
      </c>
      <c r="G2895" s="133">
        <v>27460200371.202644</v>
      </c>
      <c r="H2895" s="133">
        <v>605294992346.08057</v>
      </c>
      <c r="I2895" s="133">
        <v>9602106324004.7871</v>
      </c>
      <c r="J2895" s="133">
        <v>161554899003.48016</v>
      </c>
      <c r="K2895" s="133">
        <v>94368681790.914612</v>
      </c>
      <c r="L2895" s="133">
        <v>1839718035897.5688</v>
      </c>
      <c r="M2895" s="133">
        <v>12303042933042.83</v>
      </c>
      <c r="N2895" s="133">
        <v>13258478714838.42</v>
      </c>
      <c r="O2895" s="132">
        <v>0.63589592987246624</v>
      </c>
      <c r="P2895" s="132">
        <v>0.70009650220778463</v>
      </c>
      <c r="Q2895" s="133">
        <v>3270.468355904889</v>
      </c>
      <c r="R2895" s="426">
        <v>1.1555281160631732</v>
      </c>
    </row>
    <row r="2896" spans="1:18">
      <c r="A2896" s="134">
        <f t="shared" si="45"/>
        <v>2891</v>
      </c>
      <c r="B2896" s="131">
        <v>8206766.5346949063</v>
      </c>
      <c r="C2896" s="131">
        <v>14177038.786158269</v>
      </c>
      <c r="D2896" s="131">
        <v>1316314.2998621049</v>
      </c>
      <c r="E2896" s="131">
        <v>6720297.0800794149</v>
      </c>
      <c r="F2896" s="133">
        <v>238351404993.8479</v>
      </c>
      <c r="G2896" s="133">
        <v>56734874512.369629</v>
      </c>
      <c r="H2896" s="133">
        <v>494397669450.57568</v>
      </c>
      <c r="I2896" s="133">
        <v>17365600551575.967</v>
      </c>
      <c r="J2896" s="133">
        <v>438650981714.79041</v>
      </c>
      <c r="K2896" s="133">
        <v>120610877904.27254</v>
      </c>
      <c r="L2896" s="133">
        <v>3288271557600.9746</v>
      </c>
      <c r="M2896" s="133">
        <v>21707531638246.578</v>
      </c>
      <c r="N2896" s="133">
        <v>23002229197368.977</v>
      </c>
      <c r="O2896" s="132">
        <v>0.65085915384053517</v>
      </c>
      <c r="P2896" s="132">
        <v>0.7233936622571514</v>
      </c>
      <c r="Q2896" s="133">
        <v>5673.9588548024112</v>
      </c>
      <c r="R2896" s="426">
        <v>1.2375753596909456</v>
      </c>
    </row>
    <row r="2897" spans="1:18">
      <c r="A2897" s="134">
        <f t="shared" si="45"/>
        <v>2892</v>
      </c>
      <c r="B2897" s="131">
        <v>10976303.716000125</v>
      </c>
      <c r="C2897" s="131">
        <v>9279549.6794513892</v>
      </c>
      <c r="D2897" s="131">
        <v>1459089.5953035261</v>
      </c>
      <c r="E2897" s="131">
        <v>3624196.3216766841</v>
      </c>
      <c r="F2897" s="133">
        <v>201991283604.21518</v>
      </c>
      <c r="G2897" s="133">
        <v>46376966080.0867</v>
      </c>
      <c r="H2897" s="133">
        <v>647592108743.70496</v>
      </c>
      <c r="I2897" s="133">
        <v>14656801502882.781</v>
      </c>
      <c r="J2897" s="133">
        <v>211230280711.85269</v>
      </c>
      <c r="K2897" s="133">
        <v>162974905268.29721</v>
      </c>
      <c r="L2897" s="133">
        <v>3452230234231.0908</v>
      </c>
      <c r="M2897" s="133">
        <v>19130829031837.727</v>
      </c>
      <c r="N2897" s="133">
        <v>20407037880457.918</v>
      </c>
      <c r="O2897" s="132">
        <v>0.64672682184873265</v>
      </c>
      <c r="P2897" s="132">
        <v>0.73263935345788356</v>
      </c>
      <c r="Q2897" s="133">
        <v>5033.8031278879916</v>
      </c>
      <c r="R2897" s="426">
        <v>1.1336090967940373</v>
      </c>
    </row>
    <row r="2898" spans="1:18">
      <c r="A2898" s="134">
        <f t="shared" si="45"/>
        <v>2893</v>
      </c>
      <c r="B2898" s="131">
        <v>11437727.907263</v>
      </c>
      <c r="C2898" s="131">
        <v>3859540.0006074756</v>
      </c>
      <c r="D2898" s="131">
        <v>1199013.7363002764</v>
      </c>
      <c r="E2898" s="131">
        <v>5292004.3716614395</v>
      </c>
      <c r="F2898" s="133">
        <v>248427116074.65372</v>
      </c>
      <c r="G2898" s="133">
        <v>55329237662.805115</v>
      </c>
      <c r="H2898" s="133">
        <v>81694127061.938202</v>
      </c>
      <c r="I2898" s="133">
        <v>8470712888651.8975</v>
      </c>
      <c r="J2898" s="133">
        <v>400520643940.3988</v>
      </c>
      <c r="K2898" s="133">
        <v>155619385999.41528</v>
      </c>
      <c r="L2898" s="133">
        <v>2765736008324.8413</v>
      </c>
      <c r="M2898" s="133">
        <v>11874283053978.492</v>
      </c>
      <c r="N2898" s="133">
        <v>12697116690017.402</v>
      </c>
      <c r="O2898" s="132">
        <v>0.52445476538429525</v>
      </c>
      <c r="P2898" s="132">
        <v>0.60429821294064445</v>
      </c>
      <c r="Q2898" s="133">
        <v>3131.9972101670946</v>
      </c>
      <c r="R2898" s="426">
        <v>1.1786043150578518</v>
      </c>
    </row>
    <row r="2899" spans="1:18">
      <c r="A2899" s="134">
        <f t="shared" si="45"/>
        <v>2894</v>
      </c>
      <c r="B2899" s="131">
        <v>8655269.2849520184</v>
      </c>
      <c r="C2899" s="131">
        <v>16578290.088559797</v>
      </c>
      <c r="D2899" s="131">
        <v>765570.3628321744</v>
      </c>
      <c r="E2899" s="131">
        <v>5420649.2416819679</v>
      </c>
      <c r="F2899" s="133">
        <v>222080241459.37714</v>
      </c>
      <c r="G2899" s="133">
        <v>74579182854.011261</v>
      </c>
      <c r="H2899" s="133">
        <v>600042131921.4812</v>
      </c>
      <c r="I2899" s="133">
        <v>19488632270074.465</v>
      </c>
      <c r="J2899" s="133">
        <v>369446237288.64313</v>
      </c>
      <c r="K2899" s="133">
        <v>64332105210.022682</v>
      </c>
      <c r="L2899" s="133">
        <v>1601363473705.1218</v>
      </c>
      <c r="M2899" s="133">
        <v>22123816218199.734</v>
      </c>
      <c r="N2899" s="133">
        <v>23520086619768.578</v>
      </c>
      <c r="O2899" s="132">
        <v>0.68017574004984527</v>
      </c>
      <c r="P2899" s="132">
        <v>0.75043407071839707</v>
      </c>
      <c r="Q2899" s="133">
        <v>5801.6987221925456</v>
      </c>
      <c r="R2899" s="426">
        <v>1.0416075016720436</v>
      </c>
    </row>
    <row r="2900" spans="1:18">
      <c r="A2900" s="134">
        <f t="shared" si="45"/>
        <v>2895</v>
      </c>
      <c r="B2900" s="131">
        <v>14178147.678765401</v>
      </c>
      <c r="C2900" s="131">
        <v>5970612.8569702385</v>
      </c>
      <c r="D2900" s="131">
        <v>868251.76376939518</v>
      </c>
      <c r="E2900" s="131">
        <v>4006043.4636270991</v>
      </c>
      <c r="F2900" s="133">
        <v>270739536232.68732</v>
      </c>
      <c r="G2900" s="133">
        <v>61189248370.878128</v>
      </c>
      <c r="H2900" s="133">
        <v>656335690914.45178</v>
      </c>
      <c r="I2900" s="133">
        <v>12920080102155.219</v>
      </c>
      <c r="J2900" s="133">
        <v>239635868049.87445</v>
      </c>
      <c r="K2900" s="133">
        <v>82439755903.051712</v>
      </c>
      <c r="L2900" s="133">
        <v>1957961803879.2603</v>
      </c>
      <c r="M2900" s="133">
        <v>15856453220901.855</v>
      </c>
      <c r="N2900" s="133">
        <v>16941184217474.389</v>
      </c>
      <c r="O2900" s="132">
        <v>0.59897050459502321</v>
      </c>
      <c r="P2900" s="132">
        <v>0.6617699111011166</v>
      </c>
      <c r="Q2900" s="133">
        <v>4178.8811587257987</v>
      </c>
      <c r="R2900" s="426">
        <v>1.1533630428384072</v>
      </c>
    </row>
    <row r="2901" spans="1:18">
      <c r="A2901" s="134">
        <f t="shared" si="45"/>
        <v>2896</v>
      </c>
      <c r="B2901" s="131">
        <v>10071478.442090753</v>
      </c>
      <c r="C2901" s="131">
        <v>14514983.599950289</v>
      </c>
      <c r="D2901" s="131">
        <v>1349052.5014732045</v>
      </c>
      <c r="E2901" s="131">
        <v>4393342.0799788525</v>
      </c>
      <c r="F2901" s="133">
        <v>269503007640.39523</v>
      </c>
      <c r="G2901" s="133">
        <v>55878038762.99733</v>
      </c>
      <c r="H2901" s="133">
        <v>504676955246.15747</v>
      </c>
      <c r="I2901" s="133">
        <v>23329387375267.332</v>
      </c>
      <c r="J2901" s="133">
        <v>211255625969.26633</v>
      </c>
      <c r="K2901" s="133">
        <v>102244070852.66071</v>
      </c>
      <c r="L2901" s="133">
        <v>2902499748924.9932</v>
      </c>
      <c r="M2901" s="133">
        <v>27050063776260.406</v>
      </c>
      <c r="N2901" s="133">
        <v>28671058070447.094</v>
      </c>
      <c r="O2901" s="132">
        <v>0.7054606399502823</v>
      </c>
      <c r="P2901" s="132">
        <v>0.77009730474272542</v>
      </c>
      <c r="Q2901" s="133">
        <v>7072.2886212252324</v>
      </c>
      <c r="R2901" s="426">
        <v>1.0657398635618933</v>
      </c>
    </row>
    <row r="2902" spans="1:18">
      <c r="A2902" s="134">
        <f t="shared" si="45"/>
        <v>2897</v>
      </c>
      <c r="B2902" s="131">
        <v>10388009.752527907</v>
      </c>
      <c r="C2902" s="131">
        <v>8681185.5149573572</v>
      </c>
      <c r="D2902" s="131">
        <v>1367491.2255872847</v>
      </c>
      <c r="E2902" s="131">
        <v>5581746.6332029644</v>
      </c>
      <c r="F2902" s="133">
        <v>200125193818.11972</v>
      </c>
      <c r="G2902" s="133">
        <v>63986801394.047058</v>
      </c>
      <c r="H2902" s="133">
        <v>549882810949.65625</v>
      </c>
      <c r="I2902" s="133">
        <v>12080648011477.023</v>
      </c>
      <c r="J2902" s="133">
        <v>318784355968.05872</v>
      </c>
      <c r="K2902" s="133">
        <v>175561013138.26285</v>
      </c>
      <c r="L2902" s="133">
        <v>3753156198224.8101</v>
      </c>
      <c r="M2902" s="133">
        <v>16878032389757.813</v>
      </c>
      <c r="N2902" s="133">
        <v>17947870383350.199</v>
      </c>
      <c r="O2902" s="132">
        <v>0.60233981185448959</v>
      </c>
      <c r="P2902" s="132">
        <v>0.69101399799742891</v>
      </c>
      <c r="Q2902" s="133">
        <v>4427.2003905649235</v>
      </c>
      <c r="R2902" s="426">
        <v>1.2966445508085525</v>
      </c>
    </row>
    <row r="2903" spans="1:18">
      <c r="A2903" s="134">
        <f t="shared" si="45"/>
        <v>2898</v>
      </c>
      <c r="B2903" s="131">
        <v>10095975.805779036</v>
      </c>
      <c r="C2903" s="131">
        <v>5700997.9713036763</v>
      </c>
      <c r="D2903" s="131">
        <v>961674.85429887136</v>
      </c>
      <c r="E2903" s="131">
        <v>5439753.0750363525</v>
      </c>
      <c r="F2903" s="133">
        <v>198343998603.76184</v>
      </c>
      <c r="G2903" s="133">
        <v>35213242965.139488</v>
      </c>
      <c r="H2903" s="133">
        <v>428038524492.30432</v>
      </c>
      <c r="I2903" s="133">
        <v>10777096334134.586</v>
      </c>
      <c r="J2903" s="133">
        <v>470733805239.25995</v>
      </c>
      <c r="K2903" s="133">
        <v>122507097476.4355</v>
      </c>
      <c r="L2903" s="133">
        <v>2538888544795.3291</v>
      </c>
      <c r="M2903" s="133">
        <v>14337264306137.914</v>
      </c>
      <c r="N2903" s="133">
        <v>15282668589449.225</v>
      </c>
      <c r="O2903" s="132">
        <v>0.60813268436158829</v>
      </c>
      <c r="P2903" s="132">
        <v>0.67118290026766081</v>
      </c>
      <c r="Q2903" s="133">
        <v>3769.7751823999074</v>
      </c>
      <c r="R2903" s="426">
        <v>1.0594689196854483</v>
      </c>
    </row>
    <row r="2904" spans="1:18">
      <c r="A2904" s="134">
        <f t="shared" si="45"/>
        <v>2899</v>
      </c>
      <c r="B2904" s="131">
        <v>10921380.45801311</v>
      </c>
      <c r="C2904" s="131">
        <v>8678438.6006387416</v>
      </c>
      <c r="D2904" s="131">
        <v>799439.4366960628</v>
      </c>
      <c r="E2904" s="131">
        <v>3751080.6155396756</v>
      </c>
      <c r="F2904" s="133">
        <v>193146145867.56226</v>
      </c>
      <c r="G2904" s="133">
        <v>70504099416.847809</v>
      </c>
      <c r="H2904" s="133">
        <v>118510661703.91829</v>
      </c>
      <c r="I2904" s="133">
        <v>10366608416498.283</v>
      </c>
      <c r="J2904" s="133">
        <v>247623939845.34882</v>
      </c>
      <c r="K2904" s="133">
        <v>77495161391.183365</v>
      </c>
      <c r="L2904" s="133">
        <v>1615330453045.7151</v>
      </c>
      <c r="M2904" s="133">
        <v>12425568632484.449</v>
      </c>
      <c r="N2904" s="133">
        <v>13208564048833.082</v>
      </c>
      <c r="O2904" s="132">
        <v>0.58960059149751987</v>
      </c>
      <c r="P2904" s="132">
        <v>0.65223499060514489</v>
      </c>
      <c r="Q2904" s="133">
        <v>3258.155907457593</v>
      </c>
      <c r="R2904" s="426">
        <v>1.0155202987057981</v>
      </c>
    </row>
    <row r="2905" spans="1:18">
      <c r="A2905" s="134">
        <f t="shared" si="45"/>
        <v>2900</v>
      </c>
      <c r="B2905" s="131">
        <v>9366230.9459381644</v>
      </c>
      <c r="C2905" s="131">
        <v>7730483.128081603</v>
      </c>
      <c r="D2905" s="131">
        <v>1279259.5922080716</v>
      </c>
      <c r="E2905" s="131">
        <v>4067074.7740580286</v>
      </c>
      <c r="F2905" s="133">
        <v>233118966087.75607</v>
      </c>
      <c r="G2905" s="133">
        <v>44707370811.722466</v>
      </c>
      <c r="H2905" s="133">
        <v>614066218159.302</v>
      </c>
      <c r="I2905" s="133">
        <v>15477925138651.162</v>
      </c>
      <c r="J2905" s="133">
        <v>264929044078.83975</v>
      </c>
      <c r="K2905" s="133">
        <v>120475434491.69043</v>
      </c>
      <c r="L2905" s="133">
        <v>2878212831131.2783</v>
      </c>
      <c r="M2905" s="133">
        <v>19355608666512.273</v>
      </c>
      <c r="N2905" s="133">
        <v>20729732282008.652</v>
      </c>
      <c r="O2905" s="132">
        <v>0.66471984989801902</v>
      </c>
      <c r="P2905" s="132">
        <v>0.73777723280118224</v>
      </c>
      <c r="Q2905" s="133">
        <v>5113.4021415906891</v>
      </c>
      <c r="R2905" s="426">
        <v>1.0508555197633414</v>
      </c>
    </row>
    <row r="2906" spans="1:18">
      <c r="A2906" s="134">
        <f t="shared" si="45"/>
        <v>2901</v>
      </c>
      <c r="B2906" s="131">
        <v>10553990.308117174</v>
      </c>
      <c r="C2906" s="131">
        <v>17433812.721709475</v>
      </c>
      <c r="D2906" s="131">
        <v>977181.5546691065</v>
      </c>
      <c r="E2906" s="131">
        <v>4148418.9811418178</v>
      </c>
      <c r="F2906" s="133">
        <v>190085849550.11688</v>
      </c>
      <c r="G2906" s="133">
        <v>46523880804.910309</v>
      </c>
      <c r="H2906" s="133">
        <v>253447768294.82285</v>
      </c>
      <c r="I2906" s="133">
        <v>21286592435353.168</v>
      </c>
      <c r="J2906" s="133">
        <v>319274075025.22302</v>
      </c>
      <c r="K2906" s="133">
        <v>85017455932.166351</v>
      </c>
      <c r="L2906" s="133">
        <v>2503404078580.0835</v>
      </c>
      <c r="M2906" s="133">
        <v>24447735813185.465</v>
      </c>
      <c r="N2906" s="133">
        <v>25954566223726.602</v>
      </c>
      <c r="O2906" s="132">
        <v>0.70093700461659081</v>
      </c>
      <c r="P2906" s="132">
        <v>0.76260633395365818</v>
      </c>
      <c r="Q2906" s="133">
        <v>6402.2116980085348</v>
      </c>
      <c r="R2906" s="426">
        <v>1.3009286895678311</v>
      </c>
    </row>
    <row r="2907" spans="1:18">
      <c r="A2907" s="134">
        <f t="shared" si="45"/>
        <v>2902</v>
      </c>
      <c r="B2907" s="131">
        <v>9864941.8295442164</v>
      </c>
      <c r="C2907" s="131">
        <v>6425662.8761312598</v>
      </c>
      <c r="D2907" s="131">
        <v>1054432.1766776852</v>
      </c>
      <c r="E2907" s="131">
        <v>5182099.6114759576</v>
      </c>
      <c r="F2907" s="133">
        <v>181443991371.19708</v>
      </c>
      <c r="G2907" s="133">
        <v>44035476247.848511</v>
      </c>
      <c r="H2907" s="133">
        <v>466603427483.12378</v>
      </c>
      <c r="I2907" s="133">
        <v>11082581951563.332</v>
      </c>
      <c r="J2907" s="133">
        <v>309075357495.69495</v>
      </c>
      <c r="K2907" s="133">
        <v>89372669123.920975</v>
      </c>
      <c r="L2907" s="133">
        <v>2058474990088.4529</v>
      </c>
      <c r="M2907" s="133">
        <v>14006108395754.525</v>
      </c>
      <c r="N2907" s="133">
        <v>15026933067306.547</v>
      </c>
      <c r="O2907" s="132">
        <v>0.56947347776692481</v>
      </c>
      <c r="P2907" s="132">
        <v>0.64158284363535578</v>
      </c>
      <c r="Q2907" s="133">
        <v>3706.6929125077818</v>
      </c>
      <c r="R2907" s="426">
        <v>1.0793169725598106</v>
      </c>
    </row>
    <row r="2908" spans="1:18">
      <c r="A2908" s="134">
        <f t="shared" si="45"/>
        <v>2903</v>
      </c>
      <c r="B2908" s="131">
        <v>8635585.6114828493</v>
      </c>
      <c r="C2908" s="131">
        <v>3583093.8332230556</v>
      </c>
      <c r="D2908" s="131">
        <v>1900764.8884185595</v>
      </c>
      <c r="E2908" s="131">
        <v>3568746.4097977029</v>
      </c>
      <c r="F2908" s="133">
        <v>238632986060.96268</v>
      </c>
      <c r="G2908" s="133">
        <v>72712772901.427536</v>
      </c>
      <c r="H2908" s="133">
        <v>642947329394.2738</v>
      </c>
      <c r="I2908" s="133">
        <v>8148056929728.9453</v>
      </c>
      <c r="J2908" s="133">
        <v>175976441252.90952</v>
      </c>
      <c r="K2908" s="133">
        <v>171303821352.36426</v>
      </c>
      <c r="L2908" s="133">
        <v>4622119777805.0273</v>
      </c>
      <c r="M2908" s="133">
        <v>13760404299533.52</v>
      </c>
      <c r="N2908" s="133">
        <v>14745657910785.188</v>
      </c>
      <c r="O2908" s="132">
        <v>0.5619520181458183</v>
      </c>
      <c r="P2908" s="132">
        <v>0.66102521078428911</v>
      </c>
      <c r="Q2908" s="133">
        <v>3637.3107821374415</v>
      </c>
      <c r="R2908" s="426">
        <v>1.362695704449602</v>
      </c>
    </row>
    <row r="2909" spans="1:18">
      <c r="A2909" s="134">
        <f t="shared" si="45"/>
        <v>2904</v>
      </c>
      <c r="B2909" s="131">
        <v>11999495.140003419</v>
      </c>
      <c r="C2909" s="131">
        <v>4371991.6019347385</v>
      </c>
      <c r="D2909" s="131">
        <v>892077.83932769438</v>
      </c>
      <c r="E2909" s="131">
        <v>3314990.9183443449</v>
      </c>
      <c r="F2909" s="133">
        <v>169190068524.51929</v>
      </c>
      <c r="G2909" s="133">
        <v>45968878778.783684</v>
      </c>
      <c r="H2909" s="133">
        <v>553976878223.9137</v>
      </c>
      <c r="I2909" s="133">
        <v>9812599420393.5762</v>
      </c>
      <c r="J2909" s="133">
        <v>180186636241.71198</v>
      </c>
      <c r="K2909" s="133">
        <v>129621949069.60257</v>
      </c>
      <c r="L2909" s="133">
        <v>2009755909720.0864</v>
      </c>
      <c r="M2909" s="133">
        <v>12686140793648.893</v>
      </c>
      <c r="N2909" s="133">
        <v>13758730348642.73</v>
      </c>
      <c r="O2909" s="132">
        <v>0.56988469703131595</v>
      </c>
      <c r="P2909" s="132">
        <v>0.63473851852251462</v>
      </c>
      <c r="Q2909" s="133">
        <v>3393.8654042039298</v>
      </c>
      <c r="R2909" s="426">
        <v>1.1120487960942211</v>
      </c>
    </row>
    <row r="2910" spans="1:18">
      <c r="A2910" s="134">
        <f t="shared" si="45"/>
        <v>2905</v>
      </c>
      <c r="B2910" s="131">
        <v>9407299.5297830533</v>
      </c>
      <c r="C2910" s="131">
        <v>4784004.2405585218</v>
      </c>
      <c r="D2910" s="131">
        <v>836709.87270452071</v>
      </c>
      <c r="E2910" s="131">
        <v>4009804.9270825582</v>
      </c>
      <c r="F2910" s="133">
        <v>273953298433.70575</v>
      </c>
      <c r="G2910" s="133">
        <v>82753570479.118683</v>
      </c>
      <c r="H2910" s="133">
        <v>499819919277.75513</v>
      </c>
      <c r="I2910" s="133">
        <v>12288836587220.582</v>
      </c>
      <c r="J2910" s="133">
        <v>148922045436.80804</v>
      </c>
      <c r="K2910" s="133">
        <v>64434654616.01342</v>
      </c>
      <c r="L2910" s="133">
        <v>1982797073658.7163</v>
      </c>
      <c r="M2910" s="133">
        <v>14984810280209.877</v>
      </c>
      <c r="N2910" s="133">
        <v>16146804612911.383</v>
      </c>
      <c r="O2910" s="132">
        <v>0.61268893030260141</v>
      </c>
      <c r="P2910" s="132">
        <v>0.69392918949969562</v>
      </c>
      <c r="Q2910" s="133">
        <v>3982.9315769391669</v>
      </c>
      <c r="R2910" s="426">
        <v>1.2816098391510804</v>
      </c>
    </row>
    <row r="2911" spans="1:18">
      <c r="A2911" s="134">
        <f t="shared" si="45"/>
        <v>2906</v>
      </c>
      <c r="B2911" s="131">
        <v>9147892.179299837</v>
      </c>
      <c r="C2911" s="131">
        <v>5058443.2165242052</v>
      </c>
      <c r="D2911" s="131">
        <v>846647.80378932739</v>
      </c>
      <c r="E2911" s="131">
        <v>4804724.4651206546</v>
      </c>
      <c r="F2911" s="133">
        <v>262032636673.78815</v>
      </c>
      <c r="G2911" s="133">
        <v>49897059215.536575</v>
      </c>
      <c r="H2911" s="133">
        <v>899468255352.62878</v>
      </c>
      <c r="I2911" s="133">
        <v>11100705600668.857</v>
      </c>
      <c r="J2911" s="133">
        <v>163448088284.35019</v>
      </c>
      <c r="K2911" s="133">
        <v>92025246717.154755</v>
      </c>
      <c r="L2911" s="133">
        <v>2121619710437.2827</v>
      </c>
      <c r="M2911" s="133">
        <v>14377266901460.273</v>
      </c>
      <c r="N2911" s="133">
        <v>15516282538326.336</v>
      </c>
      <c r="O2911" s="132">
        <v>0.60357036911899875</v>
      </c>
      <c r="P2911" s="132">
        <v>0.67286093714822415</v>
      </c>
      <c r="Q2911" s="133">
        <v>3827.400724796827</v>
      </c>
      <c r="R2911" s="426">
        <v>1.1959288676177104</v>
      </c>
    </row>
    <row r="2912" spans="1:18">
      <c r="A2912" s="134">
        <f t="shared" si="45"/>
        <v>2907</v>
      </c>
      <c r="B2912" s="131">
        <v>9693910.2774869837</v>
      </c>
      <c r="C2912" s="131">
        <v>10093384.123244191</v>
      </c>
      <c r="D2912" s="131">
        <v>634445.27789688157</v>
      </c>
      <c r="E2912" s="131">
        <v>4417727.5525754308</v>
      </c>
      <c r="F2912" s="133">
        <v>240010260264.36139</v>
      </c>
      <c r="G2912" s="133">
        <v>61865612149.231384</v>
      </c>
      <c r="H2912" s="133">
        <v>504433814667.81262</v>
      </c>
      <c r="I2912" s="133">
        <v>16566606506664.17</v>
      </c>
      <c r="J2912" s="133">
        <v>236131954594.84528</v>
      </c>
      <c r="K2912" s="133">
        <v>81718872639.448059</v>
      </c>
      <c r="L2912" s="133">
        <v>1870479386312.4971</v>
      </c>
      <c r="M2912" s="133">
        <v>19259370534878.773</v>
      </c>
      <c r="N2912" s="133">
        <v>20520925090954.148</v>
      </c>
      <c r="O2912" s="132">
        <v>0.66934767642731863</v>
      </c>
      <c r="P2912" s="132">
        <v>0.73233002259519242</v>
      </c>
      <c r="Q2912" s="133">
        <v>5061.895681044437</v>
      </c>
      <c r="R2912" s="426">
        <v>1.3716162384980131</v>
      </c>
    </row>
    <row r="2913" spans="1:18">
      <c r="A2913" s="134">
        <f t="shared" si="45"/>
        <v>2908</v>
      </c>
      <c r="B2913" s="131">
        <v>9750613.0999113042</v>
      </c>
      <c r="C2913" s="131">
        <v>3682620.3277823105</v>
      </c>
      <c r="D2913" s="131">
        <v>1215783.8779377076</v>
      </c>
      <c r="E2913" s="131">
        <v>7530065.8469643332</v>
      </c>
      <c r="F2913" s="133">
        <v>276495012715.96021</v>
      </c>
      <c r="G2913" s="133">
        <v>53606041623.122429</v>
      </c>
      <c r="H2913" s="133">
        <v>640556094364.93237</v>
      </c>
      <c r="I2913" s="133">
        <v>9353779493452.6035</v>
      </c>
      <c r="J2913" s="133">
        <v>448249808766.41467</v>
      </c>
      <c r="K2913" s="133">
        <v>111439905967.66237</v>
      </c>
      <c r="L2913" s="133">
        <v>2764027831466.9102</v>
      </c>
      <c r="M2913" s="133">
        <v>13318053134018.521</v>
      </c>
      <c r="N2913" s="133">
        <v>14221221375465.225</v>
      </c>
      <c r="O2913" s="132">
        <v>0.54796114418679986</v>
      </c>
      <c r="P2913" s="132">
        <v>0.62065092208570727</v>
      </c>
      <c r="Q2913" s="133">
        <v>3507.9480452553589</v>
      </c>
      <c r="R2913" s="426">
        <v>1.0317646545820496</v>
      </c>
    </row>
    <row r="2914" spans="1:18">
      <c r="A2914" s="134">
        <f t="shared" si="45"/>
        <v>2909</v>
      </c>
      <c r="B2914" s="131">
        <v>12557057.035804791</v>
      </c>
      <c r="C2914" s="131">
        <v>4835460.8143457994</v>
      </c>
      <c r="D2914" s="131">
        <v>699431.95449972979</v>
      </c>
      <c r="E2914" s="131">
        <v>4322439.549038236</v>
      </c>
      <c r="F2914" s="133">
        <v>176207877741.80475</v>
      </c>
      <c r="G2914" s="133">
        <v>46090887300.245247</v>
      </c>
      <c r="H2914" s="133">
        <v>175972920605.2261</v>
      </c>
      <c r="I2914" s="133">
        <v>8839832179738.5645</v>
      </c>
      <c r="J2914" s="133">
        <v>230222011478.97168</v>
      </c>
      <c r="K2914" s="133">
        <v>69412785311.296234</v>
      </c>
      <c r="L2914" s="133">
        <v>1347719798740.4805</v>
      </c>
      <c r="M2914" s="133">
        <v>10663159695874.539</v>
      </c>
      <c r="N2914" s="133">
        <v>11402611353593.758</v>
      </c>
      <c r="O2914" s="132">
        <v>0.53271366571212875</v>
      </c>
      <c r="P2914" s="132">
        <v>0.57634555872539805</v>
      </c>
      <c r="Q2914" s="133">
        <v>2812.6816363082776</v>
      </c>
      <c r="R2914" s="426">
        <v>0.96474903882075114</v>
      </c>
    </row>
    <row r="2915" spans="1:18">
      <c r="A2915" s="134">
        <f t="shared" si="45"/>
        <v>2910</v>
      </c>
      <c r="B2915" s="131">
        <v>5854036.8170344932</v>
      </c>
      <c r="C2915" s="131">
        <v>2485443.6974760205</v>
      </c>
      <c r="D2915" s="131">
        <v>1115775.2471698211</v>
      </c>
      <c r="E2915" s="131">
        <v>4358044.9684857316</v>
      </c>
      <c r="F2915" s="133">
        <v>217285852407.75049</v>
      </c>
      <c r="G2915" s="133">
        <v>45242772841.743881</v>
      </c>
      <c r="H2915" s="133">
        <v>437882730296.35632</v>
      </c>
      <c r="I2915" s="133">
        <v>6180391603179.6719</v>
      </c>
      <c r="J2915" s="133">
        <v>259707297971.5282</v>
      </c>
      <c r="K2915" s="133">
        <v>100975107937.46945</v>
      </c>
      <c r="L2915" s="133">
        <v>2605405881698.1567</v>
      </c>
      <c r="M2915" s="133">
        <v>9584362621083.1836</v>
      </c>
      <c r="N2915" s="133">
        <v>10330752412992.746</v>
      </c>
      <c r="O2915" s="132">
        <v>0.53033850774725511</v>
      </c>
      <c r="P2915" s="132">
        <v>0.60336901311840663</v>
      </c>
      <c r="Q2915" s="133">
        <v>2548.2862390213977</v>
      </c>
      <c r="R2915" s="426">
        <v>1.2267151454934555</v>
      </c>
    </row>
    <row r="2916" spans="1:18">
      <c r="A2916" s="134">
        <f t="shared" si="45"/>
        <v>2911</v>
      </c>
      <c r="B2916" s="131">
        <v>10150294.443902515</v>
      </c>
      <c r="C2916" s="131">
        <v>17825437.581292342</v>
      </c>
      <c r="D2916" s="131">
        <v>812608.31555034011</v>
      </c>
      <c r="E2916" s="131">
        <v>6365177.4921760373</v>
      </c>
      <c r="F2916" s="133">
        <v>262533048116.71112</v>
      </c>
      <c r="G2916" s="133">
        <v>56770919495.852478</v>
      </c>
      <c r="H2916" s="133">
        <v>604449285436.10938</v>
      </c>
      <c r="I2916" s="133">
        <v>27573179112372.676</v>
      </c>
      <c r="J2916" s="133">
        <v>417040589130.00696</v>
      </c>
      <c r="K2916" s="133">
        <v>75599828907.325119</v>
      </c>
      <c r="L2916" s="133">
        <v>1592999089323.5085</v>
      </c>
      <c r="M2916" s="133">
        <v>30263267905169.625</v>
      </c>
      <c r="N2916" s="133">
        <v>32242221111331.086</v>
      </c>
      <c r="O2916" s="132">
        <v>0.69903476684890387</v>
      </c>
      <c r="P2916" s="132">
        <v>0.77018997277345536</v>
      </c>
      <c r="Q2916" s="133">
        <v>7953.1872499583342</v>
      </c>
      <c r="R2916" s="426">
        <v>1.0568169289733549</v>
      </c>
    </row>
    <row r="2917" spans="1:18">
      <c r="A2917" s="134">
        <f t="shared" si="45"/>
        <v>2912</v>
      </c>
      <c r="B2917" s="131">
        <v>13562426.985716272</v>
      </c>
      <c r="C2917" s="131">
        <v>22590253.331561565</v>
      </c>
      <c r="D2917" s="131">
        <v>1109827.211831504</v>
      </c>
      <c r="E2917" s="131">
        <v>4985431.6950756935</v>
      </c>
      <c r="F2917" s="133">
        <v>277993403337.28223</v>
      </c>
      <c r="G2917" s="133">
        <v>70961743433.265961</v>
      </c>
      <c r="H2917" s="133">
        <v>926688385964.72058</v>
      </c>
      <c r="I2917" s="133">
        <v>28938195551088.098</v>
      </c>
      <c r="J2917" s="133">
        <v>276531272376.54938</v>
      </c>
      <c r="K2917" s="133">
        <v>103434463985.05919</v>
      </c>
      <c r="L2917" s="133">
        <v>2066751478991.5249</v>
      </c>
      <c r="M2917" s="133">
        <v>32311601152405.949</v>
      </c>
      <c r="N2917" s="133">
        <v>34293713825127.359</v>
      </c>
      <c r="O2917" s="132">
        <v>0.70242374888930526</v>
      </c>
      <c r="P2917" s="132">
        <v>0.766203163892481</v>
      </c>
      <c r="Q2917" s="133">
        <v>8459.2288665829692</v>
      </c>
      <c r="R2917" s="426">
        <v>0.9439448909532937</v>
      </c>
    </row>
    <row r="2918" spans="1:18">
      <c r="A2918" s="134">
        <f t="shared" si="45"/>
        <v>2913</v>
      </c>
      <c r="B2918" s="131">
        <v>9981639.3067466561</v>
      </c>
      <c r="C2918" s="131">
        <v>15596672.037245506</v>
      </c>
      <c r="D2918" s="131">
        <v>1069455.2064183308</v>
      </c>
      <c r="E2918" s="131">
        <v>4220626.3092656042</v>
      </c>
      <c r="F2918" s="133">
        <v>150168310908.09662</v>
      </c>
      <c r="G2918" s="133">
        <v>43488672739.914673</v>
      </c>
      <c r="H2918" s="133">
        <v>583593398681.12634</v>
      </c>
      <c r="I2918" s="133">
        <v>15134249213290.809</v>
      </c>
      <c r="J2918" s="133">
        <v>325949512508.33569</v>
      </c>
      <c r="K2918" s="133">
        <v>120238910325.68677</v>
      </c>
      <c r="L2918" s="133">
        <v>2357750488391.1875</v>
      </c>
      <c r="M2918" s="133">
        <v>18521781523197.148</v>
      </c>
      <c r="N2918" s="133">
        <v>19670690037550.387</v>
      </c>
      <c r="O2918" s="132">
        <v>0.66046396363472815</v>
      </c>
      <c r="P2918" s="132">
        <v>0.73089855814593874</v>
      </c>
      <c r="Q2918" s="133">
        <v>4852.1682381722712</v>
      </c>
      <c r="R2918" s="426">
        <v>1.0535912480759198</v>
      </c>
    </row>
    <row r="2919" spans="1:18">
      <c r="A2919" s="134">
        <f t="shared" si="45"/>
        <v>2914</v>
      </c>
      <c r="B2919" s="131">
        <v>9178024.8429983687</v>
      </c>
      <c r="C2919" s="131">
        <v>5254847.4971773606</v>
      </c>
      <c r="D2919" s="131">
        <v>771554.70830763783</v>
      </c>
      <c r="E2919" s="131">
        <v>6277727.140358068</v>
      </c>
      <c r="F2919" s="133">
        <v>191798958846.78226</v>
      </c>
      <c r="G2919" s="133">
        <v>57242872275.478409</v>
      </c>
      <c r="H2919" s="133">
        <v>759288698938.92871</v>
      </c>
      <c r="I2919" s="133">
        <v>10631436742322.326</v>
      </c>
      <c r="J2919" s="133">
        <v>179779309017.67816</v>
      </c>
      <c r="K2919" s="133">
        <v>63560323872.215698</v>
      </c>
      <c r="L2919" s="133">
        <v>1381584361699.616</v>
      </c>
      <c r="M2919" s="133">
        <v>13015649435850.762</v>
      </c>
      <c r="N2919" s="133">
        <v>13907252796921.074</v>
      </c>
      <c r="O2919" s="132">
        <v>0.54300033385272561</v>
      </c>
      <c r="P2919" s="132">
        <v>0.60122394513306099</v>
      </c>
      <c r="Q2919" s="133">
        <v>3430.5014299262639</v>
      </c>
      <c r="R2919" s="426">
        <v>1.0244372926201122</v>
      </c>
    </row>
    <row r="2920" spans="1:18">
      <c r="A2920" s="134">
        <f t="shared" si="45"/>
        <v>2915</v>
      </c>
      <c r="B2920" s="131">
        <v>11613573.517024714</v>
      </c>
      <c r="C2920" s="131">
        <v>6309489.8511133902</v>
      </c>
      <c r="D2920" s="131">
        <v>1086137.9783957722</v>
      </c>
      <c r="E2920" s="131">
        <v>4370376.3574550506</v>
      </c>
      <c r="F2920" s="133">
        <v>247965923970.12146</v>
      </c>
      <c r="G2920" s="133">
        <v>45427626389.476357</v>
      </c>
      <c r="H2920" s="133">
        <v>637547403867.61475</v>
      </c>
      <c r="I2920" s="133">
        <v>11274730130161.309</v>
      </c>
      <c r="J2920" s="133">
        <v>265136941112.75427</v>
      </c>
      <c r="K2920" s="133">
        <v>87371385066.440872</v>
      </c>
      <c r="L2920" s="133">
        <v>2014927766666.657</v>
      </c>
      <c r="M2920" s="133">
        <v>14279713626874.775</v>
      </c>
      <c r="N2920" s="133">
        <v>15384039879680.893</v>
      </c>
      <c r="O2920" s="132">
        <v>0.60251173008248549</v>
      </c>
      <c r="P2920" s="132">
        <v>0.66368252534362804</v>
      </c>
      <c r="Q2920" s="133">
        <v>3794.7804340604075</v>
      </c>
      <c r="R2920" s="426">
        <v>0.95325873823407603</v>
      </c>
    </row>
    <row r="2921" spans="1:18">
      <c r="A2921" s="134">
        <f t="shared" si="45"/>
        <v>2916</v>
      </c>
      <c r="B2921" s="131">
        <v>12115643.730425278</v>
      </c>
      <c r="C2921" s="131">
        <v>10561682.574741881</v>
      </c>
      <c r="D2921" s="131">
        <v>1236990.3890220087</v>
      </c>
      <c r="E2921" s="131">
        <v>3163194.8739727959</v>
      </c>
      <c r="F2921" s="133">
        <v>196673462567.5134</v>
      </c>
      <c r="G2921" s="133">
        <v>47170429003.769302</v>
      </c>
      <c r="H2921" s="133">
        <v>532255021950.31317</v>
      </c>
      <c r="I2921" s="133">
        <v>15550251473509.799</v>
      </c>
      <c r="J2921" s="133">
        <v>179993852227.16061</v>
      </c>
      <c r="K2921" s="133">
        <v>100003451968.43643</v>
      </c>
      <c r="L2921" s="133">
        <v>2558411708314.2661</v>
      </c>
      <c r="M2921" s="133">
        <v>18920915507969.973</v>
      </c>
      <c r="N2921" s="133">
        <v>20142307412906.102</v>
      </c>
      <c r="O2921" s="132">
        <v>0.65786254677476985</v>
      </c>
      <c r="P2921" s="132">
        <v>0.72520343976503621</v>
      </c>
      <c r="Q2921" s="133">
        <v>4968.5020752111741</v>
      </c>
      <c r="R2921" s="426">
        <v>0.9662794446177112</v>
      </c>
    </row>
    <row r="2922" spans="1:18">
      <c r="A2922" s="134">
        <f t="shared" si="45"/>
        <v>2917</v>
      </c>
      <c r="B2922" s="131">
        <v>8626191.1194882318</v>
      </c>
      <c r="C2922" s="131">
        <v>4875408.3395193992</v>
      </c>
      <c r="D2922" s="131">
        <v>1299997.1689786999</v>
      </c>
      <c r="E2922" s="131">
        <v>3030705.1620281646</v>
      </c>
      <c r="F2922" s="133">
        <v>185149604510.25757</v>
      </c>
      <c r="G2922" s="133">
        <v>56994447086.822601</v>
      </c>
      <c r="H2922" s="133">
        <v>539085884866.07568</v>
      </c>
      <c r="I2922" s="133">
        <v>10831967507958.92</v>
      </c>
      <c r="J2922" s="133">
        <v>169436925953.3382</v>
      </c>
      <c r="K2922" s="133">
        <v>178487047655.27533</v>
      </c>
      <c r="L2922" s="133">
        <v>3508314096001.5005</v>
      </c>
      <c r="M2922" s="133">
        <v>15227291462435.109</v>
      </c>
      <c r="N2922" s="133">
        <v>16405385129507.344</v>
      </c>
      <c r="O2922" s="132">
        <v>0.63366307318495019</v>
      </c>
      <c r="P2922" s="132">
        <v>0.70096938671592413</v>
      </c>
      <c r="Q2922" s="133">
        <v>4046.7156214867646</v>
      </c>
      <c r="R2922" s="426">
        <v>1.2512310383908842</v>
      </c>
    </row>
    <row r="2923" spans="1:18">
      <c r="A2923" s="134">
        <f t="shared" si="45"/>
        <v>2918</v>
      </c>
      <c r="B2923" s="131">
        <v>11192264.90002149</v>
      </c>
      <c r="C2923" s="131">
        <v>17414217.562307939</v>
      </c>
      <c r="D2923" s="131">
        <v>1206017.4966866986</v>
      </c>
      <c r="E2923" s="131">
        <v>7298695.4503039885</v>
      </c>
      <c r="F2923" s="133">
        <v>263205183660.22009</v>
      </c>
      <c r="G2923" s="133">
        <v>84770730371.199448</v>
      </c>
      <c r="H2923" s="133">
        <v>695068630801.02917</v>
      </c>
      <c r="I2923" s="133">
        <v>24031573931596.805</v>
      </c>
      <c r="J2923" s="133">
        <v>553341595610.46179</v>
      </c>
      <c r="K2923" s="133">
        <v>125525549038.67786</v>
      </c>
      <c r="L2923" s="133">
        <v>2986493746537.8701</v>
      </c>
      <c r="M2923" s="133">
        <v>28392003453584.844</v>
      </c>
      <c r="N2923" s="133">
        <v>30095154021343.016</v>
      </c>
      <c r="O2923" s="132">
        <v>0.67630385296633933</v>
      </c>
      <c r="P2923" s="132">
        <v>0.74280456257319105</v>
      </c>
      <c r="Q2923" s="133">
        <v>7423.5703062020266</v>
      </c>
      <c r="R2923" s="426">
        <v>1.1764568871606766</v>
      </c>
    </row>
    <row r="2924" spans="1:18">
      <c r="A2924" s="134">
        <f t="shared" si="45"/>
        <v>2919</v>
      </c>
      <c r="B2924" s="131">
        <v>10270819.549222408</v>
      </c>
      <c r="C2924" s="131">
        <v>5097688.215521575</v>
      </c>
      <c r="D2924" s="131">
        <v>489743.58278534259</v>
      </c>
      <c r="E2924" s="131">
        <v>4592761.4016697416</v>
      </c>
      <c r="F2924" s="133">
        <v>187267143638.18396</v>
      </c>
      <c r="G2924" s="133">
        <v>40115410490.744125</v>
      </c>
      <c r="H2924" s="133">
        <v>655672030674.36353</v>
      </c>
      <c r="I2924" s="133">
        <v>8408847380402.2402</v>
      </c>
      <c r="J2924" s="133">
        <v>192562261603.37234</v>
      </c>
      <c r="K2924" s="133">
        <v>54198921178.995689</v>
      </c>
      <c r="L2924" s="133">
        <v>1109960146180.5005</v>
      </c>
      <c r="M2924" s="133">
        <v>10421240740039.473</v>
      </c>
      <c r="N2924" s="133">
        <v>11233505107554.25</v>
      </c>
      <c r="O2924" s="132">
        <v>0.54746145169491889</v>
      </c>
      <c r="P2924" s="132">
        <v>0.60402882023692372</v>
      </c>
      <c r="Q2924" s="133">
        <v>2770.9682061061299</v>
      </c>
      <c r="R2924" s="426">
        <v>1.040526812198499</v>
      </c>
    </row>
    <row r="2925" spans="1:18">
      <c r="A2925" s="134">
        <f t="shared" si="45"/>
        <v>2920</v>
      </c>
      <c r="B2925" s="131">
        <v>6851291.5871253023</v>
      </c>
      <c r="C2925" s="131">
        <v>14306293.84287658</v>
      </c>
      <c r="D2925" s="131">
        <v>793147.75957196485</v>
      </c>
      <c r="E2925" s="131">
        <v>4312295.8143954435</v>
      </c>
      <c r="F2925" s="133">
        <v>217999947956.77451</v>
      </c>
      <c r="G2925" s="133">
        <v>50262461613.650681</v>
      </c>
      <c r="H2925" s="133">
        <v>694515618673.6084</v>
      </c>
      <c r="I2925" s="133">
        <v>24291195937178.539</v>
      </c>
      <c r="J2925" s="133">
        <v>245304566732.1619</v>
      </c>
      <c r="K2925" s="133">
        <v>73420288291.702454</v>
      </c>
      <c r="L2925" s="133">
        <v>2142037278650.4043</v>
      </c>
      <c r="M2925" s="133">
        <v>27446473689526.414</v>
      </c>
      <c r="N2925" s="133">
        <v>29333952972665.34</v>
      </c>
      <c r="O2925" s="132">
        <v>0.74142849799000821</v>
      </c>
      <c r="P2925" s="132">
        <v>0.80102373765341928</v>
      </c>
      <c r="Q2925" s="133">
        <v>7235.8048773224818</v>
      </c>
      <c r="R2925" s="426">
        <v>1.158527099729908</v>
      </c>
    </row>
    <row r="2926" spans="1:18">
      <c r="A2926" s="134">
        <f t="shared" si="45"/>
        <v>2921</v>
      </c>
      <c r="B2926" s="131">
        <v>9670180.9145314116</v>
      </c>
      <c r="C2926" s="131">
        <v>11855858.367655994</v>
      </c>
      <c r="D2926" s="131">
        <v>802998.43831580703</v>
      </c>
      <c r="E2926" s="131">
        <v>4644809.4867522009</v>
      </c>
      <c r="F2926" s="133">
        <v>268631094273.49069</v>
      </c>
      <c r="G2926" s="133">
        <v>55730015922.04303</v>
      </c>
      <c r="H2926" s="133">
        <v>577890205869.29578</v>
      </c>
      <c r="I2926" s="133">
        <v>20145745600962.5</v>
      </c>
      <c r="J2926" s="133">
        <v>293181617518.90558</v>
      </c>
      <c r="K2926" s="133">
        <v>75943968744.263336</v>
      </c>
      <c r="L2926" s="133">
        <v>1721621079925.5144</v>
      </c>
      <c r="M2926" s="133">
        <v>22814382473020.48</v>
      </c>
      <c r="N2926" s="133">
        <v>24248571520665.137</v>
      </c>
      <c r="O2926" s="132">
        <v>0.69345619480702558</v>
      </c>
      <c r="P2926" s="132">
        <v>0.76213337307295226</v>
      </c>
      <c r="Q2926" s="133">
        <v>5981.3940603515384</v>
      </c>
      <c r="R2926" s="426">
        <v>1.0455837347689765</v>
      </c>
    </row>
    <row r="2927" spans="1:18">
      <c r="A2927" s="134">
        <f t="shared" si="45"/>
        <v>2922</v>
      </c>
      <c r="B2927" s="131">
        <v>18054320.671230093</v>
      </c>
      <c r="C2927" s="131">
        <v>15550505.886680968</v>
      </c>
      <c r="D2927" s="131">
        <v>779700.85602116468</v>
      </c>
      <c r="E2927" s="131">
        <v>4733131.5932249017</v>
      </c>
      <c r="F2927" s="133">
        <v>214751685524.32144</v>
      </c>
      <c r="G2927" s="133">
        <v>64962395456.325668</v>
      </c>
      <c r="H2927" s="133">
        <v>0</v>
      </c>
      <c r="I2927" s="133">
        <v>21347617317747.305</v>
      </c>
      <c r="J2927" s="133">
        <v>270084446164.71771</v>
      </c>
      <c r="K2927" s="133">
        <v>109599310351.64876</v>
      </c>
      <c r="L2927" s="133">
        <v>1910611861556.3931</v>
      </c>
      <c r="M2927" s="133">
        <v>23637912935820.066</v>
      </c>
      <c r="N2927" s="133">
        <v>24952329354036.617</v>
      </c>
      <c r="O2927" s="132">
        <v>0.62393846375729245</v>
      </c>
      <c r="P2927" s="132">
        <v>0.68819641366158324</v>
      </c>
      <c r="Q2927" s="133">
        <v>6154.989973862017</v>
      </c>
      <c r="R2927" s="426">
        <v>1.1521259991418051</v>
      </c>
    </row>
    <row r="2928" spans="1:18">
      <c r="A2928" s="134">
        <f t="shared" si="45"/>
        <v>2923</v>
      </c>
      <c r="B2928" s="131">
        <v>8417526.590154523</v>
      </c>
      <c r="C2928" s="131">
        <v>5722771.4153693775</v>
      </c>
      <c r="D2928" s="131">
        <v>1310391.2637042869</v>
      </c>
      <c r="E2928" s="131">
        <v>5286168.3564428072</v>
      </c>
      <c r="F2928" s="133">
        <v>216569926587.04663</v>
      </c>
      <c r="G2928" s="133">
        <v>57148526122.074753</v>
      </c>
      <c r="H2928" s="133">
        <v>572313511384.25623</v>
      </c>
      <c r="I2928" s="133">
        <v>9024926634883.3906</v>
      </c>
      <c r="J2928" s="133">
        <v>257572082048.43518</v>
      </c>
      <c r="K2928" s="133">
        <v>110389455518.30396</v>
      </c>
      <c r="L2928" s="133">
        <v>2853225586039.5713</v>
      </c>
      <c r="M2928" s="133">
        <v>12818427269873.957</v>
      </c>
      <c r="N2928" s="133">
        <v>13711887903471.227</v>
      </c>
      <c r="O2928" s="132">
        <v>0.5641920254916184</v>
      </c>
      <c r="P2928" s="132">
        <v>0.64566929209675561</v>
      </c>
      <c r="Q2928" s="133">
        <v>3382.3107803333069</v>
      </c>
      <c r="R2928" s="426">
        <v>1.1152847918793478</v>
      </c>
    </row>
    <row r="2929" spans="1:18">
      <c r="A2929" s="134">
        <f t="shared" si="45"/>
        <v>2924</v>
      </c>
      <c r="B2929" s="131">
        <v>12068762.524974423</v>
      </c>
      <c r="C2929" s="131">
        <v>7721365.5393831534</v>
      </c>
      <c r="D2929" s="131">
        <v>1065015.8243020521</v>
      </c>
      <c r="E2929" s="131">
        <v>6146617.7531580096</v>
      </c>
      <c r="F2929" s="133">
        <v>162468710740.29132</v>
      </c>
      <c r="G2929" s="133">
        <v>55901994487.429886</v>
      </c>
      <c r="H2929" s="133">
        <v>290345691152.59747</v>
      </c>
      <c r="I2929" s="133">
        <v>12786297019469.9</v>
      </c>
      <c r="J2929" s="133">
        <v>470366526538.6001</v>
      </c>
      <c r="K2929" s="133">
        <v>143800499423.93866</v>
      </c>
      <c r="L2929" s="133">
        <v>2146382820086.7576</v>
      </c>
      <c r="M2929" s="133">
        <v>15837192556671.795</v>
      </c>
      <c r="N2929" s="133">
        <v>16914781744393.697</v>
      </c>
      <c r="O2929" s="132">
        <v>0.59410576862535569</v>
      </c>
      <c r="P2929" s="132">
        <v>0.65256216130235845</v>
      </c>
      <c r="Q2929" s="133">
        <v>4172.3684618632706</v>
      </c>
      <c r="R2929" s="426">
        <v>0.92550461272078866</v>
      </c>
    </row>
    <row r="2930" spans="1:18">
      <c r="A2930" s="134">
        <f t="shared" si="45"/>
        <v>2925</v>
      </c>
      <c r="B2930" s="131">
        <v>7613661.8401274048</v>
      </c>
      <c r="C2930" s="131">
        <v>9260481.2472331468</v>
      </c>
      <c r="D2930" s="131">
        <v>1308139.4616352171</v>
      </c>
      <c r="E2930" s="131">
        <v>4089810.9074276877</v>
      </c>
      <c r="F2930" s="133">
        <v>195188710739.01312</v>
      </c>
      <c r="G2930" s="133">
        <v>38128321236.124634</v>
      </c>
      <c r="H2930" s="133">
        <v>669347375030.21033</v>
      </c>
      <c r="I2930" s="133">
        <v>16428417240317.141</v>
      </c>
      <c r="J2930" s="133">
        <v>179783335711.23367</v>
      </c>
      <c r="K2930" s="133">
        <v>105068823710.01573</v>
      </c>
      <c r="L2930" s="133">
        <v>2669381622641.0947</v>
      </c>
      <c r="M2930" s="133">
        <v>20051998397409.695</v>
      </c>
      <c r="N2930" s="133">
        <v>21363419640522.758</v>
      </c>
      <c r="O2930" s="132">
        <v>0.68682106969020429</v>
      </c>
      <c r="P2930" s="132">
        <v>0.75531595717283662</v>
      </c>
      <c r="Q2930" s="133">
        <v>5269.7137741792694</v>
      </c>
      <c r="R2930" s="426">
        <v>1.0337373237878389</v>
      </c>
    </row>
    <row r="2931" spans="1:18">
      <c r="A2931" s="134">
        <f t="shared" si="45"/>
        <v>2926</v>
      </c>
      <c r="B2931" s="131">
        <v>8564300.8728418928</v>
      </c>
      <c r="C2931" s="131">
        <v>11050656.720104229</v>
      </c>
      <c r="D2931" s="131">
        <v>793297.725688315</v>
      </c>
      <c r="E2931" s="131">
        <v>3710106.3491809126</v>
      </c>
      <c r="F2931" s="133">
        <v>197188949070.75571</v>
      </c>
      <c r="G2931" s="133">
        <v>37326529973.063614</v>
      </c>
      <c r="H2931" s="133">
        <v>522753705543.59961</v>
      </c>
      <c r="I2931" s="133">
        <v>11806522597676.158</v>
      </c>
      <c r="J2931" s="133">
        <v>251774987339.61209</v>
      </c>
      <c r="K2931" s="133">
        <v>111083895124.17166</v>
      </c>
      <c r="L2931" s="133">
        <v>1731631765255.8088</v>
      </c>
      <c r="M2931" s="133">
        <v>14423766950939.35</v>
      </c>
      <c r="N2931" s="133">
        <v>15407513689197.328</v>
      </c>
      <c r="O2931" s="132">
        <v>0.63184120818490175</v>
      </c>
      <c r="P2931" s="132">
        <v>0.70679381041821832</v>
      </c>
      <c r="Q2931" s="133">
        <v>3800.5707176115757</v>
      </c>
      <c r="R2931" s="426">
        <v>1.077635672886007</v>
      </c>
    </row>
    <row r="2932" spans="1:18">
      <c r="A2932" s="134">
        <f t="shared" si="45"/>
        <v>2927</v>
      </c>
      <c r="B2932" s="131">
        <v>7484619.9345413111</v>
      </c>
      <c r="C2932" s="131">
        <v>15302568.488282029</v>
      </c>
      <c r="D2932" s="131">
        <v>1194470.4787652907</v>
      </c>
      <c r="E2932" s="131">
        <v>4407397.798057369</v>
      </c>
      <c r="F2932" s="133">
        <v>294355028752.47815</v>
      </c>
      <c r="G2932" s="133">
        <v>60847972783.211998</v>
      </c>
      <c r="H2932" s="133">
        <v>587082973268.03564</v>
      </c>
      <c r="I2932" s="133">
        <v>23553729498099.453</v>
      </c>
      <c r="J2932" s="133">
        <v>346802554580.91699</v>
      </c>
      <c r="K2932" s="133">
        <v>99738625234.67981</v>
      </c>
      <c r="L2932" s="133">
        <v>2206066369342.3374</v>
      </c>
      <c r="M2932" s="133">
        <v>26793420020525.422</v>
      </c>
      <c r="N2932" s="133">
        <v>28568204735861.324</v>
      </c>
      <c r="O2932" s="132">
        <v>0.72698631770332678</v>
      </c>
      <c r="P2932" s="132">
        <v>0.79421992703343347</v>
      </c>
      <c r="Q2932" s="133">
        <v>7046.9177937497097</v>
      </c>
      <c r="R2932" s="426">
        <v>0.95277375506841611</v>
      </c>
    </row>
    <row r="2933" spans="1:18">
      <c r="A2933" s="134">
        <f t="shared" si="45"/>
        <v>2928</v>
      </c>
      <c r="B2933" s="131">
        <v>7335762.2231883109</v>
      </c>
      <c r="C2933" s="131">
        <v>4625331.0731377387</v>
      </c>
      <c r="D2933" s="131">
        <v>948097.8367103592</v>
      </c>
      <c r="E2933" s="131">
        <v>4230603.6676891549</v>
      </c>
      <c r="F2933" s="133">
        <v>189870852400.90317</v>
      </c>
      <c r="G2933" s="133">
        <v>45459296340.708694</v>
      </c>
      <c r="H2933" s="133">
        <v>579522290732.05994</v>
      </c>
      <c r="I2933" s="133">
        <v>9376199175247.832</v>
      </c>
      <c r="J2933" s="133">
        <v>245062580609.02817</v>
      </c>
      <c r="K2933" s="133">
        <v>96686669396.108459</v>
      </c>
      <c r="L2933" s="133">
        <v>2374899966898.5654</v>
      </c>
      <c r="M2933" s="133">
        <v>12672370682883.594</v>
      </c>
      <c r="N2933" s="133">
        <v>13502801928792.42</v>
      </c>
      <c r="O2933" s="132">
        <v>0.60536483377921668</v>
      </c>
      <c r="P2933" s="132">
        <v>0.67747557884291632</v>
      </c>
      <c r="Q2933" s="133">
        <v>3330.735552242827</v>
      </c>
      <c r="R2933" s="426">
        <v>1.2983287361033946</v>
      </c>
    </row>
    <row r="2934" spans="1:18">
      <c r="A2934" s="134">
        <f t="shared" si="45"/>
        <v>2929</v>
      </c>
      <c r="B2934" s="131">
        <v>7184866.1513365712</v>
      </c>
      <c r="C2934" s="131">
        <v>5444425.5571513865</v>
      </c>
      <c r="D2934" s="131">
        <v>908157.89772076916</v>
      </c>
      <c r="E2934" s="131">
        <v>2239056.5066757156</v>
      </c>
      <c r="F2934" s="133">
        <v>212436862873.79388</v>
      </c>
      <c r="G2934" s="133">
        <v>28614828923.748302</v>
      </c>
      <c r="H2934" s="133">
        <v>537752461661.88239</v>
      </c>
      <c r="I2934" s="133">
        <v>9604557308055.252</v>
      </c>
      <c r="J2934" s="133">
        <v>64121076473.705055</v>
      </c>
      <c r="K2934" s="133">
        <v>100773928617.83095</v>
      </c>
      <c r="L2934" s="133">
        <v>1574739860551.2793</v>
      </c>
      <c r="M2934" s="133">
        <v>11881944635359.949</v>
      </c>
      <c r="N2934" s="133">
        <v>12645441257001.846</v>
      </c>
      <c r="O2934" s="132">
        <v>0.62450508669801008</v>
      </c>
      <c r="P2934" s="132">
        <v>0.69304618025467868</v>
      </c>
      <c r="Q2934" s="133">
        <v>3119.2504333995671</v>
      </c>
      <c r="R2934" s="426">
        <v>0.92786145274924348</v>
      </c>
    </row>
    <row r="2935" spans="1:18">
      <c r="A2935" s="134">
        <f t="shared" si="45"/>
        <v>2930</v>
      </c>
      <c r="B2935" s="131">
        <v>8334941.2292401278</v>
      </c>
      <c r="C2935" s="131">
        <v>6192516.2678780276</v>
      </c>
      <c r="D2935" s="131">
        <v>1055189.0110361234</v>
      </c>
      <c r="E2935" s="131">
        <v>4331799.2238253988</v>
      </c>
      <c r="F2935" s="133">
        <v>139926650084.87524</v>
      </c>
      <c r="G2935" s="133">
        <v>39061018742.218399</v>
      </c>
      <c r="H2935" s="133">
        <v>497016085269.9549</v>
      </c>
      <c r="I2935" s="133">
        <v>9313290515022.0469</v>
      </c>
      <c r="J2935" s="133">
        <v>250621612180.29401</v>
      </c>
      <c r="K2935" s="133">
        <v>87842413049.55867</v>
      </c>
      <c r="L2935" s="133">
        <v>2287122692974.1519</v>
      </c>
      <c r="M2935" s="133">
        <v>12435893318496.008</v>
      </c>
      <c r="N2935" s="133">
        <v>13293879737446.051</v>
      </c>
      <c r="O2935" s="132">
        <v>0.60165340585835236</v>
      </c>
      <c r="P2935" s="132">
        <v>0.67135363358231726</v>
      </c>
      <c r="Q2935" s="133">
        <v>3279.2007245796867</v>
      </c>
      <c r="R2935" s="426">
        <v>0.93282007954800117</v>
      </c>
    </row>
    <row r="2936" spans="1:18">
      <c r="A2936" s="134">
        <f t="shared" si="45"/>
        <v>2931</v>
      </c>
      <c r="B2936" s="131">
        <v>9323037.6968102027</v>
      </c>
      <c r="C2936" s="131">
        <v>5460135.2026350768</v>
      </c>
      <c r="D2936" s="131">
        <v>833073.55111898307</v>
      </c>
      <c r="E2936" s="131">
        <v>4418452.1940853819</v>
      </c>
      <c r="F2936" s="133">
        <v>233686312098.90479</v>
      </c>
      <c r="G2936" s="133">
        <v>50976475091.974983</v>
      </c>
      <c r="H2936" s="133">
        <v>694639838694.58765</v>
      </c>
      <c r="I2936" s="133">
        <v>11294302132409.295</v>
      </c>
      <c r="J2936" s="133">
        <v>210135346948.48035</v>
      </c>
      <c r="K2936" s="133">
        <v>72277779034.85791</v>
      </c>
      <c r="L2936" s="133">
        <v>1804322609545.3372</v>
      </c>
      <c r="M2936" s="133">
        <v>14075677706632.559</v>
      </c>
      <c r="N2936" s="133">
        <v>15051526494111.76</v>
      </c>
      <c r="O2936" s="132">
        <v>0.61225471119257124</v>
      </c>
      <c r="P2936" s="132">
        <v>0.68841160004972568</v>
      </c>
      <c r="Q2936" s="133">
        <v>3712.7593720058608</v>
      </c>
      <c r="R2936" s="426">
        <v>1.1229791234260773</v>
      </c>
    </row>
    <row r="2937" spans="1:18">
      <c r="A2937" s="134">
        <f t="shared" si="45"/>
        <v>2932</v>
      </c>
      <c r="B2937" s="131">
        <v>11080721.904681576</v>
      </c>
      <c r="C2937" s="131">
        <v>6698613.0517400987</v>
      </c>
      <c r="D2937" s="131">
        <v>1071319.0480999444</v>
      </c>
      <c r="E2937" s="131">
        <v>4462491.4252330288</v>
      </c>
      <c r="F2937" s="133">
        <v>177308990211.06799</v>
      </c>
      <c r="G2937" s="133">
        <v>51702395126.715683</v>
      </c>
      <c r="H2937" s="133">
        <v>542859675621.86768</v>
      </c>
      <c r="I2937" s="133">
        <v>10189039113386.74</v>
      </c>
      <c r="J2937" s="133">
        <v>397224931068.07361</v>
      </c>
      <c r="K2937" s="133">
        <v>99161071659.04776</v>
      </c>
      <c r="L2937" s="133">
        <v>2112834791720.3728</v>
      </c>
      <c r="M2937" s="133">
        <v>13341119583456.102</v>
      </c>
      <c r="N2937" s="133">
        <v>14207163434043.865</v>
      </c>
      <c r="O2937" s="132">
        <v>0.59256182378965472</v>
      </c>
      <c r="P2937" s="132">
        <v>0.67037862810839854</v>
      </c>
      <c r="Q2937" s="133">
        <v>3504.4803734691332</v>
      </c>
      <c r="R2937" s="426">
        <v>1.0772151536362027</v>
      </c>
    </row>
    <row r="2938" spans="1:18">
      <c r="A2938" s="134">
        <f t="shared" si="45"/>
        <v>2933</v>
      </c>
      <c r="B2938" s="131">
        <v>10544851.428643109</v>
      </c>
      <c r="C2938" s="131">
        <v>4716817.4171273494</v>
      </c>
      <c r="D2938" s="131">
        <v>911194.75423562364</v>
      </c>
      <c r="E2938" s="131">
        <v>5338234.0786488261</v>
      </c>
      <c r="F2938" s="133">
        <v>207156639839.65289</v>
      </c>
      <c r="G2938" s="133">
        <v>44355162812.02636</v>
      </c>
      <c r="H2938" s="133">
        <v>586278240681.31812</v>
      </c>
      <c r="I2938" s="133">
        <v>8697520831178.9834</v>
      </c>
      <c r="J2938" s="133">
        <v>329947513821.58014</v>
      </c>
      <c r="K2938" s="133">
        <v>85135048429.335587</v>
      </c>
      <c r="L2938" s="133">
        <v>1922507443276.9043</v>
      </c>
      <c r="M2938" s="133">
        <v>11621389077388.121</v>
      </c>
      <c r="N2938" s="133">
        <v>12447238630597.676</v>
      </c>
      <c r="O2938" s="132">
        <v>0.55392064040728195</v>
      </c>
      <c r="P2938" s="132">
        <v>0.6199714866906747</v>
      </c>
      <c r="Q2938" s="133">
        <v>3070.3598003447646</v>
      </c>
      <c r="R2938" s="426">
        <v>1.0232054095998977</v>
      </c>
    </row>
    <row r="2939" spans="1:18">
      <c r="A2939" s="134">
        <f t="shared" si="45"/>
        <v>2934</v>
      </c>
      <c r="B2939" s="131">
        <v>9761897.7550122663</v>
      </c>
      <c r="C2939" s="131">
        <v>4114048.9412670331</v>
      </c>
      <c r="D2939" s="131">
        <v>1185146.8734342875</v>
      </c>
      <c r="E2939" s="131">
        <v>3958209.1479787026</v>
      </c>
      <c r="F2939" s="133">
        <v>194658179599.85876</v>
      </c>
      <c r="G2939" s="133">
        <v>54084331387.527237</v>
      </c>
      <c r="H2939" s="133">
        <v>704266630380.08057</v>
      </c>
      <c r="I2939" s="133">
        <v>8137279385121.8994</v>
      </c>
      <c r="J2939" s="133">
        <v>212473768077.93536</v>
      </c>
      <c r="K2939" s="133">
        <v>195550298930.08844</v>
      </c>
      <c r="L2939" s="133">
        <v>2464586077084.6113</v>
      </c>
      <c r="M2939" s="133">
        <v>11714156159594.615</v>
      </c>
      <c r="N2939" s="133">
        <v>12531708246524.795</v>
      </c>
      <c r="O2939" s="132">
        <v>0.54088165198468874</v>
      </c>
      <c r="P2939" s="132">
        <v>0.62478881947381992</v>
      </c>
      <c r="Q2939" s="133">
        <v>3091.1959167550062</v>
      </c>
      <c r="R2939" s="426">
        <v>1.1078888766065229</v>
      </c>
    </row>
    <row r="2940" spans="1:18">
      <c r="A2940" s="134">
        <f t="shared" si="45"/>
        <v>2935</v>
      </c>
      <c r="B2940" s="131">
        <v>14883693.335129116</v>
      </c>
      <c r="C2940" s="131">
        <v>13418391.684944896</v>
      </c>
      <c r="D2940" s="131">
        <v>656570.53896626655</v>
      </c>
      <c r="E2940" s="131">
        <v>7408337.5773569606</v>
      </c>
      <c r="F2940" s="133">
        <v>266833663621.74634</v>
      </c>
      <c r="G2940" s="133">
        <v>68616177372.193283</v>
      </c>
      <c r="H2940" s="133">
        <v>0</v>
      </c>
      <c r="I2940" s="133">
        <v>22460204463828.324</v>
      </c>
      <c r="J2940" s="133">
        <v>550015965559.36902</v>
      </c>
      <c r="K2940" s="133">
        <v>49256422682.738441</v>
      </c>
      <c r="L2940" s="133">
        <v>1677751080145.5784</v>
      </c>
      <c r="M2940" s="133">
        <v>24737227932216.008</v>
      </c>
      <c r="N2940" s="133">
        <v>26009265279762.328</v>
      </c>
      <c r="O2940" s="132">
        <v>0.63278203280809864</v>
      </c>
      <c r="P2940" s="132">
        <v>0.69879824860518891</v>
      </c>
      <c r="Q2940" s="133">
        <v>6415.7043117321973</v>
      </c>
      <c r="R2940" s="426">
        <v>1.1369048074811732</v>
      </c>
    </row>
    <row r="2941" spans="1:18">
      <c r="A2941" s="134">
        <f t="shared" si="45"/>
        <v>2936</v>
      </c>
      <c r="B2941" s="131">
        <v>9338253.3374211155</v>
      </c>
      <c r="C2941" s="131">
        <v>17432818.472215988</v>
      </c>
      <c r="D2941" s="131">
        <v>737485.2606740226</v>
      </c>
      <c r="E2941" s="131">
        <v>4993407.0122552123</v>
      </c>
      <c r="F2941" s="133">
        <v>217670437131.53058</v>
      </c>
      <c r="G2941" s="133">
        <v>52529413837.547989</v>
      </c>
      <c r="H2941" s="133">
        <v>741189394722.20532</v>
      </c>
      <c r="I2941" s="133">
        <v>22374060369087.977</v>
      </c>
      <c r="J2941" s="133">
        <v>405407910709.9234</v>
      </c>
      <c r="K2941" s="133">
        <v>69181023451.796951</v>
      </c>
      <c r="L2941" s="133">
        <v>1432665874475.75</v>
      </c>
      <c r="M2941" s="133">
        <v>25022504572447.652</v>
      </c>
      <c r="N2941" s="133">
        <v>26506105986444.637</v>
      </c>
      <c r="O2941" s="132">
        <v>0.71065361573037777</v>
      </c>
      <c r="P2941" s="132">
        <v>0.78646797578534045</v>
      </c>
      <c r="Q2941" s="133">
        <v>6538.2599867895005</v>
      </c>
      <c r="R2941" s="426">
        <v>0.98595438309377159</v>
      </c>
    </row>
    <row r="2942" spans="1:18">
      <c r="A2942" s="134">
        <f t="shared" si="45"/>
        <v>2937</v>
      </c>
      <c r="B2942" s="131">
        <v>7541128.7325352263</v>
      </c>
      <c r="C2942" s="131">
        <v>4461095.0388619984</v>
      </c>
      <c r="D2942" s="131">
        <v>722686.30774734169</v>
      </c>
      <c r="E2942" s="131">
        <v>6723634.9897385128</v>
      </c>
      <c r="F2942" s="133">
        <v>204699238423.45444</v>
      </c>
      <c r="G2942" s="133">
        <v>60680677492.803986</v>
      </c>
      <c r="H2942" s="133">
        <v>516887555321.50946</v>
      </c>
      <c r="I2942" s="133">
        <v>8655027365147.335</v>
      </c>
      <c r="J2942" s="133">
        <v>600338470406.54004</v>
      </c>
      <c r="K2942" s="133">
        <v>54169989831.013992</v>
      </c>
      <c r="L2942" s="133">
        <v>1621730256724.1404</v>
      </c>
      <c r="M2942" s="133">
        <v>11448153637430.537</v>
      </c>
      <c r="N2942" s="133">
        <v>12247987042040.043</v>
      </c>
      <c r="O2942" s="132">
        <v>0.54744227752681196</v>
      </c>
      <c r="P2942" s="132">
        <v>0.60788044393314555</v>
      </c>
      <c r="Q2942" s="133">
        <v>3021.2104198421416</v>
      </c>
      <c r="R2942" s="426">
        <v>1.0965043123078011</v>
      </c>
    </row>
    <row r="2943" spans="1:18">
      <c r="A2943" s="134">
        <f t="shared" si="45"/>
        <v>2938</v>
      </c>
      <c r="B2943" s="131">
        <v>6401332.5655400166</v>
      </c>
      <c r="C2943" s="131">
        <v>2891793.0148297343</v>
      </c>
      <c r="D2943" s="131">
        <v>789644.6467780401</v>
      </c>
      <c r="E2943" s="131">
        <v>4892928.5191683955</v>
      </c>
      <c r="F2943" s="133">
        <v>251028144719.16248</v>
      </c>
      <c r="G2943" s="133">
        <v>60499679008.056717</v>
      </c>
      <c r="H2943" s="133">
        <v>525716490911.77454</v>
      </c>
      <c r="I2943" s="133">
        <v>6573142150302.7441</v>
      </c>
      <c r="J2943" s="133">
        <v>349843072676.09314</v>
      </c>
      <c r="K2943" s="133">
        <v>107530577810.93637</v>
      </c>
      <c r="L2943" s="133">
        <v>1688265529319.667</v>
      </c>
      <c r="M2943" s="133">
        <v>9244497821021.2148</v>
      </c>
      <c r="N2943" s="133">
        <v>9920457132969.4414</v>
      </c>
      <c r="O2943" s="132">
        <v>0.54777452691725492</v>
      </c>
      <c r="P2943" s="132">
        <v>0.61881695036321605</v>
      </c>
      <c r="Q2943" s="133">
        <v>2447.0787205154024</v>
      </c>
      <c r="R2943" s="426">
        <v>1.0858156090270032</v>
      </c>
    </row>
    <row r="2944" spans="1:18">
      <c r="A2944" s="134">
        <f t="shared" si="45"/>
        <v>2939</v>
      </c>
      <c r="B2944" s="131">
        <v>10721893.334440662</v>
      </c>
      <c r="C2944" s="131">
        <v>5540318.1281519681</v>
      </c>
      <c r="D2944" s="131">
        <v>1054673.403904536</v>
      </c>
      <c r="E2944" s="131">
        <v>6375147.9658600437</v>
      </c>
      <c r="F2944" s="133">
        <v>179826704044.68005</v>
      </c>
      <c r="G2944" s="133">
        <v>40158763950.458755</v>
      </c>
      <c r="H2944" s="133">
        <v>765753893031.93359</v>
      </c>
      <c r="I2944" s="133">
        <v>9172202561812.3965</v>
      </c>
      <c r="J2944" s="133">
        <v>476622641851.21643</v>
      </c>
      <c r="K2944" s="133">
        <v>94464071529.339325</v>
      </c>
      <c r="L2944" s="133">
        <v>2714423270826.874</v>
      </c>
      <c r="M2944" s="133">
        <v>13223466439051.762</v>
      </c>
      <c r="N2944" s="133">
        <v>14139597450780.645</v>
      </c>
      <c r="O2944" s="132">
        <v>0.53074014917602286</v>
      </c>
      <c r="P2944" s="132">
        <v>0.58686204110398954</v>
      </c>
      <c r="Q2944" s="133">
        <v>3487.8138753775638</v>
      </c>
      <c r="R2944" s="426">
        <v>1.1945186093181817</v>
      </c>
    </row>
    <row r="2945" spans="1:18">
      <c r="A2945" s="134">
        <f t="shared" si="45"/>
        <v>2940</v>
      </c>
      <c r="B2945" s="131">
        <v>7574102.7892517988</v>
      </c>
      <c r="C2945" s="131">
        <v>5763705.0463652564</v>
      </c>
      <c r="D2945" s="131">
        <v>974218.83784317249</v>
      </c>
      <c r="E2945" s="131">
        <v>5561210.9596294519</v>
      </c>
      <c r="F2945" s="133">
        <v>256455008128.74258</v>
      </c>
      <c r="G2945" s="133">
        <v>64261914312.853607</v>
      </c>
      <c r="H2945" s="133">
        <v>796498232600.45117</v>
      </c>
      <c r="I2945" s="133">
        <v>11028026169860.313</v>
      </c>
      <c r="J2945" s="133">
        <v>392908434062.40918</v>
      </c>
      <c r="K2945" s="133">
        <v>101722477241.18216</v>
      </c>
      <c r="L2945" s="133">
        <v>1922158020787.9897</v>
      </c>
      <c r="M2945" s="133">
        <v>14241313334552.344</v>
      </c>
      <c r="N2945" s="133">
        <v>15210857424992.053</v>
      </c>
      <c r="O2945" s="132">
        <v>0.60202405997688124</v>
      </c>
      <c r="P2945" s="132">
        <v>0.68731756421864443</v>
      </c>
      <c r="Q2945" s="133">
        <v>3752.0615256517149</v>
      </c>
      <c r="R2945" s="426">
        <v>1.1278246812485777</v>
      </c>
    </row>
    <row r="2946" spans="1:18">
      <c r="A2946" s="134">
        <f t="shared" si="45"/>
        <v>2941</v>
      </c>
      <c r="B2946" s="131">
        <v>15229450.535551138</v>
      </c>
      <c r="C2946" s="131">
        <v>10169584.673106898</v>
      </c>
      <c r="D2946" s="131">
        <v>1320270.6915224479</v>
      </c>
      <c r="E2946" s="131">
        <v>5516109.7731224755</v>
      </c>
      <c r="F2946" s="133">
        <v>245185406583.6637</v>
      </c>
      <c r="G2946" s="133">
        <v>57655970506.862396</v>
      </c>
      <c r="H2946" s="133">
        <v>414755034371.65259</v>
      </c>
      <c r="I2946" s="133">
        <v>16376219195446.6</v>
      </c>
      <c r="J2946" s="133">
        <v>314198685911.42017</v>
      </c>
      <c r="K2946" s="133">
        <v>143671809773.38147</v>
      </c>
      <c r="L2946" s="133">
        <v>2683314558481.8682</v>
      </c>
      <c r="M2946" s="133">
        <v>19932159283984.922</v>
      </c>
      <c r="N2946" s="133">
        <v>21184139189235.395</v>
      </c>
      <c r="O2946" s="132">
        <v>0.61153005373498004</v>
      </c>
      <c r="P2946" s="132">
        <v>0.67393182778835581</v>
      </c>
      <c r="Q2946" s="133">
        <v>5225.4906732203735</v>
      </c>
      <c r="R2946" s="426">
        <v>0.9761643406397974</v>
      </c>
    </row>
    <row r="2947" spans="1:18">
      <c r="A2947" s="134">
        <f t="shared" si="45"/>
        <v>2942</v>
      </c>
      <c r="B2947" s="131">
        <v>12283906.707461886</v>
      </c>
      <c r="C2947" s="131">
        <v>8355085.4611382103</v>
      </c>
      <c r="D2947" s="131">
        <v>651638.26743301842</v>
      </c>
      <c r="E2947" s="131">
        <v>4915581.2365468293</v>
      </c>
      <c r="F2947" s="133">
        <v>279371644617.39172</v>
      </c>
      <c r="G2947" s="133">
        <v>68808756390.349472</v>
      </c>
      <c r="H2947" s="133">
        <v>663428358665.70264</v>
      </c>
      <c r="I2947" s="133">
        <v>15243197911680.852</v>
      </c>
      <c r="J2947" s="133">
        <v>283707307163.96002</v>
      </c>
      <c r="K2947" s="133">
        <v>62855547678.180573</v>
      </c>
      <c r="L2947" s="133">
        <v>1604832512329.5762</v>
      </c>
      <c r="M2947" s="133">
        <v>17858021637518.273</v>
      </c>
      <c r="N2947" s="133">
        <v>19042789055485.383</v>
      </c>
      <c r="O2947" s="132">
        <v>0.63509162050417689</v>
      </c>
      <c r="P2947" s="132">
        <v>0.6958001265642686</v>
      </c>
      <c r="Q2947" s="133">
        <v>4697.2839308054718</v>
      </c>
      <c r="R2947" s="426">
        <v>1.2182944498742223</v>
      </c>
    </row>
    <row r="2948" spans="1:18">
      <c r="A2948" s="134">
        <f t="shared" si="45"/>
        <v>2943</v>
      </c>
      <c r="B2948" s="131">
        <v>10545673.168614341</v>
      </c>
      <c r="C2948" s="131">
        <v>7761428.4031147435</v>
      </c>
      <c r="D2948" s="131">
        <v>1264106.1974341965</v>
      </c>
      <c r="E2948" s="131">
        <v>5015880.8266255558</v>
      </c>
      <c r="F2948" s="133">
        <v>224778394869.40701</v>
      </c>
      <c r="G2948" s="133">
        <v>59800240664.120766</v>
      </c>
      <c r="H2948" s="133">
        <v>444697462571.64484</v>
      </c>
      <c r="I2948" s="133">
        <v>14529230067373.045</v>
      </c>
      <c r="J2948" s="133">
        <v>308454816086.85626</v>
      </c>
      <c r="K2948" s="133">
        <v>130114937356.18114</v>
      </c>
      <c r="L2948" s="133">
        <v>2981092139840.9473</v>
      </c>
      <c r="M2948" s="133">
        <v>18393589423228.672</v>
      </c>
      <c r="N2948" s="133">
        <v>19740662468033.063</v>
      </c>
      <c r="O2948" s="132">
        <v>0.63533255116250564</v>
      </c>
      <c r="P2948" s="132">
        <v>0.7086322275559761</v>
      </c>
      <c r="Q2948" s="133">
        <v>4869.4283344926152</v>
      </c>
      <c r="R2948" s="426">
        <v>1.1127921567634165</v>
      </c>
    </row>
    <row r="2949" spans="1:18">
      <c r="A2949" s="134">
        <f t="shared" si="45"/>
        <v>2944</v>
      </c>
      <c r="B2949" s="131">
        <v>10127019.871523248</v>
      </c>
      <c r="C2949" s="131">
        <v>4826101.0804367438</v>
      </c>
      <c r="D2949" s="131">
        <v>461585.19754193642</v>
      </c>
      <c r="E2949" s="131">
        <v>5444636.0341870105</v>
      </c>
      <c r="F2949" s="133">
        <v>186115697659.22275</v>
      </c>
      <c r="G2949" s="133">
        <v>40491610491.443741</v>
      </c>
      <c r="H2949" s="133">
        <v>434624626387.32288</v>
      </c>
      <c r="I2949" s="133">
        <v>9454634428559.4141</v>
      </c>
      <c r="J2949" s="133">
        <v>289176867446.38739</v>
      </c>
      <c r="K2949" s="133">
        <v>42640042503.951233</v>
      </c>
      <c r="L2949" s="133">
        <v>918884409363.81494</v>
      </c>
      <c r="M2949" s="133">
        <v>11139960374260.889</v>
      </c>
      <c r="N2949" s="133">
        <v>11928035343384.039</v>
      </c>
      <c r="O2949" s="132">
        <v>0.56056871732902258</v>
      </c>
      <c r="P2949" s="132">
        <v>0.6205158965598625</v>
      </c>
      <c r="Q2949" s="133">
        <v>2942.2879485407102</v>
      </c>
      <c r="R2949" s="426">
        <v>1.0397253327570766</v>
      </c>
    </row>
    <row r="2950" spans="1:18">
      <c r="A2950" s="134">
        <f t="shared" si="45"/>
        <v>2945</v>
      </c>
      <c r="B2950" s="131">
        <v>10037769.219588896</v>
      </c>
      <c r="C2950" s="131">
        <v>10600256.033990286</v>
      </c>
      <c r="D2950" s="131">
        <v>847197.83199234237</v>
      </c>
      <c r="E2950" s="131">
        <v>3575281.0739155309</v>
      </c>
      <c r="F2950" s="133">
        <v>276068609837.02588</v>
      </c>
      <c r="G2950" s="133">
        <v>53427287998.655792</v>
      </c>
      <c r="H2950" s="133">
        <v>495118865066.82605</v>
      </c>
      <c r="I2950" s="133">
        <v>20851768954036.594</v>
      </c>
      <c r="J2950" s="133">
        <v>135562275803.93434</v>
      </c>
      <c r="K2950" s="133">
        <v>92497722430.962311</v>
      </c>
      <c r="L2950" s="133">
        <v>2191737239896.3516</v>
      </c>
      <c r="M2950" s="133">
        <v>23766685057234.664</v>
      </c>
      <c r="N2950" s="133">
        <v>25254259370240.395</v>
      </c>
      <c r="O2950" s="132">
        <v>0.69638366340233804</v>
      </c>
      <c r="P2950" s="132">
        <v>0.75577518714833236</v>
      </c>
      <c r="Q2950" s="133">
        <v>6229.4670375531314</v>
      </c>
      <c r="R2950" s="426">
        <v>1.1800287602992399</v>
      </c>
    </row>
    <row r="2951" spans="1:18">
      <c r="A2951" s="134">
        <f t="shared" si="45"/>
        <v>2946</v>
      </c>
      <c r="B2951" s="131">
        <v>8443282.8200229034</v>
      </c>
      <c r="C2951" s="131">
        <v>4770031.2268160041</v>
      </c>
      <c r="D2951" s="131">
        <v>774865.53202730394</v>
      </c>
      <c r="E2951" s="131">
        <v>5071845.7635208033</v>
      </c>
      <c r="F2951" s="133">
        <v>257381418270.93768</v>
      </c>
      <c r="G2951" s="133">
        <v>45939656423.73674</v>
      </c>
      <c r="H2951" s="133">
        <v>683749349212.33325</v>
      </c>
      <c r="I2951" s="133">
        <v>10557687803557.594</v>
      </c>
      <c r="J2951" s="133">
        <v>350412630291.19812</v>
      </c>
      <c r="K2951" s="133">
        <v>72588857978.767731</v>
      </c>
      <c r="L2951" s="133">
        <v>1734440903377.4612</v>
      </c>
      <c r="M2951" s="133">
        <v>13398879544417.354</v>
      </c>
      <c r="N2951" s="133">
        <v>14401272442022.928</v>
      </c>
      <c r="O2951" s="132">
        <v>0.60333426490490971</v>
      </c>
      <c r="P2951" s="132">
        <v>0.67334061166325521</v>
      </c>
      <c r="Q2951" s="133">
        <v>3552.3612338487733</v>
      </c>
      <c r="R2951" s="426">
        <v>1.0894535207566785</v>
      </c>
    </row>
    <row r="2952" spans="1:18">
      <c r="A2952" s="134">
        <f t="shared" ref="A2952:A3015" si="46">A2951+1</f>
        <v>2947</v>
      </c>
      <c r="B2952" s="131">
        <v>13821733.153370485</v>
      </c>
      <c r="C2952" s="131">
        <v>9399714.2536465544</v>
      </c>
      <c r="D2952" s="131">
        <v>1117858.1262670245</v>
      </c>
      <c r="E2952" s="131">
        <v>4857892.5747289415</v>
      </c>
      <c r="F2952" s="133">
        <v>232745200414.70087</v>
      </c>
      <c r="G2952" s="133">
        <v>60973333284.003296</v>
      </c>
      <c r="H2952" s="133">
        <v>207620166495.13818</v>
      </c>
      <c r="I2952" s="133">
        <v>13607635421991.242</v>
      </c>
      <c r="J2952" s="133">
        <v>255150823417.73975</v>
      </c>
      <c r="K2952" s="133">
        <v>103442485251.22749</v>
      </c>
      <c r="L2952" s="133">
        <v>2296147876805.4648</v>
      </c>
      <c r="M2952" s="133">
        <v>16469996773960.813</v>
      </c>
      <c r="N2952" s="133">
        <v>17513638794339.758</v>
      </c>
      <c r="O2952" s="132">
        <v>0.58114808107950133</v>
      </c>
      <c r="P2952" s="132">
        <v>0.64365404344404231</v>
      </c>
      <c r="Q2952" s="133">
        <v>4320.088503783857</v>
      </c>
      <c r="R2952" s="426">
        <v>1.1246617191234651</v>
      </c>
    </row>
    <row r="2953" spans="1:18">
      <c r="A2953" s="134">
        <f t="shared" si="46"/>
        <v>2948</v>
      </c>
      <c r="B2953" s="131">
        <v>8665869.0144498963</v>
      </c>
      <c r="C2953" s="131">
        <v>16673325.171748292</v>
      </c>
      <c r="D2953" s="131">
        <v>767729.98432601895</v>
      </c>
      <c r="E2953" s="131">
        <v>7353502.759651918</v>
      </c>
      <c r="F2953" s="133">
        <v>259563977545.58594</v>
      </c>
      <c r="G2953" s="133">
        <v>63247831345.048256</v>
      </c>
      <c r="H2953" s="133">
        <v>531701885298.68762</v>
      </c>
      <c r="I2953" s="133">
        <v>23518808714070.973</v>
      </c>
      <c r="J2953" s="133">
        <v>586748212351.04541</v>
      </c>
      <c r="K2953" s="133">
        <v>101817186939.06969</v>
      </c>
      <c r="L2953" s="133">
        <v>2672288068474.8438</v>
      </c>
      <c r="M2953" s="133">
        <v>27411364067134.621</v>
      </c>
      <c r="N2953" s="133">
        <v>29098348725280.324</v>
      </c>
      <c r="O2953" s="132">
        <v>0.67763155698191679</v>
      </c>
      <c r="P2953" s="132">
        <v>0.74090558054750633</v>
      </c>
      <c r="Q2953" s="133">
        <v>7177.6883880809874</v>
      </c>
      <c r="R2953" s="426">
        <v>1.5585514411950643</v>
      </c>
    </row>
    <row r="2954" spans="1:18">
      <c r="A2954" s="134">
        <f t="shared" si="46"/>
        <v>2949</v>
      </c>
      <c r="B2954" s="131">
        <v>13225570.475813447</v>
      </c>
      <c r="C2954" s="131">
        <v>7242155.1586451577</v>
      </c>
      <c r="D2954" s="131">
        <v>1017689.3797196344</v>
      </c>
      <c r="E2954" s="131">
        <v>4899327.9666069411</v>
      </c>
      <c r="F2954" s="133">
        <v>158479816561.42621</v>
      </c>
      <c r="G2954" s="133">
        <v>48072578012.753777</v>
      </c>
      <c r="H2954" s="133">
        <v>159297642416.88589</v>
      </c>
      <c r="I2954" s="133">
        <v>12232965710778.936</v>
      </c>
      <c r="J2954" s="133">
        <v>232514774260.92072</v>
      </c>
      <c r="K2954" s="133">
        <v>104759650725.90868</v>
      </c>
      <c r="L2954" s="133">
        <v>2219728450471.8755</v>
      </c>
      <c r="M2954" s="133">
        <v>14949266228654.525</v>
      </c>
      <c r="N2954" s="133">
        <v>16027623107813.654</v>
      </c>
      <c r="O2954" s="132">
        <v>0.57057840901711609</v>
      </c>
      <c r="P2954" s="132">
        <v>0.61957287180457554</v>
      </c>
      <c r="Q2954" s="133">
        <v>3953.5330803684396</v>
      </c>
      <c r="R2954" s="426">
        <v>1.0760624490987114</v>
      </c>
    </row>
    <row r="2955" spans="1:18">
      <c r="A2955" s="134">
        <f t="shared" si="46"/>
        <v>2950</v>
      </c>
      <c r="B2955" s="131">
        <v>8178153.7549977293</v>
      </c>
      <c r="C2955" s="131">
        <v>5264099.3936652774</v>
      </c>
      <c r="D2955" s="131">
        <v>579789.66144224384</v>
      </c>
      <c r="E2955" s="131">
        <v>5224771.2779024895</v>
      </c>
      <c r="F2955" s="133">
        <v>234309745873.45526</v>
      </c>
      <c r="G2955" s="133">
        <v>62055025975.644112</v>
      </c>
      <c r="H2955" s="133">
        <v>383687560502.4408</v>
      </c>
      <c r="I2955" s="133">
        <v>13037083662739.611</v>
      </c>
      <c r="J2955" s="133">
        <v>286974710711.21838</v>
      </c>
      <c r="K2955" s="133">
        <v>66907349723.149384</v>
      </c>
      <c r="L2955" s="133">
        <v>1246702210278.3403</v>
      </c>
      <c r="M2955" s="133">
        <v>15021355493954.76</v>
      </c>
      <c r="N2955" s="133">
        <v>16122343097440.301</v>
      </c>
      <c r="O2955" s="132">
        <v>0.61880620078497817</v>
      </c>
      <c r="P2955" s="132">
        <v>0.67804864089498318</v>
      </c>
      <c r="Q2955" s="133">
        <v>3976.897656004021</v>
      </c>
      <c r="R2955" s="426">
        <v>1.0393099872878817</v>
      </c>
    </row>
    <row r="2956" spans="1:18">
      <c r="A2956" s="134">
        <f t="shared" si="46"/>
        <v>2951</v>
      </c>
      <c r="B2956" s="131">
        <v>10499896.953018803</v>
      </c>
      <c r="C2956" s="131">
        <v>8696616.5537890773</v>
      </c>
      <c r="D2956" s="131">
        <v>731603.8844139392</v>
      </c>
      <c r="E2956" s="131">
        <v>3760390.6526119951</v>
      </c>
      <c r="F2956" s="133">
        <v>238850622701.89203</v>
      </c>
      <c r="G2956" s="133">
        <v>42549479740.915703</v>
      </c>
      <c r="H2956" s="133">
        <v>801850046975.58008</v>
      </c>
      <c r="I2956" s="133">
        <v>18322403402514.969</v>
      </c>
      <c r="J2956" s="133">
        <v>207341402073.79178</v>
      </c>
      <c r="K2956" s="133">
        <v>60935079069.909653</v>
      </c>
      <c r="L2956" s="133">
        <v>1435562110245.1685</v>
      </c>
      <c r="M2956" s="133">
        <v>20828092040879.418</v>
      </c>
      <c r="N2956" s="133">
        <v>22240120861289.543</v>
      </c>
      <c r="O2956" s="132">
        <v>0.6844839285796801</v>
      </c>
      <c r="P2956" s="132">
        <v>0.75318071514181262</v>
      </c>
      <c r="Q2956" s="133">
        <v>5485.9696253797592</v>
      </c>
      <c r="R2956" s="426">
        <v>0.99967800862303802</v>
      </c>
    </row>
    <row r="2957" spans="1:18">
      <c r="A2957" s="134">
        <f t="shared" si="46"/>
        <v>2952</v>
      </c>
      <c r="B2957" s="131">
        <v>10327520.394501422</v>
      </c>
      <c r="C2957" s="131">
        <v>4273611.1227797484</v>
      </c>
      <c r="D2957" s="131">
        <v>1155194.536016173</v>
      </c>
      <c r="E2957" s="131">
        <v>3354327.5888842414</v>
      </c>
      <c r="F2957" s="133">
        <v>258240904727.18823</v>
      </c>
      <c r="G2957" s="133">
        <v>69111848342.777206</v>
      </c>
      <c r="H2957" s="133">
        <v>257844817006.07501</v>
      </c>
      <c r="I2957" s="133">
        <v>8681778776835.9346</v>
      </c>
      <c r="J2957" s="133">
        <v>214920436142.93942</v>
      </c>
      <c r="K2957" s="133">
        <v>88863742263.077026</v>
      </c>
      <c r="L2957" s="133">
        <v>2965749136419.4409</v>
      </c>
      <c r="M2957" s="133">
        <v>12209156908667.467</v>
      </c>
      <c r="N2957" s="133">
        <v>13039789640396.168</v>
      </c>
      <c r="O2957" s="132">
        <v>0.58294334360249056</v>
      </c>
      <c r="P2957" s="132">
        <v>0.64905512208728056</v>
      </c>
      <c r="Q2957" s="133">
        <v>3216.5243316221431</v>
      </c>
      <c r="R2957" s="426">
        <v>1.2385685629544172</v>
      </c>
    </row>
    <row r="2958" spans="1:18">
      <c r="A2958" s="134">
        <f t="shared" si="46"/>
        <v>2953</v>
      </c>
      <c r="B2958" s="131">
        <v>13145882.796696506</v>
      </c>
      <c r="C2958" s="131">
        <v>7013601.7103858385</v>
      </c>
      <c r="D2958" s="131">
        <v>1105353.7801062956</v>
      </c>
      <c r="E2958" s="131">
        <v>5904098.0864834003</v>
      </c>
      <c r="F2958" s="133">
        <v>253949526314.15515</v>
      </c>
      <c r="G2958" s="133">
        <v>62150412435.547852</v>
      </c>
      <c r="H2958" s="133">
        <v>889530199080.75952</v>
      </c>
      <c r="I2958" s="133">
        <v>12491713522525.293</v>
      </c>
      <c r="J2958" s="133">
        <v>366822490872.74402</v>
      </c>
      <c r="K2958" s="133">
        <v>87805774061.943436</v>
      </c>
      <c r="L2958" s="133">
        <v>2303369185120.6836</v>
      </c>
      <c r="M2958" s="133">
        <v>16139241171661.424</v>
      </c>
      <c r="N2958" s="133">
        <v>17128308379696.113</v>
      </c>
      <c r="O2958" s="132">
        <v>0.59005215195384342</v>
      </c>
      <c r="P2958" s="132">
        <v>0.65536861567575411</v>
      </c>
      <c r="Q2958" s="133">
        <v>4225.0390675126082</v>
      </c>
      <c r="R2958" s="426">
        <v>0.96903984004379817</v>
      </c>
    </row>
    <row r="2959" spans="1:18">
      <c r="A2959" s="134">
        <f t="shared" si="46"/>
        <v>2954</v>
      </c>
      <c r="B2959" s="131">
        <v>9841528.9974061921</v>
      </c>
      <c r="C2959" s="131">
        <v>4404977.2179295821</v>
      </c>
      <c r="D2959" s="131">
        <v>955116.21949675633</v>
      </c>
      <c r="E2959" s="131">
        <v>5677967.6285734214</v>
      </c>
      <c r="F2959" s="133">
        <v>226287914292.51559</v>
      </c>
      <c r="G2959" s="133">
        <v>45315936049.713089</v>
      </c>
      <c r="H2959" s="133">
        <v>610161665273.19775</v>
      </c>
      <c r="I2959" s="133">
        <v>8619983211099.9688</v>
      </c>
      <c r="J2959" s="133">
        <v>271616855569.06525</v>
      </c>
      <c r="K2959" s="133">
        <v>108265995721.74289</v>
      </c>
      <c r="L2959" s="133">
        <v>1813605012354.2354</v>
      </c>
      <c r="M2959" s="133">
        <v>11423632740018.207</v>
      </c>
      <c r="N2959" s="133">
        <v>12308327971525.977</v>
      </c>
      <c r="O2959" s="132">
        <v>0.52712831775739655</v>
      </c>
      <c r="P2959" s="132">
        <v>0.60489005057865186</v>
      </c>
      <c r="Q2959" s="133">
        <v>3036.0947142392642</v>
      </c>
      <c r="R2959" s="426">
        <v>1.0716937743672088</v>
      </c>
    </row>
    <row r="2960" spans="1:18">
      <c r="A2960" s="134">
        <f t="shared" si="46"/>
        <v>2955</v>
      </c>
      <c r="B2960" s="131">
        <v>11780896.999286735</v>
      </c>
      <c r="C2960" s="131">
        <v>12590627.378779165</v>
      </c>
      <c r="D2960" s="131">
        <v>705693.34943586448</v>
      </c>
      <c r="E2960" s="131">
        <v>3098935.0457228329</v>
      </c>
      <c r="F2960" s="133">
        <v>148571342388.39563</v>
      </c>
      <c r="G2960" s="133">
        <v>35446088390.897903</v>
      </c>
      <c r="H2960" s="133">
        <v>380988022467.27911</v>
      </c>
      <c r="I2960" s="133">
        <v>14031944702360.438</v>
      </c>
      <c r="J2960" s="133">
        <v>244749951436.49591</v>
      </c>
      <c r="K2960" s="133">
        <v>55532832196.818443</v>
      </c>
      <c r="L2960" s="133">
        <v>1246759119783.6079</v>
      </c>
      <c r="M2960" s="133">
        <v>15959974628244.639</v>
      </c>
      <c r="N2960" s="133">
        <v>17013054480605.098</v>
      </c>
      <c r="O2960" s="132">
        <v>0.64992788963415549</v>
      </c>
      <c r="P2960" s="132">
        <v>0.70601795171176773</v>
      </c>
      <c r="Q2960" s="133">
        <v>4196.6093933411685</v>
      </c>
      <c r="R2960" s="426">
        <v>0.90293648185954201</v>
      </c>
    </row>
    <row r="2961" spans="1:18">
      <c r="A2961" s="134">
        <f t="shared" si="46"/>
        <v>2956</v>
      </c>
      <c r="B2961" s="131">
        <v>10936636.681401493</v>
      </c>
      <c r="C2961" s="131">
        <v>7226882.0702927029</v>
      </c>
      <c r="D2961" s="131">
        <v>901547.76666970411</v>
      </c>
      <c r="E2961" s="131">
        <v>5337086.8473048778</v>
      </c>
      <c r="F2961" s="133">
        <v>220308144458.16513</v>
      </c>
      <c r="G2961" s="133">
        <v>51636258213.240234</v>
      </c>
      <c r="H2961" s="133">
        <v>917826780861.70544</v>
      </c>
      <c r="I2961" s="133">
        <v>10464928347224.258</v>
      </c>
      <c r="J2961" s="133">
        <v>297273064173.45032</v>
      </c>
      <c r="K2961" s="133">
        <v>112086446205.61804</v>
      </c>
      <c r="L2961" s="133">
        <v>1812488369449.552</v>
      </c>
      <c r="M2961" s="133">
        <v>13604603007914.584</v>
      </c>
      <c r="N2961" s="133">
        <v>14534591213016.566</v>
      </c>
      <c r="O2961" s="132">
        <v>0.57755609208404257</v>
      </c>
      <c r="P2961" s="132">
        <v>0.65075381405859289</v>
      </c>
      <c r="Q2961" s="133">
        <v>3585.2469691703418</v>
      </c>
      <c r="R2961" s="426">
        <v>0.94867194590100912</v>
      </c>
    </row>
    <row r="2962" spans="1:18">
      <c r="A2962" s="134">
        <f t="shared" si="46"/>
        <v>2957</v>
      </c>
      <c r="B2962" s="131">
        <v>15420095.998049118</v>
      </c>
      <c r="C2962" s="131">
        <v>6030381.0035603559</v>
      </c>
      <c r="D2962" s="131">
        <v>1459986.2905257484</v>
      </c>
      <c r="E2962" s="131">
        <v>4002201.7785083745</v>
      </c>
      <c r="F2962" s="133">
        <v>228688464735.9502</v>
      </c>
      <c r="G2962" s="133">
        <v>55650245889.024246</v>
      </c>
      <c r="H2962" s="133">
        <v>94216926850.859146</v>
      </c>
      <c r="I2962" s="133">
        <v>11484711400905.844</v>
      </c>
      <c r="J2962" s="133">
        <v>205740998006.10632</v>
      </c>
      <c r="K2962" s="133">
        <v>141776566793.00116</v>
      </c>
      <c r="L2962" s="133">
        <v>4064846475842.9624</v>
      </c>
      <c r="M2962" s="133">
        <v>15991292368398.773</v>
      </c>
      <c r="N2962" s="133">
        <v>16982638712448.645</v>
      </c>
      <c r="O2962" s="132">
        <v>0.59457158499408225</v>
      </c>
      <c r="P2962" s="132">
        <v>0.63913789707266855</v>
      </c>
      <c r="Q2962" s="133">
        <v>4189.106737160494</v>
      </c>
      <c r="R2962" s="426">
        <v>1.1347664652274909</v>
      </c>
    </row>
    <row r="2963" spans="1:18">
      <c r="A2963" s="134">
        <f t="shared" si="46"/>
        <v>2958</v>
      </c>
      <c r="B2963" s="131">
        <v>7308263.3991529187</v>
      </c>
      <c r="C2963" s="131">
        <v>4330723.0499762343</v>
      </c>
      <c r="D2963" s="131">
        <v>1018593.0989763963</v>
      </c>
      <c r="E2963" s="131">
        <v>4614387.1759225428</v>
      </c>
      <c r="F2963" s="133">
        <v>237682923447.11798</v>
      </c>
      <c r="G2963" s="133">
        <v>52866325439.595093</v>
      </c>
      <c r="H2963" s="133">
        <v>550609208188.76331</v>
      </c>
      <c r="I2963" s="133">
        <v>8653668211302.5498</v>
      </c>
      <c r="J2963" s="133">
        <v>221826231109.6066</v>
      </c>
      <c r="K2963" s="133">
        <v>57939304019.36557</v>
      </c>
      <c r="L2963" s="133">
        <v>2769225471419.1968</v>
      </c>
      <c r="M2963" s="133">
        <v>12253268426039.482</v>
      </c>
      <c r="N2963" s="133">
        <v>13152382259787.322</v>
      </c>
      <c r="O2963" s="132">
        <v>0.60264153644905938</v>
      </c>
      <c r="P2963" s="132">
        <v>0.67005024716659134</v>
      </c>
      <c r="Q2963" s="133">
        <v>3244.29754804818</v>
      </c>
      <c r="R2963" s="426">
        <v>1.1710223395869026</v>
      </c>
    </row>
    <row r="2964" spans="1:18">
      <c r="A2964" s="134">
        <f t="shared" si="46"/>
        <v>2959</v>
      </c>
      <c r="B2964" s="131">
        <v>8516563.21939121</v>
      </c>
      <c r="C2964" s="131">
        <v>6424571.5825291649</v>
      </c>
      <c r="D2964" s="131">
        <v>878462.86506238638</v>
      </c>
      <c r="E2964" s="131">
        <v>4260329.3392288564</v>
      </c>
      <c r="F2964" s="133">
        <v>221294003239.427</v>
      </c>
      <c r="G2964" s="133">
        <v>42803220070.250198</v>
      </c>
      <c r="H2964" s="133">
        <v>98266817433.478058</v>
      </c>
      <c r="I2964" s="133">
        <v>11173246472119.098</v>
      </c>
      <c r="J2964" s="133">
        <v>319564174284.88153</v>
      </c>
      <c r="K2964" s="133">
        <v>103612836374.54102</v>
      </c>
      <c r="L2964" s="133">
        <v>1456454205875.2712</v>
      </c>
      <c r="M2964" s="133">
        <v>13151144506087.27</v>
      </c>
      <c r="N2964" s="133">
        <v>14139411240126.475</v>
      </c>
      <c r="O2964" s="132">
        <v>0.62445095686388719</v>
      </c>
      <c r="P2964" s="132">
        <v>0.67814627149872764</v>
      </c>
      <c r="Q2964" s="133">
        <v>3487.7679428037677</v>
      </c>
      <c r="R2964" s="426">
        <v>0.86606826888571209</v>
      </c>
    </row>
    <row r="2965" spans="1:18">
      <c r="A2965" s="134">
        <f t="shared" si="46"/>
        <v>2960</v>
      </c>
      <c r="B2965" s="131">
        <v>9242555.0472707879</v>
      </c>
      <c r="C2965" s="131">
        <v>4168691.8883357588</v>
      </c>
      <c r="D2965" s="131">
        <v>1062324.2314623604</v>
      </c>
      <c r="E2965" s="131">
        <v>6201167.0198437683</v>
      </c>
      <c r="F2965" s="133">
        <v>222079010056.3548</v>
      </c>
      <c r="G2965" s="133">
        <v>54682758460.356232</v>
      </c>
      <c r="H2965" s="133">
        <v>388322778712.49731</v>
      </c>
      <c r="I2965" s="133">
        <v>8509895204216.8896</v>
      </c>
      <c r="J2965" s="133">
        <v>277938374019.69592</v>
      </c>
      <c r="K2965" s="133">
        <v>120194710591.72566</v>
      </c>
      <c r="L2965" s="133">
        <v>2230569993055.4419</v>
      </c>
      <c r="M2965" s="133">
        <v>11526921060596.25</v>
      </c>
      <c r="N2965" s="133">
        <v>12342865913732.281</v>
      </c>
      <c r="O2965" s="132">
        <v>0.52232738107290322</v>
      </c>
      <c r="P2965" s="132">
        <v>0.57570792146263738</v>
      </c>
      <c r="Q2965" s="133">
        <v>3044.6141869097883</v>
      </c>
      <c r="R2965" s="426">
        <v>0.99568733075556737</v>
      </c>
    </row>
    <row r="2966" spans="1:18">
      <c r="A2966" s="134">
        <f t="shared" si="46"/>
        <v>2961</v>
      </c>
      <c r="B2966" s="131">
        <v>9387800.3427713159</v>
      </c>
      <c r="C2966" s="131">
        <v>6195890.213076924</v>
      </c>
      <c r="D2966" s="131">
        <v>953306.35820219759</v>
      </c>
      <c r="E2966" s="131">
        <v>6134037.8538925117</v>
      </c>
      <c r="F2966" s="133">
        <v>171070698747.09824</v>
      </c>
      <c r="G2966" s="133">
        <v>38146123172.957115</v>
      </c>
      <c r="H2966" s="133">
        <v>642503981909.56848</v>
      </c>
      <c r="I2966" s="133">
        <v>9869994440263.2891</v>
      </c>
      <c r="J2966" s="133">
        <v>338958296816.0752</v>
      </c>
      <c r="K2966" s="133">
        <v>97672415039.419128</v>
      </c>
      <c r="L2966" s="133">
        <v>1688279561042.9141</v>
      </c>
      <c r="M2966" s="133">
        <v>12637408695071.268</v>
      </c>
      <c r="N2966" s="133">
        <v>13469987588476.512</v>
      </c>
      <c r="O2966" s="132">
        <v>0.53937035966526981</v>
      </c>
      <c r="P2966" s="132">
        <v>0.60361697678835236</v>
      </c>
      <c r="Q2966" s="133">
        <v>3322.6412403740778</v>
      </c>
      <c r="R2966" s="426">
        <v>0.90280338525052395</v>
      </c>
    </row>
    <row r="2967" spans="1:18">
      <c r="A2967" s="134">
        <f t="shared" si="46"/>
        <v>2962</v>
      </c>
      <c r="B2967" s="131">
        <v>13695192.251975516</v>
      </c>
      <c r="C2967" s="131">
        <v>14613295.407637618</v>
      </c>
      <c r="D2967" s="131">
        <v>660033.1145307892</v>
      </c>
      <c r="E2967" s="131">
        <v>4376388.6786594316</v>
      </c>
      <c r="F2967" s="133">
        <v>184773261481.23663</v>
      </c>
      <c r="G2967" s="133">
        <v>48936499610.834167</v>
      </c>
      <c r="H2967" s="133">
        <v>182924984377.7381</v>
      </c>
      <c r="I2967" s="133">
        <v>19982318096565.586</v>
      </c>
      <c r="J2967" s="133">
        <v>281636640633.17603</v>
      </c>
      <c r="K2967" s="133">
        <v>59213564007.352013</v>
      </c>
      <c r="L2967" s="133">
        <v>1229573660703.4456</v>
      </c>
      <c r="M2967" s="133">
        <v>21735666946287.297</v>
      </c>
      <c r="N2967" s="133">
        <v>23040895387091.004</v>
      </c>
      <c r="O2967" s="132">
        <v>0.66539525939799526</v>
      </c>
      <c r="P2967" s="132">
        <v>0.71985584773965028</v>
      </c>
      <c r="Q2967" s="133">
        <v>5683.4966421043428</v>
      </c>
      <c r="R2967" s="426">
        <v>0.94423874921603002</v>
      </c>
    </row>
    <row r="2968" spans="1:18">
      <c r="A2968" s="134">
        <f t="shared" si="46"/>
        <v>2963</v>
      </c>
      <c r="B2968" s="131">
        <v>9257407.4993616901</v>
      </c>
      <c r="C2968" s="131">
        <v>6014551.2800078997</v>
      </c>
      <c r="D2968" s="131">
        <v>635940.02619834815</v>
      </c>
      <c r="E2968" s="131">
        <v>4061264.7907960722</v>
      </c>
      <c r="F2968" s="133">
        <v>271773879671.9646</v>
      </c>
      <c r="G2968" s="133">
        <v>56183969423.113861</v>
      </c>
      <c r="H2968" s="133">
        <v>675074437874.10413</v>
      </c>
      <c r="I2968" s="133">
        <v>11794670335764.689</v>
      </c>
      <c r="J2968" s="133">
        <v>155178724108.57156</v>
      </c>
      <c r="K2968" s="133">
        <v>52424626350.857117</v>
      </c>
      <c r="L2968" s="133">
        <v>1054883103672.0431</v>
      </c>
      <c r="M2968" s="133">
        <v>13732231227770.266</v>
      </c>
      <c r="N2968" s="133">
        <v>14758832579520.32</v>
      </c>
      <c r="O2968" s="132">
        <v>0.6099915707838881</v>
      </c>
      <c r="P2968" s="132">
        <v>0.66796459981433176</v>
      </c>
      <c r="Q2968" s="133">
        <v>3640.5605770893735</v>
      </c>
      <c r="R2968" s="426">
        <v>0.84921684383737117</v>
      </c>
    </row>
    <row r="2969" spans="1:18">
      <c r="A2969" s="134">
        <f t="shared" si="46"/>
        <v>2964</v>
      </c>
      <c r="B2969" s="131">
        <v>11929745.798786974</v>
      </c>
      <c r="C2969" s="131">
        <v>20884183.502738949</v>
      </c>
      <c r="D2969" s="131">
        <v>847569.28167433594</v>
      </c>
      <c r="E2969" s="131">
        <v>4414370.0070392592</v>
      </c>
      <c r="F2969" s="133">
        <v>231327687923.93842</v>
      </c>
      <c r="G2969" s="133">
        <v>41270184424.5373</v>
      </c>
      <c r="H2969" s="133">
        <v>537465074648.96088</v>
      </c>
      <c r="I2969" s="133">
        <v>28080593248376.773</v>
      </c>
      <c r="J2969" s="133">
        <v>314609214593.05457</v>
      </c>
      <c r="K2969" s="133">
        <v>81602244214.889481</v>
      </c>
      <c r="L2969" s="133">
        <v>2046427708509.8</v>
      </c>
      <c r="M2969" s="133">
        <v>31060697490343.48</v>
      </c>
      <c r="N2969" s="133">
        <v>32976315691852.977</v>
      </c>
      <c r="O2969" s="132">
        <v>0.72713671007295388</v>
      </c>
      <c r="P2969" s="132">
        <v>0.7928154937873011</v>
      </c>
      <c r="Q2969" s="133">
        <v>8134.2663275414352</v>
      </c>
      <c r="R2969" s="426">
        <v>1.0069115492907108</v>
      </c>
    </row>
    <row r="2970" spans="1:18">
      <c r="A2970" s="134">
        <f t="shared" si="46"/>
        <v>2965</v>
      </c>
      <c r="B2970" s="131">
        <v>9151954.6558500957</v>
      </c>
      <c r="C2970" s="131">
        <v>14506409.228657207</v>
      </c>
      <c r="D2970" s="131">
        <v>1203444.4401660762</v>
      </c>
      <c r="E2970" s="131">
        <v>2676071.3624690338</v>
      </c>
      <c r="F2970" s="133">
        <v>224536466791.04715</v>
      </c>
      <c r="G2970" s="133">
        <v>66398554078.677719</v>
      </c>
      <c r="H2970" s="133">
        <v>1076982869563.0786</v>
      </c>
      <c r="I2970" s="133">
        <v>15828050902959.051</v>
      </c>
      <c r="J2970" s="133">
        <v>139503430248.22931</v>
      </c>
      <c r="K2970" s="133">
        <v>122048382395.26793</v>
      </c>
      <c r="L2970" s="133">
        <v>2219383426489.2202</v>
      </c>
      <c r="M2970" s="133">
        <v>19385969011654.844</v>
      </c>
      <c r="N2970" s="133">
        <v>20692221712685.633</v>
      </c>
      <c r="O2970" s="132">
        <v>0.6932795824423087</v>
      </c>
      <c r="P2970" s="132">
        <v>0.77183812377557681</v>
      </c>
      <c r="Q2970" s="133">
        <v>5104.1494111212714</v>
      </c>
      <c r="R2970" s="426">
        <v>0.85367021457661507</v>
      </c>
    </row>
    <row r="2971" spans="1:18">
      <c r="A2971" s="134">
        <f t="shared" si="46"/>
        <v>2966</v>
      </c>
      <c r="B2971" s="131">
        <v>9348296.6835812218</v>
      </c>
      <c r="C2971" s="131">
        <v>11158581.065835936</v>
      </c>
      <c r="D2971" s="131">
        <v>438266.51153529424</v>
      </c>
      <c r="E2971" s="131">
        <v>5026221.639177518</v>
      </c>
      <c r="F2971" s="133">
        <v>200353837424.20636</v>
      </c>
      <c r="G2971" s="133">
        <v>44817400957.546837</v>
      </c>
      <c r="H2971" s="133">
        <v>534424422156.83752</v>
      </c>
      <c r="I2971" s="133">
        <v>18561738573441.879</v>
      </c>
      <c r="J2971" s="133">
        <v>303389542244.53052</v>
      </c>
      <c r="K2971" s="133">
        <v>72567151804.0672</v>
      </c>
      <c r="L2971" s="133">
        <v>831873892247.92627</v>
      </c>
      <c r="M2971" s="133">
        <v>20303993581895.238</v>
      </c>
      <c r="N2971" s="133">
        <v>21560898985222.758</v>
      </c>
      <c r="O2971" s="132">
        <v>0.67734611146877721</v>
      </c>
      <c r="P2971" s="132">
        <v>0.73821207121484467</v>
      </c>
      <c r="Q2971" s="133">
        <v>5318.4259953682185</v>
      </c>
      <c r="R2971" s="426">
        <v>0.84529103719922194</v>
      </c>
    </row>
    <row r="2972" spans="1:18">
      <c r="A2972" s="134">
        <f t="shared" si="46"/>
        <v>2967</v>
      </c>
      <c r="B2972" s="131">
        <v>8188870.7161199208</v>
      </c>
      <c r="C2972" s="131">
        <v>3686782.7481434117</v>
      </c>
      <c r="D2972" s="131">
        <v>453712.68061221921</v>
      </c>
      <c r="E2972" s="131">
        <v>4425495.8566872906</v>
      </c>
      <c r="F2972" s="133">
        <v>212575515230.88589</v>
      </c>
      <c r="G2972" s="133">
        <v>51686768684.528915</v>
      </c>
      <c r="H2972" s="133">
        <v>518658870486.07922</v>
      </c>
      <c r="I2972" s="133">
        <v>8487001050276.2334</v>
      </c>
      <c r="J2972" s="133">
        <v>300348091472.49622</v>
      </c>
      <c r="K2972" s="133">
        <v>32344474024.473652</v>
      </c>
      <c r="L2972" s="133">
        <v>1093936617815.0043</v>
      </c>
      <c r="M2972" s="133">
        <v>10432289104074.287</v>
      </c>
      <c r="N2972" s="133">
        <v>11258138248970.176</v>
      </c>
      <c r="O2972" s="132">
        <v>0.55995968648457328</v>
      </c>
      <c r="P2972" s="132">
        <v>0.61807460941159587</v>
      </c>
      <c r="Q2972" s="133">
        <v>2777.04446200547</v>
      </c>
      <c r="R2972" s="426">
        <v>1.16493102406966</v>
      </c>
    </row>
    <row r="2973" spans="1:18">
      <c r="A2973" s="134">
        <f t="shared" si="46"/>
        <v>2968</v>
      </c>
      <c r="B2973" s="131">
        <v>9645431.473756196</v>
      </c>
      <c r="C2973" s="131">
        <v>4513899.2320166938</v>
      </c>
      <c r="D2973" s="131">
        <v>1010999.4923425303</v>
      </c>
      <c r="E2973" s="131">
        <v>5922997.7658262663</v>
      </c>
      <c r="F2973" s="133">
        <v>218245788094.52417</v>
      </c>
      <c r="G2973" s="133">
        <v>46989371430.304077</v>
      </c>
      <c r="H2973" s="133">
        <v>5593110684.6170254</v>
      </c>
      <c r="I2973" s="133">
        <v>9963007709387.9766</v>
      </c>
      <c r="J2973" s="133">
        <v>311734953155.74152</v>
      </c>
      <c r="K2973" s="133">
        <v>89298704771.171158</v>
      </c>
      <c r="L2973" s="133">
        <v>1593018461771.3069</v>
      </c>
      <c r="M2973" s="133">
        <v>11962652939770.814</v>
      </c>
      <c r="N2973" s="133">
        <v>12837064795105.244</v>
      </c>
      <c r="O2973" s="132">
        <v>0.55200719662738251</v>
      </c>
      <c r="P2973" s="132">
        <v>0.60508409327336388</v>
      </c>
      <c r="Q2973" s="133">
        <v>3166.518203035334</v>
      </c>
      <c r="R2973" s="426">
        <v>0.84339810138229787</v>
      </c>
    </row>
    <row r="2974" spans="1:18">
      <c r="A2974" s="134">
        <f t="shared" si="46"/>
        <v>2969</v>
      </c>
      <c r="B2974" s="131">
        <v>8604853.7549084034</v>
      </c>
      <c r="C2974" s="131">
        <v>12591641.330847988</v>
      </c>
      <c r="D2974" s="131">
        <v>802378.53140412783</v>
      </c>
      <c r="E2974" s="131">
        <v>5825228.8080474753</v>
      </c>
      <c r="F2974" s="133">
        <v>202457802038.76376</v>
      </c>
      <c r="G2974" s="133">
        <v>47248227908.354691</v>
      </c>
      <c r="H2974" s="133">
        <v>511501969319.36609</v>
      </c>
      <c r="I2974" s="133">
        <v>23933684864553.547</v>
      </c>
      <c r="J2974" s="133">
        <v>464162622066.13007</v>
      </c>
      <c r="K2974" s="133">
        <v>62131191007.261955</v>
      </c>
      <c r="L2974" s="133">
        <v>1547948761053.0374</v>
      </c>
      <c r="M2974" s="133">
        <v>26519429407999.344</v>
      </c>
      <c r="N2974" s="133">
        <v>28180613076567.766</v>
      </c>
      <c r="O2974" s="132">
        <v>0.70719751302693223</v>
      </c>
      <c r="P2974" s="132">
        <v>0.76907506186730468</v>
      </c>
      <c r="Q2974" s="133">
        <v>6951.3105763610674</v>
      </c>
      <c r="R2974" s="426">
        <v>0.90288430728347369</v>
      </c>
    </row>
    <row r="2975" spans="1:18">
      <c r="A2975" s="134">
        <f t="shared" si="46"/>
        <v>2970</v>
      </c>
      <c r="B2975" s="131">
        <v>6269625.1262928359</v>
      </c>
      <c r="C2975" s="131">
        <v>3343011.8190104882</v>
      </c>
      <c r="D2975" s="131">
        <v>1172367.3867204806</v>
      </c>
      <c r="E2975" s="131">
        <v>3943679.7585595287</v>
      </c>
      <c r="F2975" s="133">
        <v>228838005850.45016</v>
      </c>
      <c r="G2975" s="133">
        <v>43369660644.97596</v>
      </c>
      <c r="H2975" s="133">
        <v>491815366366.60791</v>
      </c>
      <c r="I2975" s="133">
        <v>8088941615886.1729</v>
      </c>
      <c r="J2975" s="133">
        <v>201607256658.10089</v>
      </c>
      <c r="K2975" s="133">
        <v>92605317604.503632</v>
      </c>
      <c r="L2975" s="133">
        <v>2589247676131.4165</v>
      </c>
      <c r="M2975" s="133">
        <v>11464217232646.801</v>
      </c>
      <c r="N2975" s="133">
        <v>12257220215619.865</v>
      </c>
      <c r="O2975" s="132">
        <v>0.5608262107556079</v>
      </c>
      <c r="P2975" s="132">
        <v>0.64970038325483848</v>
      </c>
      <c r="Q2975" s="133">
        <v>3023.4879663591182</v>
      </c>
      <c r="R2975" s="426">
        <v>1.130651749696707</v>
      </c>
    </row>
    <row r="2976" spans="1:18">
      <c r="A2976" s="134">
        <f t="shared" si="46"/>
        <v>2971</v>
      </c>
      <c r="B2976" s="131">
        <v>10821940.747521918</v>
      </c>
      <c r="C2976" s="131">
        <v>4098137.2243093462</v>
      </c>
      <c r="D2976" s="131">
        <v>346935.85958094499</v>
      </c>
      <c r="E2976" s="131">
        <v>3836412.2049497152</v>
      </c>
      <c r="F2976" s="133">
        <v>215790371791.681</v>
      </c>
      <c r="G2976" s="133">
        <v>48680226183.904312</v>
      </c>
      <c r="H2976" s="133">
        <v>218575709373.54779</v>
      </c>
      <c r="I2976" s="133">
        <v>8082713915505.0693</v>
      </c>
      <c r="J2976" s="133">
        <v>149417125481.23117</v>
      </c>
      <c r="K2976" s="133">
        <v>40975935190.793716</v>
      </c>
      <c r="L2976" s="133">
        <v>849150853056.23328</v>
      </c>
      <c r="M2976" s="133">
        <v>9340833538606.875</v>
      </c>
      <c r="N2976" s="133">
        <v>10059774501505.465</v>
      </c>
      <c r="O2976" s="132">
        <v>0.5413227859236075</v>
      </c>
      <c r="P2976" s="132">
        <v>0.58109043656955528</v>
      </c>
      <c r="Q2976" s="133">
        <v>2481.4441296264099</v>
      </c>
      <c r="R2976" s="426">
        <v>1.0057743625636277</v>
      </c>
    </row>
    <row r="2977" spans="1:18">
      <c r="A2977" s="134">
        <f t="shared" si="46"/>
        <v>2972</v>
      </c>
      <c r="B2977" s="131">
        <v>8453755.298791388</v>
      </c>
      <c r="C2977" s="131">
        <v>13702618.870896541</v>
      </c>
      <c r="D2977" s="131">
        <v>1153177.8015406942</v>
      </c>
      <c r="E2977" s="131">
        <v>5544116.4036020283</v>
      </c>
      <c r="F2977" s="133">
        <v>241981504233.87064</v>
      </c>
      <c r="G2977" s="133">
        <v>51825942828.620186</v>
      </c>
      <c r="H2977" s="133">
        <v>479231892756.69366</v>
      </c>
      <c r="I2977" s="133">
        <v>19142947141386.93</v>
      </c>
      <c r="J2977" s="133">
        <v>376157054833.46979</v>
      </c>
      <c r="K2977" s="133">
        <v>118010963436.20078</v>
      </c>
      <c r="L2977" s="133">
        <v>2323123934495.9951</v>
      </c>
      <c r="M2977" s="133">
        <v>22439470986909.289</v>
      </c>
      <c r="N2977" s="133">
        <v>23846268776575</v>
      </c>
      <c r="O2977" s="132">
        <v>0.68385440646501316</v>
      </c>
      <c r="P2977" s="132">
        <v>0.74445938841582404</v>
      </c>
      <c r="Q2977" s="133">
        <v>5882.1580603293041</v>
      </c>
      <c r="R2977" s="426">
        <v>0.98457442334546097</v>
      </c>
    </row>
    <row r="2978" spans="1:18">
      <c r="A2978" s="134">
        <f t="shared" si="46"/>
        <v>2973</v>
      </c>
      <c r="B2978" s="131">
        <v>13045073.758251455</v>
      </c>
      <c r="C2978" s="131">
        <v>10744845.546482926</v>
      </c>
      <c r="D2978" s="131">
        <v>826820.41388471494</v>
      </c>
      <c r="E2978" s="131">
        <v>6206943.4925325364</v>
      </c>
      <c r="F2978" s="133">
        <v>249092813516.66345</v>
      </c>
      <c r="G2978" s="133">
        <v>66391428528.738472</v>
      </c>
      <c r="H2978" s="133">
        <v>1055938338511.8376</v>
      </c>
      <c r="I2978" s="133">
        <v>19972419251469.086</v>
      </c>
      <c r="J2978" s="133">
        <v>393340609525.10687</v>
      </c>
      <c r="K2978" s="133">
        <v>102026557189.48566</v>
      </c>
      <c r="L2978" s="133">
        <v>1593709484581.2961</v>
      </c>
      <c r="M2978" s="133">
        <v>23117434241276.809</v>
      </c>
      <c r="N2978" s="133">
        <v>24604083377218.172</v>
      </c>
      <c r="O2978" s="132">
        <v>0.63894985012574201</v>
      </c>
      <c r="P2978" s="132">
        <v>0.71225665040548125</v>
      </c>
      <c r="Q2978" s="133">
        <v>6069.0881542225388</v>
      </c>
      <c r="R2978" s="426">
        <v>0.99174450957134064</v>
      </c>
    </row>
    <row r="2979" spans="1:18">
      <c r="A2979" s="134">
        <f t="shared" si="46"/>
        <v>2974</v>
      </c>
      <c r="B2979" s="131">
        <v>10917699.239317704</v>
      </c>
      <c r="C2979" s="131">
        <v>19436742.851974316</v>
      </c>
      <c r="D2979" s="131">
        <v>1112169.1207051016</v>
      </c>
      <c r="E2979" s="131">
        <v>2783383.8096010052</v>
      </c>
      <c r="F2979" s="133">
        <v>273023629705.57324</v>
      </c>
      <c r="G2979" s="133">
        <v>49656295819.815399</v>
      </c>
      <c r="H2979" s="133">
        <v>163249293683.0571</v>
      </c>
      <c r="I2979" s="133">
        <v>26145879251037.75</v>
      </c>
      <c r="J2979" s="133">
        <v>116597930000.3161</v>
      </c>
      <c r="K2979" s="133">
        <v>94228353775.705002</v>
      </c>
      <c r="L2979" s="133">
        <v>2490132849496.1826</v>
      </c>
      <c r="M2979" s="133">
        <v>29010087677993.012</v>
      </c>
      <c r="N2979" s="133">
        <v>30723714269612.703</v>
      </c>
      <c r="O2979" s="132">
        <v>0.73612123552576492</v>
      </c>
      <c r="P2979" s="132">
        <v>0.79363675442676296</v>
      </c>
      <c r="Q2979" s="133">
        <v>7578.6172347342635</v>
      </c>
      <c r="R2979" s="426">
        <v>1.0712497602337998</v>
      </c>
    </row>
    <row r="2980" spans="1:18">
      <c r="A2980" s="134">
        <f t="shared" si="46"/>
        <v>2975</v>
      </c>
      <c r="B2980" s="131">
        <v>10871875.758263165</v>
      </c>
      <c r="C2980" s="131">
        <v>8173076.5317435898</v>
      </c>
      <c r="D2980" s="131">
        <v>1018123.5177875046</v>
      </c>
      <c r="E2980" s="131">
        <v>6094709.5547457878</v>
      </c>
      <c r="F2980" s="133">
        <v>194725902721.55438</v>
      </c>
      <c r="G2980" s="133">
        <v>48870301434.325081</v>
      </c>
      <c r="H2980" s="133">
        <v>222830966844.55185</v>
      </c>
      <c r="I2980" s="133">
        <v>13583141875960.59</v>
      </c>
      <c r="J2980" s="133">
        <v>398620854871.35748</v>
      </c>
      <c r="K2980" s="133">
        <v>139293956077.65158</v>
      </c>
      <c r="L2980" s="133">
        <v>2235845408999.9595</v>
      </c>
      <c r="M2980" s="133">
        <v>16579733062754.111</v>
      </c>
      <c r="N2980" s="133">
        <v>17710616844943.938</v>
      </c>
      <c r="O2980" s="132">
        <v>0.59900307002434394</v>
      </c>
      <c r="P2980" s="132">
        <v>0.64719765017049924</v>
      </c>
      <c r="Q2980" s="133">
        <v>4368.677070780448</v>
      </c>
      <c r="R2980" s="426">
        <v>0.99198209350937316</v>
      </c>
    </row>
    <row r="2981" spans="1:18">
      <c r="A2981" s="134">
        <f t="shared" si="46"/>
        <v>2976</v>
      </c>
      <c r="B2981" s="131">
        <v>7581649.1527586067</v>
      </c>
      <c r="C2981" s="131">
        <v>3736764.5950149661</v>
      </c>
      <c r="D2981" s="131">
        <v>953915.62962877087</v>
      </c>
      <c r="E2981" s="131">
        <v>3256609.2760424982</v>
      </c>
      <c r="F2981" s="133">
        <v>144521542190.9566</v>
      </c>
      <c r="G2981" s="133">
        <v>43284595549.512199</v>
      </c>
      <c r="H2981" s="133">
        <v>121326312632.96136</v>
      </c>
      <c r="I2981" s="133">
        <v>6650120227328.1426</v>
      </c>
      <c r="J2981" s="133">
        <v>158118717393.32535</v>
      </c>
      <c r="K2981" s="133">
        <v>101044300656.8627</v>
      </c>
      <c r="L2981" s="133">
        <v>1535466432450.4675</v>
      </c>
      <c r="M2981" s="133">
        <v>8566075990461.7588</v>
      </c>
      <c r="N2981" s="133">
        <v>9202774489731.2598</v>
      </c>
      <c r="O2981" s="132">
        <v>0.56538602897136214</v>
      </c>
      <c r="P2981" s="132">
        <v>0.62404577549973628</v>
      </c>
      <c r="Q2981" s="133">
        <v>2270.0479747733743</v>
      </c>
      <c r="R2981" s="426">
        <v>0.77038713462080777</v>
      </c>
    </row>
    <row r="2982" spans="1:18">
      <c r="A2982" s="134">
        <f t="shared" si="46"/>
        <v>2977</v>
      </c>
      <c r="B2982" s="131">
        <v>6384577.1132342173</v>
      </c>
      <c r="C2982" s="131">
        <v>4810127.8983311281</v>
      </c>
      <c r="D2982" s="131">
        <v>769446.16764209874</v>
      </c>
      <c r="E2982" s="131">
        <v>3894528.134527429</v>
      </c>
      <c r="F2982" s="133">
        <v>233622465695.00183</v>
      </c>
      <c r="G2982" s="133">
        <v>41502097792.037239</v>
      </c>
      <c r="H2982" s="133">
        <v>564121754886.89441</v>
      </c>
      <c r="I2982" s="133">
        <v>10645155572345.508</v>
      </c>
      <c r="J2982" s="133">
        <v>168974373034.28076</v>
      </c>
      <c r="K2982" s="133">
        <v>60815642854.738747</v>
      </c>
      <c r="L2982" s="133">
        <v>1962834398259.0583</v>
      </c>
      <c r="M2982" s="133">
        <v>13401901741380.48</v>
      </c>
      <c r="N2982" s="133">
        <v>14369079097872.607</v>
      </c>
      <c r="O2982" s="132">
        <v>0.62417208445547989</v>
      </c>
      <c r="P2982" s="132">
        <v>0.6908150643242541</v>
      </c>
      <c r="Q2982" s="133">
        <v>3544.4201030766176</v>
      </c>
      <c r="R2982" s="426">
        <v>1.1788912251536368</v>
      </c>
    </row>
    <row r="2983" spans="1:18">
      <c r="A2983" s="134">
        <f t="shared" si="46"/>
        <v>2978</v>
      </c>
      <c r="B2983" s="131">
        <v>11829668.97588497</v>
      </c>
      <c r="C2983" s="131">
        <v>10267980.204702668</v>
      </c>
      <c r="D2983" s="131">
        <v>1067969.9687379999</v>
      </c>
      <c r="E2983" s="131">
        <v>4360893.1204116493</v>
      </c>
      <c r="F2983" s="133">
        <v>271792768464.10803</v>
      </c>
      <c r="G2983" s="133">
        <v>64168323081.698776</v>
      </c>
      <c r="H2983" s="133">
        <v>653255450431.07202</v>
      </c>
      <c r="I2983" s="133">
        <v>19440490462863.477</v>
      </c>
      <c r="J2983" s="133">
        <v>239709809665.08667</v>
      </c>
      <c r="K2983" s="133">
        <v>160174460029.31522</v>
      </c>
      <c r="L2983" s="133">
        <v>2132784615929.1096</v>
      </c>
      <c r="M2983" s="133">
        <v>22626414798918.059</v>
      </c>
      <c r="N2983" s="133">
        <v>24112693042256.426</v>
      </c>
      <c r="O2983" s="132">
        <v>0.6651121436682913</v>
      </c>
      <c r="P2983" s="132">
        <v>0.73795908766403828</v>
      </c>
      <c r="Q2983" s="133">
        <v>5947.8769221155462</v>
      </c>
      <c r="R2983" s="426">
        <v>1.022171482743228</v>
      </c>
    </row>
    <row r="2984" spans="1:18">
      <c r="A2984" s="134">
        <f t="shared" si="46"/>
        <v>2979</v>
      </c>
      <c r="B2984" s="131">
        <v>13780734.533515934</v>
      </c>
      <c r="C2984" s="131">
        <v>4769858.5223893747</v>
      </c>
      <c r="D2984" s="131">
        <v>971569.29229179223</v>
      </c>
      <c r="E2984" s="131">
        <v>6639927.4463510178</v>
      </c>
      <c r="F2984" s="133">
        <v>273020777642.65558</v>
      </c>
      <c r="G2984" s="133">
        <v>75840343105.952454</v>
      </c>
      <c r="H2984" s="133">
        <v>920569491790.1394</v>
      </c>
      <c r="I2984" s="133">
        <v>8983020913033.8691</v>
      </c>
      <c r="J2984" s="133">
        <v>422880029775.18439</v>
      </c>
      <c r="K2984" s="133">
        <v>135729146999.33257</v>
      </c>
      <c r="L2984" s="133">
        <v>1987152044988.0059</v>
      </c>
      <c r="M2984" s="133">
        <v>12449351626586.529</v>
      </c>
      <c r="N2984" s="133">
        <v>13397532932726.916</v>
      </c>
      <c r="O2984" s="132">
        <v>0.51014094313410308</v>
      </c>
      <c r="P2984" s="132">
        <v>0.57476280330100982</v>
      </c>
      <c r="Q2984" s="133">
        <v>3304.7688536573546</v>
      </c>
      <c r="R2984" s="426">
        <v>1.0444295259572984</v>
      </c>
    </row>
    <row r="2985" spans="1:18">
      <c r="A2985" s="134">
        <f t="shared" si="46"/>
        <v>2980</v>
      </c>
      <c r="B2985" s="131">
        <v>10742881.58665623</v>
      </c>
      <c r="C2985" s="131">
        <v>4178205.957029291</v>
      </c>
      <c r="D2985" s="131">
        <v>821208.02161513071</v>
      </c>
      <c r="E2985" s="131">
        <v>3879037.4295453159</v>
      </c>
      <c r="F2985" s="133">
        <v>261982739584.25446</v>
      </c>
      <c r="G2985" s="133">
        <v>54708187989.65094</v>
      </c>
      <c r="H2985" s="133">
        <v>648927875879.22961</v>
      </c>
      <c r="I2985" s="133">
        <v>9166679162080.8594</v>
      </c>
      <c r="J2985" s="133">
        <v>268277451854.41696</v>
      </c>
      <c r="K2985" s="133">
        <v>63193763110.136414</v>
      </c>
      <c r="L2985" s="133">
        <v>1855146711925.271</v>
      </c>
      <c r="M2985" s="133">
        <v>12002224964849.914</v>
      </c>
      <c r="N2985" s="133">
        <v>12894303959667.406</v>
      </c>
      <c r="O2985" s="132">
        <v>0.57721500842968121</v>
      </c>
      <c r="P2985" s="132">
        <v>0.64120107651733094</v>
      </c>
      <c r="Q2985" s="133">
        <v>3180.6373852164297</v>
      </c>
      <c r="R2985" s="426">
        <v>0.98718788843332395</v>
      </c>
    </row>
    <row r="2986" spans="1:18">
      <c r="A2986" s="134">
        <f t="shared" si="46"/>
        <v>2981</v>
      </c>
      <c r="B2986" s="131">
        <v>14443057.282347731</v>
      </c>
      <c r="C2986" s="131">
        <v>5140975.1350214072</v>
      </c>
      <c r="D2986" s="131">
        <v>1387800.2234506872</v>
      </c>
      <c r="E2986" s="131">
        <v>6321431.3036615206</v>
      </c>
      <c r="F2986" s="133">
        <v>323320771255.53906</v>
      </c>
      <c r="G2986" s="133">
        <v>64701863210.888107</v>
      </c>
      <c r="H2986" s="133">
        <v>808808808526.12683</v>
      </c>
      <c r="I2986" s="133">
        <v>10475386630204.697</v>
      </c>
      <c r="J2986" s="133">
        <v>364923324487.6087</v>
      </c>
      <c r="K2986" s="133">
        <v>101774936141.98506</v>
      </c>
      <c r="L2986" s="133">
        <v>3466893227175.9707</v>
      </c>
      <c r="M2986" s="133">
        <v>15217786926536.389</v>
      </c>
      <c r="N2986" s="133">
        <v>16283920891549.908</v>
      </c>
      <c r="O2986" s="132">
        <v>0.53258542931380048</v>
      </c>
      <c r="P2986" s="132">
        <v>0.6245000880015642</v>
      </c>
      <c r="Q2986" s="133">
        <v>4016.754043302888</v>
      </c>
      <c r="R2986" s="426">
        <v>1.4533624861616321</v>
      </c>
    </row>
    <row r="2987" spans="1:18">
      <c r="A2987" s="134">
        <f t="shared" si="46"/>
        <v>2982</v>
      </c>
      <c r="B2987" s="131">
        <v>9243759.1749696061</v>
      </c>
      <c r="C2987" s="131">
        <v>14484591.63803017</v>
      </c>
      <c r="D2987" s="131">
        <v>1088170.5843301476</v>
      </c>
      <c r="E2987" s="131">
        <v>6072421.6514417278</v>
      </c>
      <c r="F2987" s="133">
        <v>188118528419.84988</v>
      </c>
      <c r="G2987" s="133">
        <v>29687745480.324791</v>
      </c>
      <c r="H2987" s="133">
        <v>302949175050.6629</v>
      </c>
      <c r="I2987" s="133">
        <v>22777219024914.441</v>
      </c>
      <c r="J2987" s="133">
        <v>343778008531.78589</v>
      </c>
      <c r="K2987" s="133">
        <v>114618519078.91821</v>
      </c>
      <c r="L2987" s="133">
        <v>2362010073875.646</v>
      </c>
      <c r="M2987" s="133">
        <v>25900574801451.453</v>
      </c>
      <c r="N2987" s="133">
        <v>27630844035568.555</v>
      </c>
      <c r="O2987" s="132">
        <v>0.69246385317432724</v>
      </c>
      <c r="P2987" s="132">
        <v>0.7543299071001861</v>
      </c>
      <c r="Q2987" s="133">
        <v>6815.6990714278627</v>
      </c>
      <c r="R2987" s="426">
        <v>1.1035341027025536</v>
      </c>
    </row>
    <row r="2988" spans="1:18">
      <c r="A2988" s="134">
        <f t="shared" si="46"/>
        <v>2983</v>
      </c>
      <c r="B2988" s="131">
        <v>12678714.253482128</v>
      </c>
      <c r="C2988" s="131">
        <v>8674956.9473170098</v>
      </c>
      <c r="D2988" s="131">
        <v>956718.30645611126</v>
      </c>
      <c r="E2988" s="131">
        <v>4467689.158120567</v>
      </c>
      <c r="F2988" s="133">
        <v>248302243970.72925</v>
      </c>
      <c r="G2988" s="133">
        <v>64426093837.353531</v>
      </c>
      <c r="H2988" s="133">
        <v>245388125477.63425</v>
      </c>
      <c r="I2988" s="133">
        <v>14125832932097.891</v>
      </c>
      <c r="J2988" s="133">
        <v>217909878288.97153</v>
      </c>
      <c r="K2988" s="133">
        <v>118557563700.03358</v>
      </c>
      <c r="L2988" s="133">
        <v>2186802351887.7285</v>
      </c>
      <c r="M2988" s="133">
        <v>16894490851452.258</v>
      </c>
      <c r="N2988" s="133">
        <v>17984937683011.508</v>
      </c>
      <c r="O2988" s="132">
        <v>0.60781498742164186</v>
      </c>
      <c r="P2988" s="132">
        <v>0.66712008318553018</v>
      </c>
      <c r="Q2988" s="133">
        <v>4436.3437797265678</v>
      </c>
      <c r="R2988" s="426">
        <v>1.1662479428444505</v>
      </c>
    </row>
    <row r="2989" spans="1:18">
      <c r="A2989" s="134">
        <f t="shared" si="46"/>
        <v>2984</v>
      </c>
      <c r="B2989" s="131">
        <v>11360102.178696008</v>
      </c>
      <c r="C2989" s="131">
        <v>6497189.1852042675</v>
      </c>
      <c r="D2989" s="131">
        <v>816447.56715394591</v>
      </c>
      <c r="E2989" s="131">
        <v>2459900.3348510172</v>
      </c>
      <c r="F2989" s="133">
        <v>244394346419.72122</v>
      </c>
      <c r="G2989" s="133">
        <v>52213534291.056488</v>
      </c>
      <c r="H2989" s="133">
        <v>671032523848.96521</v>
      </c>
      <c r="I2989" s="133">
        <v>11462784403974.076</v>
      </c>
      <c r="J2989" s="133">
        <v>121452607165.5681</v>
      </c>
      <c r="K2989" s="133">
        <v>98923811321.91304</v>
      </c>
      <c r="L2989" s="133">
        <v>1970016756230.4465</v>
      </c>
      <c r="M2989" s="133">
        <v>14324210102540.969</v>
      </c>
      <c r="N2989" s="133">
        <v>15264901177777.609</v>
      </c>
      <c r="O2989" s="132">
        <v>0.62140531646128461</v>
      </c>
      <c r="P2989" s="132">
        <v>0.69025716521567393</v>
      </c>
      <c r="Q2989" s="133">
        <v>3765.3924957517538</v>
      </c>
      <c r="R2989" s="426">
        <v>1.1852615985038508</v>
      </c>
    </row>
    <row r="2990" spans="1:18">
      <c r="A2990" s="134">
        <f t="shared" si="46"/>
        <v>2985</v>
      </c>
      <c r="B2990" s="131">
        <v>7980569.894029255</v>
      </c>
      <c r="C2990" s="131">
        <v>3981356.095370614</v>
      </c>
      <c r="D2990" s="131">
        <v>1066529.8100293798</v>
      </c>
      <c r="E2990" s="131">
        <v>4659185.3596438672</v>
      </c>
      <c r="F2990" s="133">
        <v>233901302305.39331</v>
      </c>
      <c r="G2990" s="133">
        <v>50139913874.711273</v>
      </c>
      <c r="H2990" s="133">
        <v>616386079956.07373</v>
      </c>
      <c r="I2990" s="133">
        <v>9032363392757.9277</v>
      </c>
      <c r="J2990" s="133">
        <v>269662695853.00443</v>
      </c>
      <c r="K2990" s="133">
        <v>104662095770.57463</v>
      </c>
      <c r="L2990" s="133">
        <v>2618336391850.5269</v>
      </c>
      <c r="M2990" s="133">
        <v>12641410656188.107</v>
      </c>
      <c r="N2990" s="133">
        <v>13589374470045.059</v>
      </c>
      <c r="O2990" s="132">
        <v>0.58261050042969043</v>
      </c>
      <c r="P2990" s="132">
        <v>0.65137403294451446</v>
      </c>
      <c r="Q2990" s="133">
        <v>3352.0903971497432</v>
      </c>
      <c r="R2990" s="426">
        <v>1.0871420394996654</v>
      </c>
    </row>
    <row r="2991" spans="1:18">
      <c r="A2991" s="134">
        <f t="shared" si="46"/>
        <v>2986</v>
      </c>
      <c r="B2991" s="131">
        <v>7747025.5633482849</v>
      </c>
      <c r="C2991" s="131">
        <v>7691589.5369620305</v>
      </c>
      <c r="D2991" s="131">
        <v>1228194.4254758949</v>
      </c>
      <c r="E2991" s="131">
        <v>5599613.1907887254</v>
      </c>
      <c r="F2991" s="133">
        <v>162393845002.08578</v>
      </c>
      <c r="G2991" s="133">
        <v>36497727220.386185</v>
      </c>
      <c r="H2991" s="133">
        <v>504596055087.10352</v>
      </c>
      <c r="I2991" s="133">
        <v>11775302320823.93</v>
      </c>
      <c r="J2991" s="133">
        <v>360008346926.02466</v>
      </c>
      <c r="K2991" s="133">
        <v>100878683128.96201</v>
      </c>
      <c r="L2991" s="133">
        <v>2903377634573.7407</v>
      </c>
      <c r="M2991" s="133">
        <v>15644163040539.762</v>
      </c>
      <c r="N2991" s="133">
        <v>16714240110408.529</v>
      </c>
      <c r="O2991" s="132">
        <v>0.61129656344670102</v>
      </c>
      <c r="P2991" s="132">
        <v>0.67846093727073287</v>
      </c>
      <c r="Q2991" s="133">
        <v>4122.9008659123165</v>
      </c>
      <c r="R2991" s="426">
        <v>1.0776739250458955</v>
      </c>
    </row>
    <row r="2992" spans="1:18">
      <c r="A2992" s="134">
        <f t="shared" si="46"/>
        <v>2987</v>
      </c>
      <c r="B2992" s="131">
        <v>9696586.1568739098</v>
      </c>
      <c r="C2992" s="131">
        <v>5857949.287204193</v>
      </c>
      <c r="D2992" s="131">
        <v>918210.21988573798</v>
      </c>
      <c r="E2992" s="131">
        <v>3999766.0854339357</v>
      </c>
      <c r="F2992" s="133">
        <v>220860042720.65564</v>
      </c>
      <c r="G2992" s="133">
        <v>43189945003.293594</v>
      </c>
      <c r="H2992" s="133">
        <v>328996809911.88745</v>
      </c>
      <c r="I2992" s="133">
        <v>11494643194127.318</v>
      </c>
      <c r="J2992" s="133">
        <v>212239452275.1572</v>
      </c>
      <c r="K2992" s="133">
        <v>75938498503.245407</v>
      </c>
      <c r="L2992" s="133">
        <v>2760474139806.6377</v>
      </c>
      <c r="M2992" s="133">
        <v>14872292094624.246</v>
      </c>
      <c r="N2992" s="133">
        <v>15857901597331.162</v>
      </c>
      <c r="O2992" s="132">
        <v>0.63114093236278401</v>
      </c>
      <c r="P2992" s="132">
        <v>0.69135574657337917</v>
      </c>
      <c r="Q2992" s="133">
        <v>3911.6678829134589</v>
      </c>
      <c r="R2992" s="426">
        <v>1.3692625669545999</v>
      </c>
    </row>
    <row r="2993" spans="1:18">
      <c r="A2993" s="134">
        <f t="shared" si="46"/>
        <v>2988</v>
      </c>
      <c r="B2993" s="131">
        <v>8460068.5417162776</v>
      </c>
      <c r="C2993" s="131">
        <v>4743455.0126805156</v>
      </c>
      <c r="D2993" s="131">
        <v>943585.165755269</v>
      </c>
      <c r="E2993" s="131">
        <v>2872302.804909097</v>
      </c>
      <c r="F2993" s="133">
        <v>240145144071.57739</v>
      </c>
      <c r="G2993" s="133">
        <v>59675539228.18808</v>
      </c>
      <c r="H2993" s="133">
        <v>712524729429.20972</v>
      </c>
      <c r="I2993" s="133">
        <v>9176708845791.1855</v>
      </c>
      <c r="J2993" s="133">
        <v>175339998555.75555</v>
      </c>
      <c r="K2993" s="133">
        <v>81789840508.927765</v>
      </c>
      <c r="L2993" s="133">
        <v>2256313488877.5811</v>
      </c>
      <c r="M2993" s="133">
        <v>12402676903162.66</v>
      </c>
      <c r="N2993" s="133">
        <v>13297769316676.066</v>
      </c>
      <c r="O2993" s="132">
        <v>0.60318093363188063</v>
      </c>
      <c r="P2993" s="132">
        <v>0.67829632924958483</v>
      </c>
      <c r="Q2993" s="133">
        <v>3280.1601669156553</v>
      </c>
      <c r="R2993" s="426">
        <v>1.1656110657052052</v>
      </c>
    </row>
    <row r="2994" spans="1:18">
      <c r="A2994" s="134">
        <f t="shared" si="46"/>
        <v>2989</v>
      </c>
      <c r="B2994" s="131">
        <v>12473091.609067718</v>
      </c>
      <c r="C2994" s="131">
        <v>6695744.5960309375</v>
      </c>
      <c r="D2994" s="131">
        <v>811978.0556679517</v>
      </c>
      <c r="E2994" s="131">
        <v>4480368.6936456095</v>
      </c>
      <c r="F2994" s="133">
        <v>291887487565.62469</v>
      </c>
      <c r="G2994" s="133">
        <v>62625812116.370369</v>
      </c>
      <c r="H2994" s="133">
        <v>64253977413.83989</v>
      </c>
      <c r="I2994" s="133">
        <v>13307171972311.502</v>
      </c>
      <c r="J2994" s="133">
        <v>197176929142.79889</v>
      </c>
      <c r="K2994" s="133">
        <v>65334926707.268311</v>
      </c>
      <c r="L2994" s="133">
        <v>1579222769324.8</v>
      </c>
      <c r="M2994" s="133">
        <v>15213160574900.209</v>
      </c>
      <c r="N2994" s="133">
        <v>16189574737157.336</v>
      </c>
      <c r="O2994" s="132">
        <v>0.59865915648578083</v>
      </c>
      <c r="P2994" s="132">
        <v>0.65215790405362617</v>
      </c>
      <c r="Q2994" s="133">
        <v>3993.4816815878976</v>
      </c>
      <c r="R2994" s="426">
        <v>1.1176895937470321</v>
      </c>
    </row>
    <row r="2995" spans="1:18">
      <c r="A2995" s="134">
        <f t="shared" si="46"/>
        <v>2990</v>
      </c>
      <c r="B2995" s="131">
        <v>9133973.631315466</v>
      </c>
      <c r="C2995" s="131">
        <v>5480973.8955591284</v>
      </c>
      <c r="D2995" s="131">
        <v>604086.58750357619</v>
      </c>
      <c r="E2995" s="131">
        <v>4207199.665478956</v>
      </c>
      <c r="F2995" s="133">
        <v>252842147138.19196</v>
      </c>
      <c r="G2995" s="133">
        <v>61609115655.735603</v>
      </c>
      <c r="H2995" s="133">
        <v>707556330397.99988</v>
      </c>
      <c r="I2995" s="133">
        <v>12841768318417.383</v>
      </c>
      <c r="J2995" s="133">
        <v>279338863191.39294</v>
      </c>
      <c r="K2995" s="133">
        <v>50298970090.813599</v>
      </c>
      <c r="L2995" s="133">
        <v>1113431390716.7937</v>
      </c>
      <c r="M2995" s="133">
        <v>14992393872814.383</v>
      </c>
      <c r="N2995" s="133">
        <v>16105306662653.096</v>
      </c>
      <c r="O2995" s="132">
        <v>0.64933473215573756</v>
      </c>
      <c r="P2995" s="132">
        <v>0.72565882283388938</v>
      </c>
      <c r="Q2995" s="133">
        <v>3972.6952793914888</v>
      </c>
      <c r="R2995" s="426">
        <v>0.93201072807619645</v>
      </c>
    </row>
    <row r="2996" spans="1:18">
      <c r="A2996" s="134">
        <f t="shared" si="46"/>
        <v>2991</v>
      </c>
      <c r="B2996" s="131">
        <v>11887866.072638748</v>
      </c>
      <c r="C2996" s="131">
        <v>9501459.0057727452</v>
      </c>
      <c r="D2996" s="131">
        <v>782933.50297469622</v>
      </c>
      <c r="E2996" s="131">
        <v>3754085.1715422552</v>
      </c>
      <c r="F2996" s="133">
        <v>222856956271.65442</v>
      </c>
      <c r="G2996" s="133">
        <v>58387989480.238831</v>
      </c>
      <c r="H2996" s="133">
        <v>632899570979.76501</v>
      </c>
      <c r="I2996" s="133">
        <v>14993829235509.434</v>
      </c>
      <c r="J2996" s="133">
        <v>220261438063.5556</v>
      </c>
      <c r="K2996" s="133">
        <v>55110238887.292633</v>
      </c>
      <c r="L2996" s="133">
        <v>2149156289593.3892</v>
      </c>
      <c r="M2996" s="133">
        <v>18051256773033.438</v>
      </c>
      <c r="N2996" s="133">
        <v>19326601399684.355</v>
      </c>
      <c r="O2996" s="132">
        <v>0.66767498284872273</v>
      </c>
      <c r="P2996" s="132">
        <v>0.72357152022720261</v>
      </c>
      <c r="Q2996" s="133">
        <v>4767.291909147596</v>
      </c>
      <c r="R2996" s="426">
        <v>1.0600125100761244</v>
      </c>
    </row>
    <row r="2997" spans="1:18">
      <c r="A2997" s="134">
        <f t="shared" si="46"/>
        <v>2992</v>
      </c>
      <c r="B2997" s="131">
        <v>15899018.496247636</v>
      </c>
      <c r="C2997" s="131">
        <v>5050850.7192932498</v>
      </c>
      <c r="D2997" s="131">
        <v>785091.30934943794</v>
      </c>
      <c r="E2997" s="131">
        <v>6609364.5446912497</v>
      </c>
      <c r="F2997" s="133">
        <v>217585008142.53528</v>
      </c>
      <c r="G2997" s="133">
        <v>50520910989.177887</v>
      </c>
      <c r="H2997" s="133">
        <v>550665349517.11975</v>
      </c>
      <c r="I2997" s="133">
        <v>9201006347571.1055</v>
      </c>
      <c r="J2997" s="133">
        <v>315840296128.26654</v>
      </c>
      <c r="K2997" s="133">
        <v>63079168700.288933</v>
      </c>
      <c r="L2997" s="133">
        <v>1893541759941.8359</v>
      </c>
      <c r="M2997" s="133">
        <v>12024132921858.615</v>
      </c>
      <c r="N2997" s="133">
        <v>12799020930788.607</v>
      </c>
      <c r="O2997" s="132">
        <v>0.50336810796395248</v>
      </c>
      <c r="P2997" s="132">
        <v>0.55975119059159195</v>
      </c>
      <c r="Q2997" s="133">
        <v>3157.1339247135193</v>
      </c>
      <c r="R2997" s="426">
        <v>1.031102232093591</v>
      </c>
    </row>
    <row r="2998" spans="1:18">
      <c r="A2998" s="134">
        <f t="shared" si="46"/>
        <v>2993</v>
      </c>
      <c r="B2998" s="131">
        <v>7917406.3235549405</v>
      </c>
      <c r="C2998" s="131">
        <v>3990602.0582983792</v>
      </c>
      <c r="D2998" s="131">
        <v>932663.45500664576</v>
      </c>
      <c r="E2998" s="131">
        <v>2541666.7242139676</v>
      </c>
      <c r="F2998" s="133">
        <v>248819005137.86993</v>
      </c>
      <c r="G2998" s="133">
        <v>65063410300.157883</v>
      </c>
      <c r="H2998" s="133">
        <v>843075209829.53516</v>
      </c>
      <c r="I2998" s="133">
        <v>8477702430499.4609</v>
      </c>
      <c r="J2998" s="133">
        <v>154788866754.47733</v>
      </c>
      <c r="K2998" s="133">
        <v>89717324005.195496</v>
      </c>
      <c r="L2998" s="133">
        <v>2088714154528.7324</v>
      </c>
      <c r="M2998" s="133">
        <v>11653997985617.4</v>
      </c>
      <c r="N2998" s="133">
        <v>12541580174103.135</v>
      </c>
      <c r="O2998" s="132">
        <v>0.63231276910825251</v>
      </c>
      <c r="P2998" s="132">
        <v>0.70386732736064073</v>
      </c>
      <c r="Q2998" s="133">
        <v>3093.6310246924359</v>
      </c>
      <c r="R2998" s="426">
        <v>1.017242017270692</v>
      </c>
    </row>
    <row r="2999" spans="1:18">
      <c r="A2999" s="134">
        <f t="shared" si="46"/>
        <v>2994</v>
      </c>
      <c r="B2999" s="131">
        <v>10799787.067135375</v>
      </c>
      <c r="C2999" s="131">
        <v>16380565.215847719</v>
      </c>
      <c r="D2999" s="131">
        <v>759005.60050655273</v>
      </c>
      <c r="E2999" s="131">
        <v>4423404.4284214545</v>
      </c>
      <c r="F2999" s="133">
        <v>293141897775.01709</v>
      </c>
      <c r="G2999" s="133">
        <v>67524256498.663002</v>
      </c>
      <c r="H2999" s="133">
        <v>505195228154.57593</v>
      </c>
      <c r="I2999" s="133">
        <v>25348917523265.215</v>
      </c>
      <c r="J2999" s="133">
        <v>399495650838.45349</v>
      </c>
      <c r="K2999" s="133">
        <v>52468729066.139832</v>
      </c>
      <c r="L2999" s="133">
        <v>2393884372527.6104</v>
      </c>
      <c r="M2999" s="133">
        <v>28699961503851.992</v>
      </c>
      <c r="N2999" s="133">
        <v>30453471416366.695</v>
      </c>
      <c r="O2999" s="132">
        <v>0.7187380907500267</v>
      </c>
      <c r="P2999" s="132">
        <v>0.77969876807770067</v>
      </c>
      <c r="Q2999" s="133">
        <v>7511.9564421230134</v>
      </c>
      <c r="R2999" s="426">
        <v>1.3781224180486562</v>
      </c>
    </row>
    <row r="3000" spans="1:18">
      <c r="A3000" s="134">
        <f t="shared" si="46"/>
        <v>2995</v>
      </c>
      <c r="B3000" s="131">
        <v>14782556.436474822</v>
      </c>
      <c r="C3000" s="131">
        <v>20388823.721000392</v>
      </c>
      <c r="D3000" s="131">
        <v>1070993.2989882501</v>
      </c>
      <c r="E3000" s="131">
        <v>5465780.1692526061</v>
      </c>
      <c r="F3000" s="133">
        <v>260613835488.20605</v>
      </c>
      <c r="G3000" s="133">
        <v>50853702096.470963</v>
      </c>
      <c r="H3000" s="133">
        <v>363861854312.07611</v>
      </c>
      <c r="I3000" s="133">
        <v>24171793324575.313</v>
      </c>
      <c r="J3000" s="133">
        <v>373740114696.22986</v>
      </c>
      <c r="K3000" s="133">
        <v>86839736273.643402</v>
      </c>
      <c r="L3000" s="133">
        <v>2425122780325.7778</v>
      </c>
      <c r="M3000" s="133">
        <v>27421357810183.039</v>
      </c>
      <c r="N3000" s="133">
        <v>29111089625897.973</v>
      </c>
      <c r="O3000" s="132">
        <v>0.67368201624293189</v>
      </c>
      <c r="P3000" s="132">
        <v>0.73604219714597219</v>
      </c>
      <c r="Q3000" s="133">
        <v>7180.8311854706399</v>
      </c>
      <c r="R3000" s="426">
        <v>1.1831941560363044</v>
      </c>
    </row>
    <row r="3001" spans="1:18">
      <c r="A3001" s="134">
        <f t="shared" si="46"/>
        <v>2996</v>
      </c>
      <c r="B3001" s="131">
        <v>6257539.5352404835</v>
      </c>
      <c r="C3001" s="131">
        <v>2685154.3328502011</v>
      </c>
      <c r="D3001" s="131">
        <v>1383580.143660472</v>
      </c>
      <c r="E3001" s="131">
        <v>4937263.2345398944</v>
      </c>
      <c r="F3001" s="133">
        <v>184349527110.24777</v>
      </c>
      <c r="G3001" s="133">
        <v>36661062157.904106</v>
      </c>
      <c r="H3001" s="133">
        <v>394730944117.86139</v>
      </c>
      <c r="I3001" s="133">
        <v>5654528322028.6436</v>
      </c>
      <c r="J3001" s="133">
        <v>231999138096.45126</v>
      </c>
      <c r="K3001" s="133">
        <v>146602583899.81262</v>
      </c>
      <c r="L3001" s="133">
        <v>2518089318535.856</v>
      </c>
      <c r="M3001" s="133">
        <v>8945950306678.625</v>
      </c>
      <c r="N3001" s="133">
        <v>9552252222426.3867</v>
      </c>
      <c r="O3001" s="132">
        <v>0.50204973745886872</v>
      </c>
      <c r="P3001" s="132">
        <v>0.5727810804132657</v>
      </c>
      <c r="Q3001" s="133">
        <v>2356.2536315802631</v>
      </c>
      <c r="R3001" s="426">
        <v>0.88905992276058643</v>
      </c>
    </row>
    <row r="3002" spans="1:18">
      <c r="A3002" s="134">
        <f t="shared" si="46"/>
        <v>2997</v>
      </c>
      <c r="B3002" s="131">
        <v>9703576.3650904223</v>
      </c>
      <c r="C3002" s="131">
        <v>10063287.655000517</v>
      </c>
      <c r="D3002" s="131">
        <v>804353.00477096497</v>
      </c>
      <c r="E3002" s="131">
        <v>6173335.3081827722</v>
      </c>
      <c r="F3002" s="133">
        <v>189833938701.98248</v>
      </c>
      <c r="G3002" s="133">
        <v>49916684617.332199</v>
      </c>
      <c r="H3002" s="133">
        <v>674162237830.23816</v>
      </c>
      <c r="I3002" s="133">
        <v>15780215157419.156</v>
      </c>
      <c r="J3002" s="133">
        <v>248039803466.91208</v>
      </c>
      <c r="K3002" s="133">
        <v>79947922437.137955</v>
      </c>
      <c r="L3002" s="133">
        <v>1857063425469.1003</v>
      </c>
      <c r="M3002" s="133">
        <v>18639428546622.547</v>
      </c>
      <c r="N3002" s="133">
        <v>19936797849280.348</v>
      </c>
      <c r="O3002" s="132">
        <v>0.62742440263711163</v>
      </c>
      <c r="P3002" s="132">
        <v>0.69207069473631899</v>
      </c>
      <c r="Q3002" s="133">
        <v>4917.8090402763564</v>
      </c>
      <c r="R3002" s="426">
        <v>1.2084957181167801</v>
      </c>
    </row>
    <row r="3003" spans="1:18">
      <c r="A3003" s="134">
        <f t="shared" si="46"/>
        <v>2998</v>
      </c>
      <c r="B3003" s="131">
        <v>7886666.134700398</v>
      </c>
      <c r="C3003" s="131">
        <v>5037958.9841967365</v>
      </c>
      <c r="D3003" s="131">
        <v>602399.53015210107</v>
      </c>
      <c r="E3003" s="131">
        <v>4487342.8979706541</v>
      </c>
      <c r="F3003" s="133">
        <v>255301316553.69464</v>
      </c>
      <c r="G3003" s="133">
        <v>64522712490.166595</v>
      </c>
      <c r="H3003" s="133">
        <v>534282863702.21179</v>
      </c>
      <c r="I3003" s="133">
        <v>10769371321056.48</v>
      </c>
      <c r="J3003" s="133">
        <v>296016648279.89941</v>
      </c>
      <c r="K3003" s="133">
        <v>76120593017.678329</v>
      </c>
      <c r="L3003" s="133">
        <v>1434663001273.2505</v>
      </c>
      <c r="M3003" s="133">
        <v>13110454427329.518</v>
      </c>
      <c r="N3003" s="133">
        <v>14036218718879.652</v>
      </c>
      <c r="O3003" s="132">
        <v>0.59948896901571003</v>
      </c>
      <c r="P3003" s="132">
        <v>0.67334629256328504</v>
      </c>
      <c r="Q3003" s="133">
        <v>3462.3134481696234</v>
      </c>
      <c r="R3003" s="426">
        <v>1.3272463476039593</v>
      </c>
    </row>
    <row r="3004" spans="1:18">
      <c r="A3004" s="134">
        <f t="shared" si="46"/>
        <v>2999</v>
      </c>
      <c r="B3004" s="131">
        <v>12093594.602128806</v>
      </c>
      <c r="C3004" s="131">
        <v>19781851.419009715</v>
      </c>
      <c r="D3004" s="131">
        <v>1289481.0746148771</v>
      </c>
      <c r="E3004" s="131">
        <v>5321690.7058365028</v>
      </c>
      <c r="F3004" s="133">
        <v>214682891925.15887</v>
      </c>
      <c r="G3004" s="133">
        <v>58572801987.934494</v>
      </c>
      <c r="H3004" s="133">
        <v>558331040755.82288</v>
      </c>
      <c r="I3004" s="133">
        <v>22281372855772.219</v>
      </c>
      <c r="J3004" s="133">
        <v>389684615160.22302</v>
      </c>
      <c r="K3004" s="133">
        <v>113116478608.27846</v>
      </c>
      <c r="L3004" s="133">
        <v>3766840207538.2749</v>
      </c>
      <c r="M3004" s="133">
        <v>27109345197834.816</v>
      </c>
      <c r="N3004" s="133">
        <v>28806616092759.461</v>
      </c>
      <c r="O3004" s="132">
        <v>0.69452968173808904</v>
      </c>
      <c r="P3004" s="132">
        <v>0.75817142236013146</v>
      </c>
      <c r="Q3004" s="133">
        <v>7105.7267125701683</v>
      </c>
      <c r="R3004" s="426">
        <v>1.2504602343314486</v>
      </c>
    </row>
    <row r="3005" spans="1:18">
      <c r="A3005" s="134">
        <f t="shared" si="46"/>
        <v>3000</v>
      </c>
      <c r="B3005" s="131">
        <v>13448320.903354082</v>
      </c>
      <c r="C3005" s="131">
        <v>8032019.7787424158</v>
      </c>
      <c r="D3005" s="131">
        <v>1440381.1530781798</v>
      </c>
      <c r="E3005" s="131">
        <v>6123600.1117272526</v>
      </c>
      <c r="F3005" s="133">
        <v>269192306105.81555</v>
      </c>
      <c r="G3005" s="133">
        <v>90323467137.960098</v>
      </c>
      <c r="H3005" s="133">
        <v>786416112934.49438</v>
      </c>
      <c r="I3005" s="133">
        <v>14814400527416.434</v>
      </c>
      <c r="J3005" s="133">
        <v>423736259625.73047</v>
      </c>
      <c r="K3005" s="133">
        <v>145035117091.90005</v>
      </c>
      <c r="L3005" s="133">
        <v>3001780776947.2368</v>
      </c>
      <c r="M3005" s="133">
        <v>19171368794015.797</v>
      </c>
      <c r="N3005" s="133">
        <v>20468531766447.703</v>
      </c>
      <c r="O3005" s="132">
        <v>0.58321821314207989</v>
      </c>
      <c r="P3005" s="132">
        <v>0.65872044327043011</v>
      </c>
      <c r="Q3005" s="133">
        <v>5048.971822014727</v>
      </c>
      <c r="R3005" s="426">
        <v>1.1480554338517526</v>
      </c>
    </row>
    <row r="3006" spans="1:18">
      <c r="A3006" s="134">
        <f t="shared" si="46"/>
        <v>3001</v>
      </c>
      <c r="B3006" s="131">
        <v>13049450.645507032</v>
      </c>
      <c r="C3006" s="131">
        <v>7904936.1267843721</v>
      </c>
      <c r="D3006" s="131">
        <v>1048851.6491880612</v>
      </c>
      <c r="E3006" s="131">
        <v>5285136.5520506315</v>
      </c>
      <c r="F3006" s="133">
        <v>188180084207.10535</v>
      </c>
      <c r="G3006" s="133">
        <v>52797695782.877846</v>
      </c>
      <c r="H3006" s="133">
        <v>240608568705.83621</v>
      </c>
      <c r="I3006" s="133">
        <v>14425822129293.377</v>
      </c>
      <c r="J3006" s="133">
        <v>238743114765.35223</v>
      </c>
      <c r="K3006" s="133">
        <v>79639518901.416855</v>
      </c>
      <c r="L3006" s="133">
        <v>2786846389314.2607</v>
      </c>
      <c r="M3006" s="133">
        <v>17771659720980.242</v>
      </c>
      <c r="N3006" s="133">
        <v>18841629672934.574</v>
      </c>
      <c r="O3006" s="132">
        <v>0.61481724710980346</v>
      </c>
      <c r="P3006" s="132">
        <v>0.66893657038084664</v>
      </c>
      <c r="Q3006" s="133">
        <v>4647.6639548432595</v>
      </c>
      <c r="R3006" s="426">
        <v>1.1807500310986643</v>
      </c>
    </row>
    <row r="3007" spans="1:18">
      <c r="A3007" s="134">
        <f t="shared" si="46"/>
        <v>3002</v>
      </c>
      <c r="B3007" s="131">
        <v>10511780.701251805</v>
      </c>
      <c r="C3007" s="131">
        <v>10208622.416985942</v>
      </c>
      <c r="D3007" s="131">
        <v>968867.59836744587</v>
      </c>
      <c r="E3007" s="131">
        <v>2991741.9171965611</v>
      </c>
      <c r="F3007" s="133">
        <v>197135206123.33289</v>
      </c>
      <c r="G3007" s="133">
        <v>26458362113.356003</v>
      </c>
      <c r="H3007" s="133">
        <v>385388155029.32251</v>
      </c>
      <c r="I3007" s="133">
        <v>17663766326173.469</v>
      </c>
      <c r="J3007" s="133">
        <v>70909116000.306534</v>
      </c>
      <c r="K3007" s="133">
        <v>139721878797.30685</v>
      </c>
      <c r="L3007" s="133">
        <v>2415827961941.5049</v>
      </c>
      <c r="M3007" s="133">
        <v>20675613437941.91</v>
      </c>
      <c r="N3007" s="133">
        <v>22034132512800.141</v>
      </c>
      <c r="O3007" s="132">
        <v>0.67142382402616541</v>
      </c>
      <c r="P3007" s="132">
        <v>0.73061979879076755</v>
      </c>
      <c r="Q3007" s="133">
        <v>5435.1584886038827</v>
      </c>
      <c r="R3007" s="426">
        <v>1.151141093754108</v>
      </c>
    </row>
    <row r="3008" spans="1:18">
      <c r="A3008" s="134">
        <f t="shared" si="46"/>
        <v>3003</v>
      </c>
      <c r="B3008" s="131">
        <v>8617747.2200935408</v>
      </c>
      <c r="C3008" s="131">
        <v>4442799.336323888</v>
      </c>
      <c r="D3008" s="131">
        <v>1065417.0704505707</v>
      </c>
      <c r="E3008" s="131">
        <v>6842873.5183939412</v>
      </c>
      <c r="F3008" s="133">
        <v>311199100597.09857</v>
      </c>
      <c r="G3008" s="133">
        <v>61902476953.874008</v>
      </c>
      <c r="H3008" s="133">
        <v>703222866543.01318</v>
      </c>
      <c r="I3008" s="133">
        <v>9746008566506.2285</v>
      </c>
      <c r="J3008" s="133">
        <v>356625467837.43811</v>
      </c>
      <c r="K3008" s="133">
        <v>66294034995.284088</v>
      </c>
      <c r="L3008" s="133">
        <v>2541362988059.1885</v>
      </c>
      <c r="M3008" s="133">
        <v>13413513923941.152</v>
      </c>
      <c r="N3008" s="133">
        <v>14349089315746.635</v>
      </c>
      <c r="O3008" s="132">
        <v>0.55662451434886884</v>
      </c>
      <c r="P3008" s="132">
        <v>0.62530559045915246</v>
      </c>
      <c r="Q3008" s="133">
        <v>3539.4892244071621</v>
      </c>
      <c r="R3008" s="426">
        <v>1.1635603801523968</v>
      </c>
    </row>
    <row r="3009" spans="1:18">
      <c r="A3009" s="134">
        <f t="shared" si="46"/>
        <v>3004</v>
      </c>
      <c r="B3009" s="131">
        <v>12500192.170895856</v>
      </c>
      <c r="C3009" s="131">
        <v>6002400.7020504475</v>
      </c>
      <c r="D3009" s="131">
        <v>535308.10382950935</v>
      </c>
      <c r="E3009" s="131">
        <v>4625146.0888401633</v>
      </c>
      <c r="F3009" s="133">
        <v>259754661491.12073</v>
      </c>
      <c r="G3009" s="133">
        <v>52709686034.282776</v>
      </c>
      <c r="H3009" s="133">
        <v>266700899056.62695</v>
      </c>
      <c r="I3009" s="133">
        <v>10833691272077.229</v>
      </c>
      <c r="J3009" s="133">
        <v>182786721950.00858</v>
      </c>
      <c r="K3009" s="133">
        <v>80460026201.095383</v>
      </c>
      <c r="L3009" s="133">
        <v>1170835664973.5925</v>
      </c>
      <c r="M3009" s="133">
        <v>12534474584258.551</v>
      </c>
      <c r="N3009" s="133">
        <v>13377323685885.422</v>
      </c>
      <c r="O3009" s="132">
        <v>0.55403183803158607</v>
      </c>
      <c r="P3009" s="132">
        <v>0.60468189488803026</v>
      </c>
      <c r="Q3009" s="133">
        <v>3299.7838396362658</v>
      </c>
      <c r="R3009" s="426">
        <v>1.0700597102415457</v>
      </c>
    </row>
    <row r="3010" spans="1:18">
      <c r="A3010" s="134">
        <f t="shared" si="46"/>
        <v>3005</v>
      </c>
      <c r="B3010" s="131">
        <v>9274295.4632330369</v>
      </c>
      <c r="C3010" s="131">
        <v>10715059.034990707</v>
      </c>
      <c r="D3010" s="131">
        <v>1156887.2303453574</v>
      </c>
      <c r="E3010" s="131">
        <v>4444386.3274526605</v>
      </c>
      <c r="F3010" s="133">
        <v>202480128783.77716</v>
      </c>
      <c r="G3010" s="133">
        <v>44891629214.09362</v>
      </c>
      <c r="H3010" s="133">
        <v>857724714972.66382</v>
      </c>
      <c r="I3010" s="133">
        <v>16075987048688.813</v>
      </c>
      <c r="J3010" s="133">
        <v>246033863154.97104</v>
      </c>
      <c r="K3010" s="133">
        <v>80942583904.825882</v>
      </c>
      <c r="L3010" s="133">
        <v>2594304376416.5122</v>
      </c>
      <c r="M3010" s="133">
        <v>19854992587137.785</v>
      </c>
      <c r="N3010" s="133">
        <v>21065669444989.383</v>
      </c>
      <c r="O3010" s="132">
        <v>0.67542584340065059</v>
      </c>
      <c r="P3010" s="132">
        <v>0.7424210330106058</v>
      </c>
      <c r="Q3010" s="133">
        <v>5196.2677466673367</v>
      </c>
      <c r="R3010" s="426">
        <v>0.95094896745466362</v>
      </c>
    </row>
    <row r="3011" spans="1:18">
      <c r="A3011" s="134">
        <f t="shared" si="46"/>
        <v>3006</v>
      </c>
      <c r="B3011" s="131">
        <v>8441890.2313044854</v>
      </c>
      <c r="C3011" s="131">
        <v>4916955.3917934941</v>
      </c>
      <c r="D3011" s="131">
        <v>759598.74097582372</v>
      </c>
      <c r="E3011" s="131">
        <v>3686393.877917571</v>
      </c>
      <c r="F3011" s="133">
        <v>200612136511.83673</v>
      </c>
      <c r="G3011" s="133">
        <v>44840398447.166489</v>
      </c>
      <c r="H3011" s="133">
        <v>578110067904.57471</v>
      </c>
      <c r="I3011" s="133">
        <v>9518793261473.5313</v>
      </c>
      <c r="J3011" s="133">
        <v>188681152159.59293</v>
      </c>
      <c r="K3011" s="133">
        <v>91005737335.387482</v>
      </c>
      <c r="L3011" s="133">
        <v>1405899370261.759</v>
      </c>
      <c r="M3011" s="133">
        <v>11782489589134.846</v>
      </c>
      <c r="N3011" s="133">
        <v>12551837717074.252</v>
      </c>
      <c r="O3011" s="132">
        <v>0.59181529538424094</v>
      </c>
      <c r="P3011" s="132">
        <v>0.66056301272731222</v>
      </c>
      <c r="Q3011" s="133">
        <v>3096.1612523616805</v>
      </c>
      <c r="R3011" s="426">
        <v>0.93841400477260528</v>
      </c>
    </row>
    <row r="3012" spans="1:18">
      <c r="A3012" s="134">
        <f t="shared" si="46"/>
        <v>3007</v>
      </c>
      <c r="B3012" s="131">
        <v>11560721.504489137</v>
      </c>
      <c r="C3012" s="131">
        <v>8623501.5723988563</v>
      </c>
      <c r="D3012" s="131">
        <v>1731059.8310840779</v>
      </c>
      <c r="E3012" s="131">
        <v>5443203.9012610558</v>
      </c>
      <c r="F3012" s="133">
        <v>205066764229.86639</v>
      </c>
      <c r="G3012" s="133">
        <v>60167059442.027176</v>
      </c>
      <c r="H3012" s="133">
        <v>470305969521.50543</v>
      </c>
      <c r="I3012" s="133">
        <v>13452433260506.861</v>
      </c>
      <c r="J3012" s="133">
        <v>308473717117.55859</v>
      </c>
      <c r="K3012" s="133">
        <v>161364168464.39343</v>
      </c>
      <c r="L3012" s="133">
        <v>3560857805103.1406</v>
      </c>
      <c r="M3012" s="133">
        <v>17953434920713.461</v>
      </c>
      <c r="N3012" s="133">
        <v>19157096421330.59</v>
      </c>
      <c r="O3012" s="132">
        <v>0.60117811665174137</v>
      </c>
      <c r="P3012" s="132">
        <v>0.68466658765554922</v>
      </c>
      <c r="Q3012" s="133">
        <v>4725.4801236631947</v>
      </c>
      <c r="R3012" s="426">
        <v>1.0596192677029903</v>
      </c>
    </row>
    <row r="3013" spans="1:18">
      <c r="A3013" s="134">
        <f t="shared" si="46"/>
        <v>3008</v>
      </c>
      <c r="B3013" s="131">
        <v>12239085.372441536</v>
      </c>
      <c r="C3013" s="131">
        <v>14070697.704417182</v>
      </c>
      <c r="D3013" s="131">
        <v>671508.91867604433</v>
      </c>
      <c r="E3013" s="131">
        <v>4105339.5122341244</v>
      </c>
      <c r="F3013" s="133">
        <v>229490754133.03198</v>
      </c>
      <c r="G3013" s="133">
        <v>27472319848.351906</v>
      </c>
      <c r="H3013" s="133">
        <v>0</v>
      </c>
      <c r="I3013" s="133">
        <v>19989180174955.379</v>
      </c>
      <c r="J3013" s="133">
        <v>308415825687.88379</v>
      </c>
      <c r="K3013" s="133">
        <v>63151318202.285172</v>
      </c>
      <c r="L3013" s="133">
        <v>1440753506998.6611</v>
      </c>
      <c r="M3013" s="133">
        <v>21801500825844.207</v>
      </c>
      <c r="N3013" s="133">
        <v>23056924306911.676</v>
      </c>
      <c r="O3013" s="132">
        <v>0.66357504991529048</v>
      </c>
      <c r="P3013" s="132">
        <v>0.72864029373868067</v>
      </c>
      <c r="Q3013" s="133">
        <v>5687.4504950448136</v>
      </c>
      <c r="R3013" s="426">
        <v>1.0572140872113569</v>
      </c>
    </row>
    <row r="3014" spans="1:18">
      <c r="A3014" s="134">
        <f t="shared" si="46"/>
        <v>3009</v>
      </c>
      <c r="B3014" s="131">
        <v>10754918.385954155</v>
      </c>
      <c r="C3014" s="131">
        <v>10393593.857364383</v>
      </c>
      <c r="D3014" s="131">
        <v>685680.4988736629</v>
      </c>
      <c r="E3014" s="131">
        <v>6203205.0678540943</v>
      </c>
      <c r="F3014" s="133">
        <v>191163440951.14886</v>
      </c>
      <c r="G3014" s="133">
        <v>44520236815.041107</v>
      </c>
      <c r="H3014" s="133">
        <v>0</v>
      </c>
      <c r="I3014" s="133">
        <v>16111704091613.975</v>
      </c>
      <c r="J3014" s="133">
        <v>450657344557.63245</v>
      </c>
      <c r="K3014" s="133">
        <v>76766611730.499771</v>
      </c>
      <c r="L3014" s="133">
        <v>1314516961360.1609</v>
      </c>
      <c r="M3014" s="133">
        <v>17953645009262.27</v>
      </c>
      <c r="N3014" s="133">
        <v>19054518263796.988</v>
      </c>
      <c r="O3014" s="132">
        <v>0.62646943456122228</v>
      </c>
      <c r="P3014" s="132">
        <v>0.67890488623977185</v>
      </c>
      <c r="Q3014" s="133">
        <v>4700.1771740989116</v>
      </c>
      <c r="R3014" s="426">
        <v>0.95583177663317886</v>
      </c>
    </row>
    <row r="3015" spans="1:18">
      <c r="A3015" s="134">
        <f t="shared" si="46"/>
        <v>3010</v>
      </c>
      <c r="B3015" s="131">
        <v>6629815.9911234565</v>
      </c>
      <c r="C3015" s="131">
        <v>4132561.0793173839</v>
      </c>
      <c r="D3015" s="131">
        <v>474073.33323417394</v>
      </c>
      <c r="E3015" s="131">
        <v>4817246.0798463775</v>
      </c>
      <c r="F3015" s="133">
        <v>158101448512.93488</v>
      </c>
      <c r="G3015" s="133">
        <v>41346471271.716537</v>
      </c>
      <c r="H3015" s="133">
        <v>595505189830.30627</v>
      </c>
      <c r="I3015" s="133">
        <v>8117862038580.583</v>
      </c>
      <c r="J3015" s="133">
        <v>272948809848.06656</v>
      </c>
      <c r="K3015" s="133">
        <v>66058685968.360939</v>
      </c>
      <c r="L3015" s="133">
        <v>899986722579.49854</v>
      </c>
      <c r="M3015" s="133">
        <v>9952361446806.8164</v>
      </c>
      <c r="N3015" s="133">
        <v>10642342998649.432</v>
      </c>
      <c r="O3015" s="132">
        <v>0.56763582583040129</v>
      </c>
      <c r="P3015" s="132">
        <v>0.62309197812196948</v>
      </c>
      <c r="Q3015" s="133">
        <v>2625.1462749505258</v>
      </c>
      <c r="R3015" s="426">
        <v>0.91157561323361025</v>
      </c>
    </row>
    <row r="3016" spans="1:18">
      <c r="A3016" s="134">
        <f t="shared" ref="A3016:A3079" si="47">A3015+1</f>
        <v>3011</v>
      </c>
      <c r="B3016" s="131">
        <v>13044848.571239326</v>
      </c>
      <c r="C3016" s="131">
        <v>5545580.7832318461</v>
      </c>
      <c r="D3016" s="131">
        <v>710131.21529643307</v>
      </c>
      <c r="E3016" s="131">
        <v>6960459.3729749573</v>
      </c>
      <c r="F3016" s="133">
        <v>266368348069.49725</v>
      </c>
      <c r="G3016" s="133">
        <v>87594147426.505341</v>
      </c>
      <c r="H3016" s="133">
        <v>238017846075.79501</v>
      </c>
      <c r="I3016" s="133">
        <v>10922971440391.883</v>
      </c>
      <c r="J3016" s="133">
        <v>506560243082.38403</v>
      </c>
      <c r="K3016" s="133">
        <v>55972307462.896973</v>
      </c>
      <c r="L3016" s="133">
        <v>1636245810909.9402</v>
      </c>
      <c r="M3016" s="133">
        <v>13359767647922.898</v>
      </c>
      <c r="N3016" s="133">
        <v>14296167743129.732</v>
      </c>
      <c r="O3016" s="132">
        <v>0.54616138003568127</v>
      </c>
      <c r="P3016" s="132">
        <v>0.60750677627077665</v>
      </c>
      <c r="Q3016" s="133">
        <v>3526.4350624394997</v>
      </c>
      <c r="R3016" s="426">
        <v>1.1232961270232849</v>
      </c>
    </row>
    <row r="3017" spans="1:18">
      <c r="A3017" s="134">
        <f t="shared" si="47"/>
        <v>3012</v>
      </c>
      <c r="B3017" s="131">
        <v>14416552.067242086</v>
      </c>
      <c r="C3017" s="131">
        <v>15828752.01969396</v>
      </c>
      <c r="D3017" s="131">
        <v>965271.84651503549</v>
      </c>
      <c r="E3017" s="131">
        <v>5249228.1188128795</v>
      </c>
      <c r="F3017" s="133">
        <v>260044321073.49341</v>
      </c>
      <c r="G3017" s="133">
        <v>58524190585.64933</v>
      </c>
      <c r="H3017" s="133">
        <v>611503997387.20068</v>
      </c>
      <c r="I3017" s="133">
        <v>18845448834064.695</v>
      </c>
      <c r="J3017" s="133">
        <v>301735116282.67224</v>
      </c>
      <c r="K3017" s="133">
        <v>124203545801.18765</v>
      </c>
      <c r="L3017" s="133">
        <v>2507777429970.8506</v>
      </c>
      <c r="M3017" s="133">
        <v>22390668923506.605</v>
      </c>
      <c r="N3017" s="133">
        <v>23750243518235.133</v>
      </c>
      <c r="O3017" s="132">
        <v>0.63836604674605846</v>
      </c>
      <c r="P3017" s="132">
        <v>0.70301437121808852</v>
      </c>
      <c r="Q3017" s="133">
        <v>5858.4715141181878</v>
      </c>
      <c r="R3017" s="426">
        <v>1.1309566402903817</v>
      </c>
    </row>
    <row r="3018" spans="1:18">
      <c r="A3018" s="134">
        <f t="shared" si="47"/>
        <v>3013</v>
      </c>
      <c r="B3018" s="131">
        <v>12635909.954642558</v>
      </c>
      <c r="C3018" s="131">
        <v>8280277.7138075735</v>
      </c>
      <c r="D3018" s="131">
        <v>1377172.6948890272</v>
      </c>
      <c r="E3018" s="131">
        <v>6867231.9680113932</v>
      </c>
      <c r="F3018" s="133">
        <v>278041293415.20471</v>
      </c>
      <c r="G3018" s="133">
        <v>61448725434.199303</v>
      </c>
      <c r="H3018" s="133">
        <v>538187166541.8457</v>
      </c>
      <c r="I3018" s="133">
        <v>14396894782146.459</v>
      </c>
      <c r="J3018" s="133">
        <v>353383441078.29291</v>
      </c>
      <c r="K3018" s="133">
        <v>148512580584.03745</v>
      </c>
      <c r="L3018" s="133">
        <v>2590465754658.8926</v>
      </c>
      <c r="M3018" s="133">
        <v>18027443725009.527</v>
      </c>
      <c r="N3018" s="133">
        <v>19201560109390.539</v>
      </c>
      <c r="O3018" s="132">
        <v>0.58350864068829555</v>
      </c>
      <c r="P3018" s="132">
        <v>0.65685861644407029</v>
      </c>
      <c r="Q3018" s="133">
        <v>4736.4479796227279</v>
      </c>
      <c r="R3018" s="426">
        <v>0.93218020610742325</v>
      </c>
    </row>
    <row r="3019" spans="1:18">
      <c r="A3019" s="134">
        <f t="shared" si="47"/>
        <v>3014</v>
      </c>
      <c r="B3019" s="131">
        <v>8757616.6573358662</v>
      </c>
      <c r="C3019" s="131">
        <v>5356541.9700836949</v>
      </c>
      <c r="D3019" s="131">
        <v>974669.52796099614</v>
      </c>
      <c r="E3019" s="131">
        <v>2853962.8137022005</v>
      </c>
      <c r="F3019" s="133">
        <v>183730037311.4379</v>
      </c>
      <c r="G3019" s="133">
        <v>42516206383.077621</v>
      </c>
      <c r="H3019" s="133">
        <v>508623435752.89069</v>
      </c>
      <c r="I3019" s="133">
        <v>9953038104688.4492</v>
      </c>
      <c r="J3019" s="133">
        <v>66794880845.72731</v>
      </c>
      <c r="K3019" s="133">
        <v>61641356864.821838</v>
      </c>
      <c r="L3019" s="133">
        <v>2077627533657.1497</v>
      </c>
      <c r="M3019" s="133">
        <v>12667725311809.039</v>
      </c>
      <c r="N3019" s="133">
        <v>13576784113840.205</v>
      </c>
      <c r="O3019" s="132">
        <v>0.62691896074649733</v>
      </c>
      <c r="P3019" s="132">
        <v>0.69180739314651651</v>
      </c>
      <c r="Q3019" s="133">
        <v>3348.9847345437111</v>
      </c>
      <c r="R3019" s="426">
        <v>1.0438784106954848</v>
      </c>
    </row>
    <row r="3020" spans="1:18">
      <c r="A3020" s="134">
        <f t="shared" si="47"/>
        <v>3015</v>
      </c>
      <c r="B3020" s="131">
        <v>9146891.0753204376</v>
      </c>
      <c r="C3020" s="131">
        <v>4878998.5518248435</v>
      </c>
      <c r="D3020" s="131">
        <v>1160948.287202904</v>
      </c>
      <c r="E3020" s="131">
        <v>6539378.6049635187</v>
      </c>
      <c r="F3020" s="133">
        <v>172902360499.61029</v>
      </c>
      <c r="G3020" s="133">
        <v>49756494582.888763</v>
      </c>
      <c r="H3020" s="133">
        <v>688096275841.50073</v>
      </c>
      <c r="I3020" s="133">
        <v>8458254076810.042</v>
      </c>
      <c r="J3020" s="133">
        <v>460547404195.26495</v>
      </c>
      <c r="K3020" s="133">
        <v>84409338825.415817</v>
      </c>
      <c r="L3020" s="133">
        <v>2038082781220.4438</v>
      </c>
      <c r="M3020" s="133">
        <v>11729389876892.668</v>
      </c>
      <c r="N3020" s="133">
        <v>12531444716680.535</v>
      </c>
      <c r="O3020" s="132">
        <v>0.52803021130579419</v>
      </c>
      <c r="P3020" s="132">
        <v>0.61285318656037435</v>
      </c>
      <c r="Q3020" s="133">
        <v>3091.1309118600234</v>
      </c>
      <c r="R3020" s="426">
        <v>0.95364112930048062</v>
      </c>
    </row>
    <row r="3021" spans="1:18">
      <c r="A3021" s="134">
        <f t="shared" si="47"/>
        <v>3016</v>
      </c>
      <c r="B3021" s="131">
        <v>13054145.967391852</v>
      </c>
      <c r="C3021" s="131">
        <v>5231296.8719395734</v>
      </c>
      <c r="D3021" s="131">
        <v>669199.91944336076</v>
      </c>
      <c r="E3021" s="131">
        <v>5241826.2134700203</v>
      </c>
      <c r="F3021" s="133">
        <v>272846863465.31699</v>
      </c>
      <c r="G3021" s="133">
        <v>58506790341.47348</v>
      </c>
      <c r="H3021" s="133">
        <v>232165672229.29019</v>
      </c>
      <c r="I3021" s="133">
        <v>11714045351924.133</v>
      </c>
      <c r="J3021" s="133">
        <v>207486364891.50671</v>
      </c>
      <c r="K3021" s="133">
        <v>60345130125.413925</v>
      </c>
      <c r="L3021" s="133">
        <v>1520315734996.9902</v>
      </c>
      <c r="M3021" s="133">
        <v>13734358254167.334</v>
      </c>
      <c r="N3021" s="133">
        <v>14730552463655.76</v>
      </c>
      <c r="O3021" s="132">
        <v>0.56238583547170118</v>
      </c>
      <c r="P3021" s="132">
        <v>0.60442292669080577</v>
      </c>
      <c r="Q3021" s="133">
        <v>3633.5847221647164</v>
      </c>
      <c r="R3021" s="426">
        <v>1.0563128222627594</v>
      </c>
    </row>
    <row r="3022" spans="1:18">
      <c r="A3022" s="134">
        <f t="shared" si="47"/>
        <v>3017</v>
      </c>
      <c r="B3022" s="131">
        <v>7566909.5832585944</v>
      </c>
      <c r="C3022" s="131">
        <v>12801766.122331452</v>
      </c>
      <c r="D3022" s="131">
        <v>1083538.5364784584</v>
      </c>
      <c r="E3022" s="131">
        <v>5072387.9839587789</v>
      </c>
      <c r="F3022" s="133">
        <v>239396553378.77902</v>
      </c>
      <c r="G3022" s="133">
        <v>47120564435.209816</v>
      </c>
      <c r="H3022" s="133">
        <v>578798388484.87341</v>
      </c>
      <c r="I3022" s="133">
        <v>20327479591895.023</v>
      </c>
      <c r="J3022" s="133">
        <v>396874119248.28577</v>
      </c>
      <c r="K3022" s="133">
        <v>137735477266.12384</v>
      </c>
      <c r="L3022" s="133">
        <v>2277914963045.0674</v>
      </c>
      <c r="M3022" s="133">
        <v>23718802539939.375</v>
      </c>
      <c r="N3022" s="133">
        <v>25189452915342.105</v>
      </c>
      <c r="O3022" s="132">
        <v>0.68380612121321993</v>
      </c>
      <c r="P3022" s="132">
        <v>0.74441551266517159</v>
      </c>
      <c r="Q3022" s="133">
        <v>6213.4812322008156</v>
      </c>
      <c r="R3022" s="426">
        <v>0.97382992260277523</v>
      </c>
    </row>
    <row r="3023" spans="1:18">
      <c r="A3023" s="134">
        <f t="shared" si="47"/>
        <v>3018</v>
      </c>
      <c r="B3023" s="131">
        <v>10303382.485244149</v>
      </c>
      <c r="C3023" s="131">
        <v>11908022.285739753</v>
      </c>
      <c r="D3023" s="131">
        <v>933981.86269109847</v>
      </c>
      <c r="E3023" s="131">
        <v>4262117.7194531942</v>
      </c>
      <c r="F3023" s="133">
        <v>178316780482.93903</v>
      </c>
      <c r="G3023" s="133">
        <v>35196270596.496155</v>
      </c>
      <c r="H3023" s="133">
        <v>420140355267.2171</v>
      </c>
      <c r="I3023" s="133">
        <v>15507647353409.75</v>
      </c>
      <c r="J3023" s="133">
        <v>169427556371.86884</v>
      </c>
      <c r="K3023" s="133">
        <v>86191264624.943329</v>
      </c>
      <c r="L3023" s="133">
        <v>1718532767028.3062</v>
      </c>
      <c r="M3023" s="133">
        <v>17901939296702.086</v>
      </c>
      <c r="N3023" s="133">
        <v>19025256454142.395</v>
      </c>
      <c r="O3023" s="132">
        <v>0.63613374624393093</v>
      </c>
      <c r="P3023" s="132">
        <v>0.69725181835554628</v>
      </c>
      <c r="Q3023" s="133">
        <v>4692.9591648106552</v>
      </c>
      <c r="R3023" s="426">
        <v>0.9765871984580603</v>
      </c>
    </row>
    <row r="3024" spans="1:18">
      <c r="A3024" s="134">
        <f t="shared" si="47"/>
        <v>3019</v>
      </c>
      <c r="B3024" s="131">
        <v>11842847.744658081</v>
      </c>
      <c r="C3024" s="131">
        <v>20885196.115060113</v>
      </c>
      <c r="D3024" s="131">
        <v>863042.60886058467</v>
      </c>
      <c r="E3024" s="131">
        <v>4935856.5723876432</v>
      </c>
      <c r="F3024" s="133">
        <v>206122376305.49847</v>
      </c>
      <c r="G3024" s="133">
        <v>51155214520.414604</v>
      </c>
      <c r="H3024" s="133">
        <v>386422990345.40198</v>
      </c>
      <c r="I3024" s="133">
        <v>27439246394217.961</v>
      </c>
      <c r="J3024" s="133">
        <v>397751475989.22021</v>
      </c>
      <c r="K3024" s="133">
        <v>77490247330.886627</v>
      </c>
      <c r="L3024" s="133">
        <v>1903699895495.9744</v>
      </c>
      <c r="M3024" s="133">
        <v>30204611003379.441</v>
      </c>
      <c r="N3024" s="133">
        <v>32158660896469.406</v>
      </c>
      <c r="O3024" s="132">
        <v>0.71976274392054662</v>
      </c>
      <c r="P3024" s="132">
        <v>0.78422484358860145</v>
      </c>
      <c r="Q3024" s="133">
        <v>7932.5754554685263</v>
      </c>
      <c r="R3024" s="426">
        <v>1.0421189190356419</v>
      </c>
    </row>
    <row r="3025" spans="1:18">
      <c r="A3025" s="134">
        <f t="shared" si="47"/>
        <v>3020</v>
      </c>
      <c r="B3025" s="131">
        <v>8665841.8418233171</v>
      </c>
      <c r="C3025" s="131">
        <v>12212499.68842417</v>
      </c>
      <c r="D3025" s="131">
        <v>797358.36417154619</v>
      </c>
      <c r="E3025" s="131">
        <v>4847944.191620864</v>
      </c>
      <c r="F3025" s="133">
        <v>215925046462.34192</v>
      </c>
      <c r="G3025" s="133">
        <v>35280669138.291626</v>
      </c>
      <c r="H3025" s="133">
        <v>410420695744.70789</v>
      </c>
      <c r="I3025" s="133">
        <v>17540006164487.271</v>
      </c>
      <c r="J3025" s="133">
        <v>322322455099.48108</v>
      </c>
      <c r="K3025" s="133">
        <v>80523294354.830704</v>
      </c>
      <c r="L3025" s="133">
        <v>1590589595339.7466</v>
      </c>
      <c r="M3025" s="133">
        <v>19943862205026.039</v>
      </c>
      <c r="N3025" s="133">
        <v>21208594064007.742</v>
      </c>
      <c r="O3025" s="132">
        <v>0.68536117779362926</v>
      </c>
      <c r="P3025" s="132">
        <v>0.74836231184358215</v>
      </c>
      <c r="Q3025" s="133">
        <v>5231.5229560946573</v>
      </c>
      <c r="R3025" s="426">
        <v>0.90318755140287676</v>
      </c>
    </row>
    <row r="3026" spans="1:18">
      <c r="A3026" s="134">
        <f t="shared" si="47"/>
        <v>3021</v>
      </c>
      <c r="B3026" s="131">
        <v>13082384.812293686</v>
      </c>
      <c r="C3026" s="131">
        <v>4461476.1449907003</v>
      </c>
      <c r="D3026" s="131">
        <v>911595.22361716174</v>
      </c>
      <c r="E3026" s="131">
        <v>3870180.0846296069</v>
      </c>
      <c r="F3026" s="133">
        <v>155909474521.52267</v>
      </c>
      <c r="G3026" s="133">
        <v>41363311943.985413</v>
      </c>
      <c r="H3026" s="133">
        <v>0</v>
      </c>
      <c r="I3026" s="133">
        <v>8310409995857.0615</v>
      </c>
      <c r="J3026" s="133">
        <v>230719637048.69662</v>
      </c>
      <c r="K3026" s="133">
        <v>117679724470.46822</v>
      </c>
      <c r="L3026" s="133">
        <v>1895826614177.5591</v>
      </c>
      <c r="M3026" s="133">
        <v>10554635971553.785</v>
      </c>
      <c r="N3026" s="133">
        <v>11331550630311.986</v>
      </c>
      <c r="O3026" s="132">
        <v>0.50324442921141443</v>
      </c>
      <c r="P3026" s="132">
        <v>0.56858309737071178</v>
      </c>
      <c r="Q3026" s="133">
        <v>2795.1530908515015</v>
      </c>
      <c r="R3026" s="426">
        <v>0.90382876938326107</v>
      </c>
    </row>
    <row r="3027" spans="1:18">
      <c r="A3027" s="134">
        <f t="shared" si="47"/>
        <v>3022</v>
      </c>
      <c r="B3027" s="131">
        <v>12368315.018042885</v>
      </c>
      <c r="C3027" s="131">
        <v>6489818.9394561164</v>
      </c>
      <c r="D3027" s="131">
        <v>899022.4217157634</v>
      </c>
      <c r="E3027" s="131">
        <v>4715165.6129150745</v>
      </c>
      <c r="F3027" s="133">
        <v>309609702429.62183</v>
      </c>
      <c r="G3027" s="133">
        <v>55044099945.141235</v>
      </c>
      <c r="H3027" s="133">
        <v>408865017711.29266</v>
      </c>
      <c r="I3027" s="133">
        <v>12054374573802.848</v>
      </c>
      <c r="J3027" s="133">
        <v>313431819496.94037</v>
      </c>
      <c r="K3027" s="133">
        <v>78954724790.434982</v>
      </c>
      <c r="L3027" s="133">
        <v>2232577682968.2441</v>
      </c>
      <c r="M3027" s="133">
        <v>15088203818769.76</v>
      </c>
      <c r="N3027" s="133">
        <v>16133731314158.623</v>
      </c>
      <c r="O3027" s="132">
        <v>0.59275416761351374</v>
      </c>
      <c r="P3027" s="132">
        <v>0.66022802817322757</v>
      </c>
      <c r="Q3027" s="133">
        <v>3979.7067869162861</v>
      </c>
      <c r="R3027" s="426">
        <v>1.2908810283691123</v>
      </c>
    </row>
    <row r="3028" spans="1:18">
      <c r="A3028" s="134">
        <f t="shared" si="47"/>
        <v>3023</v>
      </c>
      <c r="B3028" s="131">
        <v>7635821.3089390891</v>
      </c>
      <c r="C3028" s="131">
        <v>5769200.6600323264</v>
      </c>
      <c r="D3028" s="131">
        <v>1777882.367802168</v>
      </c>
      <c r="E3028" s="131">
        <v>4898399.7482408863</v>
      </c>
      <c r="F3028" s="133">
        <v>270088625609.13428</v>
      </c>
      <c r="G3028" s="133">
        <v>59039644682.094467</v>
      </c>
      <c r="H3028" s="133">
        <v>836517582137.83252</v>
      </c>
      <c r="I3028" s="133">
        <v>10086435933589.668</v>
      </c>
      <c r="J3028" s="133">
        <v>233912286299.91565</v>
      </c>
      <c r="K3028" s="133">
        <v>129275768004.88934</v>
      </c>
      <c r="L3028" s="133">
        <v>3356397989196.9517</v>
      </c>
      <c r="M3028" s="133">
        <v>14642539559229.256</v>
      </c>
      <c r="N3028" s="133">
        <v>15622340300943.729</v>
      </c>
      <c r="O3028" s="132">
        <v>0.60628854726468462</v>
      </c>
      <c r="P3028" s="132">
        <v>0.69914678804898234</v>
      </c>
      <c r="Q3028" s="133">
        <v>3853.5619883926315</v>
      </c>
      <c r="R3028" s="426">
        <v>0.93385753689374473</v>
      </c>
    </row>
    <row r="3029" spans="1:18">
      <c r="A3029" s="134">
        <f t="shared" si="47"/>
        <v>3024</v>
      </c>
      <c r="B3029" s="131">
        <v>10781167.44128201</v>
      </c>
      <c r="C3029" s="131">
        <v>4019784.0758547815</v>
      </c>
      <c r="D3029" s="131">
        <v>906861.42540434154</v>
      </c>
      <c r="E3029" s="131">
        <v>4554222.2409539493</v>
      </c>
      <c r="F3029" s="133">
        <v>274786154022.16833</v>
      </c>
      <c r="G3029" s="133">
        <v>74000088921.332733</v>
      </c>
      <c r="H3029" s="133">
        <v>495892814342.58844</v>
      </c>
      <c r="I3029" s="133">
        <v>9842891598991.0234</v>
      </c>
      <c r="J3029" s="133">
        <v>247700448305.28946</v>
      </c>
      <c r="K3029" s="133">
        <v>66470174468.877594</v>
      </c>
      <c r="L3029" s="133">
        <v>2092910084822.6658</v>
      </c>
      <c r="M3029" s="133">
        <v>12745865120930.443</v>
      </c>
      <c r="N3029" s="133">
        <v>13716595802745.336</v>
      </c>
      <c r="O3029" s="132">
        <v>0.5774892022798821</v>
      </c>
      <c r="P3029" s="132">
        <v>0.64451528043472828</v>
      </c>
      <c r="Q3029" s="133">
        <v>3383.4720776382183</v>
      </c>
      <c r="R3029" s="426">
        <v>1.2299922202464657</v>
      </c>
    </row>
    <row r="3030" spans="1:18">
      <c r="A3030" s="134">
        <f t="shared" si="47"/>
        <v>3025</v>
      </c>
      <c r="B3030" s="131">
        <v>15716051.304719424</v>
      </c>
      <c r="C3030" s="131">
        <v>9252597.0243207905</v>
      </c>
      <c r="D3030" s="131">
        <v>948235.83381959354</v>
      </c>
      <c r="E3030" s="131">
        <v>5109716.1398516055</v>
      </c>
      <c r="F3030" s="133">
        <v>238865075655.45337</v>
      </c>
      <c r="G3030" s="133">
        <v>58989826762.46492</v>
      </c>
      <c r="H3030" s="133">
        <v>108977044337.15387</v>
      </c>
      <c r="I3030" s="133">
        <v>14327792049608.711</v>
      </c>
      <c r="J3030" s="133">
        <v>316451183867.82343</v>
      </c>
      <c r="K3030" s="133">
        <v>82687099830.925552</v>
      </c>
      <c r="L3030" s="133">
        <v>2315937103924.0991</v>
      </c>
      <c r="M3030" s="133">
        <v>17151844481568.715</v>
      </c>
      <c r="N3030" s="133">
        <v>18269502317723.262</v>
      </c>
      <c r="O3030" s="132">
        <v>0.59695059417511154</v>
      </c>
      <c r="P3030" s="132">
        <v>0.64709476962811208</v>
      </c>
      <c r="Q3030" s="133">
        <v>4506.5373255360782</v>
      </c>
      <c r="R3030" s="426">
        <v>1.1113972853788761</v>
      </c>
    </row>
    <row r="3031" spans="1:18">
      <c r="A3031" s="134">
        <f t="shared" si="47"/>
        <v>3026</v>
      </c>
      <c r="B3031" s="131">
        <v>8919910.5908202473</v>
      </c>
      <c r="C3031" s="131">
        <v>10716652.115828132</v>
      </c>
      <c r="D3031" s="131">
        <v>691591.66533810948</v>
      </c>
      <c r="E3031" s="131">
        <v>3521279.26700716</v>
      </c>
      <c r="F3031" s="133">
        <v>197977835171.21655</v>
      </c>
      <c r="G3031" s="133">
        <v>39714314139.596283</v>
      </c>
      <c r="H3031" s="133">
        <v>900089991471.85303</v>
      </c>
      <c r="I3031" s="133">
        <v>17311452339322.402</v>
      </c>
      <c r="J3031" s="133">
        <v>256520917534.40875</v>
      </c>
      <c r="K3031" s="133">
        <v>68180763949.061546</v>
      </c>
      <c r="L3031" s="133">
        <v>1767731592565.1438</v>
      </c>
      <c r="M3031" s="133">
        <v>20303975604842.871</v>
      </c>
      <c r="N3031" s="133">
        <v>21708516415922.746</v>
      </c>
      <c r="O3031" s="132">
        <v>0.70518328059440039</v>
      </c>
      <c r="P3031" s="132">
        <v>0.76941106371968893</v>
      </c>
      <c r="Q3031" s="133">
        <v>5354.8387804446829</v>
      </c>
      <c r="R3031" s="426">
        <v>1.1807614398256372</v>
      </c>
    </row>
    <row r="3032" spans="1:18">
      <c r="A3032" s="134">
        <f t="shared" si="47"/>
        <v>3027</v>
      </c>
      <c r="B3032" s="131">
        <v>11828582.681184825</v>
      </c>
      <c r="C3032" s="131">
        <v>7940693.4709363068</v>
      </c>
      <c r="D3032" s="131">
        <v>1007477.8519637284</v>
      </c>
      <c r="E3032" s="131">
        <v>4738627.2155199805</v>
      </c>
      <c r="F3032" s="133">
        <v>241096461307.3913</v>
      </c>
      <c r="G3032" s="133">
        <v>73252345072.359802</v>
      </c>
      <c r="H3032" s="133">
        <v>1224935063088.4114</v>
      </c>
      <c r="I3032" s="133">
        <v>12065908229804.9</v>
      </c>
      <c r="J3032" s="133">
        <v>286936295735.34113</v>
      </c>
      <c r="K3032" s="133">
        <v>87558407915.15802</v>
      </c>
      <c r="L3032" s="133">
        <v>3286068796753.6621</v>
      </c>
      <c r="M3032" s="133">
        <v>16951406793297.475</v>
      </c>
      <c r="N3032" s="133">
        <v>18123099797843.5</v>
      </c>
      <c r="O3032" s="132">
        <v>0.6248317249382358</v>
      </c>
      <c r="P3032" s="132">
        <v>0.70392355673281215</v>
      </c>
      <c r="Q3032" s="133">
        <v>4470.4242224576965</v>
      </c>
      <c r="R3032" s="426">
        <v>1.4623774222801746</v>
      </c>
    </row>
    <row r="3033" spans="1:18">
      <c r="A3033" s="134">
        <f t="shared" si="47"/>
        <v>3028</v>
      </c>
      <c r="B3033" s="131">
        <v>8063159.5054178629</v>
      </c>
      <c r="C3033" s="131">
        <v>6205327.2177483877</v>
      </c>
      <c r="D3033" s="131">
        <v>1084073.2059371693</v>
      </c>
      <c r="E3033" s="131">
        <v>4220023.9793918068</v>
      </c>
      <c r="F3033" s="133">
        <v>149047877477.68137</v>
      </c>
      <c r="G3033" s="133">
        <v>36591536971.487885</v>
      </c>
      <c r="H3033" s="133">
        <v>5443889527.0543776</v>
      </c>
      <c r="I3033" s="133">
        <v>10740433195428.314</v>
      </c>
      <c r="J3033" s="133">
        <v>160302279612.95111</v>
      </c>
      <c r="K3033" s="133">
        <v>115477580913.27272</v>
      </c>
      <c r="L3033" s="133">
        <v>1822687338851.3992</v>
      </c>
      <c r="M3033" s="133">
        <v>12844344284332.992</v>
      </c>
      <c r="N3033" s="133">
        <v>13726979757626.629</v>
      </c>
      <c r="O3033" s="132">
        <v>0.59809594358802753</v>
      </c>
      <c r="P3033" s="132">
        <v>0.65022245827667702</v>
      </c>
      <c r="Q3033" s="133">
        <v>3386.0334873277329</v>
      </c>
      <c r="R3033" s="426">
        <v>0.86496919632595337</v>
      </c>
    </row>
    <row r="3034" spans="1:18">
      <c r="A3034" s="134">
        <f t="shared" si="47"/>
        <v>3029</v>
      </c>
      <c r="B3034" s="131">
        <v>8048897.9752096338</v>
      </c>
      <c r="C3034" s="131">
        <v>3099230.3126600273</v>
      </c>
      <c r="D3034" s="131">
        <v>658294.44333262974</v>
      </c>
      <c r="E3034" s="131">
        <v>4772938.4926048443</v>
      </c>
      <c r="F3034" s="133">
        <v>157123555095.94626</v>
      </c>
      <c r="G3034" s="133">
        <v>34605809808.783897</v>
      </c>
      <c r="H3034" s="133">
        <v>99878121842.936737</v>
      </c>
      <c r="I3034" s="133">
        <v>7800247168677.0986</v>
      </c>
      <c r="J3034" s="133">
        <v>356039316871.13531</v>
      </c>
      <c r="K3034" s="133">
        <v>88096474610.152115</v>
      </c>
      <c r="L3034" s="133">
        <v>1438930579107.1794</v>
      </c>
      <c r="M3034" s="133">
        <v>9783191661108.502</v>
      </c>
      <c r="N3034" s="133">
        <v>10570506884213.125</v>
      </c>
      <c r="O3034" s="132">
        <v>0.56121113068274353</v>
      </c>
      <c r="P3034" s="132">
        <v>0.61422513472259033</v>
      </c>
      <c r="Q3034" s="133">
        <v>2607.4264637920883</v>
      </c>
      <c r="R3034" s="426">
        <v>1.1534123988801968</v>
      </c>
    </row>
    <row r="3035" spans="1:18">
      <c r="A3035" s="134">
        <f t="shared" si="47"/>
        <v>3030</v>
      </c>
      <c r="B3035" s="131">
        <v>9424506.6180494707</v>
      </c>
      <c r="C3035" s="131">
        <v>6678141.8029681034</v>
      </c>
      <c r="D3035" s="131">
        <v>1438368.1457043444</v>
      </c>
      <c r="E3035" s="131">
        <v>6273149.2929738406</v>
      </c>
      <c r="F3035" s="133">
        <v>252267778354.48013</v>
      </c>
      <c r="G3035" s="133">
        <v>47288595659.743118</v>
      </c>
      <c r="H3035" s="133">
        <v>252446708263.80112</v>
      </c>
      <c r="I3035" s="133">
        <v>13283661881065.186</v>
      </c>
      <c r="J3035" s="133">
        <v>346697390728.02155</v>
      </c>
      <c r="K3035" s="133">
        <v>158284165822.46222</v>
      </c>
      <c r="L3035" s="133">
        <v>4403817919354.5</v>
      </c>
      <c r="M3035" s="133">
        <v>18444908065233.969</v>
      </c>
      <c r="N3035" s="133">
        <v>19639568555353.781</v>
      </c>
      <c r="O3035" s="132">
        <v>0.62698408674177675</v>
      </c>
      <c r="P3035" s="132">
        <v>0.68325675018493592</v>
      </c>
      <c r="Q3035" s="133">
        <v>4844.4915035406466</v>
      </c>
      <c r="R3035" s="426">
        <v>1.2870993818591496</v>
      </c>
    </row>
    <row r="3036" spans="1:18">
      <c r="A3036" s="134">
        <f t="shared" si="47"/>
        <v>3031</v>
      </c>
      <c r="B3036" s="131">
        <v>9383162.9910795726</v>
      </c>
      <c r="C3036" s="131">
        <v>7803970.1715172175</v>
      </c>
      <c r="D3036" s="131">
        <v>932922.49021422956</v>
      </c>
      <c r="E3036" s="131">
        <v>4976974.7708640378</v>
      </c>
      <c r="F3036" s="133">
        <v>210583937039.91797</v>
      </c>
      <c r="G3036" s="133">
        <v>50697158053.362091</v>
      </c>
      <c r="H3036" s="133">
        <v>322461502746.81464</v>
      </c>
      <c r="I3036" s="133">
        <v>14467876057015.977</v>
      </c>
      <c r="J3036" s="133">
        <v>432506949745.11749</v>
      </c>
      <c r="K3036" s="133">
        <v>63455799912.893913</v>
      </c>
      <c r="L3036" s="133">
        <v>2040517656470.97</v>
      </c>
      <c r="M3036" s="133">
        <v>17326817965891.773</v>
      </c>
      <c r="N3036" s="133">
        <v>18388469843497.234</v>
      </c>
      <c r="O3036" s="132">
        <v>0.65284176346620482</v>
      </c>
      <c r="P3036" s="132">
        <v>0.72177992019121262</v>
      </c>
      <c r="Q3036" s="133">
        <v>4535.8830398365153</v>
      </c>
      <c r="R3036" s="426">
        <v>1.0769786262204055</v>
      </c>
    </row>
    <row r="3037" spans="1:18">
      <c r="A3037" s="134">
        <f t="shared" si="47"/>
        <v>3032</v>
      </c>
      <c r="B3037" s="131">
        <v>12148933.051321374</v>
      </c>
      <c r="C3037" s="131">
        <v>5926934.7306475071</v>
      </c>
      <c r="D3037" s="131">
        <v>1144840.3477357901</v>
      </c>
      <c r="E3037" s="131">
        <v>5124393.109671399</v>
      </c>
      <c r="F3037" s="133">
        <v>202665000353.51416</v>
      </c>
      <c r="G3037" s="133">
        <v>45570103585.485519</v>
      </c>
      <c r="H3037" s="133">
        <v>278310202110.12305</v>
      </c>
      <c r="I3037" s="133">
        <v>9109053169593.623</v>
      </c>
      <c r="J3037" s="133">
        <v>415238837974.66223</v>
      </c>
      <c r="K3037" s="133">
        <v>92880624090.107849</v>
      </c>
      <c r="L3037" s="133">
        <v>2734459788190.8857</v>
      </c>
      <c r="M3037" s="133">
        <v>12629942621959.402</v>
      </c>
      <c r="N3037" s="133">
        <v>13415830238825.301</v>
      </c>
      <c r="O3037" s="132">
        <v>0.55482737528464832</v>
      </c>
      <c r="P3037" s="132">
        <v>0.61229357744844559</v>
      </c>
      <c r="Q3037" s="133">
        <v>3309.2822493402323</v>
      </c>
      <c r="R3037" s="426">
        <v>1.123084777588649</v>
      </c>
    </row>
    <row r="3038" spans="1:18">
      <c r="A3038" s="134">
        <f t="shared" si="47"/>
        <v>3033</v>
      </c>
      <c r="B3038" s="131">
        <v>12766270.561364593</v>
      </c>
      <c r="C3038" s="131">
        <v>5021999.4454280986</v>
      </c>
      <c r="D3038" s="131">
        <v>841915.85201538377</v>
      </c>
      <c r="E3038" s="131">
        <v>6426301.8310842384</v>
      </c>
      <c r="F3038" s="133">
        <v>277810273472.95044</v>
      </c>
      <c r="G3038" s="133">
        <v>71273137162.971954</v>
      </c>
      <c r="H3038" s="133">
        <v>818340333174.22742</v>
      </c>
      <c r="I3038" s="133">
        <v>9447397885918.959</v>
      </c>
      <c r="J3038" s="133">
        <v>361144308161.75891</v>
      </c>
      <c r="K3038" s="133">
        <v>68058680048.282196</v>
      </c>
      <c r="L3038" s="133">
        <v>2754645046571.1694</v>
      </c>
      <c r="M3038" s="133">
        <v>13449586253874.396</v>
      </c>
      <c r="N3038" s="133">
        <v>14413579963245.553</v>
      </c>
      <c r="O3038" s="132">
        <v>0.54144679775183069</v>
      </c>
      <c r="P3038" s="132">
        <v>0.61869348974203453</v>
      </c>
      <c r="Q3038" s="133">
        <v>3555.3971295622973</v>
      </c>
      <c r="R3038" s="426">
        <v>1.3636415536145672</v>
      </c>
    </row>
    <row r="3039" spans="1:18">
      <c r="A3039" s="134">
        <f t="shared" si="47"/>
        <v>3034</v>
      </c>
      <c r="B3039" s="131">
        <v>6710252.6744414475</v>
      </c>
      <c r="C3039" s="131">
        <v>4353974.9844338223</v>
      </c>
      <c r="D3039" s="131">
        <v>701115.98671832448</v>
      </c>
      <c r="E3039" s="131">
        <v>3212485.6946557546</v>
      </c>
      <c r="F3039" s="133">
        <v>198822076980.41449</v>
      </c>
      <c r="G3039" s="133">
        <v>45039984650.999298</v>
      </c>
      <c r="H3039" s="133">
        <v>483800496810.8194</v>
      </c>
      <c r="I3039" s="133">
        <v>8693351963940.7148</v>
      </c>
      <c r="J3039" s="133">
        <v>233136588697.44495</v>
      </c>
      <c r="K3039" s="133">
        <v>66182182116.969742</v>
      </c>
      <c r="L3039" s="133">
        <v>1368028778663.7593</v>
      </c>
      <c r="M3039" s="133">
        <v>10844500010229.711</v>
      </c>
      <c r="N3039" s="133">
        <v>11536789579266.125</v>
      </c>
      <c r="O3039" s="132">
        <v>0.61343934607854178</v>
      </c>
      <c r="P3039" s="132">
        <v>0.68247954371019615</v>
      </c>
      <c r="Q3039" s="133">
        <v>2845.779373277288</v>
      </c>
      <c r="R3039" s="426">
        <v>1.0201815053202548</v>
      </c>
    </row>
    <row r="3040" spans="1:18">
      <c r="A3040" s="134">
        <f t="shared" si="47"/>
        <v>3035</v>
      </c>
      <c r="B3040" s="131">
        <v>9603098.6757536046</v>
      </c>
      <c r="C3040" s="131">
        <v>19539481.513089571</v>
      </c>
      <c r="D3040" s="131">
        <v>969249.50384911126</v>
      </c>
      <c r="E3040" s="131">
        <v>3897658.6860627579</v>
      </c>
      <c r="F3040" s="133">
        <v>272025234769.32208</v>
      </c>
      <c r="G3040" s="133">
        <v>49099042563.694031</v>
      </c>
      <c r="H3040" s="133">
        <v>312609445633.18127</v>
      </c>
      <c r="I3040" s="133">
        <v>28135533866254.555</v>
      </c>
      <c r="J3040" s="133">
        <v>203404056512.70203</v>
      </c>
      <c r="K3040" s="133">
        <v>133329417353.17862</v>
      </c>
      <c r="L3040" s="133">
        <v>2431196752993.189</v>
      </c>
      <c r="M3040" s="133">
        <v>31216073538746.805</v>
      </c>
      <c r="N3040" s="133">
        <v>33239891907684.227</v>
      </c>
      <c r="O3040" s="132">
        <v>0.73435050929241352</v>
      </c>
      <c r="P3040" s="132">
        <v>0.79580061328910445</v>
      </c>
      <c r="Q3040" s="133">
        <v>8199.2826609975891</v>
      </c>
      <c r="R3040" s="426">
        <v>1.1620121780802508</v>
      </c>
    </row>
    <row r="3041" spans="1:18">
      <c r="A3041" s="134">
        <f t="shared" si="47"/>
        <v>3036</v>
      </c>
      <c r="B3041" s="131">
        <v>11072115.497346567</v>
      </c>
      <c r="C3041" s="131">
        <v>12314692.080238407</v>
      </c>
      <c r="D3041" s="131">
        <v>1295750.5546133379</v>
      </c>
      <c r="E3041" s="131">
        <v>4354822.3797621895</v>
      </c>
      <c r="F3041" s="133">
        <v>201227069979.16583</v>
      </c>
      <c r="G3041" s="133">
        <v>68215510851.214478</v>
      </c>
      <c r="H3041" s="133">
        <v>568311069508.62646</v>
      </c>
      <c r="I3041" s="133">
        <v>18311918215653.363</v>
      </c>
      <c r="J3041" s="133">
        <v>286111610619.95276</v>
      </c>
      <c r="K3041" s="133">
        <v>159581064045.17838</v>
      </c>
      <c r="L3041" s="133">
        <v>3150330142531.1631</v>
      </c>
      <c r="M3041" s="133">
        <v>22476252102358.285</v>
      </c>
      <c r="N3041" s="133">
        <v>23843327432965.156</v>
      </c>
      <c r="O3041" s="132">
        <v>0.66234285817607008</v>
      </c>
      <c r="P3041" s="132">
        <v>0.72816298058296691</v>
      </c>
      <c r="Q3041" s="133">
        <v>5881.4325192316619</v>
      </c>
      <c r="R3041" s="426">
        <v>1.1216404871122283</v>
      </c>
    </row>
    <row r="3042" spans="1:18">
      <c r="A3042" s="134">
        <f t="shared" si="47"/>
        <v>3037</v>
      </c>
      <c r="B3042" s="131">
        <v>6797632.2288833614</v>
      </c>
      <c r="C3042" s="131">
        <v>3075830.7606852064</v>
      </c>
      <c r="D3042" s="131">
        <v>573283.03618109855</v>
      </c>
      <c r="E3042" s="131">
        <v>5491405.5679837558</v>
      </c>
      <c r="F3042" s="133">
        <v>195192390756.30029</v>
      </c>
      <c r="G3042" s="133">
        <v>38794212359.66011</v>
      </c>
      <c r="H3042" s="133">
        <v>262657287693.38739</v>
      </c>
      <c r="I3042" s="133">
        <v>7295279498616.9102</v>
      </c>
      <c r="J3042" s="133">
        <v>418110607148.63165</v>
      </c>
      <c r="K3042" s="133">
        <v>46950796433.238945</v>
      </c>
      <c r="L3042" s="133">
        <v>1453398310135.5605</v>
      </c>
      <c r="M3042" s="133">
        <v>9476396500027.7305</v>
      </c>
      <c r="N3042" s="133">
        <v>10204739057655.51</v>
      </c>
      <c r="O3042" s="132">
        <v>0.56674821525085828</v>
      </c>
      <c r="P3042" s="132">
        <v>0.63860911594372838</v>
      </c>
      <c r="Q3042" s="133">
        <v>2517.2025302554293</v>
      </c>
      <c r="R3042" s="426">
        <v>1.2672071599926982</v>
      </c>
    </row>
    <row r="3043" spans="1:18">
      <c r="A3043" s="134">
        <f t="shared" si="47"/>
        <v>3038</v>
      </c>
      <c r="B3043" s="131">
        <v>7222201.2460016785</v>
      </c>
      <c r="C3043" s="131">
        <v>4100824.737764182</v>
      </c>
      <c r="D3043" s="131">
        <v>1294999.26685554</v>
      </c>
      <c r="E3043" s="131">
        <v>4817524.5527775008</v>
      </c>
      <c r="F3043" s="133">
        <v>233855221152.11774</v>
      </c>
      <c r="G3043" s="133">
        <v>52426073933.786476</v>
      </c>
      <c r="H3043" s="133">
        <v>328295532232.58466</v>
      </c>
      <c r="I3043" s="133">
        <v>8609602184499.7461</v>
      </c>
      <c r="J3043" s="133">
        <v>362115966355.38666</v>
      </c>
      <c r="K3043" s="133">
        <v>110875438528.00137</v>
      </c>
      <c r="L3043" s="133">
        <v>2450246802017.6504</v>
      </c>
      <c r="M3043" s="133">
        <v>11861135923633.369</v>
      </c>
      <c r="N3043" s="133">
        <v>12681613171504.355</v>
      </c>
      <c r="O3043" s="132">
        <v>0.57732789539988982</v>
      </c>
      <c r="P3043" s="132">
        <v>0.64938304397283064</v>
      </c>
      <c r="Q3043" s="133">
        <v>3128.172957943847</v>
      </c>
      <c r="R3043" s="426">
        <v>1.0291135530374553</v>
      </c>
    </row>
    <row r="3044" spans="1:18">
      <c r="A3044" s="134">
        <f t="shared" si="47"/>
        <v>3039</v>
      </c>
      <c r="B3044" s="131">
        <v>9216576.2121986356</v>
      </c>
      <c r="C3044" s="131">
        <v>8059954.513394733</v>
      </c>
      <c r="D3044" s="131">
        <v>628874.67547471123</v>
      </c>
      <c r="E3044" s="131">
        <v>4517228.0711116791</v>
      </c>
      <c r="F3044" s="133">
        <v>171040771995.86118</v>
      </c>
      <c r="G3044" s="133">
        <v>46912494563.524757</v>
      </c>
      <c r="H3044" s="133">
        <v>759928594517.27429</v>
      </c>
      <c r="I3044" s="133">
        <v>10914335641284.816</v>
      </c>
      <c r="J3044" s="133">
        <v>280551323882.18427</v>
      </c>
      <c r="K3044" s="133">
        <v>76782858814.170624</v>
      </c>
      <c r="L3044" s="133">
        <v>1281047440148.9788</v>
      </c>
      <c r="M3044" s="133">
        <v>13312645858647.422</v>
      </c>
      <c r="N3044" s="133">
        <v>14280938477549.959</v>
      </c>
      <c r="O3044" s="132">
        <v>0.6075907786590462</v>
      </c>
      <c r="P3044" s="132">
        <v>0.68154158301917722</v>
      </c>
      <c r="Q3044" s="133">
        <v>3522.6784601751256</v>
      </c>
      <c r="R3044" s="426">
        <v>0.96180232057817183</v>
      </c>
    </row>
    <row r="3045" spans="1:18">
      <c r="A3045" s="134">
        <f t="shared" si="47"/>
        <v>3040</v>
      </c>
      <c r="B3045" s="131">
        <v>13705478.510707535</v>
      </c>
      <c r="C3045" s="131">
        <v>13002557.834805431</v>
      </c>
      <c r="D3045" s="131">
        <v>384081.78221205733</v>
      </c>
      <c r="E3045" s="131">
        <v>3794032.3102700841</v>
      </c>
      <c r="F3045" s="133">
        <v>196312915796.38269</v>
      </c>
      <c r="G3045" s="133">
        <v>46972277850.718475</v>
      </c>
      <c r="H3045" s="133">
        <v>530685514058.24316</v>
      </c>
      <c r="I3045" s="133">
        <v>19524607116056.324</v>
      </c>
      <c r="J3045" s="133">
        <v>115092205095.52086</v>
      </c>
      <c r="K3045" s="133">
        <v>43117151515.68512</v>
      </c>
      <c r="L3045" s="133">
        <v>777174248972.88831</v>
      </c>
      <c r="M3045" s="133">
        <v>20990676235698.656</v>
      </c>
      <c r="N3045" s="133">
        <v>22399793017895.188</v>
      </c>
      <c r="O3045" s="132">
        <v>0.6650982360782316</v>
      </c>
      <c r="P3045" s="132">
        <v>0.71999092399990117</v>
      </c>
      <c r="Q3045" s="133">
        <v>5525.3559491601354</v>
      </c>
      <c r="R3045" s="426">
        <v>1.0979974335097604</v>
      </c>
    </row>
    <row r="3046" spans="1:18">
      <c r="A3046" s="134">
        <f t="shared" si="47"/>
        <v>3041</v>
      </c>
      <c r="B3046" s="131">
        <v>13697519.177094705</v>
      </c>
      <c r="C3046" s="131">
        <v>8808865.3645877484</v>
      </c>
      <c r="D3046" s="131">
        <v>1017519.2852975237</v>
      </c>
      <c r="E3046" s="131">
        <v>5489435.1685593678</v>
      </c>
      <c r="F3046" s="133">
        <v>230637731237.62494</v>
      </c>
      <c r="G3046" s="133">
        <v>50101992425.603119</v>
      </c>
      <c r="H3046" s="133">
        <v>674121439944.81946</v>
      </c>
      <c r="I3046" s="133">
        <v>13919417946646.738</v>
      </c>
      <c r="J3046" s="133">
        <v>364519474498.38287</v>
      </c>
      <c r="K3046" s="133">
        <v>95878280006.964386</v>
      </c>
      <c r="L3046" s="133">
        <v>2312041099776.1821</v>
      </c>
      <c r="M3046" s="133">
        <v>17365978240873.088</v>
      </c>
      <c r="N3046" s="133">
        <v>18590449053611.32</v>
      </c>
      <c r="O3046" s="132">
        <v>0.59895791976579593</v>
      </c>
      <c r="P3046" s="132">
        <v>0.66123945368384551</v>
      </c>
      <c r="Q3046" s="133">
        <v>4585.7052426273603</v>
      </c>
      <c r="R3046" s="426">
        <v>1.1637566077316726</v>
      </c>
    </row>
    <row r="3047" spans="1:18">
      <c r="A3047" s="134">
        <f t="shared" si="47"/>
        <v>3042</v>
      </c>
      <c r="B3047" s="131">
        <v>10459152.902954571</v>
      </c>
      <c r="C3047" s="131">
        <v>5028020.3543462055</v>
      </c>
      <c r="D3047" s="131">
        <v>791198.79409943835</v>
      </c>
      <c r="E3047" s="131">
        <v>5158705.337636251</v>
      </c>
      <c r="F3047" s="133">
        <v>214554534655.83264</v>
      </c>
      <c r="G3047" s="133">
        <v>45072584873.69548</v>
      </c>
      <c r="H3047" s="133">
        <v>367087193399.22882</v>
      </c>
      <c r="I3047" s="133">
        <v>10220919885147.164</v>
      </c>
      <c r="J3047" s="133">
        <v>312534911895.25208</v>
      </c>
      <c r="K3047" s="133">
        <v>89581925355.149933</v>
      </c>
      <c r="L3047" s="133">
        <v>1889443541756.5747</v>
      </c>
      <c r="M3047" s="133">
        <v>12879567457553.369</v>
      </c>
      <c r="N3047" s="133">
        <v>13884479606884.078</v>
      </c>
      <c r="O3047" s="132">
        <v>0.57777201197995054</v>
      </c>
      <c r="P3047" s="132">
        <v>0.64379079517127313</v>
      </c>
      <c r="Q3047" s="133">
        <v>3424.8839681509812</v>
      </c>
      <c r="R3047" s="426">
        <v>1.1255615221174822</v>
      </c>
    </row>
    <row r="3048" spans="1:18">
      <c r="A3048" s="134">
        <f t="shared" si="47"/>
        <v>3043</v>
      </c>
      <c r="B3048" s="131">
        <v>9325784.5384823661</v>
      </c>
      <c r="C3048" s="131">
        <v>3708896.9100219826</v>
      </c>
      <c r="D3048" s="131">
        <v>1295562.9837981258</v>
      </c>
      <c r="E3048" s="131">
        <v>3592859.1793380305</v>
      </c>
      <c r="F3048" s="133">
        <v>148311668509.42874</v>
      </c>
      <c r="G3048" s="133">
        <v>40580619230.924911</v>
      </c>
      <c r="H3048" s="133">
        <v>463712257729.26709</v>
      </c>
      <c r="I3048" s="133">
        <v>8941740844889.7754</v>
      </c>
      <c r="J3048" s="133">
        <v>204895557422.12387</v>
      </c>
      <c r="K3048" s="133">
        <v>116265451599.17072</v>
      </c>
      <c r="L3048" s="133">
        <v>2668490135293.687</v>
      </c>
      <c r="M3048" s="133">
        <v>12395104246934.023</v>
      </c>
      <c r="N3048" s="133">
        <v>13338094077076.705</v>
      </c>
      <c r="O3048" s="132">
        <v>0.57552826526880796</v>
      </c>
      <c r="P3048" s="132">
        <v>0.6359324256590283</v>
      </c>
      <c r="Q3048" s="133">
        <v>3290.1070737732375</v>
      </c>
      <c r="R3048" s="426">
        <v>0.96075748968747032</v>
      </c>
    </row>
    <row r="3049" spans="1:18">
      <c r="A3049" s="134">
        <f t="shared" si="47"/>
        <v>3044</v>
      </c>
      <c r="B3049" s="131">
        <v>10411351.734661054</v>
      </c>
      <c r="C3049" s="131">
        <v>13838639.487356748</v>
      </c>
      <c r="D3049" s="131">
        <v>1226854.3424998517</v>
      </c>
      <c r="E3049" s="131">
        <v>3729456.7939918847</v>
      </c>
      <c r="F3049" s="133">
        <v>242625193423.18039</v>
      </c>
      <c r="G3049" s="133">
        <v>59925576605.753517</v>
      </c>
      <c r="H3049" s="133">
        <v>1001553634731.5831</v>
      </c>
      <c r="I3049" s="133">
        <v>22286029807858.656</v>
      </c>
      <c r="J3049" s="133">
        <v>247721275573.67703</v>
      </c>
      <c r="K3049" s="133">
        <v>104983054679</v>
      </c>
      <c r="L3049" s="133">
        <v>3434810574953.165</v>
      </c>
      <c r="M3049" s="133">
        <v>27075098347796.078</v>
      </c>
      <c r="N3049" s="133">
        <v>28840353923380.469</v>
      </c>
      <c r="O3049" s="132">
        <v>0.71632152618038292</v>
      </c>
      <c r="P3049" s="132">
        <v>0.77521610432604982</v>
      </c>
      <c r="Q3049" s="133">
        <v>7114.0488217514721</v>
      </c>
      <c r="R3049" s="426">
        <v>1.2516135091948104</v>
      </c>
    </row>
    <row r="3050" spans="1:18">
      <c r="A3050" s="134">
        <f t="shared" si="47"/>
        <v>3045</v>
      </c>
      <c r="B3050" s="131">
        <v>7790274.4078774704</v>
      </c>
      <c r="C3050" s="131">
        <v>5596123.2286743335</v>
      </c>
      <c r="D3050" s="131">
        <v>659515.3678902582</v>
      </c>
      <c r="E3050" s="131">
        <v>3984877.466020606</v>
      </c>
      <c r="F3050" s="133">
        <v>187371332342.10922</v>
      </c>
      <c r="G3050" s="133">
        <v>57044714351.647385</v>
      </c>
      <c r="H3050" s="133">
        <v>342824422777.99091</v>
      </c>
      <c r="I3050" s="133">
        <v>9599013411933.9297</v>
      </c>
      <c r="J3050" s="133">
        <v>188183516120.78244</v>
      </c>
      <c r="K3050" s="133">
        <v>85503352159.524445</v>
      </c>
      <c r="L3050" s="133">
        <v>1296173193468.0955</v>
      </c>
      <c r="M3050" s="133">
        <v>11511697896460.324</v>
      </c>
      <c r="N3050" s="133">
        <v>12292424755246.059</v>
      </c>
      <c r="O3050" s="132">
        <v>0.60971401668100589</v>
      </c>
      <c r="P3050" s="132">
        <v>0.67667818128374069</v>
      </c>
      <c r="Q3050" s="133">
        <v>3032.171868585609</v>
      </c>
      <c r="R3050" s="426">
        <v>0.93041099174891562</v>
      </c>
    </row>
    <row r="3051" spans="1:18">
      <c r="A3051" s="134">
        <f t="shared" si="47"/>
        <v>3046</v>
      </c>
      <c r="B3051" s="131">
        <v>8801487.171175627</v>
      </c>
      <c r="C3051" s="131">
        <v>4719713.9358979827</v>
      </c>
      <c r="D3051" s="131">
        <v>1288471.4771115042</v>
      </c>
      <c r="E3051" s="131">
        <v>3965157.1150281723</v>
      </c>
      <c r="F3051" s="133">
        <v>265688658184.23279</v>
      </c>
      <c r="G3051" s="133">
        <v>72458858838.871918</v>
      </c>
      <c r="H3051" s="133">
        <v>543634336746.17706</v>
      </c>
      <c r="I3051" s="133">
        <v>10672663470622.693</v>
      </c>
      <c r="J3051" s="133">
        <v>215904170283.37369</v>
      </c>
      <c r="K3051" s="133">
        <v>123195675152.27122</v>
      </c>
      <c r="L3051" s="133">
        <v>3581361563872.3223</v>
      </c>
      <c r="M3051" s="133">
        <v>15136759216676.838</v>
      </c>
      <c r="N3051" s="133">
        <v>16185554368859.061</v>
      </c>
      <c r="O3051" s="132">
        <v>0.60596212223898593</v>
      </c>
      <c r="P3051" s="132">
        <v>0.67110886659552738</v>
      </c>
      <c r="Q3051" s="133">
        <v>3992.4899775182685</v>
      </c>
      <c r="R3051" s="426">
        <v>1.4002905933987726</v>
      </c>
    </row>
    <row r="3052" spans="1:18">
      <c r="A3052" s="134">
        <f t="shared" si="47"/>
        <v>3047</v>
      </c>
      <c r="B3052" s="131">
        <v>9506148.585618984</v>
      </c>
      <c r="C3052" s="131">
        <v>5154981.2464717915</v>
      </c>
      <c r="D3052" s="131">
        <v>1313621.528929519</v>
      </c>
      <c r="E3052" s="131">
        <v>3539335.5778795262</v>
      </c>
      <c r="F3052" s="133">
        <v>218050169881.93521</v>
      </c>
      <c r="G3052" s="133">
        <v>38874080412.121048</v>
      </c>
      <c r="H3052" s="133">
        <v>593477122859.37634</v>
      </c>
      <c r="I3052" s="133">
        <v>10252396267895.316</v>
      </c>
      <c r="J3052" s="133">
        <v>199249955766.54688</v>
      </c>
      <c r="K3052" s="133">
        <v>99287897804.01149</v>
      </c>
      <c r="L3052" s="133">
        <v>3608101814764.7178</v>
      </c>
      <c r="M3052" s="133">
        <v>14752513059089.969</v>
      </c>
      <c r="N3052" s="133">
        <v>15794350730702.27</v>
      </c>
      <c r="O3052" s="132">
        <v>0.61071766129562399</v>
      </c>
      <c r="P3052" s="132">
        <v>0.70907317544254489</v>
      </c>
      <c r="Q3052" s="133">
        <v>3895.9917934638061</v>
      </c>
      <c r="R3052" s="426">
        <v>1.3906520511242189</v>
      </c>
    </row>
    <row r="3053" spans="1:18">
      <c r="A3053" s="134">
        <f t="shared" si="47"/>
        <v>3048</v>
      </c>
      <c r="B3053" s="131">
        <v>7266579.456307305</v>
      </c>
      <c r="C3053" s="131">
        <v>6493264.4702977864</v>
      </c>
      <c r="D3053" s="131">
        <v>974563.72516612045</v>
      </c>
      <c r="E3053" s="131">
        <v>3506708.0473447433</v>
      </c>
      <c r="F3053" s="133">
        <v>172396817746.65427</v>
      </c>
      <c r="G3053" s="133">
        <v>28658796082.747475</v>
      </c>
      <c r="H3053" s="133">
        <v>296982879617.50464</v>
      </c>
      <c r="I3053" s="133">
        <v>13962822096332.941</v>
      </c>
      <c r="J3053" s="133">
        <v>182001538555.22211</v>
      </c>
      <c r="K3053" s="133">
        <v>112262494450.62044</v>
      </c>
      <c r="L3053" s="133">
        <v>2317538242178.7954</v>
      </c>
      <c r="M3053" s="133">
        <v>16871607251135.084</v>
      </c>
      <c r="N3053" s="133">
        <v>17974816524394.645</v>
      </c>
      <c r="O3053" s="132">
        <v>0.68365809054312843</v>
      </c>
      <c r="P3053" s="132">
        <v>0.74935330592973759</v>
      </c>
      <c r="Q3053" s="133">
        <v>4433.8471939799319</v>
      </c>
      <c r="R3053" s="426">
        <v>1.0922600298058682</v>
      </c>
    </row>
    <row r="3054" spans="1:18">
      <c r="A3054" s="134">
        <f t="shared" si="47"/>
        <v>3049</v>
      </c>
      <c r="B3054" s="131">
        <v>12008001.227491798</v>
      </c>
      <c r="C3054" s="131">
        <v>11263341.518146133</v>
      </c>
      <c r="D3054" s="131">
        <v>918307.98471462936</v>
      </c>
      <c r="E3054" s="131">
        <v>5618970.0800666995</v>
      </c>
      <c r="F3054" s="133">
        <v>175252356556.56155</v>
      </c>
      <c r="G3054" s="133">
        <v>45460351004.55278</v>
      </c>
      <c r="H3054" s="133">
        <v>184584585043.18524</v>
      </c>
      <c r="I3054" s="133">
        <v>12629759395551.639</v>
      </c>
      <c r="J3054" s="133">
        <v>377235987758.3371</v>
      </c>
      <c r="K3054" s="133">
        <v>68769656548.106689</v>
      </c>
      <c r="L3054" s="133">
        <v>1813134922887.9136</v>
      </c>
      <c r="M3054" s="133">
        <v>15073484547789.184</v>
      </c>
      <c r="N3054" s="133">
        <v>16037706859572.572</v>
      </c>
      <c r="O3054" s="132">
        <v>0.5902764688618074</v>
      </c>
      <c r="P3054" s="132">
        <v>0.64652775661802731</v>
      </c>
      <c r="Q3054" s="133">
        <v>3956.0204389670876</v>
      </c>
      <c r="R3054" s="426">
        <v>1.0469767721622969</v>
      </c>
    </row>
    <row r="3055" spans="1:18">
      <c r="A3055" s="134">
        <f t="shared" si="47"/>
        <v>3050</v>
      </c>
      <c r="B3055" s="131">
        <v>9644580.105650194</v>
      </c>
      <c r="C3055" s="131">
        <v>15852040.573525785</v>
      </c>
      <c r="D3055" s="131">
        <v>1065975.0938474901</v>
      </c>
      <c r="E3055" s="131">
        <v>4880145.6478199027</v>
      </c>
      <c r="F3055" s="133">
        <v>265293050969.24933</v>
      </c>
      <c r="G3055" s="133">
        <v>66066093386.73558</v>
      </c>
      <c r="H3055" s="133">
        <v>782668473696.47412</v>
      </c>
      <c r="I3055" s="133">
        <v>23193553073401.086</v>
      </c>
      <c r="J3055" s="133">
        <v>363383503173.66461</v>
      </c>
      <c r="K3055" s="133">
        <v>83230810871.987473</v>
      </c>
      <c r="L3055" s="133">
        <v>2588298716979.9902</v>
      </c>
      <c r="M3055" s="133">
        <v>27011134578123.203</v>
      </c>
      <c r="N3055" s="133">
        <v>28696756280520.926</v>
      </c>
      <c r="O3055" s="132">
        <v>0.70907581761952776</v>
      </c>
      <c r="P3055" s="132">
        <v>0.77761663406889392</v>
      </c>
      <c r="Q3055" s="133">
        <v>7078.6275975631288</v>
      </c>
      <c r="R3055" s="426">
        <v>1.1099784302627973</v>
      </c>
    </row>
    <row r="3056" spans="1:18">
      <c r="A3056" s="134">
        <f t="shared" si="47"/>
        <v>3051</v>
      </c>
      <c r="B3056" s="131">
        <v>8721884.1566840075</v>
      </c>
      <c r="C3056" s="131">
        <v>12177405.88212835</v>
      </c>
      <c r="D3056" s="131">
        <v>1175800.905347232</v>
      </c>
      <c r="E3056" s="131">
        <v>6446755.2710569017</v>
      </c>
      <c r="F3056" s="133">
        <v>225501889929.57269</v>
      </c>
      <c r="G3056" s="133">
        <v>57701822906.04071</v>
      </c>
      <c r="H3056" s="133">
        <v>443154015593.91394</v>
      </c>
      <c r="I3056" s="133">
        <v>16382465177987.102</v>
      </c>
      <c r="J3056" s="133">
        <v>328725055051.71381</v>
      </c>
      <c r="K3056" s="133">
        <v>148565644699.58041</v>
      </c>
      <c r="L3056" s="133">
        <v>2129303705028.4194</v>
      </c>
      <c r="M3056" s="133">
        <v>19432213598360.727</v>
      </c>
      <c r="N3056" s="133">
        <v>20600541203704.688</v>
      </c>
      <c r="O3056" s="132">
        <v>0.63540753791830573</v>
      </c>
      <c r="P3056" s="132">
        <v>0.70144749124354477</v>
      </c>
      <c r="Q3056" s="133">
        <v>5081.5345840416103</v>
      </c>
      <c r="R3056" s="426">
        <v>0.92321403037719274</v>
      </c>
    </row>
    <row r="3057" spans="1:18">
      <c r="A3057" s="134">
        <f t="shared" si="47"/>
        <v>3052</v>
      </c>
      <c r="B3057" s="131">
        <v>9754171.472312402</v>
      </c>
      <c r="C3057" s="131">
        <v>4932084.5797937615</v>
      </c>
      <c r="D3057" s="131">
        <v>498399.83572468808</v>
      </c>
      <c r="E3057" s="131">
        <v>5536440.3464078754</v>
      </c>
      <c r="F3057" s="133">
        <v>150993719018.9653</v>
      </c>
      <c r="G3057" s="133">
        <v>44697711273.543449</v>
      </c>
      <c r="H3057" s="133">
        <v>232437991873.04752</v>
      </c>
      <c r="I3057" s="133">
        <v>9585114575079.5645</v>
      </c>
      <c r="J3057" s="133">
        <v>386872968102.80731</v>
      </c>
      <c r="K3057" s="133">
        <v>47004544063.280312</v>
      </c>
      <c r="L3057" s="133">
        <v>901126185988.10327</v>
      </c>
      <c r="M3057" s="133">
        <v>11152556265106.803</v>
      </c>
      <c r="N3057" s="133">
        <v>12035375403065.662</v>
      </c>
      <c r="O3057" s="132">
        <v>0.57101378797002844</v>
      </c>
      <c r="P3057" s="132">
        <v>0.62994889914670371</v>
      </c>
      <c r="Q3057" s="133">
        <v>2968.7655162964138</v>
      </c>
      <c r="R3057" s="426">
        <v>0.80093468003132162</v>
      </c>
    </row>
    <row r="3058" spans="1:18">
      <c r="A3058" s="134">
        <f t="shared" si="47"/>
        <v>3053</v>
      </c>
      <c r="B3058" s="131">
        <v>12012335.431238281</v>
      </c>
      <c r="C3058" s="131">
        <v>7591816.2975374181</v>
      </c>
      <c r="D3058" s="131">
        <v>1458207.4981674694</v>
      </c>
      <c r="E3058" s="131">
        <v>4294907.348731935</v>
      </c>
      <c r="F3058" s="133">
        <v>198717148668.16449</v>
      </c>
      <c r="G3058" s="133">
        <v>48821544044.488853</v>
      </c>
      <c r="H3058" s="133">
        <v>526405722813.87933</v>
      </c>
      <c r="I3058" s="133">
        <v>11141987926025.988</v>
      </c>
      <c r="J3058" s="133">
        <v>301451371320.34253</v>
      </c>
      <c r="K3058" s="133">
        <v>119459154907.44597</v>
      </c>
      <c r="L3058" s="133">
        <v>2994383630876.2681</v>
      </c>
      <c r="M3058" s="133">
        <v>15083687805943.922</v>
      </c>
      <c r="N3058" s="133">
        <v>16057894004980.506</v>
      </c>
      <c r="O3058" s="132">
        <v>0.56982715392770478</v>
      </c>
      <c r="P3058" s="132">
        <v>0.66363067747718141</v>
      </c>
      <c r="Q3058" s="133">
        <v>3961.0000012285414</v>
      </c>
      <c r="R3058" s="426">
        <v>1.2125324769741674</v>
      </c>
    </row>
    <row r="3059" spans="1:18">
      <c r="A3059" s="134">
        <f t="shared" si="47"/>
        <v>3054</v>
      </c>
      <c r="B3059" s="131">
        <v>11567593.120722761</v>
      </c>
      <c r="C3059" s="131">
        <v>4759257.6401333949</v>
      </c>
      <c r="D3059" s="131">
        <v>821847.77834912855</v>
      </c>
      <c r="E3059" s="131">
        <v>4590747.914376284</v>
      </c>
      <c r="F3059" s="133">
        <v>226606768009.31989</v>
      </c>
      <c r="G3059" s="133">
        <v>56056740982.693771</v>
      </c>
      <c r="H3059" s="133">
        <v>364114038046.5744</v>
      </c>
      <c r="I3059" s="133">
        <v>9864191775444.8105</v>
      </c>
      <c r="J3059" s="133">
        <v>334100234386.34448</v>
      </c>
      <c r="K3059" s="133">
        <v>86884962184.031982</v>
      </c>
      <c r="L3059" s="133">
        <v>2024529598954.3337</v>
      </c>
      <c r="M3059" s="133">
        <v>12673820609016.094</v>
      </c>
      <c r="N3059" s="133">
        <v>13615740865963.063</v>
      </c>
      <c r="O3059" s="132">
        <v>0.57981651949392288</v>
      </c>
      <c r="P3059" s="132">
        <v>0.65319628790930662</v>
      </c>
      <c r="Q3059" s="133">
        <v>3358.5941948601535</v>
      </c>
      <c r="R3059" s="426">
        <v>1.2045305502165269</v>
      </c>
    </row>
    <row r="3060" spans="1:18">
      <c r="A3060" s="134">
        <f t="shared" si="47"/>
        <v>3055</v>
      </c>
      <c r="B3060" s="131">
        <v>12253696.285775</v>
      </c>
      <c r="C3060" s="131">
        <v>19683472.756557394</v>
      </c>
      <c r="D3060" s="131">
        <v>2259128.0753954831</v>
      </c>
      <c r="E3060" s="131">
        <v>7060269.9657849409</v>
      </c>
      <c r="F3060" s="133">
        <v>197362827728.53809</v>
      </c>
      <c r="G3060" s="133">
        <v>63324208514.627045</v>
      </c>
      <c r="H3060" s="133">
        <v>934938263010.22827</v>
      </c>
      <c r="I3060" s="133">
        <v>26356380112679.066</v>
      </c>
      <c r="J3060" s="133">
        <v>468251031728.09192</v>
      </c>
      <c r="K3060" s="133">
        <v>164826140357.62601</v>
      </c>
      <c r="L3060" s="133">
        <v>6115546949406.8311</v>
      </c>
      <c r="M3060" s="133">
        <v>34039942497181.844</v>
      </c>
      <c r="N3060" s="133">
        <v>36004423377000.992</v>
      </c>
      <c r="O3060" s="132">
        <v>0.68910583917617318</v>
      </c>
      <c r="P3060" s="132">
        <v>0.75425514586392151</v>
      </c>
      <c r="Q3060" s="133">
        <v>8881.2095157871227</v>
      </c>
      <c r="R3060" s="426">
        <v>1.1369871556906839</v>
      </c>
    </row>
    <row r="3061" spans="1:18">
      <c r="A3061" s="134">
        <f t="shared" si="47"/>
        <v>3056</v>
      </c>
      <c r="B3061" s="131">
        <v>12244809.851257598</v>
      </c>
      <c r="C3061" s="131">
        <v>7361299.3328505903</v>
      </c>
      <c r="D3061" s="131">
        <v>954748.77257508819</v>
      </c>
      <c r="E3061" s="131">
        <v>3573485.5893117622</v>
      </c>
      <c r="F3061" s="133">
        <v>259470593139.05728</v>
      </c>
      <c r="G3061" s="133">
        <v>73259204131.382187</v>
      </c>
      <c r="H3061" s="133">
        <v>868579122083.42188</v>
      </c>
      <c r="I3061" s="133">
        <v>11230068101983.402</v>
      </c>
      <c r="J3061" s="133">
        <v>215497060544.48016</v>
      </c>
      <c r="K3061" s="133">
        <v>80158378741.2005</v>
      </c>
      <c r="L3061" s="133">
        <v>2654335096713.2964</v>
      </c>
      <c r="M3061" s="133">
        <v>15048637760065.803</v>
      </c>
      <c r="N3061" s="133">
        <v>16092454952551.924</v>
      </c>
      <c r="O3061" s="132">
        <v>0.61427438809865575</v>
      </c>
      <c r="P3061" s="132">
        <v>0.70069489903947857</v>
      </c>
      <c r="Q3061" s="133">
        <v>3969.5251486314564</v>
      </c>
      <c r="R3061" s="426">
        <v>1.2390149068319409</v>
      </c>
    </row>
    <row r="3062" spans="1:18">
      <c r="A3062" s="134">
        <f t="shared" si="47"/>
        <v>3057</v>
      </c>
      <c r="B3062" s="131">
        <v>10290589.316642329</v>
      </c>
      <c r="C3062" s="131">
        <v>4337427.585862942</v>
      </c>
      <c r="D3062" s="131">
        <v>391809.51878009539</v>
      </c>
      <c r="E3062" s="131">
        <v>5962494.6092653926</v>
      </c>
      <c r="F3062" s="133">
        <v>264960407512.58655</v>
      </c>
      <c r="G3062" s="133">
        <v>48852567058.956909</v>
      </c>
      <c r="H3062" s="133">
        <v>236655589072.2486</v>
      </c>
      <c r="I3062" s="133">
        <v>9468733243950.7578</v>
      </c>
      <c r="J3062" s="133">
        <v>317854854124.21484</v>
      </c>
      <c r="K3062" s="133">
        <v>48858397759.48764</v>
      </c>
      <c r="L3062" s="133">
        <v>1064426683214.5221</v>
      </c>
      <c r="M3062" s="133">
        <v>11136528768121.23</v>
      </c>
      <c r="N3062" s="133">
        <v>11959588411212.801</v>
      </c>
      <c r="O3062" s="132">
        <v>0.54376770059217716</v>
      </c>
      <c r="P3062" s="132">
        <v>0.59470506667912792</v>
      </c>
      <c r="Q3062" s="133">
        <v>2950.0711423810558</v>
      </c>
      <c r="R3062" s="426">
        <v>1.3969489707163179</v>
      </c>
    </row>
    <row r="3063" spans="1:18">
      <c r="A3063" s="134">
        <f t="shared" si="47"/>
        <v>3058</v>
      </c>
      <c r="B3063" s="131">
        <v>7717531.1670558164</v>
      </c>
      <c r="C3063" s="131">
        <v>6808758.6763894139</v>
      </c>
      <c r="D3063" s="131">
        <v>713750.20963426074</v>
      </c>
      <c r="E3063" s="131">
        <v>6167597.4167189812</v>
      </c>
      <c r="F3063" s="133">
        <v>188181161641.48438</v>
      </c>
      <c r="G3063" s="133">
        <v>50565650151.873566</v>
      </c>
      <c r="H3063" s="133">
        <v>559352538273.38855</v>
      </c>
      <c r="I3063" s="133">
        <v>12231687179248.584</v>
      </c>
      <c r="J3063" s="133">
        <v>284364050752.64166</v>
      </c>
      <c r="K3063" s="133">
        <v>67394229710.439056</v>
      </c>
      <c r="L3063" s="133">
        <v>1733974102695.5022</v>
      </c>
      <c r="M3063" s="133">
        <v>14876772100680.557</v>
      </c>
      <c r="N3063" s="133">
        <v>15910511778323.061</v>
      </c>
      <c r="O3063" s="132">
        <v>0.59102446779785023</v>
      </c>
      <c r="P3063" s="132">
        <v>0.65935416921250645</v>
      </c>
      <c r="Q3063" s="133">
        <v>3924.6452339228072</v>
      </c>
      <c r="R3063" s="426">
        <v>1.314850684755003</v>
      </c>
    </row>
    <row r="3064" spans="1:18">
      <c r="A3064" s="134">
        <f t="shared" si="47"/>
        <v>3059</v>
      </c>
      <c r="B3064" s="131">
        <v>11016979.713627247</v>
      </c>
      <c r="C3064" s="131">
        <v>9226108.8669878189</v>
      </c>
      <c r="D3064" s="131">
        <v>1301562.8580325823</v>
      </c>
      <c r="E3064" s="131">
        <v>3094158.7787301643</v>
      </c>
      <c r="F3064" s="133">
        <v>230933834650.71625</v>
      </c>
      <c r="G3064" s="133">
        <v>64515240392.803459</v>
      </c>
      <c r="H3064" s="133">
        <v>281820233489.12573</v>
      </c>
      <c r="I3064" s="133">
        <v>16648240821730.707</v>
      </c>
      <c r="J3064" s="133">
        <v>160342117789.04361</v>
      </c>
      <c r="K3064" s="133">
        <v>162407962226.12402</v>
      </c>
      <c r="L3064" s="133">
        <v>2838167767563.1069</v>
      </c>
      <c r="M3064" s="133">
        <v>20090978902798.105</v>
      </c>
      <c r="N3064" s="133">
        <v>21374052518053.402</v>
      </c>
      <c r="O3064" s="132">
        <v>0.65647164934842939</v>
      </c>
      <c r="P3064" s="132">
        <v>0.7123994978996625</v>
      </c>
      <c r="Q3064" s="133">
        <v>5272.3365856076471</v>
      </c>
      <c r="R3064" s="426">
        <v>1.0705124737130458</v>
      </c>
    </row>
    <row r="3065" spans="1:18">
      <c r="A3065" s="134">
        <f t="shared" si="47"/>
        <v>3060</v>
      </c>
      <c r="B3065" s="131">
        <v>10124314.384211741</v>
      </c>
      <c r="C3065" s="131">
        <v>3145738.8503609109</v>
      </c>
      <c r="D3065" s="131">
        <v>652322.49257294042</v>
      </c>
      <c r="E3065" s="131">
        <v>6627502.1585671352</v>
      </c>
      <c r="F3065" s="133">
        <v>215610401962.90121</v>
      </c>
      <c r="G3065" s="133">
        <v>48622078593.42495</v>
      </c>
      <c r="H3065" s="133">
        <v>626213188010.43018</v>
      </c>
      <c r="I3065" s="133">
        <v>8081703340249.3721</v>
      </c>
      <c r="J3065" s="133">
        <v>412628930078.14545</v>
      </c>
      <c r="K3065" s="133">
        <v>60924599684.246529</v>
      </c>
      <c r="L3065" s="133">
        <v>1669251034731.9653</v>
      </c>
      <c r="M3065" s="133">
        <v>10850721092754.158</v>
      </c>
      <c r="N3065" s="133">
        <v>11730647482865.662</v>
      </c>
      <c r="O3065" s="132">
        <v>0.51036729921986823</v>
      </c>
      <c r="P3065" s="132">
        <v>0.56829158420536996</v>
      </c>
      <c r="Q3065" s="133">
        <v>2893.5982937507802</v>
      </c>
      <c r="R3065" s="426">
        <v>1.1664484311541268</v>
      </c>
    </row>
    <row r="3066" spans="1:18">
      <c r="A3066" s="134">
        <f t="shared" si="47"/>
        <v>3061</v>
      </c>
      <c r="B3066" s="131">
        <v>11831076.72652846</v>
      </c>
      <c r="C3066" s="131">
        <v>8708854.3503937908</v>
      </c>
      <c r="D3066" s="131">
        <v>796427.01536553784</v>
      </c>
      <c r="E3066" s="131">
        <v>6263522.7155616377</v>
      </c>
      <c r="F3066" s="133">
        <v>268027984449.04926</v>
      </c>
      <c r="G3066" s="133">
        <v>60086305052.627472</v>
      </c>
      <c r="H3066" s="133">
        <v>0</v>
      </c>
      <c r="I3066" s="133">
        <v>14364129741984.953</v>
      </c>
      <c r="J3066" s="133">
        <v>488117202622.31836</v>
      </c>
      <c r="K3066" s="133">
        <v>85546480901.41629</v>
      </c>
      <c r="L3066" s="133">
        <v>1750270904967.8079</v>
      </c>
      <c r="M3066" s="133">
        <v>16688064330476.496</v>
      </c>
      <c r="N3066" s="133">
        <v>17750362395596.988</v>
      </c>
      <c r="O3066" s="132">
        <v>0.59557451126253513</v>
      </c>
      <c r="P3066" s="132">
        <v>0.64894861579648799</v>
      </c>
      <c r="Q3066" s="133">
        <v>4378.4811039953101</v>
      </c>
      <c r="R3066" s="426">
        <v>1.0325413824549334</v>
      </c>
    </row>
    <row r="3067" spans="1:18">
      <c r="A3067" s="134">
        <f t="shared" si="47"/>
        <v>3062</v>
      </c>
      <c r="B3067" s="131">
        <v>11599096.168200901</v>
      </c>
      <c r="C3067" s="131">
        <v>6127951.4172471818</v>
      </c>
      <c r="D3067" s="131">
        <v>503244.34953741217</v>
      </c>
      <c r="E3067" s="131">
        <v>3070027.6999561223</v>
      </c>
      <c r="F3067" s="133">
        <v>283844694911.94495</v>
      </c>
      <c r="G3067" s="133">
        <v>55970064534.567947</v>
      </c>
      <c r="H3067" s="133">
        <v>275779335598.70874</v>
      </c>
      <c r="I3067" s="133">
        <v>13364570966445.484</v>
      </c>
      <c r="J3067" s="133">
        <v>164748089259.89496</v>
      </c>
      <c r="K3067" s="133">
        <v>39805101088.041359</v>
      </c>
      <c r="L3067" s="133">
        <v>1219625823506.9106</v>
      </c>
      <c r="M3067" s="133">
        <v>15064529315899.039</v>
      </c>
      <c r="N3067" s="133">
        <v>16114263262683.875</v>
      </c>
      <c r="O3067" s="132">
        <v>0.64547631232005764</v>
      </c>
      <c r="P3067" s="132">
        <v>0.69896335157802181</v>
      </c>
      <c r="Q3067" s="133">
        <v>3974.9046035234028</v>
      </c>
      <c r="R3067" s="426">
        <v>1.1139464863930253</v>
      </c>
    </row>
    <row r="3068" spans="1:18">
      <c r="A3068" s="134">
        <f t="shared" si="47"/>
        <v>3063</v>
      </c>
      <c r="B3068" s="131">
        <v>14049813.491181653</v>
      </c>
      <c r="C3068" s="131">
        <v>7779269.0160690686</v>
      </c>
      <c r="D3068" s="131">
        <v>1055116.197615389</v>
      </c>
      <c r="E3068" s="131">
        <v>3822123.7203779407</v>
      </c>
      <c r="F3068" s="133">
        <v>154910183748.32718</v>
      </c>
      <c r="G3068" s="133">
        <v>54449724671.373352</v>
      </c>
      <c r="H3068" s="133">
        <v>0</v>
      </c>
      <c r="I3068" s="133">
        <v>11291874170331.395</v>
      </c>
      <c r="J3068" s="133">
        <v>249497750586.18167</v>
      </c>
      <c r="K3068" s="133">
        <v>132743648060.22636</v>
      </c>
      <c r="L3068" s="133">
        <v>1811519349416.1729</v>
      </c>
      <c r="M3068" s="133">
        <v>13485634918393.977</v>
      </c>
      <c r="N3068" s="133">
        <v>14189092884392.82</v>
      </c>
      <c r="O3068" s="132">
        <v>0.49965456539663311</v>
      </c>
      <c r="P3068" s="132">
        <v>0.59282493664898883</v>
      </c>
      <c r="Q3068" s="133">
        <v>3500.0229117890531</v>
      </c>
      <c r="R3068" s="426">
        <v>1.0086897384548013</v>
      </c>
    </row>
    <row r="3069" spans="1:18">
      <c r="A3069" s="134">
        <f t="shared" si="47"/>
        <v>3064</v>
      </c>
      <c r="B3069" s="131">
        <v>12976924.921002822</v>
      </c>
      <c r="C3069" s="131">
        <v>5027929.557207142</v>
      </c>
      <c r="D3069" s="131">
        <v>997312.00476921536</v>
      </c>
      <c r="E3069" s="131">
        <v>4662091.9303917605</v>
      </c>
      <c r="F3069" s="133">
        <v>208395635416.17126</v>
      </c>
      <c r="G3069" s="133">
        <v>64940929773.102798</v>
      </c>
      <c r="H3069" s="133">
        <v>309653057334.68085</v>
      </c>
      <c r="I3069" s="133">
        <v>9805908144504.6035</v>
      </c>
      <c r="J3069" s="133">
        <v>298363231438.89215</v>
      </c>
      <c r="K3069" s="133">
        <v>90423340393.14064</v>
      </c>
      <c r="L3069" s="133">
        <v>1810980392731.8484</v>
      </c>
      <c r="M3069" s="133">
        <v>12315328166403.166</v>
      </c>
      <c r="N3069" s="133">
        <v>13311218983446.598</v>
      </c>
      <c r="O3069" s="132">
        <v>0.55201989092157111</v>
      </c>
      <c r="P3069" s="132">
        <v>0.61574391245950943</v>
      </c>
      <c r="Q3069" s="133">
        <v>3283.477795620769</v>
      </c>
      <c r="R3069" s="426">
        <v>0.96373325536405463</v>
      </c>
    </row>
    <row r="3070" spans="1:18">
      <c r="A3070" s="134">
        <f t="shared" si="47"/>
        <v>3065</v>
      </c>
      <c r="B3070" s="131">
        <v>14725361.928739611</v>
      </c>
      <c r="C3070" s="131">
        <v>9827905.4634385481</v>
      </c>
      <c r="D3070" s="131">
        <v>950850.23871258611</v>
      </c>
      <c r="E3070" s="131">
        <v>5970263.0377880754</v>
      </c>
      <c r="F3070" s="133">
        <v>248568375640.57748</v>
      </c>
      <c r="G3070" s="133">
        <v>78186540410.669769</v>
      </c>
      <c r="H3070" s="133">
        <v>635473056985.42004</v>
      </c>
      <c r="I3070" s="133">
        <v>15636835030969.205</v>
      </c>
      <c r="J3070" s="133">
        <v>344316206546.60156</v>
      </c>
      <c r="K3070" s="133">
        <v>96983767033.828766</v>
      </c>
      <c r="L3070" s="133">
        <v>1939979083140.5649</v>
      </c>
      <c r="M3070" s="133">
        <v>18653587144675.621</v>
      </c>
      <c r="N3070" s="133">
        <v>19697622803479.324</v>
      </c>
      <c r="O3070" s="132">
        <v>0.6056226626656126</v>
      </c>
      <c r="P3070" s="132">
        <v>0.66472240754073975</v>
      </c>
      <c r="Q3070" s="133">
        <v>4858.8117423481317</v>
      </c>
      <c r="R3070" s="426">
        <v>1.0183022168751377</v>
      </c>
    </row>
    <row r="3071" spans="1:18">
      <c r="A3071" s="134">
        <f t="shared" si="47"/>
        <v>3066</v>
      </c>
      <c r="B3071" s="131">
        <v>9814314.6130535211</v>
      </c>
      <c r="C3071" s="131">
        <v>4371048.6261892645</v>
      </c>
      <c r="D3071" s="131">
        <v>1105807.754346868</v>
      </c>
      <c r="E3071" s="131">
        <v>4158190.2834468074</v>
      </c>
      <c r="F3071" s="133">
        <v>214184559378.39633</v>
      </c>
      <c r="G3071" s="133">
        <v>60100866944.724304</v>
      </c>
      <c r="H3071" s="133">
        <v>344137920387.34979</v>
      </c>
      <c r="I3071" s="133">
        <v>8470262418228.3232</v>
      </c>
      <c r="J3071" s="133">
        <v>299446074912.22681</v>
      </c>
      <c r="K3071" s="133">
        <v>108865085453.79947</v>
      </c>
      <c r="L3071" s="133">
        <v>2647338314164.5693</v>
      </c>
      <c r="M3071" s="133">
        <v>11870049813146.27</v>
      </c>
      <c r="N3071" s="133">
        <v>12739447115196.758</v>
      </c>
      <c r="O3071" s="132">
        <v>0.57151328327215345</v>
      </c>
      <c r="P3071" s="132">
        <v>0.63545153266627907</v>
      </c>
      <c r="Q3071" s="133">
        <v>3142.4388542665906</v>
      </c>
      <c r="R3071" s="426">
        <v>1.2459559793370698</v>
      </c>
    </row>
    <row r="3072" spans="1:18">
      <c r="A3072" s="134">
        <f t="shared" si="47"/>
        <v>3067</v>
      </c>
      <c r="B3072" s="131">
        <v>11030203.579864096</v>
      </c>
      <c r="C3072" s="131">
        <v>4133792.1386828395</v>
      </c>
      <c r="D3072" s="131">
        <v>1012239.1301967239</v>
      </c>
      <c r="E3072" s="131">
        <v>5962818.8606152162</v>
      </c>
      <c r="F3072" s="133">
        <v>239602377009.55835</v>
      </c>
      <c r="G3072" s="133">
        <v>48679802318.585495</v>
      </c>
      <c r="H3072" s="133">
        <v>434264033070.90424</v>
      </c>
      <c r="I3072" s="133">
        <v>7967297045367.1006</v>
      </c>
      <c r="J3072" s="133">
        <v>458623615206.15973</v>
      </c>
      <c r="K3072" s="133">
        <v>134087393678.10686</v>
      </c>
      <c r="L3072" s="133">
        <v>1983594635410.895</v>
      </c>
      <c r="M3072" s="133">
        <v>10977866722733.166</v>
      </c>
      <c r="N3072" s="133">
        <v>11821329439159.066</v>
      </c>
      <c r="O3072" s="132">
        <v>0.5108516632485296</v>
      </c>
      <c r="P3072" s="132">
        <v>0.5800348858957235</v>
      </c>
      <c r="Q3072" s="133">
        <v>2915.9668078833415</v>
      </c>
      <c r="R3072" s="426">
        <v>1.0461745275781384</v>
      </c>
    </row>
    <row r="3073" spans="1:18">
      <c r="A3073" s="134">
        <f t="shared" si="47"/>
        <v>3068</v>
      </c>
      <c r="B3073" s="131">
        <v>14656823.04429636</v>
      </c>
      <c r="C3073" s="131">
        <v>14092948.310445936</v>
      </c>
      <c r="D3073" s="131">
        <v>346959.58673317876</v>
      </c>
      <c r="E3073" s="131">
        <v>3481159.7344782632</v>
      </c>
      <c r="F3073" s="133">
        <v>230184550799.48828</v>
      </c>
      <c r="G3073" s="133">
        <v>62498510304.510788</v>
      </c>
      <c r="H3073" s="133">
        <v>146354786589.11938</v>
      </c>
      <c r="I3073" s="133">
        <v>21734710359357.469</v>
      </c>
      <c r="J3073" s="133">
        <v>175901505808.60764</v>
      </c>
      <c r="K3073" s="133">
        <v>43901849622.028442</v>
      </c>
      <c r="L3073" s="133">
        <v>719682065336.42029</v>
      </c>
      <c r="M3073" s="133">
        <v>22820550566713.648</v>
      </c>
      <c r="N3073" s="133">
        <v>24205431336559.633</v>
      </c>
      <c r="O3073" s="132">
        <v>0.68263676356087466</v>
      </c>
      <c r="P3073" s="132">
        <v>0.73039113595880778</v>
      </c>
      <c r="Q3073" s="133">
        <v>5970.7526730536838</v>
      </c>
      <c r="R3073" s="426">
        <v>0.99907062979282202</v>
      </c>
    </row>
    <row r="3074" spans="1:18">
      <c r="A3074" s="134">
        <f t="shared" si="47"/>
        <v>3069</v>
      </c>
      <c r="B3074" s="131">
        <v>15196500.991854431</v>
      </c>
      <c r="C3074" s="131">
        <v>18480349.084793933</v>
      </c>
      <c r="D3074" s="131">
        <v>872192.90746565978</v>
      </c>
      <c r="E3074" s="131">
        <v>5891055.0508408677</v>
      </c>
      <c r="F3074" s="133">
        <v>228062998304.58621</v>
      </c>
      <c r="G3074" s="133">
        <v>52072837664.76722</v>
      </c>
      <c r="H3074" s="133">
        <v>514233409819.48541</v>
      </c>
      <c r="I3074" s="133">
        <v>22577081734427.133</v>
      </c>
      <c r="J3074" s="133">
        <v>199095397980.19717</v>
      </c>
      <c r="K3074" s="133">
        <v>109574114424.60825</v>
      </c>
      <c r="L3074" s="133">
        <v>1760429088733.7463</v>
      </c>
      <c r="M3074" s="133">
        <v>25160413745385.168</v>
      </c>
      <c r="N3074" s="133">
        <v>26780051194780.484</v>
      </c>
      <c r="O3074" s="132">
        <v>0.64793538599257916</v>
      </c>
      <c r="P3074" s="132">
        <v>0.70720479005910453</v>
      </c>
      <c r="Q3074" s="133">
        <v>6605.8340391663751</v>
      </c>
      <c r="R3074" s="426">
        <v>0.94999988716536987</v>
      </c>
    </row>
    <row r="3075" spans="1:18">
      <c r="A3075" s="134">
        <f t="shared" si="47"/>
        <v>3070</v>
      </c>
      <c r="B3075" s="131">
        <v>6556386.6733305342</v>
      </c>
      <c r="C3075" s="131">
        <v>6228226.6907874811</v>
      </c>
      <c r="D3075" s="131">
        <v>703853.86934956582</v>
      </c>
      <c r="E3075" s="131">
        <v>3947561.3620547559</v>
      </c>
      <c r="F3075" s="133">
        <v>187315873433.98438</v>
      </c>
      <c r="G3075" s="133">
        <v>31220387218.30217</v>
      </c>
      <c r="H3075" s="133">
        <v>431878939911.72705</v>
      </c>
      <c r="I3075" s="133">
        <v>10153519832951.23</v>
      </c>
      <c r="J3075" s="133">
        <v>278864134813.43231</v>
      </c>
      <c r="K3075" s="133">
        <v>63763600560.836937</v>
      </c>
      <c r="L3075" s="133">
        <v>1596935894978.5564</v>
      </c>
      <c r="M3075" s="133">
        <v>12524962403215.783</v>
      </c>
      <c r="N3075" s="133">
        <v>13401488850781.17</v>
      </c>
      <c r="O3075" s="132">
        <v>0.63054600765874258</v>
      </c>
      <c r="P3075" s="132">
        <v>0.69720674579376274</v>
      </c>
      <c r="Q3075" s="133">
        <v>3305.7446597881526</v>
      </c>
      <c r="R3075" s="426">
        <v>1.2203105855232914</v>
      </c>
    </row>
    <row r="3076" spans="1:18">
      <c r="A3076" s="134">
        <f t="shared" si="47"/>
        <v>3071</v>
      </c>
      <c r="B3076" s="131">
        <v>5523651.5246004397</v>
      </c>
      <c r="C3076" s="131">
        <v>2648420.4568724455</v>
      </c>
      <c r="D3076" s="131">
        <v>1324351.0133398608</v>
      </c>
      <c r="E3076" s="131">
        <v>4121128.2893738416</v>
      </c>
      <c r="F3076" s="133">
        <v>197171065637.00043</v>
      </c>
      <c r="G3076" s="133">
        <v>42751766118.28273</v>
      </c>
      <c r="H3076" s="133">
        <v>348493751398.58118</v>
      </c>
      <c r="I3076" s="133">
        <v>6484147156043.7402</v>
      </c>
      <c r="J3076" s="133">
        <v>257760342454.06174</v>
      </c>
      <c r="K3076" s="133">
        <v>90568254705.490356</v>
      </c>
      <c r="L3076" s="133">
        <v>2737389485648.9517</v>
      </c>
      <c r="M3076" s="133">
        <v>9918358990250.8242</v>
      </c>
      <c r="N3076" s="133">
        <v>10625263834734.961</v>
      </c>
      <c r="O3076" s="132">
        <v>0.55684859269124387</v>
      </c>
      <c r="P3076" s="132">
        <v>0.63420545797020278</v>
      </c>
      <c r="Q3076" s="133">
        <v>2620.9333583460684</v>
      </c>
      <c r="R3076" s="426">
        <v>1.101950555299883</v>
      </c>
    </row>
    <row r="3077" spans="1:18">
      <c r="A3077" s="134">
        <f t="shared" si="47"/>
        <v>3072</v>
      </c>
      <c r="B3077" s="131">
        <v>10042475.705297165</v>
      </c>
      <c r="C3077" s="131">
        <v>19547572.434972748</v>
      </c>
      <c r="D3077" s="131">
        <v>1148953.8568396729</v>
      </c>
      <c r="E3077" s="131">
        <v>4745357.6935404111</v>
      </c>
      <c r="F3077" s="133">
        <v>232128452515.38382</v>
      </c>
      <c r="G3077" s="133">
        <v>69908310852.563049</v>
      </c>
      <c r="H3077" s="133">
        <v>728872852237.32495</v>
      </c>
      <c r="I3077" s="133">
        <v>25851795699600.523</v>
      </c>
      <c r="J3077" s="133">
        <v>234918088480.93369</v>
      </c>
      <c r="K3077" s="133">
        <v>94714993821.239212</v>
      </c>
      <c r="L3077" s="133">
        <v>2608297566892.2935</v>
      </c>
      <c r="M3077" s="133">
        <v>29518599201032.313</v>
      </c>
      <c r="N3077" s="133">
        <v>31414678901695.121</v>
      </c>
      <c r="O3077" s="132">
        <v>0.71954616010520034</v>
      </c>
      <c r="P3077" s="132">
        <v>0.79177636526746387</v>
      </c>
      <c r="Q3077" s="133">
        <v>7749.0574498507949</v>
      </c>
      <c r="R3077" s="426">
        <v>1.0524661797271411</v>
      </c>
    </row>
    <row r="3078" spans="1:18">
      <c r="A3078" s="134">
        <f t="shared" si="47"/>
        <v>3073</v>
      </c>
      <c r="B3078" s="131">
        <v>11076527.927177643</v>
      </c>
      <c r="C3078" s="131">
        <v>5526212.6331233149</v>
      </c>
      <c r="D3078" s="131">
        <v>1440307.6996944349</v>
      </c>
      <c r="E3078" s="131">
        <v>3358287.1331866249</v>
      </c>
      <c r="F3078" s="133">
        <v>243810028699.66943</v>
      </c>
      <c r="G3078" s="133">
        <v>71414089778.926437</v>
      </c>
      <c r="H3078" s="133">
        <v>626784488652.60876</v>
      </c>
      <c r="I3078" s="133">
        <v>10095735702082.615</v>
      </c>
      <c r="J3078" s="133">
        <v>154108124991.52917</v>
      </c>
      <c r="K3078" s="133">
        <v>173461975865.08124</v>
      </c>
      <c r="L3078" s="133">
        <v>3515139469330.8584</v>
      </c>
      <c r="M3078" s="133">
        <v>14565229760922.695</v>
      </c>
      <c r="N3078" s="133">
        <v>15472609115225.852</v>
      </c>
      <c r="O3078" s="132">
        <v>0.60380361123068305</v>
      </c>
      <c r="P3078" s="132">
        <v>0.6693690382994214</v>
      </c>
      <c r="Q3078" s="133">
        <v>3816.6278034597563</v>
      </c>
      <c r="R3078" s="426">
        <v>1.037599115270089</v>
      </c>
    </row>
    <row r="3079" spans="1:18">
      <c r="A3079" s="134">
        <f t="shared" si="47"/>
        <v>3074</v>
      </c>
      <c r="B3079" s="131">
        <v>10637212.121436784</v>
      </c>
      <c r="C3079" s="131">
        <v>4864979.5901427958</v>
      </c>
      <c r="D3079" s="131">
        <v>1128392.4242778006</v>
      </c>
      <c r="E3079" s="131">
        <v>5904858.941237458</v>
      </c>
      <c r="F3079" s="133">
        <v>162103227189.73282</v>
      </c>
      <c r="G3079" s="133">
        <v>61740721473.544708</v>
      </c>
      <c r="H3079" s="133">
        <v>496904741409.92053</v>
      </c>
      <c r="I3079" s="133">
        <v>9417694991071.8633</v>
      </c>
      <c r="J3079" s="133">
        <v>514338047364.203</v>
      </c>
      <c r="K3079" s="133">
        <v>86003437388.363861</v>
      </c>
      <c r="L3079" s="133">
        <v>2081416246266.7717</v>
      </c>
      <c r="M3079" s="133">
        <v>12596357463501.121</v>
      </c>
      <c r="N3079" s="133">
        <v>13475694851627.92</v>
      </c>
      <c r="O3079" s="132">
        <v>0.56964294518482428</v>
      </c>
      <c r="P3079" s="132">
        <v>0.63964458635977872</v>
      </c>
      <c r="Q3079" s="133">
        <v>3324.0490507222298</v>
      </c>
      <c r="R3079" s="426">
        <v>0.92607947228986753</v>
      </c>
    </row>
    <row r="3080" spans="1:18">
      <c r="A3080" s="134">
        <f t="shared" ref="A3080:A3143" si="48">A3079+1</f>
        <v>3075</v>
      </c>
      <c r="B3080" s="131">
        <v>8042107.3531997837</v>
      </c>
      <c r="C3080" s="131">
        <v>4600713.5772446971</v>
      </c>
      <c r="D3080" s="131">
        <v>937530.74122551852</v>
      </c>
      <c r="E3080" s="131">
        <v>3130582.1015646877</v>
      </c>
      <c r="F3080" s="133">
        <v>221838830399.57483</v>
      </c>
      <c r="G3080" s="133">
        <v>53677173108.239693</v>
      </c>
      <c r="H3080" s="133">
        <v>601820760376.34119</v>
      </c>
      <c r="I3080" s="133">
        <v>9652135787667.4805</v>
      </c>
      <c r="J3080" s="133">
        <v>184475346275.99277</v>
      </c>
      <c r="K3080" s="133">
        <v>90852290089.94574</v>
      </c>
      <c r="L3080" s="133">
        <v>2380550493990.3154</v>
      </c>
      <c r="M3080" s="133">
        <v>12909834678400.074</v>
      </c>
      <c r="N3080" s="133">
        <v>13836701866681.895</v>
      </c>
      <c r="O3080" s="132">
        <v>0.63365779477174722</v>
      </c>
      <c r="P3080" s="132">
        <v>0.70476726368695874</v>
      </c>
      <c r="Q3080" s="133">
        <v>3413.0986350966687</v>
      </c>
      <c r="R3080" s="426">
        <v>1.1040774052778435</v>
      </c>
    </row>
    <row r="3081" spans="1:18">
      <c r="A3081" s="134">
        <f t="shared" si="48"/>
        <v>3076</v>
      </c>
      <c r="B3081" s="131">
        <v>9534292.1910200082</v>
      </c>
      <c r="C3081" s="131">
        <v>17180153.655193102</v>
      </c>
      <c r="D3081" s="131">
        <v>840947.238301259</v>
      </c>
      <c r="E3081" s="131">
        <v>6657555.4501807969</v>
      </c>
      <c r="F3081" s="133">
        <v>295620617633.92999</v>
      </c>
      <c r="G3081" s="133">
        <v>59567735732.203758</v>
      </c>
      <c r="H3081" s="133">
        <v>747664127140.92908</v>
      </c>
      <c r="I3081" s="133">
        <v>26388524979422.82</v>
      </c>
      <c r="J3081" s="133">
        <v>508723324173.89539</v>
      </c>
      <c r="K3081" s="133">
        <v>75324408083.578674</v>
      </c>
      <c r="L3081" s="133">
        <v>1832995706465.3237</v>
      </c>
      <c r="M3081" s="133">
        <v>29553232545286.547</v>
      </c>
      <c r="N3081" s="133">
        <v>31309748838678.824</v>
      </c>
      <c r="O3081" s="132">
        <v>0.70962534345603856</v>
      </c>
      <c r="P3081" s="132">
        <v>0.77923374476505169</v>
      </c>
      <c r="Q3081" s="133">
        <v>7723.1743558655216</v>
      </c>
      <c r="R3081" s="426">
        <v>1.1243195524904279</v>
      </c>
    </row>
    <row r="3082" spans="1:18">
      <c r="A3082" s="134">
        <f t="shared" si="48"/>
        <v>3077</v>
      </c>
      <c r="B3082" s="131">
        <v>8367179.1712006275</v>
      </c>
      <c r="C3082" s="131">
        <v>3936295.5470050666</v>
      </c>
      <c r="D3082" s="131">
        <v>1114720.8414661011</v>
      </c>
      <c r="E3082" s="131">
        <v>4275394.2871739715</v>
      </c>
      <c r="F3082" s="133">
        <v>296946289846.98523</v>
      </c>
      <c r="G3082" s="133">
        <v>70640308371.007172</v>
      </c>
      <c r="H3082" s="133">
        <v>534736123562.47144</v>
      </c>
      <c r="I3082" s="133">
        <v>9246217879798.8047</v>
      </c>
      <c r="J3082" s="133">
        <v>313281693733.32239</v>
      </c>
      <c r="K3082" s="133">
        <v>101513495534.14102</v>
      </c>
      <c r="L3082" s="133">
        <v>3120219840596.8203</v>
      </c>
      <c r="M3082" s="133">
        <v>13315969033225.559</v>
      </c>
      <c r="N3082" s="133">
        <v>14228080239258.756</v>
      </c>
      <c r="O3082" s="132">
        <v>0.61367508584390229</v>
      </c>
      <c r="P3082" s="132">
        <v>0.68093415725947237</v>
      </c>
      <c r="Q3082" s="133">
        <v>3509.6399208827715</v>
      </c>
      <c r="R3082" s="426">
        <v>1.186264550435242</v>
      </c>
    </row>
    <row r="3083" spans="1:18">
      <c r="A3083" s="134">
        <f t="shared" si="48"/>
        <v>3078</v>
      </c>
      <c r="B3083" s="131">
        <v>12897626.43905478</v>
      </c>
      <c r="C3083" s="131">
        <v>8500566.4527899176</v>
      </c>
      <c r="D3083" s="131">
        <v>897212.63516444433</v>
      </c>
      <c r="E3083" s="131">
        <v>4262785.6277934005</v>
      </c>
      <c r="F3083" s="133">
        <v>204931236330.35114</v>
      </c>
      <c r="G3083" s="133">
        <v>48254215468.237503</v>
      </c>
      <c r="H3083" s="133">
        <v>331584844952.62207</v>
      </c>
      <c r="I3083" s="133">
        <v>13434388675099.445</v>
      </c>
      <c r="J3083" s="133">
        <v>186198276332.22406</v>
      </c>
      <c r="K3083" s="133">
        <v>102928287673.29796</v>
      </c>
      <c r="L3083" s="133">
        <v>1902284224577.1394</v>
      </c>
      <c r="M3083" s="133">
        <v>15957384308634.729</v>
      </c>
      <c r="N3083" s="133">
        <v>16989400512993.096</v>
      </c>
      <c r="O3083" s="132">
        <v>0.6078918909498463</v>
      </c>
      <c r="P3083" s="132">
        <v>0.66006321376358079</v>
      </c>
      <c r="Q3083" s="133">
        <v>4190.7746702005661</v>
      </c>
      <c r="R3083" s="426">
        <v>0.94935903127062549</v>
      </c>
    </row>
    <row r="3084" spans="1:18">
      <c r="A3084" s="134">
        <f t="shared" si="48"/>
        <v>3079</v>
      </c>
      <c r="B3084" s="131">
        <v>10376230.994611558</v>
      </c>
      <c r="C3084" s="131">
        <v>8039695.7128107846</v>
      </c>
      <c r="D3084" s="131">
        <v>1081747.2136183779</v>
      </c>
      <c r="E3084" s="131">
        <v>2232393.5011429908</v>
      </c>
      <c r="F3084" s="133">
        <v>170307302315.44952</v>
      </c>
      <c r="G3084" s="133">
        <v>34623609684.436462</v>
      </c>
      <c r="H3084" s="133">
        <v>460563321645.95337</v>
      </c>
      <c r="I3084" s="133">
        <v>15837712237261.139</v>
      </c>
      <c r="J3084" s="133">
        <v>73723401792.988068</v>
      </c>
      <c r="K3084" s="133">
        <v>112947278874.02464</v>
      </c>
      <c r="L3084" s="133">
        <v>1729509440237.4631</v>
      </c>
      <c r="M3084" s="133">
        <v>18214455679811.57</v>
      </c>
      <c r="N3084" s="133">
        <v>19595317444819.223</v>
      </c>
      <c r="O3084" s="132">
        <v>0.67947796739239208</v>
      </c>
      <c r="P3084" s="132">
        <v>0.74418700999481124</v>
      </c>
      <c r="Q3084" s="133">
        <v>4833.5760840698622</v>
      </c>
      <c r="R3084" s="426">
        <v>0.84195866558488985</v>
      </c>
    </row>
    <row r="3085" spans="1:18">
      <c r="A3085" s="134">
        <f t="shared" si="48"/>
        <v>3080</v>
      </c>
      <c r="B3085" s="131">
        <v>9100242.1591537688</v>
      </c>
      <c r="C3085" s="131">
        <v>5538740.2596313478</v>
      </c>
      <c r="D3085" s="131">
        <v>804637.06270992232</v>
      </c>
      <c r="E3085" s="131">
        <v>5488505.2634916212</v>
      </c>
      <c r="F3085" s="133">
        <v>186010384973.42981</v>
      </c>
      <c r="G3085" s="133">
        <v>38841100208.574684</v>
      </c>
      <c r="H3085" s="133">
        <v>361514142772.35504</v>
      </c>
      <c r="I3085" s="133">
        <v>11579067076136.232</v>
      </c>
      <c r="J3085" s="133">
        <v>422871782631.2959</v>
      </c>
      <c r="K3085" s="133">
        <v>110448638797.58286</v>
      </c>
      <c r="L3085" s="133">
        <v>1660215957096.8508</v>
      </c>
      <c r="M3085" s="133">
        <v>14134117597434.316</v>
      </c>
      <c r="N3085" s="133">
        <v>15079357769393.199</v>
      </c>
      <c r="O3085" s="132">
        <v>0.60495081596759248</v>
      </c>
      <c r="P3085" s="132">
        <v>0.68381546057512133</v>
      </c>
      <c r="Q3085" s="133">
        <v>3719.6245114438084</v>
      </c>
      <c r="R3085" s="426">
        <v>1.0183167666894926</v>
      </c>
    </row>
    <row r="3086" spans="1:18">
      <c r="A3086" s="134">
        <f t="shared" si="48"/>
        <v>3081</v>
      </c>
      <c r="B3086" s="131">
        <v>9365882.0757727101</v>
      </c>
      <c r="C3086" s="131">
        <v>8810803.537596561</v>
      </c>
      <c r="D3086" s="131">
        <v>912038.75633398001</v>
      </c>
      <c r="E3086" s="131">
        <v>6643540.2095651142</v>
      </c>
      <c r="F3086" s="133">
        <v>228636684043.08929</v>
      </c>
      <c r="G3086" s="133">
        <v>48543327996.113098</v>
      </c>
      <c r="H3086" s="133">
        <v>567221963316.3999</v>
      </c>
      <c r="I3086" s="133">
        <v>16106033100771.627</v>
      </c>
      <c r="J3086" s="133">
        <v>507464805987.90637</v>
      </c>
      <c r="K3086" s="133">
        <v>135641644706.43138</v>
      </c>
      <c r="L3086" s="133">
        <v>2212891803446.9951</v>
      </c>
      <c r="M3086" s="133">
        <v>19529253318229.359</v>
      </c>
      <c r="N3086" s="133">
        <v>20829469783529.637</v>
      </c>
      <c r="O3086" s="132">
        <v>0.62740055587174304</v>
      </c>
      <c r="P3086" s="132">
        <v>0.69883120786803887</v>
      </c>
      <c r="Q3086" s="133">
        <v>5138.0043866624655</v>
      </c>
      <c r="R3086" s="426">
        <v>1.1382858990798288</v>
      </c>
    </row>
    <row r="3087" spans="1:18">
      <c r="A3087" s="134">
        <f t="shared" si="48"/>
        <v>3082</v>
      </c>
      <c r="B3087" s="131">
        <v>9714173.1486839298</v>
      </c>
      <c r="C3087" s="131">
        <v>3620331.1933600549</v>
      </c>
      <c r="D3087" s="131">
        <v>998676.95908755576</v>
      </c>
      <c r="E3087" s="131">
        <v>3429152.4980755216</v>
      </c>
      <c r="F3087" s="133">
        <v>290241147380.39337</v>
      </c>
      <c r="G3087" s="133">
        <v>82944520498.782761</v>
      </c>
      <c r="H3087" s="133">
        <v>415285138874.69043</v>
      </c>
      <c r="I3087" s="133">
        <v>8183641107771.2734</v>
      </c>
      <c r="J3087" s="133">
        <v>137992040943.83307</v>
      </c>
      <c r="K3087" s="133">
        <v>108324184399.34584</v>
      </c>
      <c r="L3087" s="133">
        <v>2825661710374.0142</v>
      </c>
      <c r="M3087" s="133">
        <v>11670904182363.156</v>
      </c>
      <c r="N3087" s="133">
        <v>12527171681985.477</v>
      </c>
      <c r="O3087" s="132">
        <v>0.58419942426092553</v>
      </c>
      <c r="P3087" s="132">
        <v>0.65636798439925292</v>
      </c>
      <c r="Q3087" s="133">
        <v>3090.0768825815185</v>
      </c>
      <c r="R3087" s="426">
        <v>1.2937052412150645</v>
      </c>
    </row>
    <row r="3088" spans="1:18">
      <c r="A3088" s="134">
        <f t="shared" si="48"/>
        <v>3083</v>
      </c>
      <c r="B3088" s="131">
        <v>8287383.2884383351</v>
      </c>
      <c r="C3088" s="131">
        <v>8203637.0963481935</v>
      </c>
      <c r="D3088" s="131">
        <v>1168311.6664618556</v>
      </c>
      <c r="E3088" s="131">
        <v>3868527.6871630158</v>
      </c>
      <c r="F3088" s="133">
        <v>203848506116.94745</v>
      </c>
      <c r="G3088" s="133">
        <v>42394210094.300224</v>
      </c>
      <c r="H3088" s="133">
        <v>672386979498.54138</v>
      </c>
      <c r="I3088" s="133">
        <v>12142935467018.934</v>
      </c>
      <c r="J3088" s="133">
        <v>240632880598.21454</v>
      </c>
      <c r="K3088" s="133">
        <v>137377319510.0621</v>
      </c>
      <c r="L3088" s="133">
        <v>2583608329964.4429</v>
      </c>
      <c r="M3088" s="133">
        <v>15776940976590.195</v>
      </c>
      <c r="N3088" s="133">
        <v>16785283365653.609</v>
      </c>
      <c r="O3088" s="132">
        <v>0.63377145394300405</v>
      </c>
      <c r="P3088" s="132">
        <v>0.70312779605035858</v>
      </c>
      <c r="Q3088" s="133">
        <v>4140.4251025292569</v>
      </c>
      <c r="R3088" s="426">
        <v>1.1001660825313457</v>
      </c>
    </row>
    <row r="3089" spans="1:18">
      <c r="A3089" s="134">
        <f t="shared" si="48"/>
        <v>3084</v>
      </c>
      <c r="B3089" s="131">
        <v>9123695.9651197959</v>
      </c>
      <c r="C3089" s="131">
        <v>6029065.9888512604</v>
      </c>
      <c r="D3089" s="131">
        <v>600059.2119778865</v>
      </c>
      <c r="E3089" s="131">
        <v>4371949.2430389691</v>
      </c>
      <c r="F3089" s="133">
        <v>208856804903.48419</v>
      </c>
      <c r="G3089" s="133">
        <v>45712981243.912079</v>
      </c>
      <c r="H3089" s="133">
        <v>538701939361.92395</v>
      </c>
      <c r="I3089" s="133">
        <v>10247328380069.84</v>
      </c>
      <c r="J3089" s="133">
        <v>217265724029.15186</v>
      </c>
      <c r="K3089" s="133">
        <v>62101959732.097908</v>
      </c>
      <c r="L3089" s="133">
        <v>1342911566033.6555</v>
      </c>
      <c r="M3089" s="133">
        <v>12408309569226.67</v>
      </c>
      <c r="N3089" s="133">
        <v>13349301984554.215</v>
      </c>
      <c r="O3089" s="132">
        <v>0.60371538485949672</v>
      </c>
      <c r="P3089" s="132">
        <v>0.6702480798855831</v>
      </c>
      <c r="Q3089" s="133">
        <v>3292.8717278130771</v>
      </c>
      <c r="R3089" s="426">
        <v>1.1821867203692853</v>
      </c>
    </row>
    <row r="3090" spans="1:18">
      <c r="A3090" s="134">
        <f t="shared" si="48"/>
        <v>3085</v>
      </c>
      <c r="B3090" s="131">
        <v>12031360.111349514</v>
      </c>
      <c r="C3090" s="131">
        <v>13826845.553368127</v>
      </c>
      <c r="D3090" s="131">
        <v>541016.11064676451</v>
      </c>
      <c r="E3090" s="131">
        <v>4427923.502636971</v>
      </c>
      <c r="F3090" s="133">
        <v>232860036675.19351</v>
      </c>
      <c r="G3090" s="133">
        <v>43877347428.723114</v>
      </c>
      <c r="H3090" s="133">
        <v>663372226735.10327</v>
      </c>
      <c r="I3090" s="133">
        <v>23219989851925.336</v>
      </c>
      <c r="J3090" s="133">
        <v>170864400643.31567</v>
      </c>
      <c r="K3090" s="133">
        <v>47009643605.607628</v>
      </c>
      <c r="L3090" s="133">
        <v>1116505004745.448</v>
      </c>
      <c r="M3090" s="133">
        <v>25217741127654.813</v>
      </c>
      <c r="N3090" s="133">
        <v>26866662865817.672</v>
      </c>
      <c r="O3090" s="132">
        <v>0.69238228127265677</v>
      </c>
      <c r="P3090" s="132">
        <v>0.74534591214875079</v>
      </c>
      <c r="Q3090" s="133">
        <v>6627.1985362155083</v>
      </c>
      <c r="R3090" s="426">
        <v>0.98749734610041517</v>
      </c>
    </row>
    <row r="3091" spans="1:18">
      <c r="A3091" s="134">
        <f t="shared" si="48"/>
        <v>3086</v>
      </c>
      <c r="B3091" s="131">
        <v>15735484.1040689</v>
      </c>
      <c r="C3091" s="131">
        <v>23527095.516016614</v>
      </c>
      <c r="D3091" s="131">
        <v>735875.16361133638</v>
      </c>
      <c r="E3091" s="131">
        <v>5510390.3780178595</v>
      </c>
      <c r="F3091" s="133">
        <v>213720515290.77856</v>
      </c>
      <c r="G3091" s="133">
        <v>59735616871.037888</v>
      </c>
      <c r="H3091" s="133">
        <v>892072169870.1405</v>
      </c>
      <c r="I3091" s="133">
        <v>28112915408086.992</v>
      </c>
      <c r="J3091" s="133">
        <v>447894888940.47998</v>
      </c>
      <c r="K3091" s="133">
        <v>62777998453.285179</v>
      </c>
      <c r="L3091" s="133">
        <v>1910386321091.9138</v>
      </c>
      <c r="M3091" s="133">
        <v>31426046786442.813</v>
      </c>
      <c r="N3091" s="133">
        <v>33632201948729.25</v>
      </c>
      <c r="O3091" s="132">
        <v>0.69558262011463179</v>
      </c>
      <c r="P3091" s="132">
        <v>0.76430741584819373</v>
      </c>
      <c r="Q3091" s="133">
        <v>8296.0537614033674</v>
      </c>
      <c r="R3091" s="426">
        <v>1.2716333707471681</v>
      </c>
    </row>
    <row r="3092" spans="1:18">
      <c r="A3092" s="134">
        <f t="shared" si="48"/>
        <v>3087</v>
      </c>
      <c r="B3092" s="131">
        <v>12028984.181008633</v>
      </c>
      <c r="C3092" s="131">
        <v>6528467.2126768781</v>
      </c>
      <c r="D3092" s="131">
        <v>973394.6463348167</v>
      </c>
      <c r="E3092" s="131">
        <v>5874367.7779937042</v>
      </c>
      <c r="F3092" s="133">
        <v>255077387968.97174</v>
      </c>
      <c r="G3092" s="133">
        <v>33702598046.609154</v>
      </c>
      <c r="H3092" s="133">
        <v>397995727383.909</v>
      </c>
      <c r="I3092" s="133">
        <v>11719921931534.771</v>
      </c>
      <c r="J3092" s="133">
        <v>469339351911.78528</v>
      </c>
      <c r="K3092" s="133">
        <v>76894650647.917877</v>
      </c>
      <c r="L3092" s="133">
        <v>2147838802747.5669</v>
      </c>
      <c r="M3092" s="133">
        <v>14811990464225.949</v>
      </c>
      <c r="N3092" s="133">
        <v>15821989184131.604</v>
      </c>
      <c r="O3092" s="132">
        <v>0.58894379977152755</v>
      </c>
      <c r="P3092" s="132">
        <v>0.6539999980348965</v>
      </c>
      <c r="Q3092" s="133">
        <v>3902.8093695440562</v>
      </c>
      <c r="R3092" s="426">
        <v>1.0888463260731194</v>
      </c>
    </row>
    <row r="3093" spans="1:18">
      <c r="A3093" s="134">
        <f t="shared" si="48"/>
        <v>3088</v>
      </c>
      <c r="B3093" s="131">
        <v>8342994.5445604129</v>
      </c>
      <c r="C3093" s="131">
        <v>6489338.947483521</v>
      </c>
      <c r="D3093" s="131">
        <v>841105.74139591632</v>
      </c>
      <c r="E3093" s="131">
        <v>5315094.1673997585</v>
      </c>
      <c r="F3093" s="133">
        <v>263063498612.89395</v>
      </c>
      <c r="G3093" s="133">
        <v>64310682049.553185</v>
      </c>
      <c r="H3093" s="133">
        <v>524299230524.41211</v>
      </c>
      <c r="I3093" s="133">
        <v>12162054294191.574</v>
      </c>
      <c r="J3093" s="133">
        <v>290588115246.74084</v>
      </c>
      <c r="K3093" s="133">
        <v>99639267707.425354</v>
      </c>
      <c r="L3093" s="133">
        <v>1741356833899.4905</v>
      </c>
      <c r="M3093" s="133">
        <v>14817937741569.643</v>
      </c>
      <c r="N3093" s="133">
        <v>15831260552111.516</v>
      </c>
      <c r="O3093" s="132">
        <v>0.6114857163796853</v>
      </c>
      <c r="P3093" s="132">
        <v>0.68116339449381824</v>
      </c>
      <c r="Q3093" s="133">
        <v>3905.0963374720068</v>
      </c>
      <c r="R3093" s="426">
        <v>1.1106870382437513</v>
      </c>
    </row>
    <row r="3094" spans="1:18">
      <c r="A3094" s="134">
        <f t="shared" si="48"/>
        <v>3089</v>
      </c>
      <c r="B3094" s="131">
        <v>6716358.8821774852</v>
      </c>
      <c r="C3094" s="131">
        <v>12209660.493394867</v>
      </c>
      <c r="D3094" s="131">
        <v>588217.82319209597</v>
      </c>
      <c r="E3094" s="131">
        <v>3824279.9372152528</v>
      </c>
      <c r="F3094" s="133">
        <v>241717450333.41907</v>
      </c>
      <c r="G3094" s="133">
        <v>36666087033.819092</v>
      </c>
      <c r="H3094" s="133">
        <v>524318361496.66492</v>
      </c>
      <c r="I3094" s="133">
        <v>16564141970377.828</v>
      </c>
      <c r="J3094" s="133">
        <v>206766171586.80545</v>
      </c>
      <c r="K3094" s="133">
        <v>75295647369.433807</v>
      </c>
      <c r="L3094" s="133">
        <v>1365410872199.8494</v>
      </c>
      <c r="M3094" s="133">
        <v>18735933023030.578</v>
      </c>
      <c r="N3094" s="133">
        <v>19960069855034.305</v>
      </c>
      <c r="O3094" s="132">
        <v>0.70238869779850599</v>
      </c>
      <c r="P3094" s="132">
        <v>0.76969007054931304</v>
      </c>
      <c r="Q3094" s="133">
        <v>4923.5495449023938</v>
      </c>
      <c r="R3094" s="426">
        <v>1.175282245047838</v>
      </c>
    </row>
    <row r="3095" spans="1:18">
      <c r="A3095" s="134">
        <f t="shared" si="48"/>
        <v>3090</v>
      </c>
      <c r="B3095" s="131">
        <v>11349127.775383797</v>
      </c>
      <c r="C3095" s="131">
        <v>7640260.3081153911</v>
      </c>
      <c r="D3095" s="131">
        <v>804129.9085850924</v>
      </c>
      <c r="E3095" s="131">
        <v>3638230.8339609355</v>
      </c>
      <c r="F3095" s="133">
        <v>238714649976.93857</v>
      </c>
      <c r="G3095" s="133">
        <v>45247576544.988464</v>
      </c>
      <c r="H3095" s="133">
        <v>93439491246.256119</v>
      </c>
      <c r="I3095" s="133">
        <v>13371337100201.857</v>
      </c>
      <c r="J3095" s="133">
        <v>186540184136.51691</v>
      </c>
      <c r="K3095" s="133">
        <v>88715105532.665222</v>
      </c>
      <c r="L3095" s="133">
        <v>1812810250604.8494</v>
      </c>
      <c r="M3095" s="133">
        <v>15552842131722.146</v>
      </c>
      <c r="N3095" s="133">
        <v>16592573760734.779</v>
      </c>
      <c r="O3095" s="132">
        <v>0.63843207419725423</v>
      </c>
      <c r="P3095" s="132">
        <v>0.68400139476824817</v>
      </c>
      <c r="Q3095" s="133">
        <v>4092.8894328403503</v>
      </c>
      <c r="R3095" s="426">
        <v>0.95429567367085988</v>
      </c>
    </row>
    <row r="3096" spans="1:18">
      <c r="A3096" s="134">
        <f t="shared" si="48"/>
        <v>3091</v>
      </c>
      <c r="B3096" s="131">
        <v>10726902.293123985</v>
      </c>
      <c r="C3096" s="131">
        <v>6405835.2465524664</v>
      </c>
      <c r="D3096" s="131">
        <v>914153.0883728778</v>
      </c>
      <c r="E3096" s="131">
        <v>4313425.4801294189</v>
      </c>
      <c r="F3096" s="133">
        <v>181057713829.43594</v>
      </c>
      <c r="G3096" s="133">
        <v>50048764174.686554</v>
      </c>
      <c r="H3096" s="133">
        <v>511562145171.04736</v>
      </c>
      <c r="I3096" s="133">
        <v>8836342487782.875</v>
      </c>
      <c r="J3096" s="133">
        <v>288819060098.09595</v>
      </c>
      <c r="K3096" s="133">
        <v>83164004923.262512</v>
      </c>
      <c r="L3096" s="133">
        <v>1720733792256.4358</v>
      </c>
      <c r="M3096" s="133">
        <v>11440621490231.715</v>
      </c>
      <c r="N3096" s="133">
        <v>12151861943389.074</v>
      </c>
      <c r="O3096" s="132">
        <v>0.56163481622927325</v>
      </c>
      <c r="P3096" s="132">
        <v>0.63909534596315198</v>
      </c>
      <c r="Q3096" s="133">
        <v>2997.4992460259186</v>
      </c>
      <c r="R3096" s="426">
        <v>0.94672923782452978</v>
      </c>
    </row>
    <row r="3097" spans="1:18">
      <c r="A3097" s="134">
        <f t="shared" si="48"/>
        <v>3092</v>
      </c>
      <c r="B3097" s="131">
        <v>12280997.30964108</v>
      </c>
      <c r="C3097" s="131">
        <v>5132014.7035897989</v>
      </c>
      <c r="D3097" s="131">
        <v>1093655.8358079656</v>
      </c>
      <c r="E3097" s="131">
        <v>5300414.2554391604</v>
      </c>
      <c r="F3097" s="133">
        <v>265526700147.86267</v>
      </c>
      <c r="G3097" s="133">
        <v>78908948219.399002</v>
      </c>
      <c r="H3097" s="133">
        <v>584413059420.34766</v>
      </c>
      <c r="I3097" s="133">
        <v>10436522886777.904</v>
      </c>
      <c r="J3097" s="133">
        <v>301069044646.14417</v>
      </c>
      <c r="K3097" s="133">
        <v>89417844903.612701</v>
      </c>
      <c r="L3097" s="133">
        <v>2113739226631.937</v>
      </c>
      <c r="M3097" s="133">
        <v>13525162062379.947</v>
      </c>
      <c r="N3097" s="133">
        <v>14502698757778.59</v>
      </c>
      <c r="O3097" s="132">
        <v>0.55137602048526535</v>
      </c>
      <c r="P3097" s="132">
        <v>0.63182074383797349</v>
      </c>
      <c r="Q3097" s="133">
        <v>3577.3800586528341</v>
      </c>
      <c r="R3097" s="426">
        <v>1.094726853185263</v>
      </c>
    </row>
    <row r="3098" spans="1:18">
      <c r="A3098" s="134">
        <f t="shared" si="48"/>
        <v>3093</v>
      </c>
      <c r="B3098" s="131">
        <v>10888054.147035982</v>
      </c>
      <c r="C3098" s="131">
        <v>18594261.949190348</v>
      </c>
      <c r="D3098" s="131">
        <v>955516.13820784097</v>
      </c>
      <c r="E3098" s="131">
        <v>3334666.5867433818</v>
      </c>
      <c r="F3098" s="133">
        <v>273746334759.36746</v>
      </c>
      <c r="G3098" s="133">
        <v>61652329057.772728</v>
      </c>
      <c r="H3098" s="133">
        <v>466994247609.95447</v>
      </c>
      <c r="I3098" s="133">
        <v>28540631138939.809</v>
      </c>
      <c r="J3098" s="133">
        <v>230396716330.83896</v>
      </c>
      <c r="K3098" s="133">
        <v>70618517408.33902</v>
      </c>
      <c r="L3098" s="133">
        <v>2814372316349.3501</v>
      </c>
      <c r="M3098" s="133">
        <v>32123012936638.293</v>
      </c>
      <c r="N3098" s="133">
        <v>34051204375503.184</v>
      </c>
      <c r="O3098" s="132">
        <v>0.74032657311864547</v>
      </c>
      <c r="P3098" s="132">
        <v>0.80919100682950751</v>
      </c>
      <c r="Q3098" s="133">
        <v>8399.4090714117374</v>
      </c>
      <c r="R3098" s="426">
        <v>1.4427207891682006</v>
      </c>
    </row>
    <row r="3099" spans="1:18">
      <c r="A3099" s="134">
        <f t="shared" si="48"/>
        <v>3094</v>
      </c>
      <c r="B3099" s="131">
        <v>10666137.887931818</v>
      </c>
      <c r="C3099" s="131">
        <v>4549336.9901686162</v>
      </c>
      <c r="D3099" s="131">
        <v>1073172.5237574806</v>
      </c>
      <c r="E3099" s="131">
        <v>5741008.5929158963</v>
      </c>
      <c r="F3099" s="133">
        <v>188977589576.77744</v>
      </c>
      <c r="G3099" s="133">
        <v>42030587168.270828</v>
      </c>
      <c r="H3099" s="133">
        <v>911450122479.96753</v>
      </c>
      <c r="I3099" s="133">
        <v>6969305899377.7881</v>
      </c>
      <c r="J3099" s="133">
        <v>300162098749.23761</v>
      </c>
      <c r="K3099" s="133">
        <v>109439676868.91296</v>
      </c>
      <c r="L3099" s="133">
        <v>2117458903787.646</v>
      </c>
      <c r="M3099" s="133">
        <v>10407816701263.553</v>
      </c>
      <c r="N3099" s="133">
        <v>11208450339689.203</v>
      </c>
      <c r="O3099" s="132">
        <v>0.49647868704682052</v>
      </c>
      <c r="P3099" s="132">
        <v>0.58813783470649494</v>
      </c>
      <c r="Q3099" s="133">
        <v>2764.7879476293051</v>
      </c>
      <c r="R3099" s="426">
        <v>1.1059801956988591</v>
      </c>
    </row>
    <row r="3100" spans="1:18">
      <c r="A3100" s="134">
        <f t="shared" si="48"/>
        <v>3095</v>
      </c>
      <c r="B3100" s="131">
        <v>10185749.885936443</v>
      </c>
      <c r="C3100" s="131">
        <v>18407672.339904174</v>
      </c>
      <c r="D3100" s="131">
        <v>980580.09723218833</v>
      </c>
      <c r="E3100" s="131">
        <v>3127048.3092267425</v>
      </c>
      <c r="F3100" s="133">
        <v>259250781235.06683</v>
      </c>
      <c r="G3100" s="133">
        <v>50936247942.36351</v>
      </c>
      <c r="H3100" s="133">
        <v>624033468009.3114</v>
      </c>
      <c r="I3100" s="133">
        <v>24401749064137.379</v>
      </c>
      <c r="J3100" s="133">
        <v>166252829346.02359</v>
      </c>
      <c r="K3100" s="133">
        <v>82690924575.351563</v>
      </c>
      <c r="L3100" s="133">
        <v>1685201664122.7073</v>
      </c>
      <c r="M3100" s="133">
        <v>26959927950190.773</v>
      </c>
      <c r="N3100" s="133">
        <v>28709742301962.715</v>
      </c>
      <c r="O3100" s="132">
        <v>0.73154518200062446</v>
      </c>
      <c r="P3100" s="132">
        <v>0.80253718430762222</v>
      </c>
      <c r="Q3100" s="133">
        <v>7081.8308588955879</v>
      </c>
      <c r="R3100" s="426">
        <v>0.85874587736088437</v>
      </c>
    </row>
    <row r="3101" spans="1:18">
      <c r="A3101" s="134">
        <f t="shared" si="48"/>
        <v>3096</v>
      </c>
      <c r="B3101" s="131">
        <v>7751782.0185570074</v>
      </c>
      <c r="C3101" s="131">
        <v>7068059.6681735544</v>
      </c>
      <c r="D3101" s="131">
        <v>934344.80638216855</v>
      </c>
      <c r="E3101" s="131">
        <v>4915203.8153232243</v>
      </c>
      <c r="F3101" s="133">
        <v>241005315777.04401</v>
      </c>
      <c r="G3101" s="133">
        <v>43343974018.706161</v>
      </c>
      <c r="H3101" s="133">
        <v>620622522959.67358</v>
      </c>
      <c r="I3101" s="133">
        <v>12782149962558.844</v>
      </c>
      <c r="J3101" s="133">
        <v>328033199505.28699</v>
      </c>
      <c r="K3101" s="133">
        <v>80077962918.365128</v>
      </c>
      <c r="L3101" s="133">
        <v>1871361317525.6475</v>
      </c>
      <c r="M3101" s="133">
        <v>15682244965467.816</v>
      </c>
      <c r="N3101" s="133">
        <v>16810659673169.768</v>
      </c>
      <c r="O3101" s="132">
        <v>0.62873375006664645</v>
      </c>
      <c r="P3101" s="132">
        <v>0.69691001774415673</v>
      </c>
      <c r="Q3101" s="133">
        <v>4146.6846751775447</v>
      </c>
      <c r="R3101" s="426">
        <v>1.0543774149803571</v>
      </c>
    </row>
    <row r="3102" spans="1:18">
      <c r="A3102" s="134">
        <f t="shared" si="48"/>
        <v>3097</v>
      </c>
      <c r="B3102" s="131">
        <v>7075049.5008520298</v>
      </c>
      <c r="C3102" s="131">
        <v>6453947.0112076607</v>
      </c>
      <c r="D3102" s="131">
        <v>871487.37557949929</v>
      </c>
      <c r="E3102" s="131">
        <v>4602155.0106264576</v>
      </c>
      <c r="F3102" s="133">
        <v>238013640458.57648</v>
      </c>
      <c r="G3102" s="133">
        <v>43816978804.904671</v>
      </c>
      <c r="H3102" s="133">
        <v>448841394824.9704</v>
      </c>
      <c r="I3102" s="133">
        <v>13409937045871.838</v>
      </c>
      <c r="J3102" s="133">
        <v>286350281543.76697</v>
      </c>
      <c r="K3102" s="133">
        <v>92715433804.597946</v>
      </c>
      <c r="L3102" s="133">
        <v>1537850495593.0283</v>
      </c>
      <c r="M3102" s="133">
        <v>15775694651638.203</v>
      </c>
      <c r="N3102" s="133">
        <v>16931647776571.025</v>
      </c>
      <c r="O3102" s="132">
        <v>0.66144417487347484</v>
      </c>
      <c r="P3102" s="132">
        <v>0.73449579523889497</v>
      </c>
      <c r="Q3102" s="133">
        <v>4176.5288052715896</v>
      </c>
      <c r="R3102" s="426">
        <v>0.90893646835524289</v>
      </c>
    </row>
    <row r="3103" spans="1:18">
      <c r="A3103" s="134">
        <f t="shared" si="48"/>
        <v>3098</v>
      </c>
      <c r="B3103" s="131">
        <v>8577731.6278738063</v>
      </c>
      <c r="C3103" s="131">
        <v>14639823.441692766</v>
      </c>
      <c r="D3103" s="131">
        <v>558663.38564300956</v>
      </c>
      <c r="E3103" s="131">
        <v>4300969.3327794317</v>
      </c>
      <c r="F3103" s="133">
        <v>284893907103.09131</v>
      </c>
      <c r="G3103" s="133">
        <v>61336401794.908783</v>
      </c>
      <c r="H3103" s="133">
        <v>727995841310.50732</v>
      </c>
      <c r="I3103" s="133">
        <v>25908471637927.594</v>
      </c>
      <c r="J3103" s="133">
        <v>222224894916.48151</v>
      </c>
      <c r="K3103" s="133">
        <v>63624851368.314087</v>
      </c>
      <c r="L3103" s="133">
        <v>1203730710050.1873</v>
      </c>
      <c r="M3103" s="133">
        <v>28126047935573.082</v>
      </c>
      <c r="N3103" s="133">
        <v>29959622716330.512</v>
      </c>
      <c r="O3103" s="132">
        <v>0.72803590884485769</v>
      </c>
      <c r="P3103" s="132">
        <v>0.79492005838698832</v>
      </c>
      <c r="Q3103" s="133">
        <v>7390.138805212262</v>
      </c>
      <c r="R3103" s="426">
        <v>1.0756207015627268</v>
      </c>
    </row>
    <row r="3104" spans="1:18">
      <c r="A3104" s="134">
        <f t="shared" si="48"/>
        <v>3099</v>
      </c>
      <c r="B3104" s="131">
        <v>12397939.132912237</v>
      </c>
      <c r="C3104" s="131">
        <v>17691710.891183551</v>
      </c>
      <c r="D3104" s="131">
        <v>1246721.8123117248</v>
      </c>
      <c r="E3104" s="131">
        <v>4757516.6700741071</v>
      </c>
      <c r="F3104" s="133">
        <v>234911808329.55035</v>
      </c>
      <c r="G3104" s="133">
        <v>56920572751.928558</v>
      </c>
      <c r="H3104" s="133">
        <v>579754072478.45203</v>
      </c>
      <c r="I3104" s="133">
        <v>22753209861498.43</v>
      </c>
      <c r="J3104" s="133">
        <v>358979677629.46814</v>
      </c>
      <c r="K3104" s="133">
        <v>120799381732.35974</v>
      </c>
      <c r="L3104" s="133">
        <v>3344597542634.8726</v>
      </c>
      <c r="M3104" s="133">
        <v>27157340535973.582</v>
      </c>
      <c r="N3104" s="133">
        <v>28685331509550.211</v>
      </c>
      <c r="O3104" s="132">
        <v>0.69983631061668095</v>
      </c>
      <c r="P3104" s="132">
        <v>0.77126253401280642</v>
      </c>
      <c r="Q3104" s="133">
        <v>7075.8094498150494</v>
      </c>
      <c r="R3104" s="426">
        <v>1.1988023713616354</v>
      </c>
    </row>
    <row r="3105" spans="1:18">
      <c r="A3105" s="134">
        <f t="shared" si="48"/>
        <v>3100</v>
      </c>
      <c r="B3105" s="131">
        <v>6946785.8248579204</v>
      </c>
      <c r="C3105" s="131">
        <v>4759202.1269023912</v>
      </c>
      <c r="D3105" s="131">
        <v>885700.8944735697</v>
      </c>
      <c r="E3105" s="131">
        <v>5137341.719819352</v>
      </c>
      <c r="F3105" s="133">
        <v>167816852731.47479</v>
      </c>
      <c r="G3105" s="133">
        <v>30094109732.525558</v>
      </c>
      <c r="H3105" s="133">
        <v>387502230711.97852</v>
      </c>
      <c r="I3105" s="133">
        <v>8683623511283.6846</v>
      </c>
      <c r="J3105" s="133">
        <v>210726809360.06467</v>
      </c>
      <c r="K3105" s="133">
        <v>76435781905.132599</v>
      </c>
      <c r="L3105" s="133">
        <v>1771687880122.1692</v>
      </c>
      <c r="M3105" s="133">
        <v>11129976213383.031</v>
      </c>
      <c r="N3105" s="133">
        <v>11908753735888.316</v>
      </c>
      <c r="O3105" s="132">
        <v>0.58377689183107551</v>
      </c>
      <c r="P3105" s="132">
        <v>0.65084154219840484</v>
      </c>
      <c r="Q3105" s="133">
        <v>2937.5317552758552</v>
      </c>
      <c r="R3105" s="426">
        <v>0.95071161116251746</v>
      </c>
    </row>
    <row r="3106" spans="1:18">
      <c r="A3106" s="134">
        <f t="shared" si="48"/>
        <v>3101</v>
      </c>
      <c r="B3106" s="131">
        <v>10526454.348050354</v>
      </c>
      <c r="C3106" s="131">
        <v>8303914.8075017836</v>
      </c>
      <c r="D3106" s="131">
        <v>742698.22242866503</v>
      </c>
      <c r="E3106" s="131">
        <v>6827874.9690099824</v>
      </c>
      <c r="F3106" s="133">
        <v>236221473301.19061</v>
      </c>
      <c r="G3106" s="133">
        <v>66360955938.423447</v>
      </c>
      <c r="H3106" s="133">
        <v>211082375543.21274</v>
      </c>
      <c r="I3106" s="133">
        <v>15284916627082.566</v>
      </c>
      <c r="J3106" s="133">
        <v>611984569846.29688</v>
      </c>
      <c r="K3106" s="133">
        <v>68063066989.048836</v>
      </c>
      <c r="L3106" s="133">
        <v>1813652999746.1597</v>
      </c>
      <c r="M3106" s="133">
        <v>17989699639207.285</v>
      </c>
      <c r="N3106" s="133">
        <v>19204104146325.453</v>
      </c>
      <c r="O3106" s="132">
        <v>0.6285932781123188</v>
      </c>
      <c r="P3106" s="132">
        <v>0.6819119256957733</v>
      </c>
      <c r="Q3106" s="133">
        <v>4737.0755171005067</v>
      </c>
      <c r="R3106" s="426">
        <v>1.1670020247776114</v>
      </c>
    </row>
    <row r="3107" spans="1:18">
      <c r="A3107" s="134">
        <f t="shared" si="48"/>
        <v>3102</v>
      </c>
      <c r="B3107" s="131">
        <v>10214339.106587587</v>
      </c>
      <c r="C3107" s="131">
        <v>13731137.359931313</v>
      </c>
      <c r="D3107" s="131">
        <v>856681.8340548079</v>
      </c>
      <c r="E3107" s="131">
        <v>8338133.1805897672</v>
      </c>
      <c r="F3107" s="133">
        <v>212799007958.56909</v>
      </c>
      <c r="G3107" s="133">
        <v>68534430356.814484</v>
      </c>
      <c r="H3107" s="133">
        <v>638616598449.71716</v>
      </c>
      <c r="I3107" s="133">
        <v>20174063959901.73</v>
      </c>
      <c r="J3107" s="133">
        <v>679612182899.49426</v>
      </c>
      <c r="K3107" s="133">
        <v>59775186769.501236</v>
      </c>
      <c r="L3107" s="133">
        <v>2061908420392.4558</v>
      </c>
      <c r="M3107" s="133">
        <v>23613976348412.902</v>
      </c>
      <c r="N3107" s="133">
        <v>25021848689532.051</v>
      </c>
      <c r="O3107" s="132">
        <v>0.64536369779115788</v>
      </c>
      <c r="P3107" s="132">
        <v>0.71633719826734688</v>
      </c>
      <c r="Q3107" s="133">
        <v>6172.1383052619758</v>
      </c>
      <c r="R3107" s="426">
        <v>1.1995911505802321</v>
      </c>
    </row>
    <row r="3108" spans="1:18">
      <c r="A3108" s="134">
        <f t="shared" si="48"/>
        <v>3103</v>
      </c>
      <c r="B3108" s="131">
        <v>13844173.255389992</v>
      </c>
      <c r="C3108" s="131">
        <v>8877783.5239509176</v>
      </c>
      <c r="D3108" s="131">
        <v>832030.3349076095</v>
      </c>
      <c r="E3108" s="131">
        <v>4701833.0249132216</v>
      </c>
      <c r="F3108" s="133">
        <v>291159027568.7843</v>
      </c>
      <c r="G3108" s="133">
        <v>72723825803.407867</v>
      </c>
      <c r="H3108" s="133">
        <v>401401727770.4613</v>
      </c>
      <c r="I3108" s="133">
        <v>15353247831058.877</v>
      </c>
      <c r="J3108" s="133">
        <v>232879878996.28741</v>
      </c>
      <c r="K3108" s="133">
        <v>66429766190.389961</v>
      </c>
      <c r="L3108" s="133">
        <v>1432186364005.2126</v>
      </c>
      <c r="M3108" s="133">
        <v>17486145568021.229</v>
      </c>
      <c r="N3108" s="133">
        <v>18669823502779.566</v>
      </c>
      <c r="O3108" s="132">
        <v>0.6204594606845395</v>
      </c>
      <c r="P3108" s="132">
        <v>0.67919696134150398</v>
      </c>
      <c r="Q3108" s="133">
        <v>4605.2845344794196</v>
      </c>
      <c r="R3108" s="426">
        <v>0.89709000847728804</v>
      </c>
    </row>
    <row r="3109" spans="1:18">
      <c r="A3109" s="134">
        <f t="shared" si="48"/>
        <v>3104</v>
      </c>
      <c r="B3109" s="131">
        <v>14321937.263493536</v>
      </c>
      <c r="C3109" s="131">
        <v>7565966.5952701932</v>
      </c>
      <c r="D3109" s="131">
        <v>1075144.1293851349</v>
      </c>
      <c r="E3109" s="131">
        <v>4352766.6981932111</v>
      </c>
      <c r="F3109" s="133">
        <v>232804856417.0459</v>
      </c>
      <c r="G3109" s="133">
        <v>53045036102.16774</v>
      </c>
      <c r="H3109" s="133">
        <v>170180676042.25223</v>
      </c>
      <c r="I3109" s="133">
        <v>11572805181730.785</v>
      </c>
      <c r="J3109" s="133">
        <v>227575059128.09537</v>
      </c>
      <c r="K3109" s="133">
        <v>90783121005.746338</v>
      </c>
      <c r="L3109" s="133">
        <v>2715981551234.4155</v>
      </c>
      <c r="M3109" s="133">
        <v>14777325589141.295</v>
      </c>
      <c r="N3109" s="133">
        <v>15738835150286.455</v>
      </c>
      <c r="O3109" s="132">
        <v>0.56614609092183421</v>
      </c>
      <c r="P3109" s="132">
        <v>0.63952788902534485</v>
      </c>
      <c r="Q3109" s="133">
        <v>3882.2977677075619</v>
      </c>
      <c r="R3109" s="426">
        <v>1.2014870811198557</v>
      </c>
    </row>
    <row r="3110" spans="1:18">
      <c r="A3110" s="134">
        <f t="shared" si="48"/>
        <v>3105</v>
      </c>
      <c r="B3110" s="131">
        <v>13710335.823719122</v>
      </c>
      <c r="C3110" s="131">
        <v>6378775.7861399967</v>
      </c>
      <c r="D3110" s="131">
        <v>621314.42775057943</v>
      </c>
      <c r="E3110" s="131">
        <v>4725177.1621915214</v>
      </c>
      <c r="F3110" s="133">
        <v>179839208439.34189</v>
      </c>
      <c r="G3110" s="133">
        <v>54673668235.887787</v>
      </c>
      <c r="H3110" s="133">
        <v>46514186451.188583</v>
      </c>
      <c r="I3110" s="133">
        <v>9322742493429.9902</v>
      </c>
      <c r="J3110" s="133">
        <v>209638300556.80237</v>
      </c>
      <c r="K3110" s="133">
        <v>67306793795.776558</v>
      </c>
      <c r="L3110" s="133">
        <v>1293195939868.3914</v>
      </c>
      <c r="M3110" s="133">
        <v>10939397714102.15</v>
      </c>
      <c r="N3110" s="133">
        <v>11606479800395.787</v>
      </c>
      <c r="O3110" s="132">
        <v>0.52859795331466242</v>
      </c>
      <c r="P3110" s="132">
        <v>0.57557542174593501</v>
      </c>
      <c r="Q3110" s="133">
        <v>2862.9698570290548</v>
      </c>
      <c r="R3110" s="426">
        <v>0.98833063469514371</v>
      </c>
    </row>
    <row r="3111" spans="1:18">
      <c r="A3111" s="134">
        <f t="shared" si="48"/>
        <v>3106</v>
      </c>
      <c r="B3111" s="131">
        <v>9610136.9914862309</v>
      </c>
      <c r="C3111" s="131">
        <v>16053062.593577096</v>
      </c>
      <c r="D3111" s="131">
        <v>875549.95408407087</v>
      </c>
      <c r="E3111" s="131">
        <v>5899107.9355858732</v>
      </c>
      <c r="F3111" s="133">
        <v>290297895615.1665</v>
      </c>
      <c r="G3111" s="133">
        <v>56673251379.170654</v>
      </c>
      <c r="H3111" s="133">
        <v>584346594538.60364</v>
      </c>
      <c r="I3111" s="133">
        <v>25804152097315.074</v>
      </c>
      <c r="J3111" s="133">
        <v>450181273823.54529</v>
      </c>
      <c r="K3111" s="133">
        <v>87799825466.053558</v>
      </c>
      <c r="L3111" s="133">
        <v>1954755625767.7961</v>
      </c>
      <c r="M3111" s="133">
        <v>28881235416911.078</v>
      </c>
      <c r="N3111" s="133">
        <v>30792749109355.965</v>
      </c>
      <c r="O3111" s="132">
        <v>0.71035682921677945</v>
      </c>
      <c r="P3111" s="132">
        <v>0.77847544409498171</v>
      </c>
      <c r="Q3111" s="133">
        <v>7595.646055588546</v>
      </c>
      <c r="R3111" s="426">
        <v>1.1708140074799769</v>
      </c>
    </row>
    <row r="3112" spans="1:18">
      <c r="A3112" s="134">
        <f t="shared" si="48"/>
        <v>3107</v>
      </c>
      <c r="B3112" s="131">
        <v>7237818.4906348074</v>
      </c>
      <c r="C3112" s="131">
        <v>3215850.3503027954</v>
      </c>
      <c r="D3112" s="131">
        <v>821797.45909788366</v>
      </c>
      <c r="E3112" s="131">
        <v>4572952.0812852085</v>
      </c>
      <c r="F3112" s="133">
        <v>229032493294.74738</v>
      </c>
      <c r="G3112" s="133">
        <v>51337857904.686287</v>
      </c>
      <c r="H3112" s="133">
        <v>515681135662.63831</v>
      </c>
      <c r="I3112" s="133">
        <v>6838094286679.8115</v>
      </c>
      <c r="J3112" s="133">
        <v>128502293069.34338</v>
      </c>
      <c r="K3112" s="133">
        <v>109119751909.87863</v>
      </c>
      <c r="L3112" s="133">
        <v>1662704586978.3853</v>
      </c>
      <c r="M3112" s="133">
        <v>9254102054300.0586</v>
      </c>
      <c r="N3112" s="133">
        <v>9954686241614.709</v>
      </c>
      <c r="O3112" s="132">
        <v>0.53635937972029624</v>
      </c>
      <c r="P3112" s="132">
        <v>0.60361992174019252</v>
      </c>
      <c r="Q3112" s="133">
        <v>2455.5220132251379</v>
      </c>
      <c r="R3112" s="426">
        <v>1.0530454481225189</v>
      </c>
    </row>
    <row r="3113" spans="1:18">
      <c r="A3113" s="134">
        <f t="shared" si="48"/>
        <v>3108</v>
      </c>
      <c r="B3113" s="131">
        <v>7887220.3233966315</v>
      </c>
      <c r="C3113" s="131">
        <v>5432898.2153757391</v>
      </c>
      <c r="D3113" s="131">
        <v>1071312.7058428351</v>
      </c>
      <c r="E3113" s="131">
        <v>3918963.0785615845</v>
      </c>
      <c r="F3113" s="133">
        <v>233253477250.75677</v>
      </c>
      <c r="G3113" s="133">
        <v>44727907090.089325</v>
      </c>
      <c r="H3113" s="133">
        <v>814830392643.19653</v>
      </c>
      <c r="I3113" s="133">
        <v>11230326408627.604</v>
      </c>
      <c r="J3113" s="133">
        <v>188171443926.18231</v>
      </c>
      <c r="K3113" s="133">
        <v>123979645770.7953</v>
      </c>
      <c r="L3113" s="133">
        <v>2460291724247.0752</v>
      </c>
      <c r="M3113" s="133">
        <v>14817599615214.852</v>
      </c>
      <c r="N3113" s="133">
        <v>15837771535043.848</v>
      </c>
      <c r="O3113" s="132">
        <v>0.62470295640904983</v>
      </c>
      <c r="P3113" s="132">
        <v>0.70703577263359141</v>
      </c>
      <c r="Q3113" s="133">
        <v>3906.7024013428336</v>
      </c>
      <c r="R3113" s="426">
        <v>1.0747884716107468</v>
      </c>
    </row>
    <row r="3114" spans="1:18">
      <c r="A3114" s="134">
        <f t="shared" si="48"/>
        <v>3109</v>
      </c>
      <c r="B3114" s="131">
        <v>9400444.7582638096</v>
      </c>
      <c r="C3114" s="131">
        <v>4388587.5281495061</v>
      </c>
      <c r="D3114" s="131">
        <v>1406769.7181068133</v>
      </c>
      <c r="E3114" s="131">
        <v>3834861.230869459</v>
      </c>
      <c r="F3114" s="133">
        <v>266146139673.0799</v>
      </c>
      <c r="G3114" s="133">
        <v>48646024534.649918</v>
      </c>
      <c r="H3114" s="133">
        <v>708784356827.36707</v>
      </c>
      <c r="I3114" s="133">
        <v>8366211682733.1338</v>
      </c>
      <c r="J3114" s="133">
        <v>252566176791.5824</v>
      </c>
      <c r="K3114" s="133">
        <v>112445926206.70267</v>
      </c>
      <c r="L3114" s="133">
        <v>2409616124679.9814</v>
      </c>
      <c r="M3114" s="133">
        <v>11849624267238.766</v>
      </c>
      <c r="N3114" s="133">
        <v>12706108402080.604</v>
      </c>
      <c r="O3114" s="132">
        <v>0.55449922159601783</v>
      </c>
      <c r="P3114" s="132">
        <v>0.65556695579630953</v>
      </c>
      <c r="Q3114" s="133">
        <v>3134.2151953824873</v>
      </c>
      <c r="R3114" s="426">
        <v>0.99105152569041444</v>
      </c>
    </row>
    <row r="3115" spans="1:18">
      <c r="A3115" s="134">
        <f t="shared" si="48"/>
        <v>3110</v>
      </c>
      <c r="B3115" s="131">
        <v>8678174.6483085491</v>
      </c>
      <c r="C3115" s="131">
        <v>5683592.9676258489</v>
      </c>
      <c r="D3115" s="131">
        <v>658718.10821421072</v>
      </c>
      <c r="E3115" s="131">
        <v>3645972.0329176672</v>
      </c>
      <c r="F3115" s="133">
        <v>251951715482.59894</v>
      </c>
      <c r="G3115" s="133">
        <v>57908730028.133896</v>
      </c>
      <c r="H3115" s="133">
        <v>662420869673.6394</v>
      </c>
      <c r="I3115" s="133">
        <v>10750718196343.385</v>
      </c>
      <c r="J3115" s="133">
        <v>297943684291.37012</v>
      </c>
      <c r="K3115" s="133">
        <v>79180820809.248978</v>
      </c>
      <c r="L3115" s="133">
        <v>1469499718316.2837</v>
      </c>
      <c r="M3115" s="133">
        <v>13259763289433.926</v>
      </c>
      <c r="N3115" s="133">
        <v>14128205075181.697</v>
      </c>
      <c r="O3115" s="132">
        <v>0.62273785583737584</v>
      </c>
      <c r="P3115" s="132">
        <v>0.68938196070409818</v>
      </c>
      <c r="Q3115" s="133">
        <v>3485.0037185943997</v>
      </c>
      <c r="R3115" s="426">
        <v>0.91440015719768164</v>
      </c>
    </row>
    <row r="3116" spans="1:18">
      <c r="A3116" s="134">
        <f t="shared" si="48"/>
        <v>3111</v>
      </c>
      <c r="B3116" s="131">
        <v>10943726.999040835</v>
      </c>
      <c r="C3116" s="131">
        <v>21861913.634318493</v>
      </c>
      <c r="D3116" s="131">
        <v>1461051.8491143056</v>
      </c>
      <c r="E3116" s="131">
        <v>2799061.7326989872</v>
      </c>
      <c r="F3116" s="133">
        <v>163609007473.08731</v>
      </c>
      <c r="G3116" s="133">
        <v>52768702921.038208</v>
      </c>
      <c r="H3116" s="133">
        <v>600333319942.03455</v>
      </c>
      <c r="I3116" s="133">
        <v>26741797278341.793</v>
      </c>
      <c r="J3116" s="133">
        <v>177464530890.03482</v>
      </c>
      <c r="K3116" s="133">
        <v>141889999332.72604</v>
      </c>
      <c r="L3116" s="133">
        <v>3008387990241.3984</v>
      </c>
      <c r="M3116" s="133">
        <v>30669873118747.988</v>
      </c>
      <c r="N3116" s="133">
        <v>32624651338378.492</v>
      </c>
      <c r="O3116" s="132">
        <v>0.72858120469708876</v>
      </c>
      <c r="P3116" s="132">
        <v>0.80414525454769659</v>
      </c>
      <c r="Q3116" s="133">
        <v>8047.5212970839893</v>
      </c>
      <c r="R3116" s="426">
        <v>1.0477394035275145</v>
      </c>
    </row>
    <row r="3117" spans="1:18">
      <c r="A3117" s="134">
        <f t="shared" si="48"/>
        <v>3112</v>
      </c>
      <c r="B3117" s="131">
        <v>12436052.980442205</v>
      </c>
      <c r="C3117" s="131">
        <v>4174656.5106233577</v>
      </c>
      <c r="D3117" s="131">
        <v>1633370.2193468455</v>
      </c>
      <c r="E3117" s="131">
        <v>4709839.907206919</v>
      </c>
      <c r="F3117" s="133">
        <v>215606221718.00623</v>
      </c>
      <c r="G3117" s="133">
        <v>44154942537.962036</v>
      </c>
      <c r="H3117" s="133">
        <v>0</v>
      </c>
      <c r="I3117" s="133">
        <v>8335171296603.1182</v>
      </c>
      <c r="J3117" s="133">
        <v>265594178020.95279</v>
      </c>
      <c r="K3117" s="133">
        <v>107306256349.55022</v>
      </c>
      <c r="L3117" s="133">
        <v>3640474761654.125</v>
      </c>
      <c r="M3117" s="133">
        <v>12348546492627.746</v>
      </c>
      <c r="N3117" s="133">
        <v>13111970222096.535</v>
      </c>
      <c r="O3117" s="132">
        <v>0.52779730521369284</v>
      </c>
      <c r="P3117" s="132">
        <v>0.58491698231146672</v>
      </c>
      <c r="Q3117" s="133">
        <v>3234.329112505312</v>
      </c>
      <c r="R3117" s="426">
        <v>1.0862701204901379</v>
      </c>
    </row>
    <row r="3118" spans="1:18">
      <c r="A3118" s="134">
        <f t="shared" si="48"/>
        <v>3113</v>
      </c>
      <c r="B3118" s="131">
        <v>11660642.847330958</v>
      </c>
      <c r="C3118" s="131">
        <v>5009471.1202279627</v>
      </c>
      <c r="D3118" s="131">
        <v>1680649.063400758</v>
      </c>
      <c r="E3118" s="131">
        <v>3796538.7147893854</v>
      </c>
      <c r="F3118" s="133">
        <v>156838226899.15533</v>
      </c>
      <c r="G3118" s="133">
        <v>34457107082.004105</v>
      </c>
      <c r="H3118" s="133">
        <v>169851390101.71942</v>
      </c>
      <c r="I3118" s="133">
        <v>9074866946560.7168</v>
      </c>
      <c r="J3118" s="133">
        <v>207734652780.95828</v>
      </c>
      <c r="K3118" s="133">
        <v>130736645858.09766</v>
      </c>
      <c r="L3118" s="133">
        <v>3130069641531.1699</v>
      </c>
      <c r="M3118" s="133">
        <v>12713259276832.662</v>
      </c>
      <c r="N3118" s="133">
        <v>13503273101774.129</v>
      </c>
      <c r="O3118" s="132">
        <v>0.55305604288961652</v>
      </c>
      <c r="P3118" s="132">
        <v>0.61865639963987307</v>
      </c>
      <c r="Q3118" s="133">
        <v>3330.8517764613048</v>
      </c>
      <c r="R3118" s="426">
        <v>0.9667785861001259</v>
      </c>
    </row>
    <row r="3119" spans="1:18">
      <c r="A3119" s="134">
        <f t="shared" si="48"/>
        <v>3114</v>
      </c>
      <c r="B3119" s="131">
        <v>8108817.1826576274</v>
      </c>
      <c r="C3119" s="131">
        <v>3819157.7233706806</v>
      </c>
      <c r="D3119" s="131">
        <v>918500.76932393119</v>
      </c>
      <c r="E3119" s="131">
        <v>4370727.4896706752</v>
      </c>
      <c r="F3119" s="133">
        <v>245141753678.92542</v>
      </c>
      <c r="G3119" s="133">
        <v>39779022112.543404</v>
      </c>
      <c r="H3119" s="133">
        <v>857728558054.02686</v>
      </c>
      <c r="I3119" s="133">
        <v>9303280030826.3145</v>
      </c>
      <c r="J3119" s="133">
        <v>262650542569.30295</v>
      </c>
      <c r="K3119" s="133">
        <v>82684475981.032532</v>
      </c>
      <c r="L3119" s="133">
        <v>2250614470788.2031</v>
      </c>
      <c r="M3119" s="133">
        <v>12756958078218.881</v>
      </c>
      <c r="N3119" s="133">
        <v>13802858244458.592</v>
      </c>
      <c r="O3119" s="132">
        <v>0.60385917651407606</v>
      </c>
      <c r="P3119" s="132">
        <v>0.67405595281383635</v>
      </c>
      <c r="Q3119" s="133">
        <v>3404.7504303055234</v>
      </c>
      <c r="R3119" s="426">
        <v>1.1706561364891845</v>
      </c>
    </row>
    <row r="3120" spans="1:18">
      <c r="A3120" s="134">
        <f t="shared" si="48"/>
        <v>3115</v>
      </c>
      <c r="B3120" s="131">
        <v>9442649.2653109413</v>
      </c>
      <c r="C3120" s="131">
        <v>4237045.9748345483</v>
      </c>
      <c r="D3120" s="131">
        <v>1305231.9329435644</v>
      </c>
      <c r="E3120" s="131">
        <v>5728330.093714498</v>
      </c>
      <c r="F3120" s="133">
        <v>221674440878.48395</v>
      </c>
      <c r="G3120" s="133">
        <v>35962853892.7285</v>
      </c>
      <c r="H3120" s="133">
        <v>375665431073.78168</v>
      </c>
      <c r="I3120" s="133">
        <v>10113550189194.383</v>
      </c>
      <c r="J3120" s="133">
        <v>353281174082.70862</v>
      </c>
      <c r="K3120" s="133">
        <v>133035381511.99675</v>
      </c>
      <c r="L3120" s="133">
        <v>3155416639972.6284</v>
      </c>
      <c r="M3120" s="133">
        <v>14130948815835.498</v>
      </c>
      <c r="N3120" s="133">
        <v>15149581905975.561</v>
      </c>
      <c r="O3120" s="132">
        <v>0.60409804686623092</v>
      </c>
      <c r="P3120" s="132">
        <v>0.6615154586337143</v>
      </c>
      <c r="Q3120" s="133">
        <v>3736.946696096586</v>
      </c>
      <c r="R3120" s="426">
        <v>0.94739628840830359</v>
      </c>
    </row>
    <row r="3121" spans="1:18">
      <c r="A3121" s="134">
        <f t="shared" si="48"/>
        <v>3116</v>
      </c>
      <c r="B3121" s="131">
        <v>11581017.857652113</v>
      </c>
      <c r="C3121" s="131">
        <v>18834037.171776682</v>
      </c>
      <c r="D3121" s="131">
        <v>868777.14818876423</v>
      </c>
      <c r="E3121" s="131">
        <v>3312280.4182113265</v>
      </c>
      <c r="F3121" s="133">
        <v>274552515838.05667</v>
      </c>
      <c r="G3121" s="133">
        <v>47526822780.432175</v>
      </c>
      <c r="H3121" s="133">
        <v>560852560094.43958</v>
      </c>
      <c r="I3121" s="133">
        <v>27754254592591.707</v>
      </c>
      <c r="J3121" s="133">
        <v>181617100265.09668</v>
      </c>
      <c r="K3121" s="133">
        <v>64253694386.384697</v>
      </c>
      <c r="L3121" s="133">
        <v>1782682651951.1633</v>
      </c>
      <c r="M3121" s="133">
        <v>30343660599288.793</v>
      </c>
      <c r="N3121" s="133">
        <v>32099277465929.082</v>
      </c>
      <c r="O3121" s="132">
        <v>0.73303438168777635</v>
      </c>
      <c r="P3121" s="132">
        <v>0.80025296508401011</v>
      </c>
      <c r="Q3121" s="133">
        <v>7917.9273472938039</v>
      </c>
      <c r="R3121" s="426">
        <v>1.113531331290176</v>
      </c>
    </row>
    <row r="3122" spans="1:18">
      <c r="A3122" s="134">
        <f t="shared" si="48"/>
        <v>3117</v>
      </c>
      <c r="B3122" s="131">
        <v>14257590.891331036</v>
      </c>
      <c r="C3122" s="131">
        <v>9857312.650570387</v>
      </c>
      <c r="D3122" s="131">
        <v>898808.58215785492</v>
      </c>
      <c r="E3122" s="131">
        <v>4297284.8661792073</v>
      </c>
      <c r="F3122" s="133">
        <v>159239831986.44012</v>
      </c>
      <c r="G3122" s="133">
        <v>64827805450.422974</v>
      </c>
      <c r="H3122" s="133">
        <v>71380509725.277847</v>
      </c>
      <c r="I3122" s="133">
        <v>15820688478216.436</v>
      </c>
      <c r="J3122" s="133">
        <v>264996764600.00409</v>
      </c>
      <c r="K3122" s="133">
        <v>127304827049.90559</v>
      </c>
      <c r="L3122" s="133">
        <v>1665356180995.1821</v>
      </c>
      <c r="M3122" s="133">
        <v>17949726760586.805</v>
      </c>
      <c r="N3122" s="133">
        <v>19146247677510.867</v>
      </c>
      <c r="O3122" s="132">
        <v>0.60832327001959252</v>
      </c>
      <c r="P3122" s="132">
        <v>0.65812114250396714</v>
      </c>
      <c r="Q3122" s="133">
        <v>4722.8040645068741</v>
      </c>
      <c r="R3122" s="426">
        <v>0.88978041311026113</v>
      </c>
    </row>
    <row r="3123" spans="1:18">
      <c r="A3123" s="134">
        <f t="shared" si="48"/>
        <v>3118</v>
      </c>
      <c r="B3123" s="131">
        <v>10148934.321915492</v>
      </c>
      <c r="C3123" s="131">
        <v>9501066.9956646059</v>
      </c>
      <c r="D3123" s="131">
        <v>1327345.6305936663</v>
      </c>
      <c r="E3123" s="131">
        <v>4775221.7909599617</v>
      </c>
      <c r="F3123" s="133">
        <v>209642400051.33069</v>
      </c>
      <c r="G3123" s="133">
        <v>58265573013.676003</v>
      </c>
      <c r="H3123" s="133">
        <v>531923737185.83252</v>
      </c>
      <c r="I3123" s="133">
        <v>16041991118541.975</v>
      </c>
      <c r="J3123" s="133">
        <v>227317401682.85388</v>
      </c>
      <c r="K3123" s="133">
        <v>143510886699.1853</v>
      </c>
      <c r="L3123" s="133">
        <v>2554331507735.6528</v>
      </c>
      <c r="M3123" s="133">
        <v>19499074651845.5</v>
      </c>
      <c r="N3123" s="133">
        <v>20686201939845.379</v>
      </c>
      <c r="O3123" s="132">
        <v>0.63475822799373027</v>
      </c>
      <c r="P3123" s="132">
        <v>0.70592026279367193</v>
      </c>
      <c r="Q3123" s="133">
        <v>5102.6645140220471</v>
      </c>
      <c r="R3123" s="426">
        <v>0.98394703200708744</v>
      </c>
    </row>
    <row r="3124" spans="1:18">
      <c r="A3124" s="134">
        <f t="shared" si="48"/>
        <v>3119</v>
      </c>
      <c r="B3124" s="131">
        <v>11002544.506971238</v>
      </c>
      <c r="C3124" s="131">
        <v>6059300.3894484835</v>
      </c>
      <c r="D3124" s="131">
        <v>896659.94397744839</v>
      </c>
      <c r="E3124" s="131">
        <v>3563923.0844127634</v>
      </c>
      <c r="F3124" s="133">
        <v>238046327368.86115</v>
      </c>
      <c r="G3124" s="133">
        <v>59067196195.979828</v>
      </c>
      <c r="H3124" s="133">
        <v>921932769559.56787</v>
      </c>
      <c r="I3124" s="133">
        <v>12008401994499.465</v>
      </c>
      <c r="J3124" s="133">
        <v>228177584804.07623</v>
      </c>
      <c r="K3124" s="133">
        <v>114266620471.88516</v>
      </c>
      <c r="L3124" s="133">
        <v>2089160516976.7617</v>
      </c>
      <c r="M3124" s="133">
        <v>15361939486311.756</v>
      </c>
      <c r="N3124" s="133">
        <v>16503440083698.275</v>
      </c>
      <c r="O3124" s="132">
        <v>0.6190225366944252</v>
      </c>
      <c r="P3124" s="132">
        <v>0.69170843601453402</v>
      </c>
      <c r="Q3124" s="133">
        <v>4070.9028326833436</v>
      </c>
      <c r="R3124" s="426">
        <v>1.1651050534504135</v>
      </c>
    </row>
    <row r="3125" spans="1:18">
      <c r="A3125" s="134">
        <f t="shared" si="48"/>
        <v>3120</v>
      </c>
      <c r="B3125" s="131">
        <v>10643336.09515054</v>
      </c>
      <c r="C3125" s="131">
        <v>5836895.5620248225</v>
      </c>
      <c r="D3125" s="131">
        <v>684838.25658563396</v>
      </c>
      <c r="E3125" s="131">
        <v>3804806.4530003397</v>
      </c>
      <c r="F3125" s="133">
        <v>185834720003.94989</v>
      </c>
      <c r="G3125" s="133">
        <v>30891502714.620514</v>
      </c>
      <c r="H3125" s="133">
        <v>516143657180.47913</v>
      </c>
      <c r="I3125" s="133">
        <v>9806791738799.2324</v>
      </c>
      <c r="J3125" s="133">
        <v>280546555611.8631</v>
      </c>
      <c r="K3125" s="133">
        <v>46822251585.455292</v>
      </c>
      <c r="L3125" s="133">
        <v>1345632305746.054</v>
      </c>
      <c r="M3125" s="133">
        <v>11995936508923.084</v>
      </c>
      <c r="N3125" s="133">
        <v>12855560293177.984</v>
      </c>
      <c r="O3125" s="132">
        <v>0.59819461184391376</v>
      </c>
      <c r="P3125" s="132">
        <v>0.65563875676506989</v>
      </c>
      <c r="Q3125" s="133">
        <v>3171.0804867237257</v>
      </c>
      <c r="R3125" s="426">
        <v>0.93482899389949203</v>
      </c>
    </row>
    <row r="3126" spans="1:18">
      <c r="A3126" s="134">
        <f t="shared" si="48"/>
        <v>3121</v>
      </c>
      <c r="B3126" s="131">
        <v>9009699.142608786</v>
      </c>
      <c r="C3126" s="131">
        <v>5930068.579813336</v>
      </c>
      <c r="D3126" s="131">
        <v>1139552.1987183599</v>
      </c>
      <c r="E3126" s="131">
        <v>5000269.4655314665</v>
      </c>
      <c r="F3126" s="133">
        <v>182191796308.77664</v>
      </c>
      <c r="G3126" s="133">
        <v>48159072159.511108</v>
      </c>
      <c r="H3126" s="133">
        <v>19479345685.717331</v>
      </c>
      <c r="I3126" s="133">
        <v>10325777625185.543</v>
      </c>
      <c r="J3126" s="133">
        <v>248418428860.91907</v>
      </c>
      <c r="K3126" s="133">
        <v>128972730644.64018</v>
      </c>
      <c r="L3126" s="133">
        <v>2413419646680.7798</v>
      </c>
      <c r="M3126" s="133">
        <v>13136067777057.6</v>
      </c>
      <c r="N3126" s="133">
        <v>13947104751135.49</v>
      </c>
      <c r="O3126" s="132">
        <v>0.5864913603978732</v>
      </c>
      <c r="P3126" s="132">
        <v>0.63040326617795039</v>
      </c>
      <c r="Q3126" s="133">
        <v>3440.3317097028835</v>
      </c>
      <c r="R3126" s="426">
        <v>0.98916377453024396</v>
      </c>
    </row>
    <row r="3127" spans="1:18">
      <c r="A3127" s="134">
        <f t="shared" si="48"/>
        <v>3122</v>
      </c>
      <c r="B3127" s="131">
        <v>10453698.259029355</v>
      </c>
      <c r="C3127" s="131">
        <v>18181449.025759149</v>
      </c>
      <c r="D3127" s="131">
        <v>1414859.5995272584</v>
      </c>
      <c r="E3127" s="131">
        <v>3211481.750410676</v>
      </c>
      <c r="F3127" s="133">
        <v>274019402980.03876</v>
      </c>
      <c r="G3127" s="133">
        <v>48697725053.534332</v>
      </c>
      <c r="H3127" s="133">
        <v>745810950973.02063</v>
      </c>
      <c r="I3127" s="133">
        <v>25211920472286.914</v>
      </c>
      <c r="J3127" s="133">
        <v>169615667838.75247</v>
      </c>
      <c r="K3127" s="133">
        <v>105495903943.8544</v>
      </c>
      <c r="L3127" s="133">
        <v>3556996120298.3691</v>
      </c>
      <c r="M3127" s="133">
        <v>29789839115340.914</v>
      </c>
      <c r="N3127" s="133">
        <v>31694740391137.332</v>
      </c>
      <c r="O3127" s="132">
        <v>0.72763540063324994</v>
      </c>
      <c r="P3127" s="132">
        <v>0.80327572599915098</v>
      </c>
      <c r="Q3127" s="133">
        <v>7818.1402050166089</v>
      </c>
      <c r="R3127" s="426">
        <v>1.1827300756516315</v>
      </c>
    </row>
    <row r="3128" spans="1:18">
      <c r="A3128" s="134">
        <f t="shared" si="48"/>
        <v>3123</v>
      </c>
      <c r="B3128" s="131">
        <v>9032727.6855849363</v>
      </c>
      <c r="C3128" s="131">
        <v>8384465.7896736255</v>
      </c>
      <c r="D3128" s="131">
        <v>778946.74024388671</v>
      </c>
      <c r="E3128" s="131">
        <v>5936520.4363218388</v>
      </c>
      <c r="F3128" s="133">
        <v>185150289750.76984</v>
      </c>
      <c r="G3128" s="133">
        <v>58819509628.530617</v>
      </c>
      <c r="H3128" s="133">
        <v>88064960118.306702</v>
      </c>
      <c r="I3128" s="133">
        <v>11620828537166.807</v>
      </c>
      <c r="J3128" s="133">
        <v>241910121358.56143</v>
      </c>
      <c r="K3128" s="133">
        <v>74363083879.226181</v>
      </c>
      <c r="L3128" s="133">
        <v>1346360320955.166</v>
      </c>
      <c r="M3128" s="133">
        <v>13371527023478.066</v>
      </c>
      <c r="N3128" s="133">
        <v>14245502925291.037</v>
      </c>
      <c r="O3128" s="132">
        <v>0.57748632214506246</v>
      </c>
      <c r="P3128" s="132">
        <v>0.63543530769347312</v>
      </c>
      <c r="Q3128" s="133">
        <v>3513.9375740727769</v>
      </c>
      <c r="R3128" s="426">
        <v>1.0299666680261019</v>
      </c>
    </row>
    <row r="3129" spans="1:18">
      <c r="A3129" s="134">
        <f t="shared" si="48"/>
        <v>3124</v>
      </c>
      <c r="B3129" s="131">
        <v>8717169.659532018</v>
      </c>
      <c r="C3129" s="131">
        <v>6539715.1198569117</v>
      </c>
      <c r="D3129" s="131">
        <v>872081.3568563062</v>
      </c>
      <c r="E3129" s="131">
        <v>6566242.7379277479</v>
      </c>
      <c r="F3129" s="133">
        <v>211046930150.95056</v>
      </c>
      <c r="G3129" s="133">
        <v>47306219211.050034</v>
      </c>
      <c r="H3129" s="133">
        <v>172170657331.59052</v>
      </c>
      <c r="I3129" s="133">
        <v>11591783465976.721</v>
      </c>
      <c r="J3129" s="133">
        <v>523367010195.15771</v>
      </c>
      <c r="K3129" s="133">
        <v>83850370562.629303</v>
      </c>
      <c r="L3129" s="133">
        <v>2126339120347.854</v>
      </c>
      <c r="M3129" s="133">
        <v>14497510624413.951</v>
      </c>
      <c r="N3129" s="133">
        <v>15451892523553.928</v>
      </c>
      <c r="O3129" s="132">
        <v>0.60729261151699987</v>
      </c>
      <c r="P3129" s="132">
        <v>0.66570827369144503</v>
      </c>
      <c r="Q3129" s="133">
        <v>3811.5176427118718</v>
      </c>
      <c r="R3129" s="426">
        <v>1.1316273887404986</v>
      </c>
    </row>
    <row r="3130" spans="1:18">
      <c r="A3130" s="134">
        <f t="shared" si="48"/>
        <v>3125</v>
      </c>
      <c r="B3130" s="131">
        <v>9627820.2110918798</v>
      </c>
      <c r="C3130" s="131">
        <v>3245527.3682240248</v>
      </c>
      <c r="D3130" s="131">
        <v>497865.14515011606</v>
      </c>
      <c r="E3130" s="131">
        <v>5560952.8961241022</v>
      </c>
      <c r="F3130" s="133">
        <v>170761588495.82489</v>
      </c>
      <c r="G3130" s="133">
        <v>41917752753.87561</v>
      </c>
      <c r="H3130" s="133">
        <v>765410073623.22241</v>
      </c>
      <c r="I3130" s="133">
        <v>5115261099409.165</v>
      </c>
      <c r="J3130" s="133">
        <v>335669099806.4679</v>
      </c>
      <c r="K3130" s="133">
        <v>43491257249.205505</v>
      </c>
      <c r="L3130" s="133">
        <v>990912140729.43359</v>
      </c>
      <c r="M3130" s="133">
        <v>7250743670817.4941</v>
      </c>
      <c r="N3130" s="133">
        <v>7821901438529.4395</v>
      </c>
      <c r="O3130" s="132">
        <v>0.47721935694309986</v>
      </c>
      <c r="P3130" s="132">
        <v>0.54775877465016742</v>
      </c>
      <c r="Q3130" s="133">
        <v>1929.4280805450023</v>
      </c>
      <c r="R3130" s="426">
        <v>1.1355540223593006</v>
      </c>
    </row>
    <row r="3131" spans="1:18">
      <c r="A3131" s="134">
        <f t="shared" si="48"/>
        <v>3126</v>
      </c>
      <c r="B3131" s="131">
        <v>9159559.2263932116</v>
      </c>
      <c r="C3131" s="131">
        <v>4481172.8591815578</v>
      </c>
      <c r="D3131" s="131">
        <v>780489.02710116608</v>
      </c>
      <c r="E3131" s="131">
        <v>4242902.9765674248</v>
      </c>
      <c r="F3131" s="133">
        <v>199561677997.34192</v>
      </c>
      <c r="G3131" s="133">
        <v>31620069686.350895</v>
      </c>
      <c r="H3131" s="133">
        <v>475401365810.6488</v>
      </c>
      <c r="I3131" s="133">
        <v>9319751153677.1797</v>
      </c>
      <c r="J3131" s="133">
        <v>268688503093.09753</v>
      </c>
      <c r="K3131" s="133">
        <v>73313405508.440277</v>
      </c>
      <c r="L3131" s="133">
        <v>1621238135036.677</v>
      </c>
      <c r="M3131" s="133">
        <v>11758392563126.043</v>
      </c>
      <c r="N3131" s="133">
        <v>12601170587699.697</v>
      </c>
      <c r="O3131" s="132">
        <v>0.58415321031539857</v>
      </c>
      <c r="P3131" s="132">
        <v>0.65814778219093206</v>
      </c>
      <c r="Q3131" s="133">
        <v>3108.3301893684502</v>
      </c>
      <c r="R3131" s="426">
        <v>1.0991754261041349</v>
      </c>
    </row>
    <row r="3132" spans="1:18">
      <c r="A3132" s="134">
        <f t="shared" si="48"/>
        <v>3127</v>
      </c>
      <c r="B3132" s="131">
        <v>11737117.676030906</v>
      </c>
      <c r="C3132" s="131">
        <v>7574386.7985411678</v>
      </c>
      <c r="D3132" s="131">
        <v>1170333.2405483674</v>
      </c>
      <c r="E3132" s="131">
        <v>4023819.6364563745</v>
      </c>
      <c r="F3132" s="133">
        <v>176207672268.80136</v>
      </c>
      <c r="G3132" s="133">
        <v>34284583892.439407</v>
      </c>
      <c r="H3132" s="133">
        <v>343447484902.88647</v>
      </c>
      <c r="I3132" s="133">
        <v>10527821858672.551</v>
      </c>
      <c r="J3132" s="133">
        <v>285253682226.00488</v>
      </c>
      <c r="K3132" s="133">
        <v>142183895737.27582</v>
      </c>
      <c r="L3132" s="133">
        <v>2325277711200.1196</v>
      </c>
      <c r="M3132" s="133">
        <v>13623984632738.836</v>
      </c>
      <c r="N3132" s="133">
        <v>14494301104842.752</v>
      </c>
      <c r="O3132" s="132">
        <v>0.59140335233943864</v>
      </c>
      <c r="P3132" s="132">
        <v>0.66372791046579238</v>
      </c>
      <c r="Q3132" s="133">
        <v>3575.3086099760117</v>
      </c>
      <c r="R3132" s="426">
        <v>0.93897417565692765</v>
      </c>
    </row>
    <row r="3133" spans="1:18">
      <c r="A3133" s="134">
        <f t="shared" si="48"/>
        <v>3128</v>
      </c>
      <c r="B3133" s="131">
        <v>7389168.394773623</v>
      </c>
      <c r="C3133" s="131">
        <v>2450331.3129641782</v>
      </c>
      <c r="D3133" s="131">
        <v>533564.07443110633</v>
      </c>
      <c r="E3133" s="131">
        <v>9158951.1026088167</v>
      </c>
      <c r="F3133" s="133">
        <v>228321662087.19012</v>
      </c>
      <c r="G3133" s="133">
        <v>58039839046.760773</v>
      </c>
      <c r="H3133" s="133">
        <v>797310236939.47046</v>
      </c>
      <c r="I3133" s="133">
        <v>6510498343532.6621</v>
      </c>
      <c r="J3133" s="133">
        <v>568540968057.35938</v>
      </c>
      <c r="K3133" s="133">
        <v>54512200512.479095</v>
      </c>
      <c r="L3133" s="133">
        <v>1592079244747.3613</v>
      </c>
      <c r="M3133" s="133">
        <v>9522940993789.332</v>
      </c>
      <c r="N3133" s="133">
        <v>10351862558903.18</v>
      </c>
      <c r="O3133" s="132">
        <v>0.50052499521860272</v>
      </c>
      <c r="P3133" s="132">
        <v>0.57492106260569675</v>
      </c>
      <c r="Q3133" s="133">
        <v>2553.4934777758212</v>
      </c>
      <c r="R3133" s="426">
        <v>1.2866994471589523</v>
      </c>
    </row>
    <row r="3134" spans="1:18">
      <c r="A3134" s="134">
        <f t="shared" si="48"/>
        <v>3129</v>
      </c>
      <c r="B3134" s="131">
        <v>14392507.926364413</v>
      </c>
      <c r="C3134" s="131">
        <v>5121030.168593402</v>
      </c>
      <c r="D3134" s="131">
        <v>441193.98517977161</v>
      </c>
      <c r="E3134" s="131">
        <v>4525309.4256570973</v>
      </c>
      <c r="F3134" s="133">
        <v>206159153262.07996</v>
      </c>
      <c r="G3134" s="133">
        <v>53842727389.912888</v>
      </c>
      <c r="H3134" s="133">
        <v>462315452999.96558</v>
      </c>
      <c r="I3134" s="133">
        <v>10961046672580.582</v>
      </c>
      <c r="J3134" s="133">
        <v>157472869503.21216</v>
      </c>
      <c r="K3134" s="133">
        <v>43332732739.43692</v>
      </c>
      <c r="L3134" s="133">
        <v>1024056707413.0092</v>
      </c>
      <c r="M3134" s="133">
        <v>12648224435236.207</v>
      </c>
      <c r="N3134" s="133">
        <v>13593073622505.322</v>
      </c>
      <c r="O3134" s="132">
        <v>0.55779378319861206</v>
      </c>
      <c r="P3134" s="132">
        <v>0.60826866239502142</v>
      </c>
      <c r="Q3134" s="133">
        <v>3353.0028669228718</v>
      </c>
      <c r="R3134" s="426">
        <v>1.1028877248972093</v>
      </c>
    </row>
    <row r="3135" spans="1:18">
      <c r="A3135" s="134">
        <f t="shared" si="48"/>
        <v>3130</v>
      </c>
      <c r="B3135" s="131">
        <v>10105729.668353349</v>
      </c>
      <c r="C3135" s="131">
        <v>5339178.4195602173</v>
      </c>
      <c r="D3135" s="131">
        <v>639545.42617516813</v>
      </c>
      <c r="E3135" s="131">
        <v>5317413.369205337</v>
      </c>
      <c r="F3135" s="133">
        <v>158853787854.84457</v>
      </c>
      <c r="G3135" s="133">
        <v>44724485334.717842</v>
      </c>
      <c r="H3135" s="133">
        <v>585910163223.47913</v>
      </c>
      <c r="I3135" s="133">
        <v>9680498934443.7988</v>
      </c>
      <c r="J3135" s="133">
        <v>407216855525.21667</v>
      </c>
      <c r="K3135" s="133">
        <v>104197791471.0596</v>
      </c>
      <c r="L3135" s="133">
        <v>1651341889059.1025</v>
      </c>
      <c r="M3135" s="133">
        <v>12429165633722.656</v>
      </c>
      <c r="N3135" s="133">
        <v>13354812394839.988</v>
      </c>
      <c r="O3135" s="132">
        <v>0.57710028884024878</v>
      </c>
      <c r="P3135" s="132">
        <v>0.63351914852547808</v>
      </c>
      <c r="Q3135" s="133">
        <v>3294.2309804736033</v>
      </c>
      <c r="R3135" s="426">
        <v>1.1009029750177395</v>
      </c>
    </row>
    <row r="3136" spans="1:18">
      <c r="A3136" s="134">
        <f t="shared" si="48"/>
        <v>3131</v>
      </c>
      <c r="B3136" s="131">
        <v>10644182.814034959</v>
      </c>
      <c r="C3136" s="131">
        <v>5513749.7288704831</v>
      </c>
      <c r="D3136" s="131">
        <v>938435.12153138558</v>
      </c>
      <c r="E3136" s="131">
        <v>4447224.0338984374</v>
      </c>
      <c r="F3136" s="133">
        <v>255410032347.70667</v>
      </c>
      <c r="G3136" s="133">
        <v>61827150233.558807</v>
      </c>
      <c r="H3136" s="133">
        <v>724988324362.06665</v>
      </c>
      <c r="I3136" s="133">
        <v>10427909236451.551</v>
      </c>
      <c r="J3136" s="133">
        <v>290151424319.05475</v>
      </c>
      <c r="K3136" s="133">
        <v>90209000252.288895</v>
      </c>
      <c r="L3136" s="133">
        <v>2243864039084.1021</v>
      </c>
      <c r="M3136" s="133">
        <v>13777122024469.063</v>
      </c>
      <c r="N3136" s="133">
        <v>14788443671155.326</v>
      </c>
      <c r="O3136" s="132">
        <v>0.57294888203204619</v>
      </c>
      <c r="P3136" s="132">
        <v>0.63294668749007288</v>
      </c>
      <c r="Q3136" s="133">
        <v>3647.8647437482305</v>
      </c>
      <c r="R3136" s="426">
        <v>1.1684839408957832</v>
      </c>
    </row>
    <row r="3137" spans="1:18">
      <c r="A3137" s="134">
        <f t="shared" si="48"/>
        <v>3132</v>
      </c>
      <c r="B3137" s="131">
        <v>13444692.193041256</v>
      </c>
      <c r="C3137" s="131">
        <v>21698315.757674806</v>
      </c>
      <c r="D3137" s="131">
        <v>929549.93451095885</v>
      </c>
      <c r="E3137" s="131">
        <v>3552167.44282775</v>
      </c>
      <c r="F3137" s="133">
        <v>231082176004.04163</v>
      </c>
      <c r="G3137" s="133">
        <v>44605662682.619614</v>
      </c>
      <c r="H3137" s="133">
        <v>123600425152.98154</v>
      </c>
      <c r="I3137" s="133">
        <v>25356078571841.531</v>
      </c>
      <c r="J3137" s="133">
        <v>195678254841.90887</v>
      </c>
      <c r="K3137" s="133">
        <v>78063144410.106628</v>
      </c>
      <c r="L3137" s="133">
        <v>2044957632574.1252</v>
      </c>
      <c r="M3137" s="133">
        <v>27798378028820.652</v>
      </c>
      <c r="N3137" s="133">
        <v>29493378808779.957</v>
      </c>
      <c r="O3137" s="132">
        <v>0.70593740260299898</v>
      </c>
      <c r="P3137" s="132">
        <v>0.75506916701073512</v>
      </c>
      <c r="Q3137" s="133">
        <v>7275.1304412382724</v>
      </c>
      <c r="R3137" s="426">
        <v>1.0211389101738071</v>
      </c>
    </row>
    <row r="3138" spans="1:18">
      <c r="A3138" s="134">
        <f t="shared" si="48"/>
        <v>3133</v>
      </c>
      <c r="B3138" s="131">
        <v>11067124.726263581</v>
      </c>
      <c r="C3138" s="131">
        <v>9122828.0507758744</v>
      </c>
      <c r="D3138" s="131">
        <v>609697.16834031558</v>
      </c>
      <c r="E3138" s="131">
        <v>3775588.7952716528</v>
      </c>
      <c r="F3138" s="133">
        <v>209958010445.92316</v>
      </c>
      <c r="G3138" s="133">
        <v>53442575825.16951</v>
      </c>
      <c r="H3138" s="133">
        <v>746025697399.02124</v>
      </c>
      <c r="I3138" s="133">
        <v>15162099332697.195</v>
      </c>
      <c r="J3138" s="133">
        <v>249007674516.88977</v>
      </c>
      <c r="K3138" s="133">
        <v>59683956281.114784</v>
      </c>
      <c r="L3138" s="133">
        <v>1700554480958.9016</v>
      </c>
      <c r="M3138" s="133">
        <v>17917371141853.125</v>
      </c>
      <c r="N3138" s="133">
        <v>19086540176486.469</v>
      </c>
      <c r="O3138" s="132">
        <v>0.66734324658076805</v>
      </c>
      <c r="P3138" s="132">
        <v>0.72367506092540601</v>
      </c>
      <c r="Q3138" s="133">
        <v>4708.0760178802338</v>
      </c>
      <c r="R3138" s="426">
        <v>1.1861205072112064</v>
      </c>
    </row>
    <row r="3139" spans="1:18">
      <c r="A3139" s="134">
        <f t="shared" si="48"/>
        <v>3134</v>
      </c>
      <c r="B3139" s="131">
        <v>8082035.6427651644</v>
      </c>
      <c r="C3139" s="131">
        <v>4490596.8324232996</v>
      </c>
      <c r="D3139" s="131">
        <v>1025882.2919823343</v>
      </c>
      <c r="E3139" s="131">
        <v>5107453.5291810567</v>
      </c>
      <c r="F3139" s="133">
        <v>245208544924.77258</v>
      </c>
      <c r="G3139" s="133">
        <v>52706987542.572594</v>
      </c>
      <c r="H3139" s="133">
        <v>489118893892.91882</v>
      </c>
      <c r="I3139" s="133">
        <v>8696850841102.1152</v>
      </c>
      <c r="J3139" s="133">
        <v>346843062074.34265</v>
      </c>
      <c r="K3139" s="133">
        <v>113075922400.68422</v>
      </c>
      <c r="L3139" s="133">
        <v>1900700500398.2446</v>
      </c>
      <c r="M3139" s="133">
        <v>11546589219868.303</v>
      </c>
      <c r="N3139" s="133">
        <v>12395648742835.182</v>
      </c>
      <c r="O3139" s="132">
        <v>0.54794087648597245</v>
      </c>
      <c r="P3139" s="132">
        <v>0.62770309576294736</v>
      </c>
      <c r="Q3139" s="133">
        <v>3057.6341250210116</v>
      </c>
      <c r="R3139" s="426">
        <v>0.98697720709480408</v>
      </c>
    </row>
    <row r="3140" spans="1:18">
      <c r="A3140" s="134">
        <f t="shared" si="48"/>
        <v>3135</v>
      </c>
      <c r="B3140" s="131">
        <v>14004632.46182422</v>
      </c>
      <c r="C3140" s="131">
        <v>10101307.395843666</v>
      </c>
      <c r="D3140" s="131">
        <v>780553.81157643138</v>
      </c>
      <c r="E3140" s="131">
        <v>4058435.2512753676</v>
      </c>
      <c r="F3140" s="133">
        <v>216060076337.41315</v>
      </c>
      <c r="G3140" s="133">
        <v>41057272092.069008</v>
      </c>
      <c r="H3140" s="133">
        <v>20118574491.430534</v>
      </c>
      <c r="I3140" s="133">
        <v>19481794376166.094</v>
      </c>
      <c r="J3140" s="133">
        <v>111089332928.40097</v>
      </c>
      <c r="K3140" s="133">
        <v>68066891968.383217</v>
      </c>
      <c r="L3140" s="133">
        <v>1447883587087.9048</v>
      </c>
      <c r="M3140" s="133">
        <v>21128952762642.215</v>
      </c>
      <c r="N3140" s="133">
        <v>22374132488919.949</v>
      </c>
      <c r="O3140" s="132">
        <v>0.65191659200354379</v>
      </c>
      <c r="P3140" s="132">
        <v>0.70199928221022212</v>
      </c>
      <c r="Q3140" s="133">
        <v>5519.026267617156</v>
      </c>
      <c r="R3140" s="426">
        <v>0.99549956565025721</v>
      </c>
    </row>
    <row r="3141" spans="1:18">
      <c r="A3141" s="134">
        <f t="shared" si="48"/>
        <v>3136</v>
      </c>
      <c r="B3141" s="131">
        <v>16932736.566504642</v>
      </c>
      <c r="C3141" s="131">
        <v>13636974.833738053</v>
      </c>
      <c r="D3141" s="131">
        <v>687884.19526821049</v>
      </c>
      <c r="E3141" s="131">
        <v>6395462.2079141159</v>
      </c>
      <c r="F3141" s="133">
        <v>284560927482.07776</v>
      </c>
      <c r="G3141" s="133">
        <v>69221944091.98407</v>
      </c>
      <c r="H3141" s="133">
        <v>0</v>
      </c>
      <c r="I3141" s="133">
        <v>24698544287056.203</v>
      </c>
      <c r="J3141" s="133">
        <v>505057671365.9613</v>
      </c>
      <c r="K3141" s="133">
        <v>62049085682.744781</v>
      </c>
      <c r="L3141" s="133">
        <v>1493449329146.0452</v>
      </c>
      <c r="M3141" s="133">
        <v>26759100373250.957</v>
      </c>
      <c r="N3141" s="133">
        <v>28295369981031.379</v>
      </c>
      <c r="O3141" s="132">
        <v>0.63668236880573104</v>
      </c>
      <c r="P3141" s="132">
        <v>0.70416367147393155</v>
      </c>
      <c r="Q3141" s="133">
        <v>6979.6176568898318</v>
      </c>
      <c r="R3141" s="426">
        <v>1.0455020836930016</v>
      </c>
    </row>
    <row r="3142" spans="1:18">
      <c r="A3142" s="134">
        <f t="shared" si="48"/>
        <v>3137</v>
      </c>
      <c r="B3142" s="131">
        <v>7264587.2224508151</v>
      </c>
      <c r="C3142" s="131">
        <v>5148967.0814488893</v>
      </c>
      <c r="D3142" s="131">
        <v>861824.36880010436</v>
      </c>
      <c r="E3142" s="131">
        <v>4572519.6020232346</v>
      </c>
      <c r="F3142" s="133">
        <v>189287402809.59778</v>
      </c>
      <c r="G3142" s="133">
        <v>45738420489.496384</v>
      </c>
      <c r="H3142" s="133">
        <v>523681331494.70331</v>
      </c>
      <c r="I3142" s="133">
        <v>9815469202880.4805</v>
      </c>
      <c r="J3142" s="133">
        <v>230729836504.45309</v>
      </c>
      <c r="K3142" s="133">
        <v>88317522994.260101</v>
      </c>
      <c r="L3142" s="133">
        <v>1531833972485.0784</v>
      </c>
      <c r="M3142" s="133">
        <v>12190031866358.975</v>
      </c>
      <c r="N3142" s="133">
        <v>13014867323581.551</v>
      </c>
      <c r="O3142" s="132">
        <v>0.59445618215736817</v>
      </c>
      <c r="P3142" s="132">
        <v>0.65310897292810588</v>
      </c>
      <c r="Q3142" s="133">
        <v>3210.3767448400472</v>
      </c>
      <c r="R3142" s="426">
        <v>0.8557757932380069</v>
      </c>
    </row>
    <row r="3143" spans="1:18">
      <c r="A3143" s="134">
        <f t="shared" si="48"/>
        <v>3138</v>
      </c>
      <c r="B3143" s="131">
        <v>6844627.4913531058</v>
      </c>
      <c r="C3143" s="131">
        <v>4362353.5147194704</v>
      </c>
      <c r="D3143" s="131">
        <v>823749.88220554811</v>
      </c>
      <c r="E3143" s="131">
        <v>3807009.0700642159</v>
      </c>
      <c r="F3143" s="133">
        <v>222518420434.12689</v>
      </c>
      <c r="G3143" s="133">
        <v>53113019311.904694</v>
      </c>
      <c r="H3143" s="133">
        <v>375005652593.74115</v>
      </c>
      <c r="I3143" s="133">
        <v>8750173142846.0264</v>
      </c>
      <c r="J3143" s="133">
        <v>273775002952.57458</v>
      </c>
      <c r="K3143" s="133">
        <v>96555751068.82692</v>
      </c>
      <c r="L3143" s="133">
        <v>1500422651906.333</v>
      </c>
      <c r="M3143" s="133">
        <v>10995932201367.5</v>
      </c>
      <c r="N3143" s="133">
        <v>11839360219426.377</v>
      </c>
      <c r="O3143" s="132">
        <v>0.60478163154180531</v>
      </c>
      <c r="P3143" s="132">
        <v>0.67801504570052085</v>
      </c>
      <c r="Q3143" s="133">
        <v>2920.4144596513015</v>
      </c>
      <c r="R3143" s="426">
        <v>0.98012852830210595</v>
      </c>
    </row>
    <row r="3144" spans="1:18">
      <c r="A3144" s="134">
        <f t="shared" ref="A3144:A3207" si="49">A3143+1</f>
        <v>3139</v>
      </c>
      <c r="B3144" s="131">
        <v>11846691.635620588</v>
      </c>
      <c r="C3144" s="131">
        <v>10019072.075307023</v>
      </c>
      <c r="D3144" s="131">
        <v>1005956.8961771139</v>
      </c>
      <c r="E3144" s="131">
        <v>3705639.0702876188</v>
      </c>
      <c r="F3144" s="133">
        <v>282835335514.55975</v>
      </c>
      <c r="G3144" s="133">
        <v>63612868610.490768</v>
      </c>
      <c r="H3144" s="133">
        <v>744881849129.42065</v>
      </c>
      <c r="I3144" s="133">
        <v>16514765690050.102</v>
      </c>
      <c r="J3144" s="133">
        <v>211618248950.53922</v>
      </c>
      <c r="K3144" s="133">
        <v>99077826760.782761</v>
      </c>
      <c r="L3144" s="133">
        <v>3276852089123.7373</v>
      </c>
      <c r="M3144" s="133">
        <v>20847195704014.582</v>
      </c>
      <c r="N3144" s="133">
        <v>22291358348712.477</v>
      </c>
      <c r="O3144" s="132">
        <v>0.67644093759811375</v>
      </c>
      <c r="P3144" s="132">
        <v>0.73980568715887285</v>
      </c>
      <c r="Q3144" s="133">
        <v>5498.6083741273997</v>
      </c>
      <c r="R3144" s="426">
        <v>1.3574223309467528</v>
      </c>
    </row>
    <row r="3145" spans="1:18">
      <c r="A3145" s="134">
        <f t="shared" si="49"/>
        <v>3140</v>
      </c>
      <c r="B3145" s="131">
        <v>10671981.497958563</v>
      </c>
      <c r="C3145" s="131">
        <v>12266278.393918196</v>
      </c>
      <c r="D3145" s="131">
        <v>729186.80477061635</v>
      </c>
      <c r="E3145" s="131">
        <v>3789361.976419366</v>
      </c>
      <c r="F3145" s="133">
        <v>189220042219.96082</v>
      </c>
      <c r="G3145" s="133">
        <v>46724542576.615761</v>
      </c>
      <c r="H3145" s="133">
        <v>410061273106.70447</v>
      </c>
      <c r="I3145" s="133">
        <v>20585182277915.77</v>
      </c>
      <c r="J3145" s="133">
        <v>202883028972.19794</v>
      </c>
      <c r="K3145" s="133">
        <v>53344188636.854561</v>
      </c>
      <c r="L3145" s="133">
        <v>1450268634463.6382</v>
      </c>
      <c r="M3145" s="133">
        <v>22701739403095.164</v>
      </c>
      <c r="N3145" s="133">
        <v>24215258221895.871</v>
      </c>
      <c r="O3145" s="132">
        <v>0.69654654819265638</v>
      </c>
      <c r="P3145" s="132">
        <v>0.76144219035725447</v>
      </c>
      <c r="Q3145" s="133">
        <v>5973.1766704232541</v>
      </c>
      <c r="R3145" s="426">
        <v>1.1238556228258834</v>
      </c>
    </row>
    <row r="3146" spans="1:18">
      <c r="A3146" s="134">
        <f t="shared" si="49"/>
        <v>3141</v>
      </c>
      <c r="B3146" s="131">
        <v>12447256.858006585</v>
      </c>
      <c r="C3146" s="131">
        <v>7421742.471327343</v>
      </c>
      <c r="D3146" s="131">
        <v>1303263.7909501481</v>
      </c>
      <c r="E3146" s="131">
        <v>4660316.5522327349</v>
      </c>
      <c r="F3146" s="133">
        <v>225387133796.09875</v>
      </c>
      <c r="G3146" s="133">
        <v>50479237257.773605</v>
      </c>
      <c r="H3146" s="133">
        <v>305744696905.07452</v>
      </c>
      <c r="I3146" s="133">
        <v>13689013222782.354</v>
      </c>
      <c r="J3146" s="133">
        <v>211091760568.54782</v>
      </c>
      <c r="K3146" s="133">
        <v>126373338507.35207</v>
      </c>
      <c r="L3146" s="133">
        <v>2980911007351.8813</v>
      </c>
      <c r="M3146" s="133">
        <v>17313134026115.207</v>
      </c>
      <c r="N3146" s="133">
        <v>18414985991500.02</v>
      </c>
      <c r="O3146" s="132">
        <v>0.62016744728867312</v>
      </c>
      <c r="P3146" s="132">
        <v>0.6683145842210747</v>
      </c>
      <c r="Q3146" s="133">
        <v>4542.4237768870298</v>
      </c>
      <c r="R3146" s="426">
        <v>1.0061298898542814</v>
      </c>
    </row>
    <row r="3147" spans="1:18">
      <c r="A3147" s="134">
        <f t="shared" si="49"/>
        <v>3142</v>
      </c>
      <c r="B3147" s="131">
        <v>7153013.6220128722</v>
      </c>
      <c r="C3147" s="131">
        <v>4257100.3749487028</v>
      </c>
      <c r="D3147" s="131">
        <v>1540400.0398779407</v>
      </c>
      <c r="E3147" s="131">
        <v>4671230.7835140349</v>
      </c>
      <c r="F3147" s="133">
        <v>204824869230.36359</v>
      </c>
      <c r="G3147" s="133">
        <v>57112661374.931328</v>
      </c>
      <c r="H3147" s="133">
        <v>492530444068.01703</v>
      </c>
      <c r="I3147" s="133">
        <v>8366246318167.2607</v>
      </c>
      <c r="J3147" s="133">
        <v>278755955976.32135</v>
      </c>
      <c r="K3147" s="133">
        <v>176578599626.34619</v>
      </c>
      <c r="L3147" s="133">
        <v>3032134993715.585</v>
      </c>
      <c r="M3147" s="133">
        <v>12346246311553.531</v>
      </c>
      <c r="N3147" s="133">
        <v>13198531015651.656</v>
      </c>
      <c r="O3147" s="132">
        <v>0.57779049201533594</v>
      </c>
      <c r="P3147" s="132">
        <v>0.65474533920827627</v>
      </c>
      <c r="Q3147" s="133">
        <v>3255.6810596082032</v>
      </c>
      <c r="R3147" s="426">
        <v>0.86963864255377599</v>
      </c>
    </row>
    <row r="3148" spans="1:18">
      <c r="A3148" s="134">
        <f t="shared" si="49"/>
        <v>3143</v>
      </c>
      <c r="B3148" s="131">
        <v>8461010.3158815689</v>
      </c>
      <c r="C3148" s="131">
        <v>5353597.823679612</v>
      </c>
      <c r="D3148" s="131">
        <v>486405.63928420201</v>
      </c>
      <c r="E3148" s="131">
        <v>5941691.855057166</v>
      </c>
      <c r="F3148" s="133">
        <v>154388798159.96045</v>
      </c>
      <c r="G3148" s="133">
        <v>34043792656.347626</v>
      </c>
      <c r="H3148" s="133">
        <v>552538835972.88037</v>
      </c>
      <c r="I3148" s="133">
        <v>10209017023596.814</v>
      </c>
      <c r="J3148" s="133">
        <v>305777700014.49268</v>
      </c>
      <c r="K3148" s="133">
        <v>65039234281.977692</v>
      </c>
      <c r="L3148" s="133">
        <v>775119581554.97241</v>
      </c>
      <c r="M3148" s="133">
        <v>11907492375421.139</v>
      </c>
      <c r="N3148" s="133">
        <v>12931467049440.879</v>
      </c>
      <c r="O3148" s="132">
        <v>0.57511888561699809</v>
      </c>
      <c r="P3148" s="132">
        <v>0.63312260315638957</v>
      </c>
      <c r="Q3148" s="133">
        <v>3189.804402920789</v>
      </c>
      <c r="R3148" s="426">
        <v>0.89202587975679948</v>
      </c>
    </row>
    <row r="3149" spans="1:18">
      <c r="A3149" s="134">
        <f t="shared" si="49"/>
        <v>3144</v>
      </c>
      <c r="B3149" s="131">
        <v>11200347.975243436</v>
      </c>
      <c r="C3149" s="131">
        <v>6721561.9003274469</v>
      </c>
      <c r="D3149" s="131">
        <v>1043486.7239572998</v>
      </c>
      <c r="E3149" s="131">
        <v>5796595.0604987592</v>
      </c>
      <c r="F3149" s="133">
        <v>232322048025.60272</v>
      </c>
      <c r="G3149" s="133">
        <v>59471481921.623009</v>
      </c>
      <c r="H3149" s="133">
        <v>726478824407.15039</v>
      </c>
      <c r="I3149" s="133">
        <v>13292334617484.123</v>
      </c>
      <c r="J3149" s="133">
        <v>393056946064.37927</v>
      </c>
      <c r="K3149" s="133">
        <v>89972109987.237244</v>
      </c>
      <c r="L3149" s="133">
        <v>2728731236984.0127</v>
      </c>
      <c r="M3149" s="133">
        <v>17230573734926.902</v>
      </c>
      <c r="N3149" s="133">
        <v>18434784339659.57</v>
      </c>
      <c r="O3149" s="132">
        <v>0.62469841848164354</v>
      </c>
      <c r="P3149" s="132">
        <v>0.68492227141388173</v>
      </c>
      <c r="Q3149" s="133">
        <v>4547.3074345484883</v>
      </c>
      <c r="R3149" s="426">
        <v>1.1283037597877619</v>
      </c>
    </row>
    <row r="3150" spans="1:18">
      <c r="A3150" s="134">
        <f t="shared" si="49"/>
        <v>3145</v>
      </c>
      <c r="B3150" s="131">
        <v>8672001.0096315145</v>
      </c>
      <c r="C3150" s="131">
        <v>8776068.9760575816</v>
      </c>
      <c r="D3150" s="131">
        <v>1088093.2276540468</v>
      </c>
      <c r="E3150" s="131">
        <v>5443055.6333713476</v>
      </c>
      <c r="F3150" s="133">
        <v>207411554871.55731</v>
      </c>
      <c r="G3150" s="133">
        <v>57878898500.473541</v>
      </c>
      <c r="H3150" s="133">
        <v>566338036935.60046</v>
      </c>
      <c r="I3150" s="133">
        <v>15151343591185.678</v>
      </c>
      <c r="J3150" s="133">
        <v>248675838075.0451</v>
      </c>
      <c r="K3150" s="133">
        <v>113736027232.21579</v>
      </c>
      <c r="L3150" s="133">
        <v>2428791816939.6392</v>
      </c>
      <c r="M3150" s="133">
        <v>18508885310368.176</v>
      </c>
      <c r="N3150" s="133">
        <v>19635963470051.082</v>
      </c>
      <c r="O3150" s="132">
        <v>0.64024300023724923</v>
      </c>
      <c r="P3150" s="132">
        <v>0.70901391256027002</v>
      </c>
      <c r="Q3150" s="133">
        <v>4843.6022373090973</v>
      </c>
      <c r="R3150" s="426">
        <v>0.9701116096351613</v>
      </c>
    </row>
    <row r="3151" spans="1:18">
      <c r="A3151" s="134">
        <f t="shared" si="49"/>
        <v>3146</v>
      </c>
      <c r="B3151" s="131">
        <v>15171757.786140982</v>
      </c>
      <c r="C3151" s="131">
        <v>9576218.3569294363</v>
      </c>
      <c r="D3151" s="131">
        <v>1696427.1743148114</v>
      </c>
      <c r="E3151" s="131">
        <v>5725041.1645025583</v>
      </c>
      <c r="F3151" s="133">
        <v>207680939983.73633</v>
      </c>
      <c r="G3151" s="133">
        <v>74712907574.300201</v>
      </c>
      <c r="H3151" s="133">
        <v>347476563269.29987</v>
      </c>
      <c r="I3151" s="133">
        <v>13888749680523.34</v>
      </c>
      <c r="J3151" s="133">
        <v>308040113540.72156</v>
      </c>
      <c r="K3151" s="133">
        <v>176138559141.41635</v>
      </c>
      <c r="L3151" s="133">
        <v>4301430876612.4375</v>
      </c>
      <c r="M3151" s="133">
        <v>19021835793087.215</v>
      </c>
      <c r="N3151" s="133">
        <v>20179707994542.461</v>
      </c>
      <c r="O3151" s="132">
        <v>0.58182962057503251</v>
      </c>
      <c r="P3151" s="132">
        <v>0.64435743648601018</v>
      </c>
      <c r="Q3151" s="133">
        <v>4977.7276750228075</v>
      </c>
      <c r="R3151" s="426">
        <v>1.0839275796487911</v>
      </c>
    </row>
    <row r="3152" spans="1:18">
      <c r="A3152" s="134">
        <f t="shared" si="49"/>
        <v>3147</v>
      </c>
      <c r="B3152" s="131">
        <v>12007333.581717065</v>
      </c>
      <c r="C3152" s="131">
        <v>21062927.774841841</v>
      </c>
      <c r="D3152" s="131">
        <v>1006993.62455796</v>
      </c>
      <c r="E3152" s="131">
        <v>5884093.4006467555</v>
      </c>
      <c r="F3152" s="133">
        <v>270923723226.90314</v>
      </c>
      <c r="G3152" s="133">
        <v>65891802457.0811</v>
      </c>
      <c r="H3152" s="133">
        <v>127414005787.36694</v>
      </c>
      <c r="I3152" s="133">
        <v>28513950884107.156</v>
      </c>
      <c r="J3152" s="133">
        <v>317030125297.67017</v>
      </c>
      <c r="K3152" s="133">
        <v>126902817100.68045</v>
      </c>
      <c r="L3152" s="133">
        <v>2419331361216.8799</v>
      </c>
      <c r="M3152" s="133">
        <v>31504629193509.754</v>
      </c>
      <c r="N3152" s="133">
        <v>33420540619585.465</v>
      </c>
      <c r="O3152" s="132">
        <v>0.71036077927977725</v>
      </c>
      <c r="P3152" s="132">
        <v>0.76477648635297424</v>
      </c>
      <c r="Q3152" s="133">
        <v>8243.8432707413576</v>
      </c>
      <c r="R3152" s="426">
        <v>1.0010231849398536</v>
      </c>
    </row>
    <row r="3153" spans="1:18">
      <c r="A3153" s="134">
        <f t="shared" si="49"/>
        <v>3148</v>
      </c>
      <c r="B3153" s="131">
        <v>11427632.200133776</v>
      </c>
      <c r="C3153" s="131">
        <v>4555156.4229910607</v>
      </c>
      <c r="D3153" s="131">
        <v>875583.04567066696</v>
      </c>
      <c r="E3153" s="131">
        <v>6118344.6181904711</v>
      </c>
      <c r="F3153" s="133">
        <v>250525756750.24841</v>
      </c>
      <c r="G3153" s="133">
        <v>64171966363.869797</v>
      </c>
      <c r="H3153" s="133">
        <v>165729637813.43512</v>
      </c>
      <c r="I3153" s="133">
        <v>8441485710257.0986</v>
      </c>
      <c r="J3153" s="133">
        <v>452809767311.953</v>
      </c>
      <c r="K3153" s="133">
        <v>110304381979.38165</v>
      </c>
      <c r="L3153" s="133">
        <v>1498528675294.9897</v>
      </c>
      <c r="M3153" s="133">
        <v>10668858172656.857</v>
      </c>
      <c r="N3153" s="133">
        <v>11393820596288.65</v>
      </c>
      <c r="O3153" s="132">
        <v>0.51125378519293718</v>
      </c>
      <c r="P3153" s="132">
        <v>0.57038549733354882</v>
      </c>
      <c r="Q3153" s="133">
        <v>2810.5132205941418</v>
      </c>
      <c r="R3153" s="426">
        <v>0.96213846896245958</v>
      </c>
    </row>
    <row r="3154" spans="1:18">
      <c r="A3154" s="134">
        <f t="shared" si="49"/>
        <v>3149</v>
      </c>
      <c r="B3154" s="131">
        <v>13118531.643913506</v>
      </c>
      <c r="C3154" s="131">
        <v>21742015.985348769</v>
      </c>
      <c r="D3154" s="131">
        <v>1001517.2806251023</v>
      </c>
      <c r="E3154" s="131">
        <v>4402099.7577619283</v>
      </c>
      <c r="F3154" s="133">
        <v>171491575604.55441</v>
      </c>
      <c r="G3154" s="133">
        <v>45342610619.025787</v>
      </c>
      <c r="H3154" s="133">
        <v>334690852999.94531</v>
      </c>
      <c r="I3154" s="133">
        <v>27008744118045.262</v>
      </c>
      <c r="J3154" s="133">
        <v>225499454761.66638</v>
      </c>
      <c r="K3154" s="133">
        <v>95512053103.061371</v>
      </c>
      <c r="L3154" s="133">
        <v>2174406734307.5156</v>
      </c>
      <c r="M3154" s="133">
        <v>29838853213217.453</v>
      </c>
      <c r="N3154" s="133">
        <v>31588487334902.684</v>
      </c>
      <c r="O3154" s="132">
        <v>0.7166893034226236</v>
      </c>
      <c r="P3154" s="132">
        <v>0.7758215125418173</v>
      </c>
      <c r="Q3154" s="133">
        <v>7791.9307683529069</v>
      </c>
      <c r="R3154" s="426">
        <v>0.88551894242124329</v>
      </c>
    </row>
    <row r="3155" spans="1:18">
      <c r="A3155" s="134">
        <f t="shared" si="49"/>
        <v>3150</v>
      </c>
      <c r="B3155" s="131">
        <v>10860771.770025104</v>
      </c>
      <c r="C3155" s="131">
        <v>6904309.1572640855</v>
      </c>
      <c r="D3155" s="131">
        <v>914039.75083278539</v>
      </c>
      <c r="E3155" s="131">
        <v>6603611.65424232</v>
      </c>
      <c r="F3155" s="133">
        <v>217541120691.42972</v>
      </c>
      <c r="G3155" s="133">
        <v>60380115841.846634</v>
      </c>
      <c r="H3155" s="133">
        <v>688134435459.94995</v>
      </c>
      <c r="I3155" s="133">
        <v>12479075131473.885</v>
      </c>
      <c r="J3155" s="133">
        <v>330096584288.41321</v>
      </c>
      <c r="K3155" s="133">
        <v>97462700302.273911</v>
      </c>
      <c r="L3155" s="133">
        <v>1991645969587.418</v>
      </c>
      <c r="M3155" s="133">
        <v>15586414821111.939</v>
      </c>
      <c r="N3155" s="133">
        <v>16656548403502.967</v>
      </c>
      <c r="O3155" s="132">
        <v>0.57210735634286958</v>
      </c>
      <c r="P3155" s="132">
        <v>0.65176248394339631</v>
      </c>
      <c r="Q3155" s="133">
        <v>4108.6700551314671</v>
      </c>
      <c r="R3155" s="426">
        <v>1.0949795333764965</v>
      </c>
    </row>
    <row r="3156" spans="1:18">
      <c r="A3156" s="134">
        <f t="shared" si="49"/>
        <v>3151</v>
      </c>
      <c r="B3156" s="131">
        <v>9150439.5410113968</v>
      </c>
      <c r="C3156" s="131">
        <v>3469834.5578132384</v>
      </c>
      <c r="D3156" s="131">
        <v>1021526.8397965641</v>
      </c>
      <c r="E3156" s="131">
        <v>4068736.5972829489</v>
      </c>
      <c r="F3156" s="133">
        <v>234580202258.92316</v>
      </c>
      <c r="G3156" s="133">
        <v>58082348896.68335</v>
      </c>
      <c r="H3156" s="133">
        <v>523960913913.15198</v>
      </c>
      <c r="I3156" s="133">
        <v>8508508100671.6719</v>
      </c>
      <c r="J3156" s="133">
        <v>264027242278.96774</v>
      </c>
      <c r="K3156" s="133">
        <v>67544332753.569542</v>
      </c>
      <c r="L3156" s="133">
        <v>2293697933785.8081</v>
      </c>
      <c r="M3156" s="133">
        <v>11657738523403.17</v>
      </c>
      <c r="N3156" s="133">
        <v>12446996403216.469</v>
      </c>
      <c r="O3156" s="132">
        <v>0.5885520222852253</v>
      </c>
      <c r="P3156" s="132">
        <v>0.6600420726077697</v>
      </c>
      <c r="Q3156" s="133">
        <v>3070.3000501273973</v>
      </c>
      <c r="R3156" s="426">
        <v>1.1182048853538682</v>
      </c>
    </row>
    <row r="3157" spans="1:18">
      <c r="A3157" s="134">
        <f t="shared" si="49"/>
        <v>3152</v>
      </c>
      <c r="B3157" s="131">
        <v>9128774.0264395885</v>
      </c>
      <c r="C3157" s="131">
        <v>3532824.8693183684</v>
      </c>
      <c r="D3157" s="131">
        <v>1168363.9164853168</v>
      </c>
      <c r="E3157" s="131">
        <v>6376587.2287893137</v>
      </c>
      <c r="F3157" s="133">
        <v>249448302441.75647</v>
      </c>
      <c r="G3157" s="133">
        <v>59532221676.571487</v>
      </c>
      <c r="H3157" s="133">
        <v>576266765094.48145</v>
      </c>
      <c r="I3157" s="133">
        <v>7424171330241.6221</v>
      </c>
      <c r="J3157" s="133">
        <v>393382474914.1792</v>
      </c>
      <c r="K3157" s="133">
        <v>93543744695.011353</v>
      </c>
      <c r="L3157" s="133">
        <v>2500333848767.9702</v>
      </c>
      <c r="M3157" s="133">
        <v>10987698163713.266</v>
      </c>
      <c r="N3157" s="133">
        <v>11758637348689.484</v>
      </c>
      <c r="O3157" s="132">
        <v>0.5255980822976708</v>
      </c>
      <c r="P3157" s="132">
        <v>0.63075645194678676</v>
      </c>
      <c r="Q3157" s="133">
        <v>2900.5025527107755</v>
      </c>
      <c r="R3157" s="426">
        <v>1.0884774035809683</v>
      </c>
    </row>
    <row r="3158" spans="1:18">
      <c r="A3158" s="134">
        <f t="shared" si="49"/>
        <v>3153</v>
      </c>
      <c r="B3158" s="131">
        <v>13285214.598004367</v>
      </c>
      <c r="C3158" s="131">
        <v>10806139.865925534</v>
      </c>
      <c r="D3158" s="131">
        <v>672703.70476327569</v>
      </c>
      <c r="E3158" s="131">
        <v>4538834.9258208368</v>
      </c>
      <c r="F3158" s="133">
        <v>254233467371.22968</v>
      </c>
      <c r="G3158" s="133">
        <v>73559776877.336075</v>
      </c>
      <c r="H3158" s="133">
        <v>523316807018.02191</v>
      </c>
      <c r="I3158" s="133">
        <v>19534666352499.609</v>
      </c>
      <c r="J3158" s="133">
        <v>174273806528.01804</v>
      </c>
      <c r="K3158" s="133">
        <v>78763979078.057571</v>
      </c>
      <c r="L3158" s="133">
        <v>1404836269064.4595</v>
      </c>
      <c r="M3158" s="133">
        <v>21715857214188.172</v>
      </c>
      <c r="N3158" s="133">
        <v>23177704351619.977</v>
      </c>
      <c r="O3158" s="132">
        <v>0.63699974654464842</v>
      </c>
      <c r="P3158" s="132">
        <v>0.69716090037281397</v>
      </c>
      <c r="Q3158" s="133">
        <v>5717.2433033103052</v>
      </c>
      <c r="R3158" s="426">
        <v>1.0101355574914967</v>
      </c>
    </row>
    <row r="3159" spans="1:18">
      <c r="A3159" s="134">
        <f t="shared" si="49"/>
        <v>3154</v>
      </c>
      <c r="B3159" s="131">
        <v>8532058.421129562</v>
      </c>
      <c r="C3159" s="131">
        <v>10736154.781214032</v>
      </c>
      <c r="D3159" s="131">
        <v>1634989.5477815061</v>
      </c>
      <c r="E3159" s="131">
        <v>3587822.4618385071</v>
      </c>
      <c r="F3159" s="133">
        <v>291635143572.68951</v>
      </c>
      <c r="G3159" s="133">
        <v>79255627880.014389</v>
      </c>
      <c r="H3159" s="133">
        <v>657517717195.22534</v>
      </c>
      <c r="I3159" s="133">
        <v>18244796986702.207</v>
      </c>
      <c r="J3159" s="133">
        <v>269622324458.69873</v>
      </c>
      <c r="K3159" s="133">
        <v>227248530638.06808</v>
      </c>
      <c r="L3159" s="133">
        <v>3605096677396.6909</v>
      </c>
      <c r="M3159" s="133">
        <v>23004282236390.891</v>
      </c>
      <c r="N3159" s="133">
        <v>24436570297197.238</v>
      </c>
      <c r="O3159" s="132">
        <v>0.66560977438258884</v>
      </c>
      <c r="P3159" s="132">
        <v>0.73559504047466595</v>
      </c>
      <c r="Q3159" s="133">
        <v>6027.7677102114549</v>
      </c>
      <c r="R3159" s="426">
        <v>1.151301414024597</v>
      </c>
    </row>
    <row r="3160" spans="1:18">
      <c r="A3160" s="134">
        <f t="shared" si="49"/>
        <v>3155</v>
      </c>
      <c r="B3160" s="131">
        <v>8393914.2155300751</v>
      </c>
      <c r="C3160" s="131">
        <v>6324241.8457017727</v>
      </c>
      <c r="D3160" s="131">
        <v>1299556.9182035769</v>
      </c>
      <c r="E3160" s="131">
        <v>4810695.5240419582</v>
      </c>
      <c r="F3160" s="133">
        <v>203471775818.35089</v>
      </c>
      <c r="G3160" s="133">
        <v>53707957413.056389</v>
      </c>
      <c r="H3160" s="133">
        <v>237814933400.19153</v>
      </c>
      <c r="I3160" s="133">
        <v>10108232082041.471</v>
      </c>
      <c r="J3160" s="133">
        <v>238116016691.7735</v>
      </c>
      <c r="K3160" s="133">
        <v>84616770426.665131</v>
      </c>
      <c r="L3160" s="133">
        <v>3018193181802.7529</v>
      </c>
      <c r="M3160" s="133">
        <v>13686972984362.855</v>
      </c>
      <c r="N3160" s="133">
        <v>14529708741886.207</v>
      </c>
      <c r="O3160" s="132">
        <v>0.5895158383096839</v>
      </c>
      <c r="P3160" s="132">
        <v>0.67761895212412115</v>
      </c>
      <c r="Q3160" s="133">
        <v>3584.0426102334009</v>
      </c>
      <c r="R3160" s="426">
        <v>1.2856495279509426</v>
      </c>
    </row>
    <row r="3161" spans="1:18">
      <c r="A3161" s="134">
        <f t="shared" si="49"/>
        <v>3156</v>
      </c>
      <c r="B3161" s="131">
        <v>8835883.8156302962</v>
      </c>
      <c r="C3161" s="131">
        <v>4852281.4309476819</v>
      </c>
      <c r="D3161" s="131">
        <v>1210558.1606203862</v>
      </c>
      <c r="E3161" s="131">
        <v>4324244.2371623311</v>
      </c>
      <c r="F3161" s="133">
        <v>188322171613.69141</v>
      </c>
      <c r="G3161" s="133">
        <v>49722484771.183868</v>
      </c>
      <c r="H3161" s="133">
        <v>711517773000.61548</v>
      </c>
      <c r="I3161" s="133">
        <v>8830595252640.8906</v>
      </c>
      <c r="J3161" s="133">
        <v>183345147455.28928</v>
      </c>
      <c r="K3161" s="133">
        <v>170741186949.65179</v>
      </c>
      <c r="L3161" s="133">
        <v>2354483389394.3018</v>
      </c>
      <c r="M3161" s="133">
        <v>12250682749440.75</v>
      </c>
      <c r="N3161" s="133">
        <v>13188434092836.752</v>
      </c>
      <c r="O3161" s="132">
        <v>0.56235816174078967</v>
      </c>
      <c r="P3161" s="132">
        <v>0.64486719072243015</v>
      </c>
      <c r="Q3161" s="133">
        <v>3253.1904521057604</v>
      </c>
      <c r="R3161" s="426">
        <v>0.95840689762442111</v>
      </c>
    </row>
    <row r="3162" spans="1:18">
      <c r="A3162" s="134">
        <f t="shared" si="49"/>
        <v>3157</v>
      </c>
      <c r="B3162" s="131">
        <v>11036439.477371575</v>
      </c>
      <c r="C3162" s="131">
        <v>4808361.5810691025</v>
      </c>
      <c r="D3162" s="131">
        <v>822414.44186600926</v>
      </c>
      <c r="E3162" s="131">
        <v>5415781.6948937401</v>
      </c>
      <c r="F3162" s="133">
        <v>202785737167.88165</v>
      </c>
      <c r="G3162" s="133">
        <v>41973423745.689926</v>
      </c>
      <c r="H3162" s="133">
        <v>323767064234.04749</v>
      </c>
      <c r="I3162" s="133">
        <v>7879691700664.7803</v>
      </c>
      <c r="J3162" s="133">
        <v>447596494505.61041</v>
      </c>
      <c r="K3162" s="133">
        <v>94180338936.7948</v>
      </c>
      <c r="L3162" s="133">
        <v>1892259842720.9749</v>
      </c>
      <c r="M3162" s="133">
        <v>10637495441062.209</v>
      </c>
      <c r="N3162" s="133">
        <v>11435241906169.934</v>
      </c>
      <c r="O3162" s="132">
        <v>0.53286068571483558</v>
      </c>
      <c r="P3162" s="132">
        <v>0.60004647525473742</v>
      </c>
      <c r="Q3162" s="133">
        <v>2820.7306132634271</v>
      </c>
      <c r="R3162" s="426">
        <v>1.100078058999397</v>
      </c>
    </row>
    <row r="3163" spans="1:18">
      <c r="A3163" s="134">
        <f t="shared" si="49"/>
        <v>3158</v>
      </c>
      <c r="B3163" s="131">
        <v>9828730.2752516046</v>
      </c>
      <c r="C3163" s="131">
        <v>4816308.5124452543</v>
      </c>
      <c r="D3163" s="131">
        <v>762204.54972766386</v>
      </c>
      <c r="E3163" s="131">
        <v>5224457.7063762657</v>
      </c>
      <c r="F3163" s="133">
        <v>189862487469.65778</v>
      </c>
      <c r="G3163" s="133">
        <v>44194129428.307289</v>
      </c>
      <c r="H3163" s="133">
        <v>137611660600.34985</v>
      </c>
      <c r="I3163" s="133">
        <v>9452286754824.1074</v>
      </c>
      <c r="J3163" s="133">
        <v>303491083647.55023</v>
      </c>
      <c r="K3163" s="133">
        <v>73004957842.283417</v>
      </c>
      <c r="L3163" s="133">
        <v>1991191865448.6621</v>
      </c>
      <c r="M3163" s="133">
        <v>11957586322362.953</v>
      </c>
      <c r="N3163" s="133">
        <v>12779372840038.82</v>
      </c>
      <c r="O3163" s="132">
        <v>0.57712804289062691</v>
      </c>
      <c r="P3163" s="132">
        <v>0.62548764445678307</v>
      </c>
      <c r="Q3163" s="133">
        <v>3152.2873310406562</v>
      </c>
      <c r="R3163" s="426">
        <v>1.1148233764288991</v>
      </c>
    </row>
    <row r="3164" spans="1:18">
      <c r="A3164" s="134">
        <f t="shared" si="49"/>
        <v>3159</v>
      </c>
      <c r="B3164" s="131">
        <v>14823808.071345447</v>
      </c>
      <c r="C3164" s="131">
        <v>8712205.3169063162</v>
      </c>
      <c r="D3164" s="131">
        <v>1072754.2805386311</v>
      </c>
      <c r="E3164" s="131">
        <v>3569793.4486363176</v>
      </c>
      <c r="F3164" s="133">
        <v>191089533095.40088</v>
      </c>
      <c r="G3164" s="133">
        <v>46093100042.452499</v>
      </c>
      <c r="H3164" s="133">
        <v>254065360293.5672</v>
      </c>
      <c r="I3164" s="133">
        <v>15225995020403.129</v>
      </c>
      <c r="J3164" s="133">
        <v>136728149253.74231</v>
      </c>
      <c r="K3164" s="133">
        <v>146689855890.48148</v>
      </c>
      <c r="L3164" s="133">
        <v>1645789738771.0869</v>
      </c>
      <c r="M3164" s="133">
        <v>17409268124612.008</v>
      </c>
      <c r="N3164" s="133">
        <v>18533984749464.102</v>
      </c>
      <c r="O3164" s="132">
        <v>0.59471439652256053</v>
      </c>
      <c r="P3164" s="132">
        <v>0.65712514708121161</v>
      </c>
      <c r="Q3164" s="133">
        <v>4571.7771952304147</v>
      </c>
      <c r="R3164" s="426">
        <v>0.82926033650548248</v>
      </c>
    </row>
    <row r="3165" spans="1:18">
      <c r="A3165" s="134">
        <f t="shared" si="49"/>
        <v>3160</v>
      </c>
      <c r="B3165" s="131">
        <v>8639409.8303992804</v>
      </c>
      <c r="C3165" s="131">
        <v>14695370.319986366</v>
      </c>
      <c r="D3165" s="131">
        <v>541108.4357422773</v>
      </c>
      <c r="E3165" s="131">
        <v>4225072.1822451139</v>
      </c>
      <c r="F3165" s="133">
        <v>150459240317.0206</v>
      </c>
      <c r="G3165" s="133">
        <v>38036801399.729004</v>
      </c>
      <c r="H3165" s="133">
        <v>697681779494.67639</v>
      </c>
      <c r="I3165" s="133">
        <v>16794675154264.504</v>
      </c>
      <c r="J3165" s="133">
        <v>207683693161.69189</v>
      </c>
      <c r="K3165" s="133">
        <v>58012383008.325119</v>
      </c>
      <c r="L3165" s="133">
        <v>1197108181068.9673</v>
      </c>
      <c r="M3165" s="133">
        <v>18955161190998.164</v>
      </c>
      <c r="N3165" s="133">
        <v>20254612224669.422</v>
      </c>
      <c r="O3165" s="132">
        <v>0.6689100139547226</v>
      </c>
      <c r="P3165" s="132">
        <v>0.73750585419073722</v>
      </c>
      <c r="Q3165" s="133">
        <v>4996.2042981424329</v>
      </c>
      <c r="R3165" s="426">
        <v>1.1090429440820506</v>
      </c>
    </row>
    <row r="3166" spans="1:18">
      <c r="A3166" s="134">
        <f t="shared" si="49"/>
        <v>3161</v>
      </c>
      <c r="B3166" s="131">
        <v>10080421.907229081</v>
      </c>
      <c r="C3166" s="131">
        <v>6792000.7626251178</v>
      </c>
      <c r="D3166" s="131">
        <v>1196960.1842803343</v>
      </c>
      <c r="E3166" s="131">
        <v>4756856.0204979377</v>
      </c>
      <c r="F3166" s="133">
        <v>247848451231.8374</v>
      </c>
      <c r="G3166" s="133">
        <v>69527585621.00415</v>
      </c>
      <c r="H3166" s="133">
        <v>710617423728.67725</v>
      </c>
      <c r="I3166" s="133">
        <v>12241587390449.074</v>
      </c>
      <c r="J3166" s="133">
        <v>174106305626.36725</v>
      </c>
      <c r="K3166" s="133">
        <v>102506518338.92059</v>
      </c>
      <c r="L3166" s="133">
        <v>2693943616303.1006</v>
      </c>
      <c r="M3166" s="133">
        <v>15922761254446.141</v>
      </c>
      <c r="N3166" s="133">
        <v>17042355953106.738</v>
      </c>
      <c r="O3166" s="132">
        <v>0.61265504323049658</v>
      </c>
      <c r="P3166" s="132">
        <v>0.67708510650233966</v>
      </c>
      <c r="Q3166" s="133">
        <v>4203.8371862621452</v>
      </c>
      <c r="R3166" s="426">
        <v>1.0746652822527663</v>
      </c>
    </row>
    <row r="3167" spans="1:18">
      <c r="A3167" s="134">
        <f t="shared" si="49"/>
        <v>3162</v>
      </c>
      <c r="B3167" s="131">
        <v>12807020.004177833</v>
      </c>
      <c r="C3167" s="131">
        <v>6341293.826926575</v>
      </c>
      <c r="D3167" s="131">
        <v>637422.57708543376</v>
      </c>
      <c r="E3167" s="131">
        <v>4237865.1736145681</v>
      </c>
      <c r="F3167" s="133">
        <v>178779756259.50806</v>
      </c>
      <c r="G3167" s="133">
        <v>34912053295.734505</v>
      </c>
      <c r="H3167" s="133">
        <v>528611062101.00781</v>
      </c>
      <c r="I3167" s="133">
        <v>11238338881290.123</v>
      </c>
      <c r="J3167" s="133">
        <v>246919761306.13037</v>
      </c>
      <c r="K3167" s="133">
        <v>81823851326.315857</v>
      </c>
      <c r="L3167" s="133">
        <v>1312089394966.4805</v>
      </c>
      <c r="M3167" s="133">
        <v>13407782950990.059</v>
      </c>
      <c r="N3167" s="133">
        <v>14433358165495.119</v>
      </c>
      <c r="O3167" s="132">
        <v>0.57521547734400358</v>
      </c>
      <c r="P3167" s="132">
        <v>0.62621497985859864</v>
      </c>
      <c r="Q3167" s="133">
        <v>3560.2758178330337</v>
      </c>
      <c r="R3167" s="426">
        <v>1.0437940739085791</v>
      </c>
    </row>
    <row r="3168" spans="1:18">
      <c r="A3168" s="134">
        <f t="shared" si="49"/>
        <v>3163</v>
      </c>
      <c r="B3168" s="131">
        <v>9263711.54112418</v>
      </c>
      <c r="C3168" s="131">
        <v>7118254.8567569433</v>
      </c>
      <c r="D3168" s="131">
        <v>1007312.1419210206</v>
      </c>
      <c r="E3168" s="131">
        <v>2678599.5387175279</v>
      </c>
      <c r="F3168" s="133">
        <v>204797224535.95129</v>
      </c>
      <c r="G3168" s="133">
        <v>30014822413.936493</v>
      </c>
      <c r="H3168" s="133">
        <v>553234120274.44067</v>
      </c>
      <c r="I3168" s="133">
        <v>12504068880571.822</v>
      </c>
      <c r="J3168" s="133">
        <v>186737195625.29437</v>
      </c>
      <c r="K3168" s="133">
        <v>90798043782.267532</v>
      </c>
      <c r="L3168" s="133">
        <v>1765704954228.4021</v>
      </c>
      <c r="M3168" s="133">
        <v>15100543194482.229</v>
      </c>
      <c r="N3168" s="133">
        <v>16141782854821.184</v>
      </c>
      <c r="O3168" s="132">
        <v>0.64519307361093203</v>
      </c>
      <c r="P3168" s="132">
        <v>0.71947470486298759</v>
      </c>
      <c r="Q3168" s="133">
        <v>3981.6928600940264</v>
      </c>
      <c r="R3168" s="426">
        <v>0.94931350759538202</v>
      </c>
    </row>
    <row r="3169" spans="1:18">
      <c r="A3169" s="134">
        <f t="shared" si="49"/>
        <v>3164</v>
      </c>
      <c r="B3169" s="131">
        <v>11317000.385257244</v>
      </c>
      <c r="C3169" s="131">
        <v>5824470.136537591</v>
      </c>
      <c r="D3169" s="131">
        <v>1037979.3292812803</v>
      </c>
      <c r="E3169" s="131">
        <v>3424746.50342343</v>
      </c>
      <c r="F3169" s="133">
        <v>203838147036.78455</v>
      </c>
      <c r="G3169" s="133">
        <v>33044917277.871887</v>
      </c>
      <c r="H3169" s="133">
        <v>599176793631.19336</v>
      </c>
      <c r="I3169" s="133">
        <v>10304487638460.197</v>
      </c>
      <c r="J3169" s="133">
        <v>162907753209.67099</v>
      </c>
      <c r="K3169" s="133">
        <v>92854648138.46611</v>
      </c>
      <c r="L3169" s="133">
        <v>2713713493432.1841</v>
      </c>
      <c r="M3169" s="133">
        <v>13873140326871.713</v>
      </c>
      <c r="N3169" s="133">
        <v>14828206417568.467</v>
      </c>
      <c r="O3169" s="132">
        <v>0.59284933373539739</v>
      </c>
      <c r="P3169" s="132">
        <v>0.65877601773786632</v>
      </c>
      <c r="Q3169" s="133">
        <v>3657.6730186404702</v>
      </c>
      <c r="R3169" s="426">
        <v>1.3265547362975763</v>
      </c>
    </row>
    <row r="3170" spans="1:18">
      <c r="A3170" s="134">
        <f t="shared" si="49"/>
        <v>3165</v>
      </c>
      <c r="B3170" s="131">
        <v>17073139.359357044</v>
      </c>
      <c r="C3170" s="131">
        <v>10159627.521254951</v>
      </c>
      <c r="D3170" s="131">
        <v>1032597.9782120842</v>
      </c>
      <c r="E3170" s="131">
        <v>5337778.2129182871</v>
      </c>
      <c r="F3170" s="133">
        <v>286715103267.29956</v>
      </c>
      <c r="G3170" s="133">
        <v>34258215969.141937</v>
      </c>
      <c r="H3170" s="133">
        <v>512143123203.61078</v>
      </c>
      <c r="I3170" s="133">
        <v>18197977609365.477</v>
      </c>
      <c r="J3170" s="133">
        <v>278516261069.58521</v>
      </c>
      <c r="K3170" s="133">
        <v>119368612213.40541</v>
      </c>
      <c r="L3170" s="133">
        <v>2236760889480.3672</v>
      </c>
      <c r="M3170" s="133">
        <v>21344766495332.445</v>
      </c>
      <c r="N3170" s="133">
        <v>22805428720592.668</v>
      </c>
      <c r="O3170" s="132">
        <v>0.61203093962939503</v>
      </c>
      <c r="P3170" s="132">
        <v>0.66870163682372574</v>
      </c>
      <c r="Q3170" s="133">
        <v>5625.4140899340573</v>
      </c>
      <c r="R3170" s="426">
        <v>1.0773925096132584</v>
      </c>
    </row>
    <row r="3171" spans="1:18">
      <c r="A3171" s="134">
        <f t="shared" si="49"/>
        <v>3166</v>
      </c>
      <c r="B3171" s="131">
        <v>5746928.4602946136</v>
      </c>
      <c r="C3171" s="131">
        <v>2220588.1316880095</v>
      </c>
      <c r="D3171" s="131">
        <v>1193951.2252226719</v>
      </c>
      <c r="E3171" s="131">
        <v>4991493.5287368251</v>
      </c>
      <c r="F3171" s="133">
        <v>164410499811.60492</v>
      </c>
      <c r="G3171" s="133">
        <v>38564527521.181229</v>
      </c>
      <c r="H3171" s="133">
        <v>508743536539.08014</v>
      </c>
      <c r="I3171" s="133">
        <v>5654982852251.9258</v>
      </c>
      <c r="J3171" s="133">
        <v>352673925772.97742</v>
      </c>
      <c r="K3171" s="133">
        <v>120902589709.15057</v>
      </c>
      <c r="L3171" s="133">
        <v>2921472364643.5537</v>
      </c>
      <c r="M3171" s="133">
        <v>9558775268916.6875</v>
      </c>
      <c r="N3171" s="133">
        <v>10279633865852.232</v>
      </c>
      <c r="O3171" s="132">
        <v>0.54246715065846995</v>
      </c>
      <c r="P3171" s="132">
        <v>0.62853379410521537</v>
      </c>
      <c r="Q3171" s="133">
        <v>2535.6768292679408</v>
      </c>
      <c r="R3171" s="426">
        <v>1.1661125882481858</v>
      </c>
    </row>
    <row r="3172" spans="1:18">
      <c r="A3172" s="134">
        <f t="shared" si="49"/>
        <v>3167</v>
      </c>
      <c r="B3172" s="131">
        <v>12399102.6522347</v>
      </c>
      <c r="C3172" s="131">
        <v>4236731.9208296565</v>
      </c>
      <c r="D3172" s="131">
        <v>409765.14848401002</v>
      </c>
      <c r="E3172" s="131">
        <v>3548280.4197564111</v>
      </c>
      <c r="F3172" s="133">
        <v>255672046126.53772</v>
      </c>
      <c r="G3172" s="133">
        <v>58680499369.354652</v>
      </c>
      <c r="H3172" s="133">
        <v>696773819561.33044</v>
      </c>
      <c r="I3172" s="133">
        <v>8710433097458.5762</v>
      </c>
      <c r="J3172" s="133">
        <v>148634418912.38553</v>
      </c>
      <c r="K3172" s="133">
        <v>70535714329.218735</v>
      </c>
      <c r="L3172" s="133">
        <v>862314528301.28638</v>
      </c>
      <c r="M3172" s="133">
        <v>10488691578562.797</v>
      </c>
      <c r="N3172" s="133">
        <v>11239118766254.943</v>
      </c>
      <c r="O3172" s="132">
        <v>0.53648162968783264</v>
      </c>
      <c r="P3172" s="132">
        <v>0.60334766523282635</v>
      </c>
      <c r="Q3172" s="133">
        <v>2772.3529270485801</v>
      </c>
      <c r="R3172" s="426">
        <v>1.0248466170808459</v>
      </c>
    </row>
    <row r="3173" spans="1:18">
      <c r="A3173" s="134">
        <f t="shared" si="49"/>
        <v>3168</v>
      </c>
      <c r="B3173" s="131">
        <v>9312420.3070700038</v>
      </c>
      <c r="C3173" s="131">
        <v>15054286.08154927</v>
      </c>
      <c r="D3173" s="131">
        <v>1247649.649015439</v>
      </c>
      <c r="E3173" s="131">
        <v>2852421.4362982046</v>
      </c>
      <c r="F3173" s="133">
        <v>219694433799.44849</v>
      </c>
      <c r="G3173" s="133">
        <v>53672839713.665092</v>
      </c>
      <c r="H3173" s="133">
        <v>318138237135.71625</v>
      </c>
      <c r="I3173" s="133">
        <v>20631015521901.262</v>
      </c>
      <c r="J3173" s="133">
        <v>149613769075.97128</v>
      </c>
      <c r="K3173" s="133">
        <v>107151474758.84813</v>
      </c>
      <c r="L3173" s="133">
        <v>2975706773288.4829</v>
      </c>
      <c r="M3173" s="133">
        <v>24181625776160.281</v>
      </c>
      <c r="N3173" s="133">
        <v>25601710435649.367</v>
      </c>
      <c r="O3173" s="132">
        <v>0.72548083058489132</v>
      </c>
      <c r="P3173" s="132">
        <v>0.78113196979331634</v>
      </c>
      <c r="Q3173" s="133">
        <v>6315.1727764305297</v>
      </c>
      <c r="R3173" s="426">
        <v>1.055068359626852</v>
      </c>
    </row>
    <row r="3174" spans="1:18">
      <c r="A3174" s="134">
        <f t="shared" si="49"/>
        <v>3169</v>
      </c>
      <c r="B3174" s="131">
        <v>12494652.993440876</v>
      </c>
      <c r="C3174" s="131">
        <v>5920751.2542213192</v>
      </c>
      <c r="D3174" s="131">
        <v>697831.28722077899</v>
      </c>
      <c r="E3174" s="131">
        <v>3967320.0714010671</v>
      </c>
      <c r="F3174" s="133">
        <v>285489324058.75665</v>
      </c>
      <c r="G3174" s="133">
        <v>76894505418.754074</v>
      </c>
      <c r="H3174" s="133">
        <v>785516219351.30835</v>
      </c>
      <c r="I3174" s="133">
        <v>11384361058835.881</v>
      </c>
      <c r="J3174" s="133">
        <v>232093334902.79181</v>
      </c>
      <c r="K3174" s="133">
        <v>75851378856.9263</v>
      </c>
      <c r="L3174" s="133">
        <v>1795862698530.78</v>
      </c>
      <c r="M3174" s="133">
        <v>14273684690477.686</v>
      </c>
      <c r="N3174" s="133">
        <v>15369170867653.881</v>
      </c>
      <c r="O3174" s="132">
        <v>0.59295290618634588</v>
      </c>
      <c r="P3174" s="132">
        <v>0.66188863547449628</v>
      </c>
      <c r="Q3174" s="133">
        <v>3791.1126955238974</v>
      </c>
      <c r="R3174" s="426">
        <v>1.3924843180130919</v>
      </c>
    </row>
    <row r="3175" spans="1:18">
      <c r="A3175" s="134">
        <f t="shared" si="49"/>
        <v>3170</v>
      </c>
      <c r="B3175" s="131">
        <v>8422807.2569730151</v>
      </c>
      <c r="C3175" s="131">
        <v>14015493.923842499</v>
      </c>
      <c r="D3175" s="131">
        <v>1100939.399409635</v>
      </c>
      <c r="E3175" s="131">
        <v>5121828.041599445</v>
      </c>
      <c r="F3175" s="133">
        <v>190594510002.61163</v>
      </c>
      <c r="G3175" s="133">
        <v>40821473496.275703</v>
      </c>
      <c r="H3175" s="133">
        <v>576897964601.18738</v>
      </c>
      <c r="I3175" s="133">
        <v>18195674703130.777</v>
      </c>
      <c r="J3175" s="133">
        <v>412447962119.74438</v>
      </c>
      <c r="K3175" s="133">
        <v>106561811648.48216</v>
      </c>
      <c r="L3175" s="133">
        <v>2532949272034.7661</v>
      </c>
      <c r="M3175" s="133">
        <v>21824531713534.957</v>
      </c>
      <c r="N3175" s="133">
        <v>23120556710062.461</v>
      </c>
      <c r="O3175" s="132">
        <v>0.68856660823698768</v>
      </c>
      <c r="P3175" s="132">
        <v>0.75956007858550512</v>
      </c>
      <c r="Q3175" s="133">
        <v>5703.1466971047021</v>
      </c>
      <c r="R3175" s="426">
        <v>1.1346481077262327</v>
      </c>
    </row>
    <row r="3176" spans="1:18">
      <c r="A3176" s="134">
        <f t="shared" si="49"/>
        <v>3171</v>
      </c>
      <c r="B3176" s="131">
        <v>13394255.871240437</v>
      </c>
      <c r="C3176" s="131">
        <v>3236976.9201941583</v>
      </c>
      <c r="D3176" s="131">
        <v>814581.6238933081</v>
      </c>
      <c r="E3176" s="131">
        <v>4305916.0085959714</v>
      </c>
      <c r="F3176" s="133">
        <v>227018299465.15918</v>
      </c>
      <c r="G3176" s="133">
        <v>69223281260.021454</v>
      </c>
      <c r="H3176" s="133">
        <v>648923646305.64941</v>
      </c>
      <c r="I3176" s="133">
        <v>8096374198352.0645</v>
      </c>
      <c r="J3176" s="133">
        <v>294116050711.92688</v>
      </c>
      <c r="K3176" s="133">
        <v>83444696764.949646</v>
      </c>
      <c r="L3176" s="133">
        <v>2103347904905.0327</v>
      </c>
      <c r="M3176" s="133">
        <v>11226206497039.623</v>
      </c>
      <c r="N3176" s="133">
        <v>12087304551123.861</v>
      </c>
      <c r="O3176" s="132">
        <v>0.53751708036448553</v>
      </c>
      <c r="P3176" s="132">
        <v>0.60687440700845297</v>
      </c>
      <c r="Q3176" s="133">
        <v>2981.5748769422448</v>
      </c>
      <c r="R3176" s="426">
        <v>1.2083095504838337</v>
      </c>
    </row>
    <row r="3177" spans="1:18">
      <c r="A3177" s="134">
        <f t="shared" si="49"/>
        <v>3172</v>
      </c>
      <c r="B3177" s="131">
        <v>10560127.075769344</v>
      </c>
      <c r="C3177" s="131">
        <v>17463419.025053799</v>
      </c>
      <c r="D3177" s="131">
        <v>605557.757289998</v>
      </c>
      <c r="E3177" s="131">
        <v>5603653.934838092</v>
      </c>
      <c r="F3177" s="133">
        <v>206591798055.07233</v>
      </c>
      <c r="G3177" s="133">
        <v>30242734924.894142</v>
      </c>
      <c r="H3177" s="133">
        <v>771801702079.29016</v>
      </c>
      <c r="I3177" s="133">
        <v>26323597526308.027</v>
      </c>
      <c r="J3177" s="133">
        <v>260447837328.37579</v>
      </c>
      <c r="K3177" s="133">
        <v>52189738798.551018</v>
      </c>
      <c r="L3177" s="133">
        <v>1242416491194.0613</v>
      </c>
      <c r="M3177" s="133">
        <v>28650453295708.305</v>
      </c>
      <c r="N3177" s="133">
        <v>30646477775224.211</v>
      </c>
      <c r="O3177" s="132">
        <v>0.7036240229793933</v>
      </c>
      <c r="P3177" s="132">
        <v>0.7637735725009277</v>
      </c>
      <c r="Q3177" s="133">
        <v>7559.5653120928</v>
      </c>
      <c r="R3177" s="426">
        <v>0.96466101501369861</v>
      </c>
    </row>
    <row r="3178" spans="1:18">
      <c r="A3178" s="134">
        <f t="shared" si="49"/>
        <v>3173</v>
      </c>
      <c r="B3178" s="131">
        <v>8090988.5154739171</v>
      </c>
      <c r="C3178" s="131">
        <v>4612191.9309093086</v>
      </c>
      <c r="D3178" s="131">
        <v>631384.70544467855</v>
      </c>
      <c r="E3178" s="131">
        <v>4709794.0432044249</v>
      </c>
      <c r="F3178" s="133">
        <v>177606151724.09076</v>
      </c>
      <c r="G3178" s="133">
        <v>56935056003.222725</v>
      </c>
      <c r="H3178" s="133">
        <v>176217306025.16998</v>
      </c>
      <c r="I3178" s="133">
        <v>9494072665892.6113</v>
      </c>
      <c r="J3178" s="133">
        <v>193259931879.92526</v>
      </c>
      <c r="K3178" s="133">
        <v>58739050304.967537</v>
      </c>
      <c r="L3178" s="133">
        <v>1517422920902.6113</v>
      </c>
      <c r="M3178" s="133">
        <v>11439711875005.285</v>
      </c>
      <c r="N3178" s="133">
        <v>12208149445701.773</v>
      </c>
      <c r="O3178" s="132">
        <v>0.60140913256402051</v>
      </c>
      <c r="P3178" s="132">
        <v>0.65160789421553378</v>
      </c>
      <c r="Q3178" s="133">
        <v>3011.3836817221936</v>
      </c>
      <c r="R3178" s="426">
        <v>1.0587085126164275</v>
      </c>
    </row>
    <row r="3179" spans="1:18">
      <c r="A3179" s="134">
        <f t="shared" si="49"/>
        <v>3174</v>
      </c>
      <c r="B3179" s="131">
        <v>11359434.703277143</v>
      </c>
      <c r="C3179" s="131">
        <v>10079184.914973415</v>
      </c>
      <c r="D3179" s="131">
        <v>923631.28361472883</v>
      </c>
      <c r="E3179" s="131">
        <v>5826987.4980078116</v>
      </c>
      <c r="F3179" s="133">
        <v>235965658271.87231</v>
      </c>
      <c r="G3179" s="133">
        <v>59910908176.857803</v>
      </c>
      <c r="H3179" s="133">
        <v>642495532952.34644</v>
      </c>
      <c r="I3179" s="133">
        <v>18768698053932.875</v>
      </c>
      <c r="J3179" s="133">
        <v>263674039358.61597</v>
      </c>
      <c r="K3179" s="133">
        <v>100064157176.07556</v>
      </c>
      <c r="L3179" s="133">
        <v>1951556122773.5325</v>
      </c>
      <c r="M3179" s="133">
        <v>21726487906193.445</v>
      </c>
      <c r="N3179" s="133">
        <v>23126334614023.957</v>
      </c>
      <c r="O3179" s="132">
        <v>0.64732079051814173</v>
      </c>
      <c r="P3179" s="132">
        <v>0.71380138239376911</v>
      </c>
      <c r="Q3179" s="133">
        <v>5704.5719324183419</v>
      </c>
      <c r="R3179" s="426">
        <v>1.1612240332366468</v>
      </c>
    </row>
    <row r="3180" spans="1:18">
      <c r="A3180" s="134">
        <f t="shared" si="49"/>
        <v>3175</v>
      </c>
      <c r="B3180" s="131">
        <v>9008795.46836913</v>
      </c>
      <c r="C3180" s="131">
        <v>6740988.4631629307</v>
      </c>
      <c r="D3180" s="131">
        <v>1029670.2899475151</v>
      </c>
      <c r="E3180" s="131">
        <v>4215169.7314121993</v>
      </c>
      <c r="F3180" s="133">
        <v>190414498642.2124</v>
      </c>
      <c r="G3180" s="133">
        <v>37637167528.497749</v>
      </c>
      <c r="H3180" s="133">
        <v>697280484171.89844</v>
      </c>
      <c r="I3180" s="133">
        <v>11997177776830.961</v>
      </c>
      <c r="J3180" s="133">
        <v>197474138808.08545</v>
      </c>
      <c r="K3180" s="133">
        <v>113365187648.86659</v>
      </c>
      <c r="L3180" s="133">
        <v>2328569702174.8647</v>
      </c>
      <c r="M3180" s="133">
        <v>15333867289634.678</v>
      </c>
      <c r="N3180" s="133">
        <v>16385363870117.434</v>
      </c>
      <c r="O3180" s="132">
        <v>0.62649266281963556</v>
      </c>
      <c r="P3180" s="132">
        <v>0.7002762930188936</v>
      </c>
      <c r="Q3180" s="133">
        <v>4041.7769783220115</v>
      </c>
      <c r="R3180" s="426">
        <v>1.0488939375711319</v>
      </c>
    </row>
    <row r="3181" spans="1:18">
      <c r="A3181" s="134">
        <f t="shared" si="49"/>
        <v>3176</v>
      </c>
      <c r="B3181" s="131">
        <v>10880331.010774214</v>
      </c>
      <c r="C3181" s="131">
        <v>14207299.865605824</v>
      </c>
      <c r="D3181" s="131">
        <v>827832.02503727016</v>
      </c>
      <c r="E3181" s="131">
        <v>3458589.8662117841</v>
      </c>
      <c r="F3181" s="133">
        <v>256227196442.13647</v>
      </c>
      <c r="G3181" s="133">
        <v>75631483714.831482</v>
      </c>
      <c r="H3181" s="133">
        <v>402402011397.95038</v>
      </c>
      <c r="I3181" s="133">
        <v>19616116175887.152</v>
      </c>
      <c r="J3181" s="133">
        <v>230998773074.31952</v>
      </c>
      <c r="K3181" s="133">
        <v>82140991715.638397</v>
      </c>
      <c r="L3181" s="133">
        <v>2032335189220.0249</v>
      </c>
      <c r="M3181" s="133">
        <v>22363993141295.082</v>
      </c>
      <c r="N3181" s="133">
        <v>23676456019173.457</v>
      </c>
      <c r="O3181" s="132">
        <v>0.70238010585881672</v>
      </c>
      <c r="P3181" s="132">
        <v>0.75376718946796817</v>
      </c>
      <c r="Q3181" s="133">
        <v>5840.2703550008528</v>
      </c>
      <c r="R3181" s="426">
        <v>1.111407006623875</v>
      </c>
    </row>
    <row r="3182" spans="1:18">
      <c r="A3182" s="134">
        <f t="shared" si="49"/>
        <v>3177</v>
      </c>
      <c r="B3182" s="131">
        <v>7912556.6544636451</v>
      </c>
      <c r="C3182" s="131">
        <v>3582561.7717179209</v>
      </c>
      <c r="D3182" s="131">
        <v>1170776.5336048228</v>
      </c>
      <c r="E3182" s="131">
        <v>6097609.1809368357</v>
      </c>
      <c r="F3182" s="133">
        <v>300020250545.40759</v>
      </c>
      <c r="G3182" s="133">
        <v>71856758443.516281</v>
      </c>
      <c r="H3182" s="133">
        <v>825409068235.05103</v>
      </c>
      <c r="I3182" s="133">
        <v>8184029268064.3838</v>
      </c>
      <c r="J3182" s="133">
        <v>330177691192.04565</v>
      </c>
      <c r="K3182" s="133">
        <v>102519516323.2155</v>
      </c>
      <c r="L3182" s="133">
        <v>3391162240486.1187</v>
      </c>
      <c r="M3182" s="133">
        <v>12833297784300.814</v>
      </c>
      <c r="N3182" s="133">
        <v>13738541235023.123</v>
      </c>
      <c r="O3182" s="132">
        <v>0.57375049150476209</v>
      </c>
      <c r="P3182" s="132">
        <v>0.63262394458024473</v>
      </c>
      <c r="Q3182" s="133">
        <v>3388.8853564437895</v>
      </c>
      <c r="R3182" s="426">
        <v>1.2636738651677895</v>
      </c>
    </row>
    <row r="3183" spans="1:18">
      <c r="A3183" s="134">
        <f t="shared" si="49"/>
        <v>3178</v>
      </c>
      <c r="B3183" s="131">
        <v>13436528.54258736</v>
      </c>
      <c r="C3183" s="131">
        <v>7690996.485325804</v>
      </c>
      <c r="D3183" s="131">
        <v>813853.25656173576</v>
      </c>
      <c r="E3183" s="131">
        <v>3764695.4941455219</v>
      </c>
      <c r="F3183" s="133">
        <v>209752595533.26636</v>
      </c>
      <c r="G3183" s="133">
        <v>49166427587.22049</v>
      </c>
      <c r="H3183" s="133">
        <v>518414160640.84009</v>
      </c>
      <c r="I3183" s="133">
        <v>12126808594870.885</v>
      </c>
      <c r="J3183" s="133">
        <v>216270810792.08829</v>
      </c>
      <c r="K3183" s="133">
        <v>117822468262.62732</v>
      </c>
      <c r="L3183" s="133">
        <v>1613996923248.1548</v>
      </c>
      <c r="M3183" s="133">
        <v>14593312957814.594</v>
      </c>
      <c r="N3183" s="133">
        <v>15582316116218.727</v>
      </c>
      <c r="O3183" s="132">
        <v>0.57909343930007773</v>
      </c>
      <c r="P3183" s="132">
        <v>0.64697376056895695</v>
      </c>
      <c r="Q3183" s="133">
        <v>3843.6892245236127</v>
      </c>
      <c r="R3183" s="426">
        <v>1.1129446996242234</v>
      </c>
    </row>
    <row r="3184" spans="1:18">
      <c r="A3184" s="134">
        <f t="shared" si="49"/>
        <v>3179</v>
      </c>
      <c r="B3184" s="131">
        <v>10461382.466107659</v>
      </c>
      <c r="C3184" s="131">
        <v>5072647.8285638355</v>
      </c>
      <c r="D3184" s="131">
        <v>575184.11674320512</v>
      </c>
      <c r="E3184" s="131">
        <v>5625805.5998898456</v>
      </c>
      <c r="F3184" s="133">
        <v>168097584977.75647</v>
      </c>
      <c r="G3184" s="133">
        <v>60497368797.592178</v>
      </c>
      <c r="H3184" s="133">
        <v>660762577666.44653</v>
      </c>
      <c r="I3184" s="133">
        <v>10745251080679.168</v>
      </c>
      <c r="J3184" s="133">
        <v>474421498286.70203</v>
      </c>
      <c r="K3184" s="133">
        <v>56969493715.27816</v>
      </c>
      <c r="L3184" s="133">
        <v>1442050424119.4651</v>
      </c>
      <c r="M3184" s="133">
        <v>13379455074467.059</v>
      </c>
      <c r="N3184" s="133">
        <v>14354274949648.805</v>
      </c>
      <c r="O3184" s="132">
        <v>0.59003848661817326</v>
      </c>
      <c r="P3184" s="132">
        <v>0.6513880820821496</v>
      </c>
      <c r="Q3184" s="133">
        <v>3540.7683644915651</v>
      </c>
      <c r="R3184" s="426">
        <v>1.1460235514818393</v>
      </c>
    </row>
    <row r="3185" spans="1:18">
      <c r="A3185" s="134">
        <f t="shared" si="49"/>
        <v>3180</v>
      </c>
      <c r="B3185" s="131">
        <v>12255004.615699824</v>
      </c>
      <c r="C3185" s="131">
        <v>21319800.283787761</v>
      </c>
      <c r="D3185" s="131">
        <v>802766.48325026839</v>
      </c>
      <c r="E3185" s="131">
        <v>4151851.2872110261</v>
      </c>
      <c r="F3185" s="133">
        <v>231971256084.3136</v>
      </c>
      <c r="G3185" s="133">
        <v>37916594397.054352</v>
      </c>
      <c r="H3185" s="133">
        <v>411554585204.29126</v>
      </c>
      <c r="I3185" s="133">
        <v>26793180422075.348</v>
      </c>
      <c r="J3185" s="133">
        <v>216093709647.91669</v>
      </c>
      <c r="K3185" s="133">
        <v>86345943633.077057</v>
      </c>
      <c r="L3185" s="133">
        <v>1661127556582.4727</v>
      </c>
      <c r="M3185" s="133">
        <v>29168302217143.109</v>
      </c>
      <c r="N3185" s="133">
        <v>30968563118716.813</v>
      </c>
      <c r="O3185" s="132">
        <v>0.71507340414328813</v>
      </c>
      <c r="P3185" s="132">
        <v>0.77859362190733405</v>
      </c>
      <c r="Q3185" s="133">
        <v>7639.0140894713404</v>
      </c>
      <c r="R3185" s="426">
        <v>1.093643185711922</v>
      </c>
    </row>
    <row r="3186" spans="1:18">
      <c r="A3186" s="134">
        <f t="shared" si="49"/>
        <v>3181</v>
      </c>
      <c r="B3186" s="131">
        <v>11261782.369729605</v>
      </c>
      <c r="C3186" s="131">
        <v>5151434.9195861882</v>
      </c>
      <c r="D3186" s="131">
        <v>760410.09533695807</v>
      </c>
      <c r="E3186" s="131">
        <v>6770327.7979595046</v>
      </c>
      <c r="F3186" s="133">
        <v>310098774846.67737</v>
      </c>
      <c r="G3186" s="133">
        <v>55142712393.982567</v>
      </c>
      <c r="H3186" s="133">
        <v>469361252361.73267</v>
      </c>
      <c r="I3186" s="133">
        <v>10332180180441.947</v>
      </c>
      <c r="J3186" s="133">
        <v>411067144027.01758</v>
      </c>
      <c r="K3186" s="133">
        <v>63408721497.908478</v>
      </c>
      <c r="L3186" s="133">
        <v>1676643928923.9119</v>
      </c>
      <c r="M3186" s="133">
        <v>12952661227252.518</v>
      </c>
      <c r="N3186" s="133">
        <v>13838140592571.672</v>
      </c>
      <c r="O3186" s="132">
        <v>0.55616896336872523</v>
      </c>
      <c r="P3186" s="132">
        <v>0.61714725995119746</v>
      </c>
      <c r="Q3186" s="133">
        <v>3413.4535255480196</v>
      </c>
      <c r="R3186" s="426">
        <v>1.0425904067826759</v>
      </c>
    </row>
    <row r="3187" spans="1:18">
      <c r="A3187" s="134">
        <f t="shared" si="49"/>
        <v>3182</v>
      </c>
      <c r="B3187" s="131">
        <v>11283909.686559247</v>
      </c>
      <c r="C3187" s="131">
        <v>13289323.168162407</v>
      </c>
      <c r="D3187" s="131">
        <v>1988393.548038786</v>
      </c>
      <c r="E3187" s="131">
        <v>3824308.5548260557</v>
      </c>
      <c r="F3187" s="133">
        <v>190494095120.96289</v>
      </c>
      <c r="G3187" s="133">
        <v>36763834721.7174</v>
      </c>
      <c r="H3187" s="133">
        <v>351929176172.34076</v>
      </c>
      <c r="I3187" s="133">
        <v>17112734834379.285</v>
      </c>
      <c r="J3187" s="133">
        <v>267866194140.25912</v>
      </c>
      <c r="K3187" s="133">
        <v>166979315923.54907</v>
      </c>
      <c r="L3187" s="133">
        <v>5284923331953.3516</v>
      </c>
      <c r="M3187" s="133">
        <v>23184432852568.785</v>
      </c>
      <c r="N3187" s="133">
        <v>24508172571306.418</v>
      </c>
      <c r="O3187" s="132">
        <v>0.66532937653859314</v>
      </c>
      <c r="P3187" s="132">
        <v>0.72055838564037067</v>
      </c>
      <c r="Q3187" s="133">
        <v>6045.429839986783</v>
      </c>
      <c r="R3187" s="426">
        <v>1.2116466435545103</v>
      </c>
    </row>
    <row r="3188" spans="1:18">
      <c r="A3188" s="134">
        <f t="shared" si="49"/>
        <v>3183</v>
      </c>
      <c r="B3188" s="131">
        <v>7785184.233284859</v>
      </c>
      <c r="C3188" s="131">
        <v>14856606.92802337</v>
      </c>
      <c r="D3188" s="131">
        <v>660928.67481464474</v>
      </c>
      <c r="E3188" s="131">
        <v>4266535.550584767</v>
      </c>
      <c r="F3188" s="133">
        <v>280450232465.8031</v>
      </c>
      <c r="G3188" s="133">
        <v>67262755075.046608</v>
      </c>
      <c r="H3188" s="133">
        <v>537940821767.01056</v>
      </c>
      <c r="I3188" s="133">
        <v>24866472730242.633</v>
      </c>
      <c r="J3188" s="133">
        <v>270793138325.30136</v>
      </c>
      <c r="K3188" s="133">
        <v>71956419014.641876</v>
      </c>
      <c r="L3188" s="133">
        <v>1560938303899.2861</v>
      </c>
      <c r="M3188" s="133">
        <v>27308101413248.871</v>
      </c>
      <c r="N3188" s="133">
        <v>29036228898243.465</v>
      </c>
      <c r="O3188" s="132">
        <v>0.72603125922851075</v>
      </c>
      <c r="P3188" s="132">
        <v>0.78519491603856306</v>
      </c>
      <c r="Q3188" s="133">
        <v>7162.3652931039624</v>
      </c>
      <c r="R3188" s="426">
        <v>1.2042207592369845</v>
      </c>
    </row>
    <row r="3189" spans="1:18">
      <c r="A3189" s="134">
        <f t="shared" si="49"/>
        <v>3184</v>
      </c>
      <c r="B3189" s="131">
        <v>9976805.939937517</v>
      </c>
      <c r="C3189" s="131">
        <v>6635922.3390203323</v>
      </c>
      <c r="D3189" s="131">
        <v>627689.95063392713</v>
      </c>
      <c r="E3189" s="131">
        <v>3578027.8726390935</v>
      </c>
      <c r="F3189" s="133">
        <v>146111486484.74323</v>
      </c>
      <c r="G3189" s="133">
        <v>30966017257.907707</v>
      </c>
      <c r="H3189" s="133">
        <v>253504639471.94995</v>
      </c>
      <c r="I3189" s="133">
        <v>11014080685311.838</v>
      </c>
      <c r="J3189" s="133">
        <v>211650587134.15408</v>
      </c>
      <c r="K3189" s="133">
        <v>61433778322.318008</v>
      </c>
      <c r="L3189" s="133">
        <v>1363812051916.2427</v>
      </c>
      <c r="M3189" s="133">
        <v>12904481742156.502</v>
      </c>
      <c r="N3189" s="133">
        <v>13764919511765.918</v>
      </c>
      <c r="O3189" s="132">
        <v>0.61559455450999279</v>
      </c>
      <c r="P3189" s="132">
        <v>0.67674165968043487</v>
      </c>
      <c r="Q3189" s="133">
        <v>3395.3920847967238</v>
      </c>
      <c r="R3189" s="426">
        <v>1.1265376523405033</v>
      </c>
    </row>
    <row r="3190" spans="1:18">
      <c r="A3190" s="134">
        <f t="shared" si="49"/>
        <v>3185</v>
      </c>
      <c r="B3190" s="131">
        <v>13657290.002677664</v>
      </c>
      <c r="C3190" s="131">
        <v>7071536.3683004323</v>
      </c>
      <c r="D3190" s="131">
        <v>1424228.3995515266</v>
      </c>
      <c r="E3190" s="131">
        <v>5802688.0892561227</v>
      </c>
      <c r="F3190" s="133">
        <v>298952564720.61755</v>
      </c>
      <c r="G3190" s="133">
        <v>69602932345.310928</v>
      </c>
      <c r="H3190" s="133">
        <v>819417241197.42419</v>
      </c>
      <c r="I3190" s="133">
        <v>11951836224935.137</v>
      </c>
      <c r="J3190" s="133">
        <v>327173082743.40247</v>
      </c>
      <c r="K3190" s="133">
        <v>138425979747.57452</v>
      </c>
      <c r="L3190" s="133">
        <v>2785367181652.1128</v>
      </c>
      <c r="M3190" s="133">
        <v>16022219710275.65</v>
      </c>
      <c r="N3190" s="133">
        <v>17165193780096.223</v>
      </c>
      <c r="O3190" s="132">
        <v>0.56668759537183444</v>
      </c>
      <c r="P3190" s="132">
        <v>0.64308587859900523</v>
      </c>
      <c r="Q3190" s="133">
        <v>4234.1375875915692</v>
      </c>
      <c r="R3190" s="426">
        <v>1.044175530258979</v>
      </c>
    </row>
    <row r="3191" spans="1:18">
      <c r="A3191" s="134">
        <f t="shared" si="49"/>
        <v>3186</v>
      </c>
      <c r="B3191" s="131">
        <v>9604280.4637843259</v>
      </c>
      <c r="C3191" s="131">
        <v>12274320.186637711</v>
      </c>
      <c r="D3191" s="131">
        <v>1157542.7027326005</v>
      </c>
      <c r="E3191" s="131">
        <v>3158426.4676396418</v>
      </c>
      <c r="F3191" s="133">
        <v>260270614921.19116</v>
      </c>
      <c r="G3191" s="133">
        <v>57477358870.56955</v>
      </c>
      <c r="H3191" s="133">
        <v>826220538181.47607</v>
      </c>
      <c r="I3191" s="133">
        <v>20050887041734.465</v>
      </c>
      <c r="J3191" s="133">
        <v>192850946568.24005</v>
      </c>
      <c r="K3191" s="133">
        <v>102769852505.72484</v>
      </c>
      <c r="L3191" s="133">
        <v>2210124377394.8345</v>
      </c>
      <c r="M3191" s="133">
        <v>23382852756384.742</v>
      </c>
      <c r="N3191" s="133">
        <v>24829509322029.281</v>
      </c>
      <c r="O3191" s="132">
        <v>0.70853479483481308</v>
      </c>
      <c r="P3191" s="132">
        <v>0.7659917061037268</v>
      </c>
      <c r="Q3191" s="133">
        <v>6124.6939620200501</v>
      </c>
      <c r="R3191" s="426">
        <v>0.91368855609780175</v>
      </c>
    </row>
    <row r="3192" spans="1:18">
      <c r="A3192" s="134">
        <f t="shared" si="49"/>
        <v>3187</v>
      </c>
      <c r="B3192" s="131">
        <v>8442687.9590310864</v>
      </c>
      <c r="C3192" s="131">
        <v>16010025.498708816</v>
      </c>
      <c r="D3192" s="131">
        <v>896869.79775808379</v>
      </c>
      <c r="E3192" s="131">
        <v>6252090.5199141046</v>
      </c>
      <c r="F3192" s="133">
        <v>298279562524.1189</v>
      </c>
      <c r="G3192" s="133">
        <v>68195820860.556091</v>
      </c>
      <c r="H3192" s="133">
        <v>139633105281.28223</v>
      </c>
      <c r="I3192" s="133">
        <v>24515895414576.602</v>
      </c>
      <c r="J3192" s="133">
        <v>567096992192.51782</v>
      </c>
      <c r="K3192" s="133">
        <v>83903265072.478592</v>
      </c>
      <c r="L3192" s="133">
        <v>1874239452568.5168</v>
      </c>
      <c r="M3192" s="133">
        <v>27180768229691.398</v>
      </c>
      <c r="N3192" s="133">
        <v>28789128768875.406</v>
      </c>
      <c r="O3192" s="132">
        <v>0.72151019140934636</v>
      </c>
      <c r="P3192" s="132">
        <v>0.77905362486754148</v>
      </c>
      <c r="Q3192" s="133">
        <v>7101.4131151641359</v>
      </c>
      <c r="R3192" s="426">
        <v>0.97096010526545973</v>
      </c>
    </row>
    <row r="3193" spans="1:18">
      <c r="A3193" s="134">
        <f t="shared" si="49"/>
        <v>3188</v>
      </c>
      <c r="B3193" s="131">
        <v>8972919.1565364525</v>
      </c>
      <c r="C3193" s="131">
        <v>8056775.5775043713</v>
      </c>
      <c r="D3193" s="131">
        <v>1248313.1130668679</v>
      </c>
      <c r="E3193" s="131">
        <v>3755589.5898177931</v>
      </c>
      <c r="F3193" s="133">
        <v>285836807115.95764</v>
      </c>
      <c r="G3193" s="133">
        <v>53804031335.14444</v>
      </c>
      <c r="H3193" s="133">
        <v>656873165997.16431</v>
      </c>
      <c r="I3193" s="133">
        <v>16044011432882.467</v>
      </c>
      <c r="J3193" s="133">
        <v>199571620146.6936</v>
      </c>
      <c r="K3193" s="133">
        <v>70791657984.417557</v>
      </c>
      <c r="L3193" s="133">
        <v>3823241253958.5703</v>
      </c>
      <c r="M3193" s="133">
        <v>20794489130969.313</v>
      </c>
      <c r="N3193" s="133">
        <v>22146393376423.285</v>
      </c>
      <c r="O3193" s="132">
        <v>0.71469248885045</v>
      </c>
      <c r="P3193" s="132">
        <v>0.77911067936584111</v>
      </c>
      <c r="Q3193" s="133">
        <v>5462.8498708493553</v>
      </c>
      <c r="R3193" s="426">
        <v>1.1638005303919774</v>
      </c>
    </row>
    <row r="3194" spans="1:18">
      <c r="A3194" s="134">
        <f t="shared" si="49"/>
        <v>3189</v>
      </c>
      <c r="B3194" s="131">
        <v>8780585.2382315397</v>
      </c>
      <c r="C3194" s="131">
        <v>3905155.0260573891</v>
      </c>
      <c r="D3194" s="131">
        <v>1114379.2135051312</v>
      </c>
      <c r="E3194" s="131">
        <v>2172121.6130204052</v>
      </c>
      <c r="F3194" s="133">
        <v>227547395214.78143</v>
      </c>
      <c r="G3194" s="133">
        <v>50604387743.961136</v>
      </c>
      <c r="H3194" s="133">
        <v>528282491264.89771</v>
      </c>
      <c r="I3194" s="133">
        <v>7943112821020.0176</v>
      </c>
      <c r="J3194" s="133">
        <v>114425136995.40749</v>
      </c>
      <c r="K3194" s="133">
        <v>140796019581.03519</v>
      </c>
      <c r="L3194" s="133">
        <v>2416544935717.5156</v>
      </c>
      <c r="M3194" s="133">
        <v>11143161404578.873</v>
      </c>
      <c r="N3194" s="133">
        <v>11915672267629.563</v>
      </c>
      <c r="O3194" s="132">
        <v>0.59352090406710178</v>
      </c>
      <c r="P3194" s="132">
        <v>0.67688142053732525</v>
      </c>
      <c r="Q3194" s="133">
        <v>2939.2383491932815</v>
      </c>
      <c r="R3194" s="426">
        <v>1.0792131534716174</v>
      </c>
    </row>
    <row r="3195" spans="1:18">
      <c r="A3195" s="134">
        <f t="shared" si="49"/>
        <v>3190</v>
      </c>
      <c r="B3195" s="131">
        <v>12897082.520363675</v>
      </c>
      <c r="C3195" s="131">
        <v>12979489.048421027</v>
      </c>
      <c r="D3195" s="131">
        <v>1203181.0782610748</v>
      </c>
      <c r="E3195" s="131">
        <v>4507187.4728800301</v>
      </c>
      <c r="F3195" s="133">
        <v>201925801001.83997</v>
      </c>
      <c r="G3195" s="133">
        <v>43102214495.513626</v>
      </c>
      <c r="H3195" s="133">
        <v>953285416953.18176</v>
      </c>
      <c r="I3195" s="133">
        <v>16194334434990.342</v>
      </c>
      <c r="J3195" s="133">
        <v>284806135746.18561</v>
      </c>
      <c r="K3195" s="133">
        <v>78020240343.274277</v>
      </c>
      <c r="L3195" s="133">
        <v>3130621450604.0825</v>
      </c>
      <c r="M3195" s="133">
        <v>20641067678637.066</v>
      </c>
      <c r="N3195" s="133">
        <v>22004458134589.594</v>
      </c>
      <c r="O3195" s="132">
        <v>0.63286754047247473</v>
      </c>
      <c r="P3195" s="132">
        <v>0.69430151624194669</v>
      </c>
      <c r="Q3195" s="133">
        <v>5427.8387110482472</v>
      </c>
      <c r="R3195" s="426">
        <v>1.292542040306774</v>
      </c>
    </row>
    <row r="3196" spans="1:18">
      <c r="A3196" s="134">
        <f t="shared" si="49"/>
        <v>3191</v>
      </c>
      <c r="B3196" s="131">
        <v>7838320.1709736241</v>
      </c>
      <c r="C3196" s="131">
        <v>6014937.9972129939</v>
      </c>
      <c r="D3196" s="131">
        <v>756148.51778559992</v>
      </c>
      <c r="E3196" s="131">
        <v>4221926.5670995228</v>
      </c>
      <c r="F3196" s="133">
        <v>179658454344.24103</v>
      </c>
      <c r="G3196" s="133">
        <v>39895039072.303947</v>
      </c>
      <c r="H3196" s="133">
        <v>633171475476.0907</v>
      </c>
      <c r="I3196" s="133">
        <v>10218228821356.354</v>
      </c>
      <c r="J3196" s="133">
        <v>259867952891.33142</v>
      </c>
      <c r="K3196" s="133">
        <v>93776408427.423828</v>
      </c>
      <c r="L3196" s="133">
        <v>1440140237873.9932</v>
      </c>
      <c r="M3196" s="133">
        <v>12645184896025.191</v>
      </c>
      <c r="N3196" s="133">
        <v>13583143507138.123</v>
      </c>
      <c r="O3196" s="132">
        <v>0.60393576950209904</v>
      </c>
      <c r="P3196" s="132">
        <v>0.67876539880719333</v>
      </c>
      <c r="Q3196" s="133">
        <v>3350.5534058061476</v>
      </c>
      <c r="R3196" s="426">
        <v>0.99983579827045277</v>
      </c>
    </row>
    <row r="3197" spans="1:18">
      <c r="A3197" s="134">
        <f t="shared" si="49"/>
        <v>3192</v>
      </c>
      <c r="B3197" s="131">
        <v>10819755.244397718</v>
      </c>
      <c r="C3197" s="131">
        <v>5830427.6397686396</v>
      </c>
      <c r="D3197" s="131">
        <v>735610.28262559918</v>
      </c>
      <c r="E3197" s="131">
        <v>5965178.2500868859</v>
      </c>
      <c r="F3197" s="133">
        <v>216078453555.81842</v>
      </c>
      <c r="G3197" s="133">
        <v>30429035737.298347</v>
      </c>
      <c r="H3197" s="133">
        <v>267961953433.4942</v>
      </c>
      <c r="I3197" s="133">
        <v>11101799902438.795</v>
      </c>
      <c r="J3197" s="133">
        <v>421327241023.18359</v>
      </c>
      <c r="K3197" s="133">
        <v>80420563607.454315</v>
      </c>
      <c r="L3197" s="133">
        <v>1602235110010.4954</v>
      </c>
      <c r="M3197" s="133">
        <v>13473744770513.424</v>
      </c>
      <c r="N3197" s="133">
        <v>14465472594398.658</v>
      </c>
      <c r="O3197" s="132">
        <v>0.57283330613411543</v>
      </c>
      <c r="P3197" s="132">
        <v>0.62066020111539988</v>
      </c>
      <c r="Q3197" s="133">
        <v>3568.1974825847701</v>
      </c>
      <c r="R3197" s="426">
        <v>1.1167261815246274</v>
      </c>
    </row>
    <row r="3198" spans="1:18">
      <c r="A3198" s="134">
        <f t="shared" si="49"/>
        <v>3193</v>
      </c>
      <c r="B3198" s="131">
        <v>5601376.0093710152</v>
      </c>
      <c r="C3198" s="131">
        <v>7416190.420722058</v>
      </c>
      <c r="D3198" s="131">
        <v>1191239.8076929748</v>
      </c>
      <c r="E3198" s="131">
        <v>4220121.3713921877</v>
      </c>
      <c r="F3198" s="133">
        <v>244606211095.13959</v>
      </c>
      <c r="G3198" s="133">
        <v>55188951576.612946</v>
      </c>
      <c r="H3198" s="133">
        <v>578147851400.77832</v>
      </c>
      <c r="I3198" s="133">
        <v>13144234186621.623</v>
      </c>
      <c r="J3198" s="133">
        <v>275764246963.83435</v>
      </c>
      <c r="K3198" s="133">
        <v>129097141561.60544</v>
      </c>
      <c r="L3198" s="133">
        <v>2026857555953.8269</v>
      </c>
      <c r="M3198" s="133">
        <v>16154100982501.668</v>
      </c>
      <c r="N3198" s="133">
        <v>17223220386597.021</v>
      </c>
      <c r="O3198" s="132">
        <v>0.66371264663426077</v>
      </c>
      <c r="P3198" s="132">
        <v>0.7436371292514069</v>
      </c>
      <c r="Q3198" s="133">
        <v>4248.4510080407063</v>
      </c>
      <c r="R3198" s="426">
        <v>0.92314338160889897</v>
      </c>
    </row>
    <row r="3199" spans="1:18">
      <c r="A3199" s="134">
        <f t="shared" si="49"/>
        <v>3194</v>
      </c>
      <c r="B3199" s="131">
        <v>5877096.8649517335</v>
      </c>
      <c r="C3199" s="131">
        <v>5105741.1358030336</v>
      </c>
      <c r="D3199" s="131">
        <v>1304490.9240723518</v>
      </c>
      <c r="E3199" s="131">
        <v>8844115.4159618504</v>
      </c>
      <c r="F3199" s="133">
        <v>162026844611.56427</v>
      </c>
      <c r="G3199" s="133">
        <v>54906093498.434586</v>
      </c>
      <c r="H3199" s="133">
        <v>595480343239.70227</v>
      </c>
      <c r="I3199" s="133">
        <v>8662822937072.9219</v>
      </c>
      <c r="J3199" s="133">
        <v>610554199968.12512</v>
      </c>
      <c r="K3199" s="133">
        <v>145040090246.72061</v>
      </c>
      <c r="L3199" s="133">
        <v>3595042428246.9004</v>
      </c>
      <c r="M3199" s="133">
        <v>13608939998774.371</v>
      </c>
      <c r="N3199" s="133">
        <v>14490382186297.219</v>
      </c>
      <c r="O3199" s="132">
        <v>0.57171772503919693</v>
      </c>
      <c r="P3199" s="132">
        <v>0.64766180494866843</v>
      </c>
      <c r="Q3199" s="133">
        <v>3574.3419305123875</v>
      </c>
      <c r="R3199" s="426">
        <v>1.1667911469374534</v>
      </c>
    </row>
    <row r="3200" spans="1:18">
      <c r="A3200" s="134">
        <f t="shared" si="49"/>
        <v>3195</v>
      </c>
      <c r="B3200" s="131">
        <v>8323403.5861502979</v>
      </c>
      <c r="C3200" s="131">
        <v>4539611.3423897345</v>
      </c>
      <c r="D3200" s="131">
        <v>1584592.4984357515</v>
      </c>
      <c r="E3200" s="131">
        <v>5176317.1003056597</v>
      </c>
      <c r="F3200" s="133">
        <v>195346078390.62158</v>
      </c>
      <c r="G3200" s="133">
        <v>42406195155.264145</v>
      </c>
      <c r="H3200" s="133">
        <v>619656972106.375</v>
      </c>
      <c r="I3200" s="133">
        <v>9182428958844.4121</v>
      </c>
      <c r="J3200" s="133">
        <v>235130944499.17645</v>
      </c>
      <c r="K3200" s="133">
        <v>173506026312.4162</v>
      </c>
      <c r="L3200" s="133">
        <v>3235661902620.6963</v>
      </c>
      <c r="M3200" s="133">
        <v>13446384804383.074</v>
      </c>
      <c r="N3200" s="133">
        <v>14373426317044.754</v>
      </c>
      <c r="O3200" s="132">
        <v>0.56691351864500616</v>
      </c>
      <c r="P3200" s="132">
        <v>0.63579038358708695</v>
      </c>
      <c r="Q3200" s="133">
        <v>3545.4924314367918</v>
      </c>
      <c r="R3200" s="426">
        <v>0.93536500873297979</v>
      </c>
    </row>
    <row r="3201" spans="1:18">
      <c r="A3201" s="134">
        <f t="shared" si="49"/>
        <v>3196</v>
      </c>
      <c r="B3201" s="131">
        <v>11666108.820235899</v>
      </c>
      <c r="C3201" s="131">
        <v>5139202.9089824362</v>
      </c>
      <c r="D3201" s="131">
        <v>1185678.3187337976</v>
      </c>
      <c r="E3201" s="131">
        <v>4751950.3876441345</v>
      </c>
      <c r="F3201" s="133">
        <v>257330715854.27798</v>
      </c>
      <c r="G3201" s="133">
        <v>50545747241.677452</v>
      </c>
      <c r="H3201" s="133">
        <v>524158274283.95959</v>
      </c>
      <c r="I3201" s="133">
        <v>9779677976139.457</v>
      </c>
      <c r="J3201" s="133">
        <v>318631762028.29498</v>
      </c>
      <c r="K3201" s="133">
        <v>120077217564.173</v>
      </c>
      <c r="L3201" s="133">
        <v>3543760643311.27</v>
      </c>
      <c r="M3201" s="133">
        <v>14286305873327.154</v>
      </c>
      <c r="N3201" s="133">
        <v>15285246536758.627</v>
      </c>
      <c r="O3201" s="132">
        <v>0.59665314484292098</v>
      </c>
      <c r="P3201" s="132">
        <v>0.67194888517880291</v>
      </c>
      <c r="Q3201" s="133">
        <v>3770.4110845482551</v>
      </c>
      <c r="R3201" s="426">
        <v>1.2265609293472597</v>
      </c>
    </row>
    <row r="3202" spans="1:18">
      <c r="A3202" s="134">
        <f t="shared" si="49"/>
        <v>3197</v>
      </c>
      <c r="B3202" s="131">
        <v>11246866.433606105</v>
      </c>
      <c r="C3202" s="131">
        <v>4807430.1468313718</v>
      </c>
      <c r="D3202" s="131">
        <v>502052.00146338908</v>
      </c>
      <c r="E3202" s="131">
        <v>6106071.8193969466</v>
      </c>
      <c r="F3202" s="133">
        <v>213959017903.02478</v>
      </c>
      <c r="G3202" s="133">
        <v>35944633742.466522</v>
      </c>
      <c r="H3202" s="133">
        <v>499016945851.0885</v>
      </c>
      <c r="I3202" s="133">
        <v>8524049587494.5752</v>
      </c>
      <c r="J3202" s="133">
        <v>443580060253.01123</v>
      </c>
      <c r="K3202" s="133">
        <v>44012192182.259155</v>
      </c>
      <c r="L3202" s="133">
        <v>994503481133.87683</v>
      </c>
      <c r="M3202" s="133">
        <v>10505162266914.813</v>
      </c>
      <c r="N3202" s="133">
        <v>11304389022584.561</v>
      </c>
      <c r="O3202" s="132">
        <v>0.53448804805005234</v>
      </c>
      <c r="P3202" s="132">
        <v>0.60704530216463359</v>
      </c>
      <c r="Q3202" s="133">
        <v>2788.4531382793689</v>
      </c>
      <c r="R3202" s="426">
        <v>1.1820488336764388</v>
      </c>
    </row>
    <row r="3203" spans="1:18">
      <c r="A3203" s="134">
        <f t="shared" si="49"/>
        <v>3198</v>
      </c>
      <c r="B3203" s="131">
        <v>11581009.842244614</v>
      </c>
      <c r="C3203" s="131">
        <v>5472713.5591683304</v>
      </c>
      <c r="D3203" s="131">
        <v>695121.35920014768</v>
      </c>
      <c r="E3203" s="131">
        <v>3747364.0822300268</v>
      </c>
      <c r="F3203" s="133">
        <v>255100323640.65906</v>
      </c>
      <c r="G3203" s="133">
        <v>54432411806.404785</v>
      </c>
      <c r="H3203" s="133">
        <v>592871705943.32605</v>
      </c>
      <c r="I3203" s="133">
        <v>11182030009534.01</v>
      </c>
      <c r="J3203" s="133">
        <v>225631858870.14371</v>
      </c>
      <c r="K3203" s="133">
        <v>62909962044.609329</v>
      </c>
      <c r="L3203" s="133">
        <v>1805574848534.6538</v>
      </c>
      <c r="M3203" s="133">
        <v>13869018384926.744</v>
      </c>
      <c r="N3203" s="133">
        <v>14830342158620.207</v>
      </c>
      <c r="O3203" s="132">
        <v>0.61142404878122081</v>
      </c>
      <c r="P3203" s="132">
        <v>0.67353836869705386</v>
      </c>
      <c r="Q3203" s="133">
        <v>3658.1998417908749</v>
      </c>
      <c r="R3203" s="426">
        <v>1.2648114205807806</v>
      </c>
    </row>
    <row r="3204" spans="1:18">
      <c r="A3204" s="134">
        <f t="shared" si="49"/>
        <v>3199</v>
      </c>
      <c r="B3204" s="131">
        <v>7976545.2411102876</v>
      </c>
      <c r="C3204" s="131">
        <v>15760199.993621569</v>
      </c>
      <c r="D3204" s="131">
        <v>1190866.060864852</v>
      </c>
      <c r="E3204" s="131">
        <v>4233319.1756118545</v>
      </c>
      <c r="F3204" s="133">
        <v>188699781417.30035</v>
      </c>
      <c r="G3204" s="133">
        <v>42637038575.701988</v>
      </c>
      <c r="H3204" s="133">
        <v>605600708926.59131</v>
      </c>
      <c r="I3204" s="133">
        <v>20197616660454.5</v>
      </c>
      <c r="J3204" s="133">
        <v>302341800969.85498</v>
      </c>
      <c r="K3204" s="133">
        <v>86054288893.612076</v>
      </c>
      <c r="L3204" s="133">
        <v>2274105762409.9634</v>
      </c>
      <c r="M3204" s="133">
        <v>23465719221654.523</v>
      </c>
      <c r="N3204" s="133">
        <v>24952971690722.082</v>
      </c>
      <c r="O3204" s="132">
        <v>0.70169843607363014</v>
      </c>
      <c r="P3204" s="132">
        <v>0.78063395996095142</v>
      </c>
      <c r="Q3204" s="133">
        <v>6155.1484190237006</v>
      </c>
      <c r="R3204" s="426">
        <v>1.0565983837222643</v>
      </c>
    </row>
    <row r="3205" spans="1:18">
      <c r="A3205" s="134">
        <f t="shared" si="49"/>
        <v>3200</v>
      </c>
      <c r="B3205" s="131">
        <v>8286753.12342609</v>
      </c>
      <c r="C3205" s="131">
        <v>6722920.0880331453</v>
      </c>
      <c r="D3205" s="131">
        <v>1219828.3686122105</v>
      </c>
      <c r="E3205" s="131">
        <v>3405813.9211295363</v>
      </c>
      <c r="F3205" s="133">
        <v>198314589770.02496</v>
      </c>
      <c r="G3205" s="133">
        <v>41594892619.7183</v>
      </c>
      <c r="H3205" s="133">
        <v>795905978757.73621</v>
      </c>
      <c r="I3205" s="133">
        <v>12001547279339.441</v>
      </c>
      <c r="J3205" s="133">
        <v>173603465895.61813</v>
      </c>
      <c r="K3205" s="133">
        <v>107800693759.04593</v>
      </c>
      <c r="L3205" s="133">
        <v>2333802246992.8501</v>
      </c>
      <c r="M3205" s="133">
        <v>15412659664744.691</v>
      </c>
      <c r="N3205" s="133">
        <v>16451757283862.955</v>
      </c>
      <c r="O3205" s="132">
        <v>0.62743056129363306</v>
      </c>
      <c r="P3205" s="132">
        <v>0.70142323518897376</v>
      </c>
      <c r="Q3205" s="133">
        <v>4058.1542387427121</v>
      </c>
      <c r="R3205" s="426">
        <v>1.0269328620408795</v>
      </c>
    </row>
    <row r="3206" spans="1:18">
      <c r="A3206" s="134">
        <f t="shared" si="49"/>
        <v>3201</v>
      </c>
      <c r="B3206" s="131">
        <v>6708451.2382443538</v>
      </c>
      <c r="C3206" s="131">
        <v>4729269.3773235902</v>
      </c>
      <c r="D3206" s="131">
        <v>1074257.1080509706</v>
      </c>
      <c r="E3206" s="131">
        <v>6482442.3405077774</v>
      </c>
      <c r="F3206" s="133">
        <v>189330750692.62741</v>
      </c>
      <c r="G3206" s="133">
        <v>44964328258.56601</v>
      </c>
      <c r="H3206" s="133">
        <v>305780789680.67517</v>
      </c>
      <c r="I3206" s="133">
        <v>9824637008983.2715</v>
      </c>
      <c r="J3206" s="133">
        <v>359439543493.28943</v>
      </c>
      <c r="K3206" s="133">
        <v>98104941287.854675</v>
      </c>
      <c r="L3206" s="133">
        <v>1939649979729.9739</v>
      </c>
      <c r="M3206" s="133">
        <v>12527612263175.066</v>
      </c>
      <c r="N3206" s="133">
        <v>13341797421798.576</v>
      </c>
      <c r="O3206" s="132">
        <v>0.58004876954839535</v>
      </c>
      <c r="P3206" s="132">
        <v>0.64734431641797141</v>
      </c>
      <c r="Q3206" s="133">
        <v>3291.0205776513508</v>
      </c>
      <c r="R3206" s="426">
        <v>0.90658722477540499</v>
      </c>
    </row>
    <row r="3207" spans="1:18">
      <c r="A3207" s="134">
        <f t="shared" si="49"/>
        <v>3202</v>
      </c>
      <c r="B3207" s="131">
        <v>10512035.9517434</v>
      </c>
      <c r="C3207" s="131">
        <v>13021798.61822602</v>
      </c>
      <c r="D3207" s="131">
        <v>762089.38543701707</v>
      </c>
      <c r="E3207" s="131">
        <v>4502277.2010092232</v>
      </c>
      <c r="F3207" s="133">
        <v>209452785841.40436</v>
      </c>
      <c r="G3207" s="133">
        <v>45048682046.230423</v>
      </c>
      <c r="H3207" s="133">
        <v>605884937207.27185</v>
      </c>
      <c r="I3207" s="133">
        <v>20758872390845.246</v>
      </c>
      <c r="J3207" s="133">
        <v>250251816147.47784</v>
      </c>
      <c r="K3207" s="133">
        <v>61781367004.427231</v>
      </c>
      <c r="L3207" s="133">
        <v>1920423252682.8413</v>
      </c>
      <c r="M3207" s="133">
        <v>23597213763887.262</v>
      </c>
      <c r="N3207" s="133">
        <v>25082926272950.539</v>
      </c>
      <c r="O3207" s="132">
        <v>0.69351639565734657</v>
      </c>
      <c r="P3207" s="132">
        <v>0.75646098803738759</v>
      </c>
      <c r="Q3207" s="133">
        <v>6187.204310051934</v>
      </c>
      <c r="R3207" s="426">
        <v>1.076212540930283</v>
      </c>
    </row>
    <row r="3208" spans="1:18">
      <c r="A3208" s="134">
        <f t="shared" ref="A3208:A3271" si="50">A3207+1</f>
        <v>3203</v>
      </c>
      <c r="B3208" s="131">
        <v>9054181.120560756</v>
      </c>
      <c r="C3208" s="131">
        <v>4062043.4511513077</v>
      </c>
      <c r="D3208" s="131">
        <v>806837.46915559331</v>
      </c>
      <c r="E3208" s="131">
        <v>4508916.3563126354</v>
      </c>
      <c r="F3208" s="133">
        <v>196535985284.82666</v>
      </c>
      <c r="G3208" s="133">
        <v>44682173482.695122</v>
      </c>
      <c r="H3208" s="133">
        <v>588341668826.2677</v>
      </c>
      <c r="I3208" s="133">
        <v>6457227813638.4727</v>
      </c>
      <c r="J3208" s="133">
        <v>299972106787.81531</v>
      </c>
      <c r="K3208" s="133">
        <v>72563081583.854446</v>
      </c>
      <c r="L3208" s="133">
        <v>1576324789250.1875</v>
      </c>
      <c r="M3208" s="133">
        <v>8994429460086.5977</v>
      </c>
      <c r="N3208" s="133">
        <v>9653399756374.5508</v>
      </c>
      <c r="O3208" s="132">
        <v>0.53080958222443575</v>
      </c>
      <c r="P3208" s="132">
        <v>0.6107713042887486</v>
      </c>
      <c r="Q3208" s="133">
        <v>2381.2036892882466</v>
      </c>
      <c r="R3208" s="426">
        <v>1.0853255366127785</v>
      </c>
    </row>
    <row r="3209" spans="1:18">
      <c r="A3209" s="134">
        <f t="shared" si="50"/>
        <v>3204</v>
      </c>
      <c r="B3209" s="131">
        <v>8347014.073900138</v>
      </c>
      <c r="C3209" s="131">
        <v>6109935.9661716186</v>
      </c>
      <c r="D3209" s="131">
        <v>665722.00635597226</v>
      </c>
      <c r="E3209" s="131">
        <v>3119006.440604995</v>
      </c>
      <c r="F3209" s="133">
        <v>256660668408.14874</v>
      </c>
      <c r="G3209" s="133">
        <v>66967139013.240433</v>
      </c>
      <c r="H3209" s="133">
        <v>789672026087.57202</v>
      </c>
      <c r="I3209" s="133">
        <v>11794456348162.652</v>
      </c>
      <c r="J3209" s="133">
        <v>143510548264.88235</v>
      </c>
      <c r="K3209" s="133">
        <v>63658968125.226669</v>
      </c>
      <c r="L3209" s="133">
        <v>1849431919308.8665</v>
      </c>
      <c r="M3209" s="133">
        <v>14640729809949.201</v>
      </c>
      <c r="N3209" s="133">
        <v>15666268598675.514</v>
      </c>
      <c r="O3209" s="132">
        <v>0.65314116707156744</v>
      </c>
      <c r="P3209" s="132">
        <v>0.73035650463855095</v>
      </c>
      <c r="Q3209" s="133">
        <v>3864.3977796436884</v>
      </c>
      <c r="R3209" s="426">
        <v>1.2570761922882567</v>
      </c>
    </row>
    <row r="3210" spans="1:18">
      <c r="A3210" s="134">
        <f t="shared" si="50"/>
        <v>3205</v>
      </c>
      <c r="B3210" s="131">
        <v>11824978.298042666</v>
      </c>
      <c r="C3210" s="131">
        <v>5005784.6684441725</v>
      </c>
      <c r="D3210" s="131">
        <v>709501.12699899613</v>
      </c>
      <c r="E3210" s="131">
        <v>4349886.4184005465</v>
      </c>
      <c r="F3210" s="133">
        <v>184957182304.2663</v>
      </c>
      <c r="G3210" s="133">
        <v>61399112258.467293</v>
      </c>
      <c r="H3210" s="133">
        <v>544784023035.56488</v>
      </c>
      <c r="I3210" s="133">
        <v>9445271226547.0645</v>
      </c>
      <c r="J3210" s="133">
        <v>348272613427.02368</v>
      </c>
      <c r="K3210" s="133">
        <v>56542088709.149094</v>
      </c>
      <c r="L3210" s="133">
        <v>1345058642282.8823</v>
      </c>
      <c r="M3210" s="133">
        <v>11739928594001.684</v>
      </c>
      <c r="N3210" s="133">
        <v>12547213030828.225</v>
      </c>
      <c r="O3210" s="132">
        <v>0.56860458349174248</v>
      </c>
      <c r="P3210" s="132">
        <v>0.63666389058983286</v>
      </c>
      <c r="Q3210" s="133">
        <v>3095.0204812107118</v>
      </c>
      <c r="R3210" s="426">
        <v>1.042505156382656</v>
      </c>
    </row>
    <row r="3211" spans="1:18">
      <c r="A3211" s="134">
        <f t="shared" si="50"/>
        <v>3206</v>
      </c>
      <c r="B3211" s="131">
        <v>9424908.2733058278</v>
      </c>
      <c r="C3211" s="131">
        <v>6834087.0772139607</v>
      </c>
      <c r="D3211" s="131">
        <v>732743.24058610515</v>
      </c>
      <c r="E3211" s="131">
        <v>4906582.8656332474</v>
      </c>
      <c r="F3211" s="133">
        <v>221326810183.13217</v>
      </c>
      <c r="G3211" s="133">
        <v>59220903015.033699</v>
      </c>
      <c r="H3211" s="133">
        <v>637185863574.5238</v>
      </c>
      <c r="I3211" s="133">
        <v>12138465369250.645</v>
      </c>
      <c r="J3211" s="133">
        <v>247689364868.41702</v>
      </c>
      <c r="K3211" s="133">
        <v>88754114331.337646</v>
      </c>
      <c r="L3211" s="133">
        <v>1832063209851.4241</v>
      </c>
      <c r="M3211" s="133">
        <v>14944157921876.348</v>
      </c>
      <c r="N3211" s="133">
        <v>16005544735211.867</v>
      </c>
      <c r="O3211" s="132">
        <v>0.60782580279262244</v>
      </c>
      <c r="P3211" s="132">
        <v>0.67510668603034307</v>
      </c>
      <c r="Q3211" s="133">
        <v>3948.0870091790498</v>
      </c>
      <c r="R3211" s="426">
        <v>1.1083687440810803</v>
      </c>
    </row>
    <row r="3212" spans="1:18">
      <c r="A3212" s="134">
        <f t="shared" si="50"/>
        <v>3207</v>
      </c>
      <c r="B3212" s="131">
        <v>14413982.866438691</v>
      </c>
      <c r="C3212" s="131">
        <v>4819107.2174468888</v>
      </c>
      <c r="D3212" s="131">
        <v>695600.27833029546</v>
      </c>
      <c r="E3212" s="131">
        <v>7364408.0250885068</v>
      </c>
      <c r="F3212" s="133">
        <v>313291882274.76282</v>
      </c>
      <c r="G3212" s="133">
        <v>83553126701.309326</v>
      </c>
      <c r="H3212" s="133">
        <v>744899826158.05188</v>
      </c>
      <c r="I3212" s="133">
        <v>10373455883490.508</v>
      </c>
      <c r="J3212" s="133">
        <v>373548792866.30713</v>
      </c>
      <c r="K3212" s="133">
        <v>90931749226.109894</v>
      </c>
      <c r="L3212" s="133">
        <v>1545766134174.0249</v>
      </c>
      <c r="M3212" s="133">
        <v>13128602385915.002</v>
      </c>
      <c r="N3212" s="133">
        <v>14071829882868.521</v>
      </c>
      <c r="O3212" s="132">
        <v>0.5110737598594749</v>
      </c>
      <c r="P3212" s="132">
        <v>0.56708827928745209</v>
      </c>
      <c r="Q3212" s="133">
        <v>3471.0976524096009</v>
      </c>
      <c r="R3212" s="426">
        <v>1.0794822482963367</v>
      </c>
    </row>
    <row r="3213" spans="1:18">
      <c r="A3213" s="134">
        <f t="shared" si="50"/>
        <v>3208</v>
      </c>
      <c r="B3213" s="131">
        <v>9965222.4763766825</v>
      </c>
      <c r="C3213" s="131">
        <v>12520199.267184308</v>
      </c>
      <c r="D3213" s="131">
        <v>1570474.3863503528</v>
      </c>
      <c r="E3213" s="131">
        <v>3789385.0612823549</v>
      </c>
      <c r="F3213" s="133">
        <v>176013698722.93866</v>
      </c>
      <c r="G3213" s="133">
        <v>47876384789.321716</v>
      </c>
      <c r="H3213" s="133">
        <v>433871496966.67957</v>
      </c>
      <c r="I3213" s="133">
        <v>19132410632981.973</v>
      </c>
      <c r="J3213" s="133">
        <v>183871153983.76065</v>
      </c>
      <c r="K3213" s="133">
        <v>152596366996.49271</v>
      </c>
      <c r="L3213" s="133">
        <v>3809899805429.2695</v>
      </c>
      <c r="M3213" s="133">
        <v>23712649456358.176</v>
      </c>
      <c r="N3213" s="133">
        <v>25212356529746.648</v>
      </c>
      <c r="O3213" s="132">
        <v>0.68520721966247966</v>
      </c>
      <c r="P3213" s="132">
        <v>0.75600728095429426</v>
      </c>
      <c r="Q3213" s="133">
        <v>6219.1308657490499</v>
      </c>
      <c r="R3213" s="426">
        <v>1.1737299714345217</v>
      </c>
    </row>
    <row r="3214" spans="1:18">
      <c r="A3214" s="134">
        <f t="shared" si="50"/>
        <v>3209</v>
      </c>
      <c r="B3214" s="131">
        <v>6738240.3760587182</v>
      </c>
      <c r="C3214" s="131">
        <v>12041099.419467257</v>
      </c>
      <c r="D3214" s="131">
        <v>863879.84319371963</v>
      </c>
      <c r="E3214" s="131">
        <v>4182910.5110366149</v>
      </c>
      <c r="F3214" s="133">
        <v>231104859932.5434</v>
      </c>
      <c r="G3214" s="133">
        <v>55100958974.037285</v>
      </c>
      <c r="H3214" s="133">
        <v>749467842477.29919</v>
      </c>
      <c r="I3214" s="133">
        <v>18319974412282.645</v>
      </c>
      <c r="J3214" s="133">
        <v>273628253978.5408</v>
      </c>
      <c r="K3214" s="133">
        <v>97967455166.911011</v>
      </c>
      <c r="L3214" s="133">
        <v>2317225205624.8545</v>
      </c>
      <c r="M3214" s="133">
        <v>21758263169530.25</v>
      </c>
      <c r="N3214" s="133">
        <v>23115027813920.234</v>
      </c>
      <c r="O3214" s="132">
        <v>0.71953186967016558</v>
      </c>
      <c r="P3214" s="132">
        <v>0.78401151269749381</v>
      </c>
      <c r="Q3214" s="133">
        <v>5701.7828845387849</v>
      </c>
      <c r="R3214" s="426">
        <v>1.0994569376223831</v>
      </c>
    </row>
    <row r="3215" spans="1:18">
      <c r="A3215" s="134">
        <f t="shared" si="50"/>
        <v>3210</v>
      </c>
      <c r="B3215" s="131">
        <v>12035298.755473638</v>
      </c>
      <c r="C3215" s="131">
        <v>3818970.9492188273</v>
      </c>
      <c r="D3215" s="131">
        <v>971196.87681911839</v>
      </c>
      <c r="E3215" s="131">
        <v>2328763.4175985856</v>
      </c>
      <c r="F3215" s="133">
        <v>232996941626.55841</v>
      </c>
      <c r="G3215" s="133">
        <v>43651391355.643532</v>
      </c>
      <c r="H3215" s="133">
        <v>828011811025.75171</v>
      </c>
      <c r="I3215" s="133">
        <v>7959830865187.6338</v>
      </c>
      <c r="J3215" s="133">
        <v>133833574150.90555</v>
      </c>
      <c r="K3215" s="133">
        <v>81107254489.477615</v>
      </c>
      <c r="L3215" s="133">
        <v>2275503440873.813</v>
      </c>
      <c r="M3215" s="133">
        <v>11278286945727.582</v>
      </c>
      <c r="N3215" s="133">
        <v>12080753784917.336</v>
      </c>
      <c r="O3215" s="132">
        <v>0.57509054258113246</v>
      </c>
      <c r="P3215" s="132">
        <v>0.65290155667805139</v>
      </c>
      <c r="Q3215" s="133">
        <v>2979.9589997329394</v>
      </c>
      <c r="R3215" s="426">
        <v>1.1261861468505121</v>
      </c>
    </row>
    <row r="3216" spans="1:18">
      <c r="A3216" s="134">
        <f t="shared" si="50"/>
        <v>3211</v>
      </c>
      <c r="B3216" s="131">
        <v>7963874.5539767472</v>
      </c>
      <c r="C3216" s="131">
        <v>3983629.8795069968</v>
      </c>
      <c r="D3216" s="131">
        <v>1019008.4394728919</v>
      </c>
      <c r="E3216" s="131">
        <v>8269332.9949064832</v>
      </c>
      <c r="F3216" s="133">
        <v>256036662825.10773</v>
      </c>
      <c r="G3216" s="133">
        <v>49376976942.598351</v>
      </c>
      <c r="H3216" s="133">
        <v>443379960526.93024</v>
      </c>
      <c r="I3216" s="133">
        <v>8537183771311.915</v>
      </c>
      <c r="J3216" s="133">
        <v>861688861818.24158</v>
      </c>
      <c r="K3216" s="133">
        <v>86457206409.436951</v>
      </c>
      <c r="L3216" s="133">
        <v>2343778271460.7969</v>
      </c>
      <c r="M3216" s="133">
        <v>12272488071527.322</v>
      </c>
      <c r="N3216" s="133">
        <v>13193617250509.02</v>
      </c>
      <c r="O3216" s="132">
        <v>0.57528659750220901</v>
      </c>
      <c r="P3216" s="132">
        <v>0.6468762311573818</v>
      </c>
      <c r="Q3216" s="133">
        <v>3254.4689813786431</v>
      </c>
      <c r="R3216" s="426">
        <v>0.98516972318810381</v>
      </c>
    </row>
    <row r="3217" spans="1:18">
      <c r="A3217" s="134">
        <f t="shared" si="50"/>
        <v>3212</v>
      </c>
      <c r="B3217" s="131">
        <v>8830041.7856394891</v>
      </c>
      <c r="C3217" s="131">
        <v>6912197.5084598092</v>
      </c>
      <c r="D3217" s="131">
        <v>851180.31620769016</v>
      </c>
      <c r="E3217" s="131">
        <v>8029278.9450930078</v>
      </c>
      <c r="F3217" s="133">
        <v>190548358180.96857</v>
      </c>
      <c r="G3217" s="133">
        <v>37105932041.152481</v>
      </c>
      <c r="H3217" s="133">
        <v>638851893875.89124</v>
      </c>
      <c r="I3217" s="133">
        <v>11643847352230.945</v>
      </c>
      <c r="J3217" s="133">
        <v>462125559401.60126</v>
      </c>
      <c r="K3217" s="133">
        <v>86725067852.356155</v>
      </c>
      <c r="L3217" s="133">
        <v>1765528419801.2373</v>
      </c>
      <c r="M3217" s="133">
        <v>14597078293162.031</v>
      </c>
      <c r="N3217" s="133">
        <v>15551512914891.83</v>
      </c>
      <c r="O3217" s="132">
        <v>0.56357925609911397</v>
      </c>
      <c r="P3217" s="132">
        <v>0.63121957207409007</v>
      </c>
      <c r="Q3217" s="133">
        <v>3836.0910002199876</v>
      </c>
      <c r="R3217" s="426">
        <v>1.0368134124330066</v>
      </c>
    </row>
    <row r="3218" spans="1:18">
      <c r="A3218" s="134">
        <f t="shared" si="50"/>
        <v>3213</v>
      </c>
      <c r="B3218" s="131">
        <v>10952977.229504552</v>
      </c>
      <c r="C3218" s="131">
        <v>7719907.9424018255</v>
      </c>
      <c r="D3218" s="131">
        <v>705953.191740999</v>
      </c>
      <c r="E3218" s="131">
        <v>5178783.8060596669</v>
      </c>
      <c r="F3218" s="133">
        <v>191868558511.53247</v>
      </c>
      <c r="G3218" s="133">
        <v>48227339363.486099</v>
      </c>
      <c r="H3218" s="133">
        <v>692143050394.12988</v>
      </c>
      <c r="I3218" s="133">
        <v>13174526087937.805</v>
      </c>
      <c r="J3218" s="133">
        <v>373333241383.59009</v>
      </c>
      <c r="K3218" s="133">
        <v>67920469733.123177</v>
      </c>
      <c r="L3218" s="133">
        <v>1341332978353.2097</v>
      </c>
      <c r="M3218" s="133">
        <v>15649255827801.855</v>
      </c>
      <c r="N3218" s="133">
        <v>16612481065870.555</v>
      </c>
      <c r="O3218" s="132">
        <v>0.611052405492443</v>
      </c>
      <c r="P3218" s="132">
        <v>0.67552137192547768</v>
      </c>
      <c r="Q3218" s="133">
        <v>4097.7999669142955</v>
      </c>
      <c r="R3218" s="426">
        <v>0.93776922246138372</v>
      </c>
    </row>
    <row r="3219" spans="1:18">
      <c r="A3219" s="134">
        <f t="shared" si="50"/>
        <v>3214</v>
      </c>
      <c r="B3219" s="131">
        <v>8715640.9155088384</v>
      </c>
      <c r="C3219" s="131">
        <v>4877520.448080861</v>
      </c>
      <c r="D3219" s="131">
        <v>754396.35695593408</v>
      </c>
      <c r="E3219" s="131">
        <v>4404987.2054333668</v>
      </c>
      <c r="F3219" s="133">
        <v>230881681873.28949</v>
      </c>
      <c r="G3219" s="133">
        <v>54723977259.170349</v>
      </c>
      <c r="H3219" s="133">
        <v>343432803349.94116</v>
      </c>
      <c r="I3219" s="133">
        <v>8650954049158.8203</v>
      </c>
      <c r="J3219" s="133">
        <v>419771372907.99524</v>
      </c>
      <c r="K3219" s="133">
        <v>84946006149.629105</v>
      </c>
      <c r="L3219" s="133">
        <v>1753171018014.4211</v>
      </c>
      <c r="M3219" s="133">
        <v>11252275249580.809</v>
      </c>
      <c r="N3219" s="133">
        <v>12021061489300.152</v>
      </c>
      <c r="O3219" s="132">
        <v>0.59110865232629373</v>
      </c>
      <c r="P3219" s="132">
        <v>0.66314631260794787</v>
      </c>
      <c r="Q3219" s="133">
        <v>2965.234703823422</v>
      </c>
      <c r="R3219" s="426">
        <v>1.0871410098016914</v>
      </c>
    </row>
    <row r="3220" spans="1:18">
      <c r="A3220" s="134">
        <f t="shared" si="50"/>
        <v>3215</v>
      </c>
      <c r="B3220" s="131">
        <v>13128360.876147108</v>
      </c>
      <c r="C3220" s="131">
        <v>4594733.2511440013</v>
      </c>
      <c r="D3220" s="131">
        <v>948538.86622779886</v>
      </c>
      <c r="E3220" s="131">
        <v>4001689.0320033808</v>
      </c>
      <c r="F3220" s="133">
        <v>205478011339.8548</v>
      </c>
      <c r="G3220" s="133">
        <v>59413859496.480537</v>
      </c>
      <c r="H3220" s="133">
        <v>603736330257.58167</v>
      </c>
      <c r="I3220" s="133">
        <v>8589501471492.2109</v>
      </c>
      <c r="J3220" s="133">
        <v>272499244903.901</v>
      </c>
      <c r="K3220" s="133">
        <v>70640935581.669006</v>
      </c>
      <c r="L3220" s="133">
        <v>1960684336677.0422</v>
      </c>
      <c r="M3220" s="133">
        <v>11497062318912.406</v>
      </c>
      <c r="N3220" s="133">
        <v>12293574222543.215</v>
      </c>
      <c r="O3220" s="132">
        <v>0.53406128065854219</v>
      </c>
      <c r="P3220" s="132">
        <v>0.59257218855353933</v>
      </c>
      <c r="Q3220" s="133">
        <v>3032.4554076327613</v>
      </c>
      <c r="R3220" s="426">
        <v>1.00533783771861</v>
      </c>
    </row>
    <row r="3221" spans="1:18">
      <c r="A3221" s="134">
        <f t="shared" si="50"/>
        <v>3216</v>
      </c>
      <c r="B3221" s="131">
        <v>16406340.844656812</v>
      </c>
      <c r="C3221" s="131">
        <v>5315132.8084320938</v>
      </c>
      <c r="D3221" s="131">
        <v>951541.37437575695</v>
      </c>
      <c r="E3221" s="131">
        <v>3353388.176710756</v>
      </c>
      <c r="F3221" s="133">
        <v>326847266134.72827</v>
      </c>
      <c r="G3221" s="133">
        <v>67063315766.54953</v>
      </c>
      <c r="H3221" s="133">
        <v>643559375717.50183</v>
      </c>
      <c r="I3221" s="133">
        <v>10616790599989.555</v>
      </c>
      <c r="J3221" s="133">
        <v>159161457172.65948</v>
      </c>
      <c r="K3221" s="133">
        <v>94964057404.482376</v>
      </c>
      <c r="L3221" s="133">
        <v>2394437541599.5386</v>
      </c>
      <c r="M3221" s="133">
        <v>13908913031883.738</v>
      </c>
      <c r="N3221" s="133">
        <v>15031791398500.881</v>
      </c>
      <c r="O3221" s="132">
        <v>0.57073765909968233</v>
      </c>
      <c r="P3221" s="132">
        <v>0.62681340191852752</v>
      </c>
      <c r="Q3221" s="133">
        <v>3707.8913168477752</v>
      </c>
      <c r="R3221" s="426">
        <v>1.1297951545985465</v>
      </c>
    </row>
    <row r="3222" spans="1:18">
      <c r="A3222" s="134">
        <f t="shared" si="50"/>
        <v>3217</v>
      </c>
      <c r="B3222" s="131">
        <v>9773011.5564728901</v>
      </c>
      <c r="C3222" s="131">
        <v>5623422.9090943187</v>
      </c>
      <c r="D3222" s="131">
        <v>974104.56898406008</v>
      </c>
      <c r="E3222" s="131">
        <v>3776165.8823641324</v>
      </c>
      <c r="F3222" s="133">
        <v>262426599336.71039</v>
      </c>
      <c r="G3222" s="133">
        <v>45585714150.485229</v>
      </c>
      <c r="H3222" s="133">
        <v>477738281884.2359</v>
      </c>
      <c r="I3222" s="133">
        <v>12055063674242.717</v>
      </c>
      <c r="J3222" s="133">
        <v>260697770155.75015</v>
      </c>
      <c r="K3222" s="133">
        <v>81608688121.969406</v>
      </c>
      <c r="L3222" s="133">
        <v>2045051710297.25</v>
      </c>
      <c r="M3222" s="133">
        <v>14920160124701.922</v>
      </c>
      <c r="N3222" s="133">
        <v>16033268024795.102</v>
      </c>
      <c r="O3222" s="132">
        <v>0.63720080673130552</v>
      </c>
      <c r="P3222" s="132">
        <v>0.69958526107162378</v>
      </c>
      <c r="Q3222" s="133">
        <v>3954.9255117896155</v>
      </c>
      <c r="R3222" s="426">
        <v>1.0589092215797682</v>
      </c>
    </row>
    <row r="3223" spans="1:18">
      <c r="A3223" s="134">
        <f t="shared" si="50"/>
        <v>3218</v>
      </c>
      <c r="B3223" s="131">
        <v>12313623.607161717</v>
      </c>
      <c r="C3223" s="131">
        <v>11771568.139451973</v>
      </c>
      <c r="D3223" s="131">
        <v>1657686.6089463676</v>
      </c>
      <c r="E3223" s="131">
        <v>4820051.2333281338</v>
      </c>
      <c r="F3223" s="133">
        <v>348166567621.05585</v>
      </c>
      <c r="G3223" s="133">
        <v>81177241524.485428</v>
      </c>
      <c r="H3223" s="133">
        <v>715319263589.99927</v>
      </c>
      <c r="I3223" s="133">
        <v>19012501122157.934</v>
      </c>
      <c r="J3223" s="133">
        <v>254919928332.69351</v>
      </c>
      <c r="K3223" s="133">
        <v>156414640124.27097</v>
      </c>
      <c r="L3223" s="133">
        <v>4682583050815.4375</v>
      </c>
      <c r="M3223" s="133">
        <v>24821738005020.336</v>
      </c>
      <c r="N3223" s="133">
        <v>26333289799894.156</v>
      </c>
      <c r="O3223" s="132">
        <v>0.65943679581099401</v>
      </c>
      <c r="P3223" s="132">
        <v>0.72821344955441869</v>
      </c>
      <c r="Q3223" s="133">
        <v>6495.6314257262347</v>
      </c>
      <c r="R3223" s="426">
        <v>1.3151456017136904</v>
      </c>
    </row>
    <row r="3224" spans="1:18">
      <c r="A3224" s="134">
        <f t="shared" si="50"/>
        <v>3219</v>
      </c>
      <c r="B3224" s="131">
        <v>11696380.240843516</v>
      </c>
      <c r="C3224" s="131">
        <v>4692547.6672146311</v>
      </c>
      <c r="D3224" s="131">
        <v>882265.80572378472</v>
      </c>
      <c r="E3224" s="131">
        <v>4128041.5955891409</v>
      </c>
      <c r="F3224" s="133">
        <v>158771902322.71594</v>
      </c>
      <c r="G3224" s="133">
        <v>36432030579.461777</v>
      </c>
      <c r="H3224" s="133">
        <v>297806715613.92139</v>
      </c>
      <c r="I3224" s="133">
        <v>8954859834793.4746</v>
      </c>
      <c r="J3224" s="133">
        <v>306039228508.26276</v>
      </c>
      <c r="K3224" s="133">
        <v>92157307861.608795</v>
      </c>
      <c r="L3224" s="133">
        <v>2016344061868.7163</v>
      </c>
      <c r="M3224" s="133">
        <v>11667207148645.986</v>
      </c>
      <c r="N3224" s="133">
        <v>12409219427541.855</v>
      </c>
      <c r="O3224" s="132">
        <v>0.56576825419628884</v>
      </c>
      <c r="P3224" s="132">
        <v>0.63072312140327058</v>
      </c>
      <c r="Q3224" s="133">
        <v>3060.9816052150604</v>
      </c>
      <c r="R3224" s="426">
        <v>1.0969187858087046</v>
      </c>
    </row>
    <row r="3225" spans="1:18">
      <c r="A3225" s="134">
        <f t="shared" si="50"/>
        <v>3220</v>
      </c>
      <c r="B3225" s="131">
        <v>12922161.976254949</v>
      </c>
      <c r="C3225" s="131">
        <v>14146642.003955442</v>
      </c>
      <c r="D3225" s="131">
        <v>1076383.6655128892</v>
      </c>
      <c r="E3225" s="131">
        <v>3739438.7275326578</v>
      </c>
      <c r="F3225" s="133">
        <v>246072316011.93561</v>
      </c>
      <c r="G3225" s="133">
        <v>45977940684.112305</v>
      </c>
      <c r="H3225" s="133">
        <v>190187394036.47003</v>
      </c>
      <c r="I3225" s="133">
        <v>22523927604355.34</v>
      </c>
      <c r="J3225" s="133">
        <v>218616110974.79016</v>
      </c>
      <c r="K3225" s="133">
        <v>128179838411.09811</v>
      </c>
      <c r="L3225" s="133">
        <v>2934056772496.127</v>
      </c>
      <c r="M3225" s="133">
        <v>25994967720273.82</v>
      </c>
      <c r="N3225" s="133">
        <v>27567335333635.098</v>
      </c>
      <c r="O3225" s="132">
        <v>0.69547697813667364</v>
      </c>
      <c r="P3225" s="132">
        <v>0.7546423884585115</v>
      </c>
      <c r="Q3225" s="133">
        <v>6800.0333827417608</v>
      </c>
      <c r="R3225" s="426">
        <v>1.2839976173368932</v>
      </c>
    </row>
    <row r="3226" spans="1:18">
      <c r="A3226" s="134">
        <f t="shared" si="50"/>
        <v>3221</v>
      </c>
      <c r="B3226" s="131">
        <v>13575722.147619115</v>
      </c>
      <c r="C3226" s="131">
        <v>11430859.969921321</v>
      </c>
      <c r="D3226" s="131">
        <v>367178.30654396687</v>
      </c>
      <c r="E3226" s="131">
        <v>3346578.8017300102</v>
      </c>
      <c r="F3226" s="133">
        <v>272861962031.83072</v>
      </c>
      <c r="G3226" s="133">
        <v>66122333129.985718</v>
      </c>
      <c r="H3226" s="133">
        <v>856280858942.80444</v>
      </c>
      <c r="I3226" s="133">
        <v>17625018338892.988</v>
      </c>
      <c r="J3226" s="133">
        <v>241283247251.5741</v>
      </c>
      <c r="K3226" s="133">
        <v>28755763920.43824</v>
      </c>
      <c r="L3226" s="133">
        <v>928127042957.48657</v>
      </c>
      <c r="M3226" s="133">
        <v>19679465251965.293</v>
      </c>
      <c r="N3226" s="133">
        <v>21031372603708.855</v>
      </c>
      <c r="O3226" s="132">
        <v>0.67736358179031375</v>
      </c>
      <c r="P3226" s="132">
        <v>0.73937365823767254</v>
      </c>
      <c r="Q3226" s="133">
        <v>5187.8077463514692</v>
      </c>
      <c r="R3226" s="426">
        <v>1.2893603512527019</v>
      </c>
    </row>
    <row r="3227" spans="1:18">
      <c r="A3227" s="134">
        <f t="shared" si="50"/>
        <v>3222</v>
      </c>
      <c r="B3227" s="131">
        <v>9120349.3097554408</v>
      </c>
      <c r="C3227" s="131">
        <v>15601317.198763508</v>
      </c>
      <c r="D3227" s="131">
        <v>592719.54175223748</v>
      </c>
      <c r="E3227" s="131">
        <v>2694027.8897736496</v>
      </c>
      <c r="F3227" s="133">
        <v>267553277903.36871</v>
      </c>
      <c r="G3227" s="133">
        <v>55719867212.650574</v>
      </c>
      <c r="H3227" s="133">
        <v>778736712404.83936</v>
      </c>
      <c r="I3227" s="133">
        <v>24126015026932.762</v>
      </c>
      <c r="J3227" s="133">
        <v>138699478959.92484</v>
      </c>
      <c r="K3227" s="133">
        <v>68170627213.586792</v>
      </c>
      <c r="L3227" s="133">
        <v>1632066891548.062</v>
      </c>
      <c r="M3227" s="133">
        <v>26743688737059.176</v>
      </c>
      <c r="N3227" s="133">
        <v>28575299105337.316</v>
      </c>
      <c r="O3227" s="132">
        <v>0.74704458513851757</v>
      </c>
      <c r="P3227" s="132">
        <v>0.80928506339587369</v>
      </c>
      <c r="Q3227" s="133">
        <v>7048.667761553359</v>
      </c>
      <c r="R3227" s="426">
        <v>1.2907666878692721</v>
      </c>
    </row>
    <row r="3228" spans="1:18">
      <c r="A3228" s="134">
        <f t="shared" si="50"/>
        <v>3223</v>
      </c>
      <c r="B3228" s="131">
        <v>8937099.4994570259</v>
      </c>
      <c r="C3228" s="131">
        <v>11890936.933489434</v>
      </c>
      <c r="D3228" s="131">
        <v>1546805.3268396624</v>
      </c>
      <c r="E3228" s="131">
        <v>5115782.7614599755</v>
      </c>
      <c r="F3228" s="133">
        <v>188922804481.41367</v>
      </c>
      <c r="G3228" s="133">
        <v>48197861227.629295</v>
      </c>
      <c r="H3228" s="133">
        <v>504375312091.37885</v>
      </c>
      <c r="I3228" s="133">
        <v>17645129921024.793</v>
      </c>
      <c r="J3228" s="133">
        <v>192675101328.76282</v>
      </c>
      <c r="K3228" s="133">
        <v>158231717821.22104</v>
      </c>
      <c r="L3228" s="133">
        <v>3023944341011.7983</v>
      </c>
      <c r="M3228" s="133">
        <v>21524356393277.953</v>
      </c>
      <c r="N3228" s="133">
        <v>22857662814493.395</v>
      </c>
      <c r="O3228" s="132">
        <v>0.65811779062750964</v>
      </c>
      <c r="P3228" s="132">
        <v>0.72676162679101342</v>
      </c>
      <c r="Q3228" s="133">
        <v>5638.2986715573252</v>
      </c>
      <c r="R3228" s="426">
        <v>0.98221673558710154</v>
      </c>
    </row>
    <row r="3229" spans="1:18">
      <c r="A3229" s="134">
        <f t="shared" si="50"/>
        <v>3224</v>
      </c>
      <c r="B3229" s="131">
        <v>6937203.8424127018</v>
      </c>
      <c r="C3229" s="131">
        <v>8182606.1477085464</v>
      </c>
      <c r="D3229" s="131">
        <v>813632.73065669346</v>
      </c>
      <c r="E3229" s="131">
        <v>3226488.6412414243</v>
      </c>
      <c r="F3229" s="133">
        <v>166250013315.448</v>
      </c>
      <c r="G3229" s="133">
        <v>37901497642.01178</v>
      </c>
      <c r="H3229" s="133">
        <v>449273454912.59692</v>
      </c>
      <c r="I3229" s="133">
        <v>11835317290753.434</v>
      </c>
      <c r="J3229" s="133">
        <v>220945510082.1026</v>
      </c>
      <c r="K3229" s="133">
        <v>86781926945.386749</v>
      </c>
      <c r="L3229" s="133">
        <v>1416473196539.783</v>
      </c>
      <c r="M3229" s="133">
        <v>14008791379233.305</v>
      </c>
      <c r="N3229" s="133">
        <v>14924059172901.789</v>
      </c>
      <c r="O3229" s="132">
        <v>0.63907237676954287</v>
      </c>
      <c r="P3229" s="132">
        <v>0.70921008958254195</v>
      </c>
      <c r="Q3229" s="133">
        <v>3681.3170135426217</v>
      </c>
      <c r="R3229" s="426">
        <v>0.99616300297958638</v>
      </c>
    </row>
    <row r="3230" spans="1:18">
      <c r="A3230" s="134">
        <f t="shared" si="50"/>
        <v>3225</v>
      </c>
      <c r="B3230" s="131">
        <v>12716671.186000222</v>
      </c>
      <c r="C3230" s="131">
        <v>11268958.259189619</v>
      </c>
      <c r="D3230" s="131">
        <v>973389.84398127487</v>
      </c>
      <c r="E3230" s="131">
        <v>3999399.0602806858</v>
      </c>
      <c r="F3230" s="133">
        <v>213598262428.87347</v>
      </c>
      <c r="G3230" s="133">
        <v>49511245260.152634</v>
      </c>
      <c r="H3230" s="133">
        <v>108400062498.91106</v>
      </c>
      <c r="I3230" s="133">
        <v>15822593185988.252</v>
      </c>
      <c r="J3230" s="133">
        <v>242301981395.17706</v>
      </c>
      <c r="K3230" s="133">
        <v>111338668263.53008</v>
      </c>
      <c r="L3230" s="133">
        <v>2133703472809.7063</v>
      </c>
      <c r="M3230" s="133">
        <v>18418337370955.574</v>
      </c>
      <c r="N3230" s="133">
        <v>19520289456331.188</v>
      </c>
      <c r="O3230" s="132">
        <v>0.64635150293389099</v>
      </c>
      <c r="P3230" s="132">
        <v>0.69677265475464811</v>
      </c>
      <c r="Q3230" s="133">
        <v>4815.0689334808058</v>
      </c>
      <c r="R3230" s="426">
        <v>0.91736542956957623</v>
      </c>
    </row>
    <row r="3231" spans="1:18">
      <c r="A3231" s="134">
        <f t="shared" si="50"/>
        <v>3226</v>
      </c>
      <c r="B3231" s="131">
        <v>12492289.092709409</v>
      </c>
      <c r="C3231" s="131">
        <v>16591067.610041775</v>
      </c>
      <c r="D3231" s="131">
        <v>652424.07641103794</v>
      </c>
      <c r="E3231" s="131">
        <v>3768914.2087340369</v>
      </c>
      <c r="F3231" s="133">
        <v>257150560636.00647</v>
      </c>
      <c r="G3231" s="133">
        <v>53485998654.207794</v>
      </c>
      <c r="H3231" s="133">
        <v>467060508818.88275</v>
      </c>
      <c r="I3231" s="133">
        <v>21921724090036.023</v>
      </c>
      <c r="J3231" s="133">
        <v>245718611070.79495</v>
      </c>
      <c r="K3231" s="133">
        <v>65895292468.390877</v>
      </c>
      <c r="L3231" s="133">
        <v>1442931171809.3784</v>
      </c>
      <c r="M3231" s="133">
        <v>24143329674203.473</v>
      </c>
      <c r="N3231" s="133">
        <v>25595292454073.59</v>
      </c>
      <c r="O3231" s="132">
        <v>0.70247524625040714</v>
      </c>
      <c r="P3231" s="132">
        <v>0.75551189656258699</v>
      </c>
      <c r="Q3231" s="133">
        <v>6313.5896532001952</v>
      </c>
      <c r="R3231" s="426">
        <v>1.0926362583205973</v>
      </c>
    </row>
    <row r="3232" spans="1:18">
      <c r="A3232" s="134">
        <f t="shared" si="50"/>
        <v>3227</v>
      </c>
      <c r="B3232" s="131">
        <v>7345893.8632163154</v>
      </c>
      <c r="C3232" s="131">
        <v>14351449.377040545</v>
      </c>
      <c r="D3232" s="131">
        <v>911387.19432436349</v>
      </c>
      <c r="E3232" s="131">
        <v>4896364.9890158419</v>
      </c>
      <c r="F3232" s="133">
        <v>172629237222.45404</v>
      </c>
      <c r="G3232" s="133">
        <v>54256057618.824387</v>
      </c>
      <c r="H3232" s="133">
        <v>507651964762.97791</v>
      </c>
      <c r="I3232" s="133">
        <v>18208547842156.172</v>
      </c>
      <c r="J3232" s="133">
        <v>352685216230.33057</v>
      </c>
      <c r="K3232" s="133">
        <v>89958866969.214294</v>
      </c>
      <c r="L3232" s="133">
        <v>2293733819300.521</v>
      </c>
      <c r="M3232" s="133">
        <v>21452577709419.215</v>
      </c>
      <c r="N3232" s="133">
        <v>22733476703916.355</v>
      </c>
      <c r="O3232" s="132">
        <v>0.69329703179452484</v>
      </c>
      <c r="P3232" s="132">
        <v>0.76239748558602105</v>
      </c>
      <c r="Q3232" s="133">
        <v>5607.6656891752236</v>
      </c>
      <c r="R3232" s="426">
        <v>1.1560325957873354</v>
      </c>
    </row>
    <row r="3233" spans="1:18">
      <c r="A3233" s="134">
        <f t="shared" si="50"/>
        <v>3228</v>
      </c>
      <c r="B3233" s="131">
        <v>15020289.033862595</v>
      </c>
      <c r="C3233" s="131">
        <v>3945979.3050090559</v>
      </c>
      <c r="D3233" s="131">
        <v>889176.63634355133</v>
      </c>
      <c r="E3233" s="131">
        <v>4608322.0376525884</v>
      </c>
      <c r="F3233" s="133">
        <v>201933748736.43896</v>
      </c>
      <c r="G3233" s="133">
        <v>53196520230.69249</v>
      </c>
      <c r="H3233" s="133">
        <v>0</v>
      </c>
      <c r="I3233" s="133">
        <v>7957155463755.6074</v>
      </c>
      <c r="J3233" s="133">
        <v>251247095090.04517</v>
      </c>
      <c r="K3233" s="133">
        <v>66231801527.765877</v>
      </c>
      <c r="L3233" s="133">
        <v>1825975978604.771</v>
      </c>
      <c r="M3233" s="133">
        <v>10100610338978.189</v>
      </c>
      <c r="N3233" s="133">
        <v>10782789529392.865</v>
      </c>
      <c r="O3233" s="132">
        <v>0.48172726484660194</v>
      </c>
      <c r="P3233" s="132">
        <v>0.53403246865940746</v>
      </c>
      <c r="Q3233" s="133">
        <v>2659.7902144530995</v>
      </c>
      <c r="R3233" s="426">
        <v>1.0129954501206335</v>
      </c>
    </row>
    <row r="3234" spans="1:18">
      <c r="A3234" s="134">
        <f t="shared" si="50"/>
        <v>3229</v>
      </c>
      <c r="B3234" s="131">
        <v>12182046.392729484</v>
      </c>
      <c r="C3234" s="131">
        <v>8509433.7395218089</v>
      </c>
      <c r="D3234" s="131">
        <v>1219626.09923708</v>
      </c>
      <c r="E3234" s="131">
        <v>3086831.0359521164</v>
      </c>
      <c r="F3234" s="133">
        <v>187983140793.56903</v>
      </c>
      <c r="G3234" s="133">
        <v>52657325213.271103</v>
      </c>
      <c r="H3234" s="133">
        <v>884619623662.58105</v>
      </c>
      <c r="I3234" s="133">
        <v>14277015123071.752</v>
      </c>
      <c r="J3234" s="133">
        <v>164669712856.14529</v>
      </c>
      <c r="K3234" s="133">
        <v>77876702476.641266</v>
      </c>
      <c r="L3234" s="133">
        <v>3041250065167.2202</v>
      </c>
      <c r="M3234" s="133">
        <v>18445431227234.336</v>
      </c>
      <c r="N3234" s="133">
        <v>19580734953105.262</v>
      </c>
      <c r="O3234" s="132">
        <v>0.66174219300378956</v>
      </c>
      <c r="P3234" s="132">
        <v>0.72730030724971539</v>
      </c>
      <c r="Q3234" s="133">
        <v>4829.9790214862514</v>
      </c>
      <c r="R3234" s="426">
        <v>1.1363511509318238</v>
      </c>
    </row>
    <row r="3235" spans="1:18">
      <c r="A3235" s="134">
        <f t="shared" si="50"/>
        <v>3230</v>
      </c>
      <c r="B3235" s="131">
        <v>14612410.383677071</v>
      </c>
      <c r="C3235" s="131">
        <v>14245509.44559508</v>
      </c>
      <c r="D3235" s="131">
        <v>2069377.6520946957</v>
      </c>
      <c r="E3235" s="131">
        <v>4957932.4196393536</v>
      </c>
      <c r="F3235" s="133">
        <v>246023124481.08591</v>
      </c>
      <c r="G3235" s="133">
        <v>80626725653.812012</v>
      </c>
      <c r="H3235" s="133">
        <v>0</v>
      </c>
      <c r="I3235" s="133">
        <v>22685739725782.594</v>
      </c>
      <c r="J3235" s="133">
        <v>394280269168.69299</v>
      </c>
      <c r="K3235" s="133">
        <v>124836296834.4529</v>
      </c>
      <c r="L3235" s="133">
        <v>3414006153982.5161</v>
      </c>
      <c r="M3235" s="133">
        <v>26618862445768.254</v>
      </c>
      <c r="N3235" s="133">
        <v>27920912061220.387</v>
      </c>
      <c r="O3235" s="132">
        <v>0.62708331252318006</v>
      </c>
      <c r="P3235" s="132">
        <v>0.70873005046535553</v>
      </c>
      <c r="Q3235" s="133">
        <v>6887.2501384362076</v>
      </c>
      <c r="R3235" s="426">
        <v>0.87494146150512753</v>
      </c>
    </row>
    <row r="3236" spans="1:18">
      <c r="A3236" s="134">
        <f t="shared" si="50"/>
        <v>3231</v>
      </c>
      <c r="B3236" s="131">
        <v>16321018.736945339</v>
      </c>
      <c r="C3236" s="131">
        <v>23348880.228841957</v>
      </c>
      <c r="D3236" s="131">
        <v>861089.21399286669</v>
      </c>
      <c r="E3236" s="131">
        <v>5105395.8089636806</v>
      </c>
      <c r="F3236" s="133">
        <v>287126791924.185</v>
      </c>
      <c r="G3236" s="133">
        <v>69758993767.274704</v>
      </c>
      <c r="H3236" s="133">
        <v>611700172246.49316</v>
      </c>
      <c r="I3236" s="133">
        <v>29827539180683.148</v>
      </c>
      <c r="J3236" s="133">
        <v>266045541684.66046</v>
      </c>
      <c r="K3236" s="133">
        <v>96665944648.784363</v>
      </c>
      <c r="L3236" s="133">
        <v>1915191364236.7815</v>
      </c>
      <c r="M3236" s="133">
        <v>32717142203499.867</v>
      </c>
      <c r="N3236" s="133">
        <v>34743074653627.438</v>
      </c>
      <c r="O3236" s="132">
        <v>0.69312965451046871</v>
      </c>
      <c r="P3236" s="132">
        <v>0.75298485030814555</v>
      </c>
      <c r="Q3236" s="133">
        <v>8570.0726821971966</v>
      </c>
      <c r="R3236" s="426">
        <v>1.0070511419448636</v>
      </c>
    </row>
    <row r="3237" spans="1:18">
      <c r="A3237" s="134">
        <f t="shared" si="50"/>
        <v>3232</v>
      </c>
      <c r="B3237" s="131">
        <v>12815967.188839065</v>
      </c>
      <c r="C3237" s="131">
        <v>10866520.369244313</v>
      </c>
      <c r="D3237" s="131">
        <v>1055548.9624533532</v>
      </c>
      <c r="E3237" s="131">
        <v>3833017.8685178561</v>
      </c>
      <c r="F3237" s="133">
        <v>212487852739.58069</v>
      </c>
      <c r="G3237" s="133">
        <v>46046702902.98497</v>
      </c>
      <c r="H3237" s="133">
        <v>186973882671.15125</v>
      </c>
      <c r="I3237" s="133">
        <v>16430883158339.313</v>
      </c>
      <c r="J3237" s="133">
        <v>192837734844.884</v>
      </c>
      <c r="K3237" s="133">
        <v>98017266130.243561</v>
      </c>
      <c r="L3237" s="133">
        <v>1872902524077.7458</v>
      </c>
      <c r="M3237" s="133">
        <v>18781614566063.336</v>
      </c>
      <c r="N3237" s="133">
        <v>19925983641759.379</v>
      </c>
      <c r="O3237" s="132">
        <v>0.64036203418563709</v>
      </c>
      <c r="P3237" s="132">
        <v>0.70450154551507627</v>
      </c>
      <c r="Q3237" s="133">
        <v>4915.1415001873156</v>
      </c>
      <c r="R3237" s="426">
        <v>0.91188588885742039</v>
      </c>
    </row>
    <row r="3238" spans="1:18">
      <c r="A3238" s="134">
        <f t="shared" si="50"/>
        <v>3233</v>
      </c>
      <c r="B3238" s="131">
        <v>7940398.9464076487</v>
      </c>
      <c r="C3238" s="131">
        <v>7894856.5057934094</v>
      </c>
      <c r="D3238" s="131">
        <v>1694417.0367649319</v>
      </c>
      <c r="E3238" s="131">
        <v>6626584.1214458179</v>
      </c>
      <c r="F3238" s="133">
        <v>210255563605.06543</v>
      </c>
      <c r="G3238" s="133">
        <v>55407770381.489197</v>
      </c>
      <c r="H3238" s="133">
        <v>558455602492.12219</v>
      </c>
      <c r="I3238" s="133">
        <v>14083570026521.912</v>
      </c>
      <c r="J3238" s="133">
        <v>375127034146.00763</v>
      </c>
      <c r="K3238" s="133">
        <v>136666275754.43256</v>
      </c>
      <c r="L3238" s="133">
        <v>4244631671962.814</v>
      </c>
      <c r="M3238" s="133">
        <v>19398450610877.289</v>
      </c>
      <c r="N3238" s="133">
        <v>20581371262933.293</v>
      </c>
      <c r="O3238" s="132">
        <v>0.63182881909348632</v>
      </c>
      <c r="P3238" s="132">
        <v>0.70253659587849671</v>
      </c>
      <c r="Q3238" s="133">
        <v>5076.805935602687</v>
      </c>
      <c r="R3238" s="426">
        <v>1.1855916125732173</v>
      </c>
    </row>
    <row r="3239" spans="1:18">
      <c r="A3239" s="134">
        <f t="shared" si="50"/>
        <v>3234</v>
      </c>
      <c r="B3239" s="131">
        <v>11346267.838703344</v>
      </c>
      <c r="C3239" s="131">
        <v>7074765.3890873659</v>
      </c>
      <c r="D3239" s="131">
        <v>998978.11440854543</v>
      </c>
      <c r="E3239" s="131">
        <v>5384766.268403925</v>
      </c>
      <c r="F3239" s="133">
        <v>195653710599.10651</v>
      </c>
      <c r="G3239" s="133">
        <v>61871382578.273087</v>
      </c>
      <c r="H3239" s="133">
        <v>502294945788.19482</v>
      </c>
      <c r="I3239" s="133">
        <v>10418762339862.688</v>
      </c>
      <c r="J3239" s="133">
        <v>302742263036.03076</v>
      </c>
      <c r="K3239" s="133">
        <v>164464947734.81522</v>
      </c>
      <c r="L3239" s="133">
        <v>2779833463693.6914</v>
      </c>
      <c r="M3239" s="133">
        <v>14168097960115.42</v>
      </c>
      <c r="N3239" s="133">
        <v>15108889992927.926</v>
      </c>
      <c r="O3239" s="132">
        <v>0.58055727171293048</v>
      </c>
      <c r="P3239" s="132">
        <v>0.63100776546851778</v>
      </c>
      <c r="Q3239" s="133">
        <v>3726.9092237118712</v>
      </c>
      <c r="R3239" s="426">
        <v>1.1446983247978602</v>
      </c>
    </row>
    <row r="3240" spans="1:18">
      <c r="A3240" s="134">
        <f t="shared" si="50"/>
        <v>3235</v>
      </c>
      <c r="B3240" s="131">
        <v>7087912.9858466582</v>
      </c>
      <c r="C3240" s="131">
        <v>14424220.459133904</v>
      </c>
      <c r="D3240" s="131">
        <v>923609.47985705792</v>
      </c>
      <c r="E3240" s="131">
        <v>7726182.319629591</v>
      </c>
      <c r="F3240" s="133">
        <v>232609139283.65039</v>
      </c>
      <c r="G3240" s="133">
        <v>48712613888.512589</v>
      </c>
      <c r="H3240" s="133">
        <v>623940711846.6665</v>
      </c>
      <c r="I3240" s="133">
        <v>23457269345100.754</v>
      </c>
      <c r="J3240" s="133">
        <v>486748269973.24524</v>
      </c>
      <c r="K3240" s="133">
        <v>136225513849.30811</v>
      </c>
      <c r="L3240" s="133">
        <v>1787355557998.637</v>
      </c>
      <c r="M3240" s="133">
        <v>26491539398768.613</v>
      </c>
      <c r="N3240" s="133">
        <v>28140803184343.902</v>
      </c>
      <c r="O3240" s="132">
        <v>0.69637783747674953</v>
      </c>
      <c r="P3240" s="132">
        <v>0.76654423788767323</v>
      </c>
      <c r="Q3240" s="133">
        <v>6941.4906720137897</v>
      </c>
      <c r="R3240" s="426">
        <v>0.90991711174302259</v>
      </c>
    </row>
    <row r="3241" spans="1:18">
      <c r="A3241" s="134">
        <f t="shared" si="50"/>
        <v>3236</v>
      </c>
      <c r="B3241" s="131">
        <v>10974606.397424737</v>
      </c>
      <c r="C3241" s="131">
        <v>4748454.6866384204</v>
      </c>
      <c r="D3241" s="131">
        <v>1546367.8901308859</v>
      </c>
      <c r="E3241" s="131">
        <v>3900286.32341184</v>
      </c>
      <c r="F3241" s="133">
        <v>172562144651.89481</v>
      </c>
      <c r="G3241" s="133">
        <v>68469667054.334129</v>
      </c>
      <c r="H3241" s="133">
        <v>512005553890.3504</v>
      </c>
      <c r="I3241" s="133">
        <v>9610456306356.3008</v>
      </c>
      <c r="J3241" s="133">
        <v>185801150973.12137</v>
      </c>
      <c r="K3241" s="133">
        <v>111467275234.1205</v>
      </c>
      <c r="L3241" s="133">
        <v>3169826092965.0591</v>
      </c>
      <c r="M3241" s="133">
        <v>13589556379418.951</v>
      </c>
      <c r="N3241" s="133">
        <v>14506500759488.107</v>
      </c>
      <c r="O3241" s="132">
        <v>0.58620890701498707</v>
      </c>
      <c r="P3241" s="132">
        <v>0.64598146967340175</v>
      </c>
      <c r="Q3241" s="133">
        <v>3578.3178982457098</v>
      </c>
      <c r="R3241" s="426">
        <v>0.95471379034036452</v>
      </c>
    </row>
    <row r="3242" spans="1:18">
      <c r="A3242" s="134">
        <f t="shared" si="50"/>
        <v>3237</v>
      </c>
      <c r="B3242" s="131">
        <v>6796316.5195199968</v>
      </c>
      <c r="C3242" s="131">
        <v>8830916.9304019995</v>
      </c>
      <c r="D3242" s="131">
        <v>1090947.9019031376</v>
      </c>
      <c r="E3242" s="131">
        <v>3656320.6623558952</v>
      </c>
      <c r="F3242" s="133">
        <v>215481675786.75217</v>
      </c>
      <c r="G3242" s="133">
        <v>46194328823.929855</v>
      </c>
      <c r="H3242" s="133">
        <v>314799581621.50732</v>
      </c>
      <c r="I3242" s="133">
        <v>13092764341909.451</v>
      </c>
      <c r="J3242" s="133">
        <v>229549879458.44092</v>
      </c>
      <c r="K3242" s="133">
        <v>169941210797.5332</v>
      </c>
      <c r="L3242" s="133">
        <v>2419181431585.2705</v>
      </c>
      <c r="M3242" s="133">
        <v>16226236445372.203</v>
      </c>
      <c r="N3242" s="133">
        <v>17246821089229.527</v>
      </c>
      <c r="O3242" s="132">
        <v>0.67770004894518054</v>
      </c>
      <c r="P3242" s="132">
        <v>0.73530522952603816</v>
      </c>
      <c r="Q3242" s="133">
        <v>4254.2725923111811</v>
      </c>
      <c r="R3242" s="426">
        <v>0.97186962928137843</v>
      </c>
    </row>
    <row r="3243" spans="1:18">
      <c r="A3243" s="134">
        <f t="shared" si="50"/>
        <v>3238</v>
      </c>
      <c r="B3243" s="131">
        <v>13260877.065716686</v>
      </c>
      <c r="C3243" s="131">
        <v>9692099.5067514163</v>
      </c>
      <c r="D3243" s="131">
        <v>1354505.492027594</v>
      </c>
      <c r="E3243" s="131">
        <v>3017088.2028721911</v>
      </c>
      <c r="F3243" s="133">
        <v>210253618877.72638</v>
      </c>
      <c r="G3243" s="133">
        <v>58446480579.277893</v>
      </c>
      <c r="H3243" s="133">
        <v>0</v>
      </c>
      <c r="I3243" s="133">
        <v>16528372236725.102</v>
      </c>
      <c r="J3243" s="133">
        <v>185483697421.56131</v>
      </c>
      <c r="K3243" s="133">
        <v>128872609843.98409</v>
      </c>
      <c r="L3243" s="133">
        <v>2762760152858.623</v>
      </c>
      <c r="M3243" s="133">
        <v>19605488696849.27</v>
      </c>
      <c r="N3243" s="133">
        <v>20739976398560.359</v>
      </c>
      <c r="O3243" s="132">
        <v>0.64645924348541361</v>
      </c>
      <c r="P3243" s="132">
        <v>0.70435783706783539</v>
      </c>
      <c r="Q3243" s="133">
        <v>5115.9290573656535</v>
      </c>
      <c r="R3243" s="426">
        <v>0.92377164038424919</v>
      </c>
    </row>
    <row r="3244" spans="1:18">
      <c r="A3244" s="134">
        <f t="shared" si="50"/>
        <v>3239</v>
      </c>
      <c r="B3244" s="131">
        <v>9347674.7944903392</v>
      </c>
      <c r="C3244" s="131">
        <v>12379676.659808036</v>
      </c>
      <c r="D3244" s="131">
        <v>825271.19568813022</v>
      </c>
      <c r="E3244" s="131">
        <v>3524394.5753143737</v>
      </c>
      <c r="F3244" s="133">
        <v>308571169598.74512</v>
      </c>
      <c r="G3244" s="133">
        <v>71641853750.40506</v>
      </c>
      <c r="H3244" s="133">
        <v>611555068877.83789</v>
      </c>
      <c r="I3244" s="133">
        <v>22206484550480.652</v>
      </c>
      <c r="J3244" s="133">
        <v>264757555282.02936</v>
      </c>
      <c r="K3244" s="133">
        <v>82681864040.680328</v>
      </c>
      <c r="L3244" s="133">
        <v>1960970418701.4014</v>
      </c>
      <c r="M3244" s="133">
        <v>25126449457382.605</v>
      </c>
      <c r="N3244" s="133">
        <v>26664755729116.168</v>
      </c>
      <c r="O3244" s="132">
        <v>0.72201514283814516</v>
      </c>
      <c r="P3244" s="132">
        <v>0.79611848583920186</v>
      </c>
      <c r="Q3244" s="133">
        <v>6577.3941117701452</v>
      </c>
      <c r="R3244" s="426">
        <v>1.1603074684964032</v>
      </c>
    </row>
    <row r="3245" spans="1:18">
      <c r="A3245" s="134">
        <f t="shared" si="50"/>
        <v>3240</v>
      </c>
      <c r="B3245" s="131">
        <v>8256242.4310744423</v>
      </c>
      <c r="C3245" s="131">
        <v>3313581.5475945757</v>
      </c>
      <c r="D3245" s="131">
        <v>1296541.980507778</v>
      </c>
      <c r="E3245" s="131">
        <v>3621398.9792233827</v>
      </c>
      <c r="F3245" s="133">
        <v>263153318636.5983</v>
      </c>
      <c r="G3245" s="133">
        <v>61778593303.841782</v>
      </c>
      <c r="H3245" s="133">
        <v>700720028049.33496</v>
      </c>
      <c r="I3245" s="133">
        <v>7000117680531.7021</v>
      </c>
      <c r="J3245" s="133">
        <v>251224496908.09821</v>
      </c>
      <c r="K3245" s="133">
        <v>102846853821.62036</v>
      </c>
      <c r="L3245" s="133">
        <v>3086900747301.9897</v>
      </c>
      <c r="M3245" s="133">
        <v>11141809806612.746</v>
      </c>
      <c r="N3245" s="133">
        <v>11959167535969.805</v>
      </c>
      <c r="O3245" s="132">
        <v>0.58636381240027469</v>
      </c>
      <c r="P3245" s="132">
        <v>0.66075987989842633</v>
      </c>
      <c r="Q3245" s="133">
        <v>2949.9673251035533</v>
      </c>
      <c r="R3245" s="426">
        <v>1.1325961221380769</v>
      </c>
    </row>
    <row r="3246" spans="1:18">
      <c r="A3246" s="134">
        <f t="shared" si="50"/>
        <v>3241</v>
      </c>
      <c r="B3246" s="131">
        <v>17422498.429654907</v>
      </c>
      <c r="C3246" s="131">
        <v>25579703.751847703</v>
      </c>
      <c r="D3246" s="131">
        <v>1372028.3874596681</v>
      </c>
      <c r="E3246" s="131">
        <v>3655971.4653057526</v>
      </c>
      <c r="F3246" s="133">
        <v>306712459506.97791</v>
      </c>
      <c r="G3246" s="133">
        <v>63448341616.902115</v>
      </c>
      <c r="H3246" s="133">
        <v>185852810534.25922</v>
      </c>
      <c r="I3246" s="133">
        <v>29022261567019</v>
      </c>
      <c r="J3246" s="133">
        <v>215558872494.21307</v>
      </c>
      <c r="K3246" s="133">
        <v>151373224609.32822</v>
      </c>
      <c r="L3246" s="133">
        <v>3904455022294.3218</v>
      </c>
      <c r="M3246" s="133">
        <v>33479501496951.121</v>
      </c>
      <c r="N3246" s="133">
        <v>35426692393927.945</v>
      </c>
      <c r="O3246" s="132">
        <v>0.69070097410884823</v>
      </c>
      <c r="P3246" s="132">
        <v>0.75895464830877335</v>
      </c>
      <c r="Q3246" s="133">
        <v>8738.7006398440917</v>
      </c>
      <c r="R3246" s="426">
        <v>1.4114179699382592</v>
      </c>
    </row>
    <row r="3247" spans="1:18">
      <c r="A3247" s="134">
        <f t="shared" si="50"/>
        <v>3242</v>
      </c>
      <c r="B3247" s="131">
        <v>8922147.9691265803</v>
      </c>
      <c r="C3247" s="131">
        <v>5438559.455925554</v>
      </c>
      <c r="D3247" s="131">
        <v>1407235.043541326</v>
      </c>
      <c r="E3247" s="131">
        <v>5735919.7079600729</v>
      </c>
      <c r="F3247" s="133">
        <v>221135437400.1655</v>
      </c>
      <c r="G3247" s="133">
        <v>56652327269.752228</v>
      </c>
      <c r="H3247" s="133">
        <v>295812085523.85144</v>
      </c>
      <c r="I3247" s="133">
        <v>11920478290127.211</v>
      </c>
      <c r="J3247" s="133">
        <v>350282029145.42108</v>
      </c>
      <c r="K3247" s="133">
        <v>107502031092.71024</v>
      </c>
      <c r="L3247" s="133">
        <v>2715897010582.3838</v>
      </c>
      <c r="M3247" s="133">
        <v>15389971446471.578</v>
      </c>
      <c r="N3247" s="133">
        <v>16406096366524.021</v>
      </c>
      <c r="O3247" s="132">
        <v>0.59188908472032487</v>
      </c>
      <c r="P3247" s="132">
        <v>0.66173804731581609</v>
      </c>
      <c r="Q3247" s="133">
        <v>4046.8910622900894</v>
      </c>
      <c r="R3247" s="426">
        <v>1.0714284144973991</v>
      </c>
    </row>
    <row r="3248" spans="1:18">
      <c r="A3248" s="134">
        <f t="shared" si="50"/>
        <v>3243</v>
      </c>
      <c r="B3248" s="131">
        <v>15231308.196720084</v>
      </c>
      <c r="C3248" s="131">
        <v>7124441.9363560909</v>
      </c>
      <c r="D3248" s="131">
        <v>1182704.9787109606</v>
      </c>
      <c r="E3248" s="131">
        <v>4313595.3574972255</v>
      </c>
      <c r="F3248" s="133">
        <v>189216988113.25494</v>
      </c>
      <c r="G3248" s="133">
        <v>43918965639.846436</v>
      </c>
      <c r="H3248" s="133">
        <v>620777572751.99194</v>
      </c>
      <c r="I3248" s="133">
        <v>12323771123329.99</v>
      </c>
      <c r="J3248" s="133">
        <v>265802915837.39453</v>
      </c>
      <c r="K3248" s="133">
        <v>151171577282.51227</v>
      </c>
      <c r="L3248" s="133">
        <v>2348685261387.7969</v>
      </c>
      <c r="M3248" s="133">
        <v>15710208450589.686</v>
      </c>
      <c r="N3248" s="133">
        <v>16713754050161.025</v>
      </c>
      <c r="O3248" s="132">
        <v>0.55621852789846304</v>
      </c>
      <c r="P3248" s="132">
        <v>0.62090803317785226</v>
      </c>
      <c r="Q3248" s="133">
        <v>4122.7809694526459</v>
      </c>
      <c r="R3248" s="426">
        <v>1.0520902896322002</v>
      </c>
    </row>
    <row r="3249" spans="1:18">
      <c r="A3249" s="134">
        <f t="shared" si="50"/>
        <v>3244</v>
      </c>
      <c r="B3249" s="131">
        <v>11303388.010955375</v>
      </c>
      <c r="C3249" s="131">
        <v>4567417.0402704841</v>
      </c>
      <c r="D3249" s="131">
        <v>517784.45695899095</v>
      </c>
      <c r="E3249" s="131">
        <v>3643045.2820016951</v>
      </c>
      <c r="F3249" s="133">
        <v>234505014133.64362</v>
      </c>
      <c r="G3249" s="133">
        <v>43336125878.755524</v>
      </c>
      <c r="H3249" s="133">
        <v>1008952813276.8022</v>
      </c>
      <c r="I3249" s="133">
        <v>8930147818582.9531</v>
      </c>
      <c r="J3249" s="133">
        <v>232468383368.54449</v>
      </c>
      <c r="K3249" s="133">
        <v>62263305152.179672</v>
      </c>
      <c r="L3249" s="133">
        <v>1312828663814.6653</v>
      </c>
      <c r="M3249" s="133">
        <v>11546660984195.146</v>
      </c>
      <c r="N3249" s="133">
        <v>12424463438323.309</v>
      </c>
      <c r="O3249" s="132">
        <v>0.58007732640230869</v>
      </c>
      <c r="P3249" s="132">
        <v>0.65290470175324222</v>
      </c>
      <c r="Q3249" s="133">
        <v>3064.7418446776783</v>
      </c>
      <c r="R3249" s="426">
        <v>1.2503307550338298</v>
      </c>
    </row>
    <row r="3250" spans="1:18">
      <c r="A3250" s="134">
        <f t="shared" si="50"/>
        <v>3245</v>
      </c>
      <c r="B3250" s="131">
        <v>12211595.515770096</v>
      </c>
      <c r="C3250" s="131">
        <v>5572257.1006144658</v>
      </c>
      <c r="D3250" s="131">
        <v>535816.35433931311</v>
      </c>
      <c r="E3250" s="131">
        <v>4345379.9580802731</v>
      </c>
      <c r="F3250" s="133">
        <v>230249231669.64111</v>
      </c>
      <c r="G3250" s="133">
        <v>55901776427.738487</v>
      </c>
      <c r="H3250" s="133">
        <v>147769665641.19098</v>
      </c>
      <c r="I3250" s="133">
        <v>10797552491903.998</v>
      </c>
      <c r="J3250" s="133">
        <v>195972124377.80612</v>
      </c>
      <c r="K3250" s="133">
        <v>62840226425.673615</v>
      </c>
      <c r="L3250" s="133">
        <v>1313627896591.1255</v>
      </c>
      <c r="M3250" s="133">
        <v>12517762404939.795</v>
      </c>
      <c r="N3250" s="133">
        <v>13328036068918.914</v>
      </c>
      <c r="O3250" s="132">
        <v>0.56699120152332549</v>
      </c>
      <c r="P3250" s="132">
        <v>0.61830342003892946</v>
      </c>
      <c r="Q3250" s="133">
        <v>3287.626065347537</v>
      </c>
      <c r="R3250" s="426">
        <v>1.2606704096630108</v>
      </c>
    </row>
    <row r="3251" spans="1:18">
      <c r="A3251" s="134">
        <f t="shared" si="50"/>
        <v>3246</v>
      </c>
      <c r="B3251" s="131">
        <v>13682133.829576064</v>
      </c>
      <c r="C3251" s="131">
        <v>6269224.8966987664</v>
      </c>
      <c r="D3251" s="131">
        <v>1057554.0050372616</v>
      </c>
      <c r="E3251" s="131">
        <v>7177490.008876754</v>
      </c>
      <c r="F3251" s="133">
        <v>226858423824.35034</v>
      </c>
      <c r="G3251" s="133">
        <v>46200249408.791924</v>
      </c>
      <c r="H3251" s="133">
        <v>233010286302.01025</v>
      </c>
      <c r="I3251" s="133">
        <v>10220118860355.984</v>
      </c>
      <c r="J3251" s="133">
        <v>389090941828.97528</v>
      </c>
      <c r="K3251" s="133">
        <v>103276849390.70291</v>
      </c>
      <c r="L3251" s="133">
        <v>2456806373789.8857</v>
      </c>
      <c r="M3251" s="133">
        <v>13402303311667.559</v>
      </c>
      <c r="N3251" s="133">
        <v>14316161233810.811</v>
      </c>
      <c r="O3251" s="132">
        <v>0.52497796823121956</v>
      </c>
      <c r="P3251" s="132">
        <v>0.58266553136895904</v>
      </c>
      <c r="Q3251" s="133">
        <v>3531.3668558980785</v>
      </c>
      <c r="R3251" s="426">
        <v>1.0180883436385115</v>
      </c>
    </row>
    <row r="3252" spans="1:18">
      <c r="A3252" s="134">
        <f t="shared" si="50"/>
        <v>3247</v>
      </c>
      <c r="B3252" s="131">
        <v>10582347.224277342</v>
      </c>
      <c r="C3252" s="131">
        <v>7054569.1775493259</v>
      </c>
      <c r="D3252" s="131">
        <v>848891.04165065428</v>
      </c>
      <c r="E3252" s="131">
        <v>6057903.9550192636</v>
      </c>
      <c r="F3252" s="133">
        <v>288122577594.05359</v>
      </c>
      <c r="G3252" s="133">
        <v>62411799854.361122</v>
      </c>
      <c r="H3252" s="133">
        <v>1027085385809.3479</v>
      </c>
      <c r="I3252" s="133">
        <v>13016202532000.068</v>
      </c>
      <c r="J3252" s="133">
        <v>537861377438.18542</v>
      </c>
      <c r="K3252" s="133">
        <v>77040941290.27713</v>
      </c>
      <c r="L3252" s="133">
        <v>2010908717788.4993</v>
      </c>
      <c r="M3252" s="133">
        <v>16669098954326.379</v>
      </c>
      <c r="N3252" s="133">
        <v>17860182982804.391</v>
      </c>
      <c r="O3252" s="132">
        <v>0.62237924718320836</v>
      </c>
      <c r="P3252" s="132">
        <v>0.69228370870091671</v>
      </c>
      <c r="Q3252" s="133">
        <v>4405.5705433656613</v>
      </c>
      <c r="R3252" s="426">
        <v>1.0813064902883123</v>
      </c>
    </row>
    <row r="3253" spans="1:18">
      <c r="A3253" s="134">
        <f t="shared" si="50"/>
        <v>3248</v>
      </c>
      <c r="B3253" s="131">
        <v>12776626.954889823</v>
      </c>
      <c r="C3253" s="131">
        <v>11966455.649053073</v>
      </c>
      <c r="D3253" s="131">
        <v>720080.4125180298</v>
      </c>
      <c r="E3253" s="131">
        <v>3498951.5958126253</v>
      </c>
      <c r="F3253" s="133">
        <v>174061094801.18066</v>
      </c>
      <c r="G3253" s="133">
        <v>62354749409.616013</v>
      </c>
      <c r="H3253" s="133">
        <v>772856126055.24927</v>
      </c>
      <c r="I3253" s="133">
        <v>14518306726389.793</v>
      </c>
      <c r="J3253" s="133">
        <v>236494883800.99097</v>
      </c>
      <c r="K3253" s="133">
        <v>64524121583.407799</v>
      </c>
      <c r="L3253" s="133">
        <v>1263411782148.6262</v>
      </c>
      <c r="M3253" s="133">
        <v>16855593639978.068</v>
      </c>
      <c r="N3253" s="133">
        <v>17993107459419.316</v>
      </c>
      <c r="O3253" s="132">
        <v>0.63580180890800686</v>
      </c>
      <c r="P3253" s="132">
        <v>0.70300287397623529</v>
      </c>
      <c r="Q3253" s="133">
        <v>4438.3590181103391</v>
      </c>
      <c r="R3253" s="426">
        <v>0.95035737343593951</v>
      </c>
    </row>
    <row r="3254" spans="1:18">
      <c r="A3254" s="134">
        <f t="shared" si="50"/>
        <v>3249</v>
      </c>
      <c r="B3254" s="131">
        <v>12901940.915728554</v>
      </c>
      <c r="C3254" s="131">
        <v>7757636.8363922825</v>
      </c>
      <c r="D3254" s="131">
        <v>798604.78038849821</v>
      </c>
      <c r="E3254" s="131">
        <v>3819824.0365357366</v>
      </c>
      <c r="F3254" s="133">
        <v>165665436636.94473</v>
      </c>
      <c r="G3254" s="133">
        <v>41067982782.714287</v>
      </c>
      <c r="H3254" s="133">
        <v>355344123206.48077</v>
      </c>
      <c r="I3254" s="133">
        <v>10063967640791.982</v>
      </c>
      <c r="J3254" s="133">
        <v>173807972487.61182</v>
      </c>
      <c r="K3254" s="133">
        <v>103020867585.41898</v>
      </c>
      <c r="L3254" s="133">
        <v>1520358390738.2727</v>
      </c>
      <c r="M3254" s="133">
        <v>12216498994809.768</v>
      </c>
      <c r="N3254" s="133">
        <v>13072889382310.918</v>
      </c>
      <c r="O3254" s="132">
        <v>0.54680678689702156</v>
      </c>
      <c r="P3254" s="132">
        <v>0.60484748369994035</v>
      </c>
      <c r="Q3254" s="133">
        <v>3224.6890434906063</v>
      </c>
      <c r="R3254" s="426">
        <v>1.0722337063780063</v>
      </c>
    </row>
    <row r="3255" spans="1:18">
      <c r="A3255" s="134">
        <f t="shared" si="50"/>
        <v>3250</v>
      </c>
      <c r="B3255" s="131">
        <v>7788006.3710073745</v>
      </c>
      <c r="C3255" s="131">
        <v>8279999.7225787845</v>
      </c>
      <c r="D3255" s="131">
        <v>1476033.9651651003</v>
      </c>
      <c r="E3255" s="131">
        <v>5186124.1857716711</v>
      </c>
      <c r="F3255" s="133">
        <v>174858980309.4483</v>
      </c>
      <c r="G3255" s="133">
        <v>43475725992.037094</v>
      </c>
      <c r="H3255" s="133">
        <v>363717553407.55133</v>
      </c>
      <c r="I3255" s="133">
        <v>14759263656636.648</v>
      </c>
      <c r="J3255" s="133">
        <v>252154915931.36536</v>
      </c>
      <c r="K3255" s="133">
        <v>107731445777.03319</v>
      </c>
      <c r="L3255" s="133">
        <v>3443062020783.3135</v>
      </c>
      <c r="M3255" s="133">
        <v>18925929592535.91</v>
      </c>
      <c r="N3255" s="133">
        <v>20225907895371.887</v>
      </c>
      <c r="O3255" s="132">
        <v>0.66068108180138296</v>
      </c>
      <c r="P3255" s="132">
        <v>0.71524975155682935</v>
      </c>
      <c r="Q3255" s="133">
        <v>4989.1238025090988</v>
      </c>
      <c r="R3255" s="426">
        <v>1.077832483496048</v>
      </c>
    </row>
    <row r="3256" spans="1:18">
      <c r="A3256" s="134">
        <f t="shared" si="50"/>
        <v>3251</v>
      </c>
      <c r="B3256" s="131">
        <v>9939077.5670456924</v>
      </c>
      <c r="C3256" s="131">
        <v>5919280.4553467948</v>
      </c>
      <c r="D3256" s="131">
        <v>836818.32425380335</v>
      </c>
      <c r="E3256" s="131">
        <v>4435935.5625353931</v>
      </c>
      <c r="F3256" s="133">
        <v>174321602858.05188</v>
      </c>
      <c r="G3256" s="133">
        <v>48308154715.931252</v>
      </c>
      <c r="H3256" s="133">
        <v>704504756851.53052</v>
      </c>
      <c r="I3256" s="133">
        <v>10834441379347.352</v>
      </c>
      <c r="J3256" s="133">
        <v>353303582986.41711</v>
      </c>
      <c r="K3256" s="133">
        <v>89781761818.189072</v>
      </c>
      <c r="L3256" s="133">
        <v>1791002140430.7415</v>
      </c>
      <c r="M3256" s="133">
        <v>13773033621434.232</v>
      </c>
      <c r="N3256" s="133">
        <v>14772557544818.07</v>
      </c>
      <c r="O3256" s="132">
        <v>0.59589110501859033</v>
      </c>
      <c r="P3256" s="132">
        <v>0.66921016473497275</v>
      </c>
      <c r="Q3256" s="133">
        <v>3643.9461136699729</v>
      </c>
      <c r="R3256" s="426">
        <v>1.0447624130206412</v>
      </c>
    </row>
    <row r="3257" spans="1:18">
      <c r="A3257" s="134">
        <f t="shared" si="50"/>
        <v>3252</v>
      </c>
      <c r="B3257" s="131">
        <v>10005728.11903506</v>
      </c>
      <c r="C3257" s="131">
        <v>18354413.524813581</v>
      </c>
      <c r="D3257" s="131">
        <v>967149.96281032485</v>
      </c>
      <c r="E3257" s="131">
        <v>5154018.1902737096</v>
      </c>
      <c r="F3257" s="133">
        <v>231138987653.29596</v>
      </c>
      <c r="G3257" s="133">
        <v>58533996021.96402</v>
      </c>
      <c r="H3257" s="133">
        <v>512176626042.55005</v>
      </c>
      <c r="I3257" s="133">
        <v>23775068280524.594</v>
      </c>
      <c r="J3257" s="133">
        <v>375767291752.94739</v>
      </c>
      <c r="K3257" s="133">
        <v>75116184389.043747</v>
      </c>
      <c r="L3257" s="133">
        <v>2160695001273.543</v>
      </c>
      <c r="M3257" s="133">
        <v>26898823383982.68</v>
      </c>
      <c r="N3257" s="133">
        <v>28490343045916.574</v>
      </c>
      <c r="O3257" s="132">
        <v>0.69798260737475648</v>
      </c>
      <c r="P3257" s="132">
        <v>0.7678524483777226</v>
      </c>
      <c r="Q3257" s="133">
        <v>7027.7116541481437</v>
      </c>
      <c r="R3257" s="426">
        <v>1.2366868055829092</v>
      </c>
    </row>
    <row r="3258" spans="1:18">
      <c r="A3258" s="134">
        <f t="shared" si="50"/>
        <v>3253</v>
      </c>
      <c r="B3258" s="131">
        <v>8943689.4067249913</v>
      </c>
      <c r="C3258" s="131">
        <v>4439511.5814288445</v>
      </c>
      <c r="D3258" s="131">
        <v>733948.5293753061</v>
      </c>
      <c r="E3258" s="131">
        <v>6655558.6718461234</v>
      </c>
      <c r="F3258" s="133">
        <v>207047760721.8479</v>
      </c>
      <c r="G3258" s="133">
        <v>39338978086.936295</v>
      </c>
      <c r="H3258" s="133">
        <v>633309429184.6792</v>
      </c>
      <c r="I3258" s="133">
        <v>8467676164782.5811</v>
      </c>
      <c r="J3258" s="133">
        <v>286362680779.4198</v>
      </c>
      <c r="K3258" s="133">
        <v>58720071270.667694</v>
      </c>
      <c r="L3258" s="133">
        <v>1588364878387.4634</v>
      </c>
      <c r="M3258" s="133">
        <v>11034433224404.811</v>
      </c>
      <c r="N3258" s="133">
        <v>11883200492610.547</v>
      </c>
      <c r="O3258" s="132">
        <v>0.52037968318954819</v>
      </c>
      <c r="P3258" s="132">
        <v>0.57155233228814084</v>
      </c>
      <c r="Q3258" s="133">
        <v>2931.228537891107</v>
      </c>
      <c r="R3258" s="426">
        <v>1.0044261601693394</v>
      </c>
    </row>
    <row r="3259" spans="1:18">
      <c r="A3259" s="134">
        <f t="shared" si="50"/>
        <v>3254</v>
      </c>
      <c r="B3259" s="131">
        <v>9150807.3597421348</v>
      </c>
      <c r="C3259" s="131">
        <v>5096281.2792307846</v>
      </c>
      <c r="D3259" s="131">
        <v>1548624.4626735048</v>
      </c>
      <c r="E3259" s="131">
        <v>3070268.4157174784</v>
      </c>
      <c r="F3259" s="133">
        <v>226815735033.24457</v>
      </c>
      <c r="G3259" s="133">
        <v>54537974355.659195</v>
      </c>
      <c r="H3259" s="133">
        <v>572835492966.49646</v>
      </c>
      <c r="I3259" s="133">
        <v>9340483219951.9531</v>
      </c>
      <c r="J3259" s="133">
        <v>79563022369.303848</v>
      </c>
      <c r="K3259" s="133">
        <v>190927199491.06985</v>
      </c>
      <c r="L3259" s="133">
        <v>3062228447074.0859</v>
      </c>
      <c r="M3259" s="133">
        <v>13246037381852.91</v>
      </c>
      <c r="N3259" s="133">
        <v>14130816412291.939</v>
      </c>
      <c r="O3259" s="132">
        <v>0.571556195726317</v>
      </c>
      <c r="P3259" s="132">
        <v>0.64918795777177163</v>
      </c>
      <c r="Q3259" s="133">
        <v>3485.6478570034383</v>
      </c>
      <c r="R3259" s="426">
        <v>1.1228490110210931</v>
      </c>
    </row>
    <row r="3260" spans="1:18">
      <c r="A3260" s="134">
        <f t="shared" si="50"/>
        <v>3255</v>
      </c>
      <c r="B3260" s="131">
        <v>11058605.478651254</v>
      </c>
      <c r="C3260" s="131">
        <v>7468731.8651613211</v>
      </c>
      <c r="D3260" s="131">
        <v>1594085.6517208233</v>
      </c>
      <c r="E3260" s="131">
        <v>5486642.4823992662</v>
      </c>
      <c r="F3260" s="133">
        <v>290677571887.51526</v>
      </c>
      <c r="G3260" s="133">
        <v>63322866417.253113</v>
      </c>
      <c r="H3260" s="133">
        <v>277611250106.96228</v>
      </c>
      <c r="I3260" s="133">
        <v>14382416516270.619</v>
      </c>
      <c r="J3260" s="133">
        <v>280743646762.14551</v>
      </c>
      <c r="K3260" s="133">
        <v>127921496909.49792</v>
      </c>
      <c r="L3260" s="133">
        <v>3934017189953.4292</v>
      </c>
      <c r="M3260" s="133">
        <v>19002710100002.652</v>
      </c>
      <c r="N3260" s="133">
        <v>20252370286604.102</v>
      </c>
      <c r="O3260" s="132">
        <v>0.60183040415401734</v>
      </c>
      <c r="P3260" s="132">
        <v>0.67238241645865826</v>
      </c>
      <c r="Q3260" s="133">
        <v>4995.6512793794036</v>
      </c>
      <c r="R3260" s="426">
        <v>1.2791308983731451</v>
      </c>
    </row>
    <row r="3261" spans="1:18">
      <c r="A3261" s="134">
        <f t="shared" si="50"/>
        <v>3256</v>
      </c>
      <c r="B3261" s="131">
        <v>9215338.5055338684</v>
      </c>
      <c r="C3261" s="131">
        <v>5555474.7173901647</v>
      </c>
      <c r="D3261" s="131">
        <v>922298.01100626122</v>
      </c>
      <c r="E3261" s="131">
        <v>7238232.8468664261</v>
      </c>
      <c r="F3261" s="133">
        <v>299490461392.37085</v>
      </c>
      <c r="G3261" s="133">
        <v>82213841300.402206</v>
      </c>
      <c r="H3261" s="133">
        <v>549137312039.91949</v>
      </c>
      <c r="I3261" s="133">
        <v>11729385527200.232</v>
      </c>
      <c r="J3261" s="133">
        <v>653047826610.17444</v>
      </c>
      <c r="K3261" s="133">
        <v>81680767164.144684</v>
      </c>
      <c r="L3261" s="133">
        <v>2254030866341.6904</v>
      </c>
      <c r="M3261" s="133">
        <v>15267282299356.16</v>
      </c>
      <c r="N3261" s="133">
        <v>16290523672223.816</v>
      </c>
      <c r="O3261" s="132">
        <v>0.59775897177439563</v>
      </c>
      <c r="P3261" s="132">
        <v>0.68175937066790682</v>
      </c>
      <c r="Q3261" s="133">
        <v>4018.3827509185535</v>
      </c>
      <c r="R3261" s="426">
        <v>1.1643283827062121</v>
      </c>
    </row>
    <row r="3262" spans="1:18">
      <c r="A3262" s="134">
        <f t="shared" si="50"/>
        <v>3257</v>
      </c>
      <c r="B3262" s="131">
        <v>8681715.9647571463</v>
      </c>
      <c r="C3262" s="131">
        <v>4571056.6035683928</v>
      </c>
      <c r="D3262" s="131">
        <v>900501.03581350937</v>
      </c>
      <c r="E3262" s="131">
        <v>3552173.0462382063</v>
      </c>
      <c r="F3262" s="133">
        <v>275981591737.5296</v>
      </c>
      <c r="G3262" s="133">
        <v>47515142865.977219</v>
      </c>
      <c r="H3262" s="133">
        <v>727626634662.12659</v>
      </c>
      <c r="I3262" s="133">
        <v>9463503049039.6328</v>
      </c>
      <c r="J3262" s="133">
        <v>233815283502.16019</v>
      </c>
      <c r="K3262" s="133">
        <v>78367022714.271027</v>
      </c>
      <c r="L3262" s="133">
        <v>2492418028563.7988</v>
      </c>
      <c r="M3262" s="133">
        <v>12995730018481.99</v>
      </c>
      <c r="N3262" s="133">
        <v>13916160540126.4</v>
      </c>
      <c r="O3262" s="132">
        <v>0.62794527096427777</v>
      </c>
      <c r="P3262" s="132">
        <v>0.6889431771945641</v>
      </c>
      <c r="Q3262" s="133">
        <v>3432.6987025472126</v>
      </c>
      <c r="R3262" s="426">
        <v>1.3677618096522783</v>
      </c>
    </row>
    <row r="3263" spans="1:18">
      <c r="A3263" s="134">
        <f t="shared" si="50"/>
        <v>3258</v>
      </c>
      <c r="B3263" s="131">
        <v>10932807.58170688</v>
      </c>
      <c r="C3263" s="131">
        <v>6572749.9325415669</v>
      </c>
      <c r="D3263" s="131">
        <v>850363.05024849321</v>
      </c>
      <c r="E3263" s="131">
        <v>6554514.3373752031</v>
      </c>
      <c r="F3263" s="133">
        <v>266302394398.38751</v>
      </c>
      <c r="G3263" s="133">
        <v>59099348048.651215</v>
      </c>
      <c r="H3263" s="133">
        <v>789859926707.82324</v>
      </c>
      <c r="I3263" s="133">
        <v>10913683552065.869</v>
      </c>
      <c r="J3263" s="133">
        <v>401017396280.29333</v>
      </c>
      <c r="K3263" s="133">
        <v>58236157321.458786</v>
      </c>
      <c r="L3263" s="133">
        <v>1629948240653.7415</v>
      </c>
      <c r="M3263" s="133">
        <v>13792745273029.186</v>
      </c>
      <c r="N3263" s="133">
        <v>14725036989867.131</v>
      </c>
      <c r="O3263" s="132">
        <v>0.56830364070209172</v>
      </c>
      <c r="P3263" s="132">
        <v>0.65143008517303136</v>
      </c>
      <c r="Q3263" s="133">
        <v>3632.2242204901654</v>
      </c>
      <c r="R3263" s="426">
        <v>1.0066937923068247</v>
      </c>
    </row>
    <row r="3264" spans="1:18">
      <c r="A3264" s="134">
        <f t="shared" si="50"/>
        <v>3259</v>
      </c>
      <c r="B3264" s="131">
        <v>8554342.1686340924</v>
      </c>
      <c r="C3264" s="131">
        <v>10147195.989634715</v>
      </c>
      <c r="D3264" s="131">
        <v>774754.27023404173</v>
      </c>
      <c r="E3264" s="131">
        <v>4726609.1665239297</v>
      </c>
      <c r="F3264" s="133">
        <v>215602960590.0376</v>
      </c>
      <c r="G3264" s="133">
        <v>54953965861.89238</v>
      </c>
      <c r="H3264" s="133">
        <v>583821752492.74609</v>
      </c>
      <c r="I3264" s="133">
        <v>16975928592056.941</v>
      </c>
      <c r="J3264" s="133">
        <v>330608369590.90356</v>
      </c>
      <c r="K3264" s="133">
        <v>61814280040.27459</v>
      </c>
      <c r="L3264" s="133">
        <v>1951379802299.7449</v>
      </c>
      <c r="M3264" s="133">
        <v>19903552796480.609</v>
      </c>
      <c r="N3264" s="133">
        <v>21258259580250.863</v>
      </c>
      <c r="O3264" s="132">
        <v>0.68742193380184635</v>
      </c>
      <c r="P3264" s="132">
        <v>0.75394992253223547</v>
      </c>
      <c r="Q3264" s="133">
        <v>5243.7739467811698</v>
      </c>
      <c r="R3264" s="426">
        <v>1.1993036834041686</v>
      </c>
    </row>
    <row r="3265" spans="1:18">
      <c r="A3265" s="134">
        <f t="shared" si="50"/>
        <v>3260</v>
      </c>
      <c r="B3265" s="131">
        <v>12684493.110132614</v>
      </c>
      <c r="C3265" s="131">
        <v>5507300.9672426367</v>
      </c>
      <c r="D3265" s="131">
        <v>966482.79034783924</v>
      </c>
      <c r="E3265" s="131">
        <v>5351781.3399917781</v>
      </c>
      <c r="F3265" s="133">
        <v>251059255941.27695</v>
      </c>
      <c r="G3265" s="133">
        <v>63343533906.390717</v>
      </c>
      <c r="H3265" s="133">
        <v>393365188804.46545</v>
      </c>
      <c r="I3265" s="133">
        <v>10489283698345.389</v>
      </c>
      <c r="J3265" s="133">
        <v>227281140471.25931</v>
      </c>
      <c r="K3265" s="133">
        <v>85835161209.0905</v>
      </c>
      <c r="L3265" s="133">
        <v>2480857872990.5669</v>
      </c>
      <c r="M3265" s="133">
        <v>13676623061820.77</v>
      </c>
      <c r="N3265" s="133">
        <v>14663710584318.219</v>
      </c>
      <c r="O3265" s="132">
        <v>0.55391584446613584</v>
      </c>
      <c r="P3265" s="132">
        <v>0.61288073237295937</v>
      </c>
      <c r="Q3265" s="133">
        <v>3617.0968387563439</v>
      </c>
      <c r="R3265" s="426">
        <v>1.1094327529845973</v>
      </c>
    </row>
    <row r="3266" spans="1:18">
      <c r="A3266" s="134">
        <f t="shared" si="50"/>
        <v>3261</v>
      </c>
      <c r="B3266" s="131">
        <v>10055710.898402572</v>
      </c>
      <c r="C3266" s="131">
        <v>4303742.1422441136</v>
      </c>
      <c r="D3266" s="131">
        <v>989209.39743317524</v>
      </c>
      <c r="E3266" s="131">
        <v>5263566.0830261968</v>
      </c>
      <c r="F3266" s="133">
        <v>188409824980.80838</v>
      </c>
      <c r="G3266" s="133">
        <v>51804756424.085579</v>
      </c>
      <c r="H3266" s="133">
        <v>869387628767.69995</v>
      </c>
      <c r="I3266" s="133">
        <v>8783371502688.3936</v>
      </c>
      <c r="J3266" s="133">
        <v>204450115519.92856</v>
      </c>
      <c r="K3266" s="133">
        <v>90543588704.580688</v>
      </c>
      <c r="L3266" s="133">
        <v>1784732381171.0239</v>
      </c>
      <c r="M3266" s="133">
        <v>11732485216851.625</v>
      </c>
      <c r="N3266" s="133">
        <v>12608289841033.879</v>
      </c>
      <c r="O3266" s="132">
        <v>0.54585646868864213</v>
      </c>
      <c r="P3266" s="132">
        <v>0.62641292596093656</v>
      </c>
      <c r="Q3266" s="133">
        <v>3110.0862952722937</v>
      </c>
      <c r="R3266" s="426">
        <v>0.89443991034796355</v>
      </c>
    </row>
    <row r="3267" spans="1:18">
      <c r="A3267" s="134">
        <f t="shared" si="50"/>
        <v>3262</v>
      </c>
      <c r="B3267" s="131">
        <v>8814236.3211967666</v>
      </c>
      <c r="C3267" s="131">
        <v>5882044.2094266079</v>
      </c>
      <c r="D3267" s="131">
        <v>419392.56054201385</v>
      </c>
      <c r="E3267" s="131">
        <v>4500178.0309663098</v>
      </c>
      <c r="F3267" s="133">
        <v>207984651230.75955</v>
      </c>
      <c r="G3267" s="133">
        <v>50329149272.032158</v>
      </c>
      <c r="H3267" s="133">
        <v>229609918076.26251</v>
      </c>
      <c r="I3267" s="133">
        <v>10920610872178.367</v>
      </c>
      <c r="J3267" s="133">
        <v>261880350036.6051</v>
      </c>
      <c r="K3267" s="133">
        <v>60600855099.25695</v>
      </c>
      <c r="L3267" s="133">
        <v>808315539917.51074</v>
      </c>
      <c r="M3267" s="133">
        <v>12281017535308.004</v>
      </c>
      <c r="N3267" s="133">
        <v>13163623838483.695</v>
      </c>
      <c r="O3267" s="132">
        <v>0.60219287771291441</v>
      </c>
      <c r="P3267" s="132">
        <v>0.65316113078044113</v>
      </c>
      <c r="Q3267" s="133">
        <v>3247.0705077660818</v>
      </c>
      <c r="R3267" s="426">
        <v>0.95194216393895903</v>
      </c>
    </row>
    <row r="3268" spans="1:18">
      <c r="A3268" s="134">
        <f t="shared" si="50"/>
        <v>3263</v>
      </c>
      <c r="B3268" s="131">
        <v>8285660.0027205637</v>
      </c>
      <c r="C3268" s="131">
        <v>3356843.9417764451</v>
      </c>
      <c r="D3268" s="131">
        <v>584345.21330710151</v>
      </c>
      <c r="E3268" s="131">
        <v>5429505.4599338844</v>
      </c>
      <c r="F3268" s="133">
        <v>235801154924.8327</v>
      </c>
      <c r="G3268" s="133">
        <v>60434317311.456345</v>
      </c>
      <c r="H3268" s="133">
        <v>592318493661.49756</v>
      </c>
      <c r="I3268" s="133">
        <v>8324310007151.6963</v>
      </c>
      <c r="J3268" s="133">
        <v>193396525401.03815</v>
      </c>
      <c r="K3268" s="133">
        <v>43921550242.813423</v>
      </c>
      <c r="L3268" s="133">
        <v>1087633404989.3522</v>
      </c>
      <c r="M3268" s="133">
        <v>10241579981446.396</v>
      </c>
      <c r="N3268" s="133">
        <v>10998846931974.52</v>
      </c>
      <c r="O3268" s="132">
        <v>0.54039759064564319</v>
      </c>
      <c r="P3268" s="132">
        <v>0.61753706073376324</v>
      </c>
      <c r="Q3268" s="133">
        <v>2713.0850843548396</v>
      </c>
      <c r="R3268" s="426">
        <v>0.9183439959020776</v>
      </c>
    </row>
    <row r="3269" spans="1:18">
      <c r="A3269" s="134">
        <f t="shared" si="50"/>
        <v>3264</v>
      </c>
      <c r="B3269" s="131">
        <v>15799653.399662917</v>
      </c>
      <c r="C3269" s="131">
        <v>9368681.0832303148</v>
      </c>
      <c r="D3269" s="131">
        <v>725546.20394740684</v>
      </c>
      <c r="E3269" s="131">
        <v>7169758.0112949219</v>
      </c>
      <c r="F3269" s="133">
        <v>224313156797.1485</v>
      </c>
      <c r="G3269" s="133">
        <v>42926168115.102989</v>
      </c>
      <c r="H3269" s="133">
        <v>401907159985.79944</v>
      </c>
      <c r="I3269" s="133">
        <v>13779672138110.955</v>
      </c>
      <c r="J3269" s="133">
        <v>399288373454.68878</v>
      </c>
      <c r="K3269" s="133">
        <v>72346609117.572968</v>
      </c>
      <c r="L3269" s="133">
        <v>1714095353094.0762</v>
      </c>
      <c r="M3269" s="133">
        <v>16367309633763.092</v>
      </c>
      <c r="N3269" s="133">
        <v>17403773754605.984</v>
      </c>
      <c r="O3269" s="132">
        <v>0.55979473532460722</v>
      </c>
      <c r="P3269" s="132">
        <v>0.62149932592750468</v>
      </c>
      <c r="Q3269" s="133">
        <v>4292.9880993108</v>
      </c>
      <c r="R3269" s="426">
        <v>1.0849534684634983</v>
      </c>
    </row>
    <row r="3270" spans="1:18">
      <c r="A3270" s="134">
        <f t="shared" si="50"/>
        <v>3265</v>
      </c>
      <c r="B3270" s="131">
        <v>13159337.901432779</v>
      </c>
      <c r="C3270" s="131">
        <v>4759632.7181858905</v>
      </c>
      <c r="D3270" s="131">
        <v>734379.4931496582</v>
      </c>
      <c r="E3270" s="131">
        <v>4523909.0711531155</v>
      </c>
      <c r="F3270" s="133">
        <v>327883059021.24634</v>
      </c>
      <c r="G3270" s="133">
        <v>69222262615.10408</v>
      </c>
      <c r="H3270" s="133">
        <v>454476855220.10309</v>
      </c>
      <c r="I3270" s="133">
        <v>10229728397182.66</v>
      </c>
      <c r="J3270" s="133">
        <v>328537815128.82471</v>
      </c>
      <c r="K3270" s="133">
        <v>71234951541.301758</v>
      </c>
      <c r="L3270" s="133">
        <v>1508973647234.2729</v>
      </c>
      <c r="M3270" s="133">
        <v>12592951666307.164</v>
      </c>
      <c r="N3270" s="133">
        <v>13517560828232.219</v>
      </c>
      <c r="O3270" s="132">
        <v>0.55885949168809801</v>
      </c>
      <c r="P3270" s="132">
        <v>0.63155535996412138</v>
      </c>
      <c r="Q3270" s="133">
        <v>3334.376129312338</v>
      </c>
      <c r="R3270" s="426">
        <v>1.0711051448448918</v>
      </c>
    </row>
    <row r="3271" spans="1:18">
      <c r="A3271" s="134">
        <f t="shared" si="50"/>
        <v>3266</v>
      </c>
      <c r="B3271" s="131">
        <v>9861211.9853857886</v>
      </c>
      <c r="C3271" s="131">
        <v>10147060.979737068</v>
      </c>
      <c r="D3271" s="131">
        <v>902019.08247536793</v>
      </c>
      <c r="E3271" s="131">
        <v>3830242.7329467633</v>
      </c>
      <c r="F3271" s="133">
        <v>234119937931.03369</v>
      </c>
      <c r="G3271" s="133">
        <v>52728659797.071457</v>
      </c>
      <c r="H3271" s="133">
        <v>590800697400.48877</v>
      </c>
      <c r="I3271" s="133">
        <v>16056511056956.471</v>
      </c>
      <c r="J3271" s="133">
        <v>228274417079.63315</v>
      </c>
      <c r="K3271" s="133">
        <v>65822632520.702118</v>
      </c>
      <c r="L3271" s="133">
        <v>1808801196246.6252</v>
      </c>
      <c r="M3271" s="133">
        <v>18750210000203.918</v>
      </c>
      <c r="N3271" s="133">
        <v>20025724429110.094</v>
      </c>
      <c r="O3271" s="132">
        <v>0.67121703776742503</v>
      </c>
      <c r="P3271" s="132">
        <v>0.74788380956877587</v>
      </c>
      <c r="Q3271" s="133">
        <v>4939.7445557745668</v>
      </c>
      <c r="R3271" s="426">
        <v>1.0344726643017226</v>
      </c>
    </row>
    <row r="3272" spans="1:18">
      <c r="A3272" s="134">
        <f t="shared" ref="A3272:A3335" si="51">A3271+1</f>
        <v>3267</v>
      </c>
      <c r="B3272" s="131">
        <v>7746918.8779346533</v>
      </c>
      <c r="C3272" s="131">
        <v>5992438.6399869742</v>
      </c>
      <c r="D3272" s="131">
        <v>851488.17070804606</v>
      </c>
      <c r="E3272" s="131">
        <v>5740460.1587074809</v>
      </c>
      <c r="F3272" s="133">
        <v>184355275580.33026</v>
      </c>
      <c r="G3272" s="133">
        <v>44283876905.177872</v>
      </c>
      <c r="H3272" s="133">
        <v>399542634268.36584</v>
      </c>
      <c r="I3272" s="133">
        <v>9159086002888.2852</v>
      </c>
      <c r="J3272" s="133">
        <v>389619072560.19897</v>
      </c>
      <c r="K3272" s="133">
        <v>99691005403.735214</v>
      </c>
      <c r="L3272" s="133">
        <v>1893706507838.425</v>
      </c>
      <c r="M3272" s="133">
        <v>11941645222959.01</v>
      </c>
      <c r="N3272" s="133">
        <v>12739760016520.996</v>
      </c>
      <c r="O3272" s="132">
        <v>0.5638332480606062</v>
      </c>
      <c r="P3272" s="132">
        <v>0.63193068454229817</v>
      </c>
      <c r="Q3272" s="133">
        <v>3142.5160376223475</v>
      </c>
      <c r="R3272" s="426">
        <v>1.011893922764489</v>
      </c>
    </row>
    <row r="3273" spans="1:18">
      <c r="A3273" s="134">
        <f t="shared" si="51"/>
        <v>3268</v>
      </c>
      <c r="B3273" s="131">
        <v>8749065.5568839163</v>
      </c>
      <c r="C3273" s="131">
        <v>6227380.7436775267</v>
      </c>
      <c r="D3273" s="131">
        <v>823901.82473044167</v>
      </c>
      <c r="E3273" s="131">
        <v>4093988.2545327139</v>
      </c>
      <c r="F3273" s="133">
        <v>215353233912.69247</v>
      </c>
      <c r="G3273" s="133">
        <v>43241733705.500053</v>
      </c>
      <c r="H3273" s="133">
        <v>647686730977.16724</v>
      </c>
      <c r="I3273" s="133">
        <v>10264126782006.998</v>
      </c>
      <c r="J3273" s="133">
        <v>271997312789.67197</v>
      </c>
      <c r="K3273" s="133">
        <v>75527580778.078659</v>
      </c>
      <c r="L3273" s="133">
        <v>1521661833413.0544</v>
      </c>
      <c r="M3273" s="133">
        <v>12781000239964.971</v>
      </c>
      <c r="N3273" s="133">
        <v>13674772173502.529</v>
      </c>
      <c r="O3273" s="132">
        <v>0.6064510221417917</v>
      </c>
      <c r="P3273" s="132">
        <v>0.68070149594793616</v>
      </c>
      <c r="Q3273" s="133">
        <v>3373.1554448698889</v>
      </c>
      <c r="R3273" s="426">
        <v>0.99492362504110909</v>
      </c>
    </row>
    <row r="3274" spans="1:18">
      <c r="A3274" s="134">
        <f t="shared" si="51"/>
        <v>3269</v>
      </c>
      <c r="B3274" s="131">
        <v>8265569.8121050345</v>
      </c>
      <c r="C3274" s="131">
        <v>4072197.9714382431</v>
      </c>
      <c r="D3274" s="131">
        <v>1199942.7314053557</v>
      </c>
      <c r="E3274" s="131">
        <v>3322511.4428007416</v>
      </c>
      <c r="F3274" s="133">
        <v>262009710341.46722</v>
      </c>
      <c r="G3274" s="133">
        <v>52477503298.690033</v>
      </c>
      <c r="H3274" s="133">
        <v>451165730112.40833</v>
      </c>
      <c r="I3274" s="133">
        <v>8768339621291.1406</v>
      </c>
      <c r="J3274" s="133">
        <v>188288015138.51062</v>
      </c>
      <c r="K3274" s="133">
        <v>81964562053.112915</v>
      </c>
      <c r="L3274" s="133">
        <v>2841449623507.0391</v>
      </c>
      <c r="M3274" s="133">
        <v>12331207552102.211</v>
      </c>
      <c r="N3274" s="133">
        <v>13128337162739.898</v>
      </c>
      <c r="O3274" s="132">
        <v>0.61074731953715178</v>
      </c>
      <c r="P3274" s="132">
        <v>0.67044657008385022</v>
      </c>
      <c r="Q3274" s="133">
        <v>3238.3663450271088</v>
      </c>
      <c r="R3274" s="426">
        <v>1.005618596453719</v>
      </c>
    </row>
    <row r="3275" spans="1:18">
      <c r="A3275" s="134">
        <f t="shared" si="51"/>
        <v>3270</v>
      </c>
      <c r="B3275" s="131">
        <v>8638424.1945776679</v>
      </c>
      <c r="C3275" s="131">
        <v>14931794.107129365</v>
      </c>
      <c r="D3275" s="131">
        <v>762335.39380976767</v>
      </c>
      <c r="E3275" s="131">
        <v>2989497.64622495</v>
      </c>
      <c r="F3275" s="133">
        <v>198959217294.53879</v>
      </c>
      <c r="G3275" s="133">
        <v>52877773760.516556</v>
      </c>
      <c r="H3275" s="133">
        <v>524451787611.58948</v>
      </c>
      <c r="I3275" s="133">
        <v>19105081500925.969</v>
      </c>
      <c r="J3275" s="133">
        <v>194161480824.8689</v>
      </c>
      <c r="K3275" s="133">
        <v>60978892935.341446</v>
      </c>
      <c r="L3275" s="133">
        <v>1751114044822.574</v>
      </c>
      <c r="M3275" s="133">
        <v>21635787707120.34</v>
      </c>
      <c r="N3275" s="133">
        <v>23006478520038.785</v>
      </c>
      <c r="O3275" s="132">
        <v>0.70605464156137665</v>
      </c>
      <c r="P3275" s="132">
        <v>0.76357512967653152</v>
      </c>
      <c r="Q3275" s="133">
        <v>5675.0070350367005</v>
      </c>
      <c r="R3275" s="426">
        <v>1.0921815033338385</v>
      </c>
    </row>
    <row r="3276" spans="1:18">
      <c r="A3276" s="134">
        <f t="shared" si="51"/>
        <v>3271</v>
      </c>
      <c r="B3276" s="131">
        <v>13409290.333699059</v>
      </c>
      <c r="C3276" s="131">
        <v>4825655.2718701586</v>
      </c>
      <c r="D3276" s="131">
        <v>927921.57165995904</v>
      </c>
      <c r="E3276" s="131">
        <v>4783831.2433702499</v>
      </c>
      <c r="F3276" s="133">
        <v>170437756079.58978</v>
      </c>
      <c r="G3276" s="133">
        <v>62280329274.54113</v>
      </c>
      <c r="H3276" s="133">
        <v>391151896432.54486</v>
      </c>
      <c r="I3276" s="133">
        <v>9842589369083.6074</v>
      </c>
      <c r="J3276" s="133">
        <v>248871195468.55463</v>
      </c>
      <c r="K3276" s="133">
        <v>92885832146.076538</v>
      </c>
      <c r="L3276" s="133">
        <v>2256081265537.1147</v>
      </c>
      <c r="M3276" s="133">
        <v>12831579558667.898</v>
      </c>
      <c r="N3276" s="133">
        <v>13744879746783.291</v>
      </c>
      <c r="O3276" s="132">
        <v>0.54624310790151309</v>
      </c>
      <c r="P3276" s="132">
        <v>0.60555286955451748</v>
      </c>
      <c r="Q3276" s="133">
        <v>3390.4488768582364</v>
      </c>
      <c r="R3276" s="426">
        <v>1.2309496025908302</v>
      </c>
    </row>
    <row r="3277" spans="1:18">
      <c r="A3277" s="134">
        <f t="shared" si="51"/>
        <v>3272</v>
      </c>
      <c r="B3277" s="131">
        <v>7781221.8632850163</v>
      </c>
      <c r="C3277" s="131">
        <v>11563005.733798368</v>
      </c>
      <c r="D3277" s="131">
        <v>762043.71254927106</v>
      </c>
      <c r="E3277" s="131">
        <v>4410088.9024373749</v>
      </c>
      <c r="F3277" s="133">
        <v>141514050664.61188</v>
      </c>
      <c r="G3277" s="133">
        <v>32584891073.535881</v>
      </c>
      <c r="H3277" s="133">
        <v>315945560804.08441</v>
      </c>
      <c r="I3277" s="133">
        <v>13642043908112.699</v>
      </c>
      <c r="J3277" s="133">
        <v>231303789264.12286</v>
      </c>
      <c r="K3277" s="133">
        <v>89026186414.748932</v>
      </c>
      <c r="L3277" s="133">
        <v>2072439150859.1343</v>
      </c>
      <c r="M3277" s="133">
        <v>16350758595454.789</v>
      </c>
      <c r="N3277" s="133">
        <v>17353596715257.158</v>
      </c>
      <c r="O3277" s="132">
        <v>0.66953465676879476</v>
      </c>
      <c r="P3277" s="132">
        <v>0.71994568144169313</v>
      </c>
      <c r="Q3277" s="133">
        <v>4280.610931242516</v>
      </c>
      <c r="R3277" s="426">
        <v>1.1701877292495513</v>
      </c>
    </row>
    <row r="3278" spans="1:18">
      <c r="A3278" s="134">
        <f t="shared" si="51"/>
        <v>3273</v>
      </c>
      <c r="B3278" s="131">
        <v>8858903.3168118689</v>
      </c>
      <c r="C3278" s="131">
        <v>8646771.5819698721</v>
      </c>
      <c r="D3278" s="131">
        <v>1153401.4432106153</v>
      </c>
      <c r="E3278" s="131">
        <v>5455810.5328679997</v>
      </c>
      <c r="F3278" s="133">
        <v>200054295421.96326</v>
      </c>
      <c r="G3278" s="133">
        <v>61731065298.43187</v>
      </c>
      <c r="H3278" s="133">
        <v>469603259456.9184</v>
      </c>
      <c r="I3278" s="133">
        <v>10829476369576.141</v>
      </c>
      <c r="J3278" s="133">
        <v>286907025858.98914</v>
      </c>
      <c r="K3278" s="133">
        <v>110979140389.13464</v>
      </c>
      <c r="L3278" s="133">
        <v>2532873208305.729</v>
      </c>
      <c r="M3278" s="133">
        <v>14229839003586.91</v>
      </c>
      <c r="N3278" s="133">
        <v>15112985466381.877</v>
      </c>
      <c r="O3278" s="132">
        <v>0.60172612953992821</v>
      </c>
      <c r="P3278" s="132">
        <v>0.65950904914551356</v>
      </c>
      <c r="Q3278" s="133">
        <v>3727.9194539669161</v>
      </c>
      <c r="R3278" s="426">
        <v>0.97170904610391584</v>
      </c>
    </row>
    <row r="3279" spans="1:18">
      <c r="A3279" s="134">
        <f t="shared" si="51"/>
        <v>3274</v>
      </c>
      <c r="B3279" s="131">
        <v>7483585.5228253007</v>
      </c>
      <c r="C3279" s="131">
        <v>4579855.2821199615</v>
      </c>
      <c r="D3279" s="131">
        <v>1147086.7842287426</v>
      </c>
      <c r="E3279" s="131">
        <v>4931927.187299151</v>
      </c>
      <c r="F3279" s="133">
        <v>199545368520.92096</v>
      </c>
      <c r="G3279" s="133">
        <v>50943074921.947128</v>
      </c>
      <c r="H3279" s="133">
        <v>456730422653.04108</v>
      </c>
      <c r="I3279" s="133">
        <v>9661508839712.6582</v>
      </c>
      <c r="J3279" s="133">
        <v>253276905551.94531</v>
      </c>
      <c r="K3279" s="133">
        <v>101681166824.55597</v>
      </c>
      <c r="L3279" s="133">
        <v>2748386680225.0146</v>
      </c>
      <c r="M3279" s="133">
        <v>13221584014967.215</v>
      </c>
      <c r="N3279" s="133">
        <v>14110967558455.404</v>
      </c>
      <c r="O3279" s="132">
        <v>0.60721212242696287</v>
      </c>
      <c r="P3279" s="132">
        <v>0.68038321339003194</v>
      </c>
      <c r="Q3279" s="133">
        <v>3480.7517411088811</v>
      </c>
      <c r="R3279" s="426">
        <v>1.1101907806437565</v>
      </c>
    </row>
    <row r="3280" spans="1:18">
      <c r="A3280" s="134">
        <f t="shared" si="51"/>
        <v>3275</v>
      </c>
      <c r="B3280" s="131">
        <v>8347781.1006424511</v>
      </c>
      <c r="C3280" s="131">
        <v>6347731.5053817928</v>
      </c>
      <c r="D3280" s="131">
        <v>854013.82705413294</v>
      </c>
      <c r="E3280" s="131">
        <v>3952485.3010473666</v>
      </c>
      <c r="F3280" s="133">
        <v>173200130662.73544</v>
      </c>
      <c r="G3280" s="133">
        <v>44559868598.89193</v>
      </c>
      <c r="H3280" s="133">
        <v>448772355749.66748</v>
      </c>
      <c r="I3280" s="133">
        <v>10598903874312.018</v>
      </c>
      <c r="J3280" s="133">
        <v>301110994084.24634</v>
      </c>
      <c r="K3280" s="133">
        <v>65237914161.270164</v>
      </c>
      <c r="L3280" s="133">
        <v>1956137495043.4521</v>
      </c>
      <c r="M3280" s="133">
        <v>13370162633350.652</v>
      </c>
      <c r="N3280" s="133">
        <v>14271931998697.254</v>
      </c>
      <c r="O3280" s="132">
        <v>0.64720099094695582</v>
      </c>
      <c r="P3280" s="132">
        <v>0.70951033079578329</v>
      </c>
      <c r="Q3280" s="133">
        <v>3520.4568324364218</v>
      </c>
      <c r="R3280" s="426">
        <v>1.0041371742357648</v>
      </c>
    </row>
    <row r="3281" spans="1:18">
      <c r="A3281" s="134">
        <f t="shared" si="51"/>
        <v>3276</v>
      </c>
      <c r="B3281" s="131">
        <v>7580137.6047329847</v>
      </c>
      <c r="C3281" s="131">
        <v>5281798.817101012</v>
      </c>
      <c r="D3281" s="131">
        <v>694235.75847285311</v>
      </c>
      <c r="E3281" s="131">
        <v>6205282.2180989198</v>
      </c>
      <c r="F3281" s="133">
        <v>240538179830.23621</v>
      </c>
      <c r="G3281" s="133">
        <v>56368354570.181686</v>
      </c>
      <c r="H3281" s="133">
        <v>461417859553.66302</v>
      </c>
      <c r="I3281" s="133">
        <v>10148786835913.152</v>
      </c>
      <c r="J3281" s="133">
        <v>433004796254.72839</v>
      </c>
      <c r="K3281" s="133">
        <v>60297562761.540817</v>
      </c>
      <c r="L3281" s="133">
        <v>1900679693685.0894</v>
      </c>
      <c r="M3281" s="133">
        <v>13004186748168.174</v>
      </c>
      <c r="N3281" s="133">
        <v>13897299115266.436</v>
      </c>
      <c r="O3281" s="132">
        <v>0.59309139048200576</v>
      </c>
      <c r="P3281" s="132">
        <v>0.64976091277475645</v>
      </c>
      <c r="Q3281" s="133">
        <v>3428.0461557144636</v>
      </c>
      <c r="R3281" s="426">
        <v>1.3512915191131245</v>
      </c>
    </row>
    <row r="3282" spans="1:18">
      <c r="A3282" s="134">
        <f t="shared" si="51"/>
        <v>3277</v>
      </c>
      <c r="B3282" s="131">
        <v>13368241.854399778</v>
      </c>
      <c r="C3282" s="131">
        <v>3606092.4341946533</v>
      </c>
      <c r="D3282" s="131">
        <v>1216857.2374962349</v>
      </c>
      <c r="E3282" s="131">
        <v>4057949.0342964781</v>
      </c>
      <c r="F3282" s="133">
        <v>199839558885.29297</v>
      </c>
      <c r="G3282" s="133">
        <v>58197037182.16597</v>
      </c>
      <c r="H3282" s="133">
        <v>197943798511.73279</v>
      </c>
      <c r="I3282" s="133">
        <v>8455928278092.2363</v>
      </c>
      <c r="J3282" s="133">
        <v>307788116027.84631</v>
      </c>
      <c r="K3282" s="133">
        <v>147506175431.97546</v>
      </c>
      <c r="L3282" s="133">
        <v>2327648167520.6113</v>
      </c>
      <c r="M3282" s="133">
        <v>11436814535584.4</v>
      </c>
      <c r="N3282" s="133">
        <v>12223135774344.455</v>
      </c>
      <c r="O3282" s="132">
        <v>0.5283961057347305</v>
      </c>
      <c r="P3282" s="132">
        <v>0.57810709491064916</v>
      </c>
      <c r="Q3282" s="133">
        <v>3015.0803587430823</v>
      </c>
      <c r="R3282" s="426">
        <v>0.95347091971423326</v>
      </c>
    </row>
    <row r="3283" spans="1:18">
      <c r="A3283" s="134">
        <f t="shared" si="51"/>
        <v>3278</v>
      </c>
      <c r="B3283" s="131">
        <v>12999600.86791838</v>
      </c>
      <c r="C3283" s="131">
        <v>16106301.256329698</v>
      </c>
      <c r="D3283" s="131">
        <v>625217.02628637722</v>
      </c>
      <c r="E3283" s="131">
        <v>4216557.9690047856</v>
      </c>
      <c r="F3283" s="133">
        <v>173622771596.36633</v>
      </c>
      <c r="G3283" s="133">
        <v>62422795660.542511</v>
      </c>
      <c r="H3283" s="133">
        <v>0</v>
      </c>
      <c r="I3283" s="133">
        <v>19010497946862.539</v>
      </c>
      <c r="J3283" s="133">
        <v>288655162437.56421</v>
      </c>
      <c r="K3283" s="133">
        <v>58439387392.761978</v>
      </c>
      <c r="L3283" s="133">
        <v>1298964864692.6028</v>
      </c>
      <c r="M3283" s="133">
        <v>20656557361385.465</v>
      </c>
      <c r="N3283" s="133">
        <v>21837506531649.906</v>
      </c>
      <c r="O3283" s="132">
        <v>0.65953109150897071</v>
      </c>
      <c r="P3283" s="132">
        <v>0.71102914854659816</v>
      </c>
      <c r="Q3283" s="133">
        <v>5386.656766563864</v>
      </c>
      <c r="R3283" s="426">
        <v>1.1321260884694986</v>
      </c>
    </row>
    <row r="3284" spans="1:18">
      <c r="A3284" s="134">
        <f t="shared" si="51"/>
        <v>3279</v>
      </c>
      <c r="B3284" s="131">
        <v>8073419.5735556604</v>
      </c>
      <c r="C3284" s="131">
        <v>7163569.0398475295</v>
      </c>
      <c r="D3284" s="131">
        <v>570534.32210381096</v>
      </c>
      <c r="E3284" s="131">
        <v>2774242.6545453612</v>
      </c>
      <c r="F3284" s="133">
        <v>229580167947.54492</v>
      </c>
      <c r="G3284" s="133">
        <v>54640392377.495544</v>
      </c>
      <c r="H3284" s="133">
        <v>683063772583.24609</v>
      </c>
      <c r="I3284" s="133">
        <v>14393394911062.154</v>
      </c>
      <c r="J3284" s="133">
        <v>120894245153.11279</v>
      </c>
      <c r="K3284" s="133">
        <v>68862445461.088074</v>
      </c>
      <c r="L3284" s="133">
        <v>1047771759004.4679</v>
      </c>
      <c r="M3284" s="133">
        <v>16313987133264.07</v>
      </c>
      <c r="N3284" s="133">
        <v>17437788785937.416</v>
      </c>
      <c r="O3284" s="132">
        <v>0.66790510112738033</v>
      </c>
      <c r="P3284" s="132">
        <v>0.73695208137115709</v>
      </c>
      <c r="Q3284" s="133">
        <v>4301.3785855790366</v>
      </c>
      <c r="R3284" s="426">
        <v>1.0343203096116091</v>
      </c>
    </row>
    <row r="3285" spans="1:18">
      <c r="A3285" s="134">
        <f t="shared" si="51"/>
        <v>3280</v>
      </c>
      <c r="B3285" s="131">
        <v>8872068.1445040498</v>
      </c>
      <c r="C3285" s="131">
        <v>5714117.6220002389</v>
      </c>
      <c r="D3285" s="131">
        <v>1216094.4041804383</v>
      </c>
      <c r="E3285" s="131">
        <v>5473102.4070474748</v>
      </c>
      <c r="F3285" s="133">
        <v>212795332737.80878</v>
      </c>
      <c r="G3285" s="133">
        <v>48082386183.8797</v>
      </c>
      <c r="H3285" s="133">
        <v>520968849449.63593</v>
      </c>
      <c r="I3285" s="133">
        <v>8733165535966.4336</v>
      </c>
      <c r="J3285" s="133">
        <v>404960788710.81555</v>
      </c>
      <c r="K3285" s="133">
        <v>122179513394.27211</v>
      </c>
      <c r="L3285" s="133">
        <v>2562030449877.5986</v>
      </c>
      <c r="M3285" s="133">
        <v>12343305137398.758</v>
      </c>
      <c r="N3285" s="133">
        <v>13247768654676.715</v>
      </c>
      <c r="O3285" s="132">
        <v>0.57169380378716361</v>
      </c>
      <c r="P3285" s="132">
        <v>0.6478784278830565</v>
      </c>
      <c r="Q3285" s="133">
        <v>3267.826505840334</v>
      </c>
      <c r="R3285" s="426">
        <v>1.053061985155497</v>
      </c>
    </row>
    <row r="3286" spans="1:18">
      <c r="A3286" s="134">
        <f t="shared" si="51"/>
        <v>3281</v>
      </c>
      <c r="B3286" s="131">
        <v>13800063.424688485</v>
      </c>
      <c r="C3286" s="131">
        <v>19892023.666649207</v>
      </c>
      <c r="D3286" s="131">
        <v>724635.99995396833</v>
      </c>
      <c r="E3286" s="131">
        <v>4714327.4792622132</v>
      </c>
      <c r="F3286" s="133">
        <v>242599548950.86539</v>
      </c>
      <c r="G3286" s="133">
        <v>68947963942.640045</v>
      </c>
      <c r="H3286" s="133">
        <v>0</v>
      </c>
      <c r="I3286" s="133">
        <v>26862107980139.879</v>
      </c>
      <c r="J3286" s="133">
        <v>252963975476.54382</v>
      </c>
      <c r="K3286" s="133">
        <v>53728234791.859459</v>
      </c>
      <c r="L3286" s="133">
        <v>1757921751920.0342</v>
      </c>
      <c r="M3286" s="133">
        <v>28926721942328.316</v>
      </c>
      <c r="N3286" s="133">
        <v>30679061256974.824</v>
      </c>
      <c r="O3286" s="132">
        <v>0.70684292168384155</v>
      </c>
      <c r="P3286" s="132">
        <v>0.76058705265875837</v>
      </c>
      <c r="Q3286" s="133">
        <v>7567.6026780894981</v>
      </c>
      <c r="R3286" s="426">
        <v>1.1731969167715801</v>
      </c>
    </row>
    <row r="3287" spans="1:18">
      <c r="A3287" s="134">
        <f t="shared" si="51"/>
        <v>3282</v>
      </c>
      <c r="B3287" s="131">
        <v>12719550.87810229</v>
      </c>
      <c r="C3287" s="131">
        <v>9441553.5684832688</v>
      </c>
      <c r="D3287" s="131">
        <v>821474.71411618101</v>
      </c>
      <c r="E3287" s="131">
        <v>5535450.2092528082</v>
      </c>
      <c r="F3287" s="133">
        <v>289759920759.7005</v>
      </c>
      <c r="G3287" s="133">
        <v>74734094560.260971</v>
      </c>
      <c r="H3287" s="133">
        <v>681925180364.07275</v>
      </c>
      <c r="I3287" s="133">
        <v>14992840723627.854</v>
      </c>
      <c r="J3287" s="133">
        <v>410343091305.32684</v>
      </c>
      <c r="K3287" s="133">
        <v>55748753628.017197</v>
      </c>
      <c r="L3287" s="133">
        <v>1753703234288.1924</v>
      </c>
      <c r="M3287" s="133">
        <v>17894560983213.461</v>
      </c>
      <c r="N3287" s="133">
        <v>19118253816737.121</v>
      </c>
      <c r="O3287" s="132">
        <v>0.6120203659400103</v>
      </c>
      <c r="P3287" s="132">
        <v>0.67497602206382812</v>
      </c>
      <c r="Q3287" s="133">
        <v>4715.8988201127577</v>
      </c>
      <c r="R3287" s="426">
        <v>0.99270995197056244</v>
      </c>
    </row>
    <row r="3288" spans="1:18">
      <c r="A3288" s="134">
        <f t="shared" si="51"/>
        <v>3283</v>
      </c>
      <c r="B3288" s="131">
        <v>11507435.814506602</v>
      </c>
      <c r="C3288" s="131">
        <v>6477296.8569109635</v>
      </c>
      <c r="D3288" s="131">
        <v>827247.06221120106</v>
      </c>
      <c r="E3288" s="131">
        <v>4085833.385629707</v>
      </c>
      <c r="F3288" s="133">
        <v>208364040531.16064</v>
      </c>
      <c r="G3288" s="133">
        <v>47658018700.646156</v>
      </c>
      <c r="H3288" s="133">
        <v>581639430634.59668</v>
      </c>
      <c r="I3288" s="133">
        <v>11423414723508.432</v>
      </c>
      <c r="J3288" s="133">
        <v>267488070303.06085</v>
      </c>
      <c r="K3288" s="133">
        <v>88730991311.149582</v>
      </c>
      <c r="L3288" s="133">
        <v>1614123328610.9497</v>
      </c>
      <c r="M3288" s="133">
        <v>13975396544368.188</v>
      </c>
      <c r="N3288" s="133">
        <v>14968735372826.963</v>
      </c>
      <c r="O3288" s="132">
        <v>0.59211935270035665</v>
      </c>
      <c r="P3288" s="132">
        <v>0.65850130142851571</v>
      </c>
      <c r="Q3288" s="133">
        <v>3692.3372897945146</v>
      </c>
      <c r="R3288" s="426">
        <v>0.97722454273540826</v>
      </c>
    </row>
    <row r="3289" spans="1:18">
      <c r="A3289" s="134">
        <f t="shared" si="51"/>
        <v>3284</v>
      </c>
      <c r="B3289" s="131">
        <v>15495613.499194391</v>
      </c>
      <c r="C3289" s="131">
        <v>5894697.9505814537</v>
      </c>
      <c r="D3289" s="131">
        <v>1385745.427428762</v>
      </c>
      <c r="E3289" s="131">
        <v>8677482.4184079934</v>
      </c>
      <c r="F3289" s="133">
        <v>267019368791.64658</v>
      </c>
      <c r="G3289" s="133">
        <v>82405252292.676575</v>
      </c>
      <c r="H3289" s="133">
        <v>585944305002.07581</v>
      </c>
      <c r="I3289" s="133">
        <v>11603123851699.979</v>
      </c>
      <c r="J3289" s="133">
        <v>442918417702.95227</v>
      </c>
      <c r="K3289" s="133">
        <v>115685063019.45929</v>
      </c>
      <c r="L3289" s="133">
        <v>2974352942211.6025</v>
      </c>
      <c r="M3289" s="133">
        <v>15722024579636.07</v>
      </c>
      <c r="N3289" s="133">
        <v>16765251105885.303</v>
      </c>
      <c r="O3289" s="132">
        <v>0.51859413707868096</v>
      </c>
      <c r="P3289" s="132">
        <v>0.57844458834688239</v>
      </c>
      <c r="Q3289" s="133">
        <v>4135.4837459016535</v>
      </c>
      <c r="R3289" s="426">
        <v>1.1263256356995497</v>
      </c>
    </row>
    <row r="3290" spans="1:18">
      <c r="A3290" s="134">
        <f t="shared" si="51"/>
        <v>3285</v>
      </c>
      <c r="B3290" s="131">
        <v>7851681.814172918</v>
      </c>
      <c r="C3290" s="131">
        <v>3779330.9740513759</v>
      </c>
      <c r="D3290" s="131">
        <v>707135.86473814875</v>
      </c>
      <c r="E3290" s="131">
        <v>4277550.5826120712</v>
      </c>
      <c r="F3290" s="133">
        <v>195949441585.68945</v>
      </c>
      <c r="G3290" s="133">
        <v>37973503076.286644</v>
      </c>
      <c r="H3290" s="133">
        <v>784905071864.91919</v>
      </c>
      <c r="I3290" s="133">
        <v>6914180486174.9736</v>
      </c>
      <c r="J3290" s="133">
        <v>247587612675.31985</v>
      </c>
      <c r="K3290" s="133">
        <v>65450474446.203499</v>
      </c>
      <c r="L3290" s="133">
        <v>1346638654972.6255</v>
      </c>
      <c r="M3290" s="133">
        <v>9358762300134.041</v>
      </c>
      <c r="N3290" s="133">
        <v>10082201931344.311</v>
      </c>
      <c r="O3290" s="132">
        <v>0.56774788180661884</v>
      </c>
      <c r="P3290" s="132">
        <v>0.6406820032923578</v>
      </c>
      <c r="Q3290" s="133">
        <v>2486.9763027489666</v>
      </c>
      <c r="R3290" s="426">
        <v>1.0207505423634458</v>
      </c>
    </row>
    <row r="3291" spans="1:18">
      <c r="A3291" s="134">
        <f t="shared" si="51"/>
        <v>3286</v>
      </c>
      <c r="B3291" s="131">
        <v>10107430.157790214</v>
      </c>
      <c r="C3291" s="131">
        <v>16972548.525744092</v>
      </c>
      <c r="D3291" s="131">
        <v>1076837.7364691098</v>
      </c>
      <c r="E3291" s="131">
        <v>6537589.3548034402</v>
      </c>
      <c r="F3291" s="133">
        <v>276029896010.72205</v>
      </c>
      <c r="G3291" s="133">
        <v>60444431158.536453</v>
      </c>
      <c r="H3291" s="133">
        <v>509279880626.46844</v>
      </c>
      <c r="I3291" s="133">
        <v>26241568388348.926</v>
      </c>
      <c r="J3291" s="133">
        <v>380113276959.30872</v>
      </c>
      <c r="K3291" s="133">
        <v>114213003926.23479</v>
      </c>
      <c r="L3291" s="133">
        <v>2238769748771.8369</v>
      </c>
      <c r="M3291" s="133">
        <v>29483944298632.773</v>
      </c>
      <c r="N3291" s="133">
        <v>31274668718626.852</v>
      </c>
      <c r="O3291" s="132">
        <v>0.69576903771438547</v>
      </c>
      <c r="P3291" s="132">
        <v>0.7661834155060947</v>
      </c>
      <c r="Q3291" s="133">
        <v>7714.5211442098798</v>
      </c>
      <c r="R3291" s="426">
        <v>1.0303180729260846</v>
      </c>
    </row>
    <row r="3292" spans="1:18">
      <c r="A3292" s="134">
        <f t="shared" si="51"/>
        <v>3287</v>
      </c>
      <c r="B3292" s="131">
        <v>10209729.149214333</v>
      </c>
      <c r="C3292" s="131">
        <v>5103962.638151994</v>
      </c>
      <c r="D3292" s="131">
        <v>1004705.5982175643</v>
      </c>
      <c r="E3292" s="131">
        <v>6285940.192284422</v>
      </c>
      <c r="F3292" s="133">
        <v>305201801010.21381</v>
      </c>
      <c r="G3292" s="133">
        <v>83256418083.972443</v>
      </c>
      <c r="H3292" s="133">
        <v>417860713903.41058</v>
      </c>
      <c r="I3292" s="133">
        <v>10556331585907.949</v>
      </c>
      <c r="J3292" s="133">
        <v>349793900057.73798</v>
      </c>
      <c r="K3292" s="133">
        <v>83312967122.871521</v>
      </c>
      <c r="L3292" s="133">
        <v>2037800872215.7764</v>
      </c>
      <c r="M3292" s="133">
        <v>13445100039207.746</v>
      </c>
      <c r="N3292" s="133">
        <v>14405317466019.428</v>
      </c>
      <c r="O3292" s="132">
        <v>0.55297808322740061</v>
      </c>
      <c r="P3292" s="132">
        <v>0.63333538128661038</v>
      </c>
      <c r="Q3292" s="133">
        <v>3553.3590197383887</v>
      </c>
      <c r="R3292" s="426">
        <v>1.1705447270348441</v>
      </c>
    </row>
    <row r="3293" spans="1:18">
      <c r="A3293" s="134">
        <f t="shared" si="51"/>
        <v>3288</v>
      </c>
      <c r="B3293" s="131">
        <v>10965122.737313326</v>
      </c>
      <c r="C3293" s="131">
        <v>5963023.5769528626</v>
      </c>
      <c r="D3293" s="131">
        <v>1076837.8131711534</v>
      </c>
      <c r="E3293" s="131">
        <v>3188196.8281715242</v>
      </c>
      <c r="F3293" s="133">
        <v>209427461885.95697</v>
      </c>
      <c r="G3293" s="133">
        <v>71241007708.763794</v>
      </c>
      <c r="H3293" s="133">
        <v>544007076321.79169</v>
      </c>
      <c r="I3293" s="133">
        <v>11463121588664.359</v>
      </c>
      <c r="J3293" s="133">
        <v>197870073918.78668</v>
      </c>
      <c r="K3293" s="133">
        <v>105745645227.48322</v>
      </c>
      <c r="L3293" s="133">
        <v>2112665018766.6348</v>
      </c>
      <c r="M3293" s="133">
        <v>14423409402899.055</v>
      </c>
      <c r="N3293" s="133">
        <v>15431994690306.582</v>
      </c>
      <c r="O3293" s="132">
        <v>0.60726283517060864</v>
      </c>
      <c r="P3293" s="132">
        <v>0.6864610961096953</v>
      </c>
      <c r="Q3293" s="133">
        <v>3806.6094450682244</v>
      </c>
      <c r="R3293" s="426">
        <v>1.0040771071435965</v>
      </c>
    </row>
    <row r="3294" spans="1:18">
      <c r="A3294" s="134">
        <f t="shared" si="51"/>
        <v>3289</v>
      </c>
      <c r="B3294" s="131">
        <v>8989159.3923593443</v>
      </c>
      <c r="C3294" s="131">
        <v>14215670.836357363</v>
      </c>
      <c r="D3294" s="131">
        <v>1172356.8304603926</v>
      </c>
      <c r="E3294" s="131">
        <v>4776998.5126145575</v>
      </c>
      <c r="F3294" s="133">
        <v>178663054936.31967</v>
      </c>
      <c r="G3294" s="133">
        <v>49635122285.379326</v>
      </c>
      <c r="H3294" s="133">
        <v>895610495969.83826</v>
      </c>
      <c r="I3294" s="133">
        <v>19723306960730.078</v>
      </c>
      <c r="J3294" s="133">
        <v>321937858265.14185</v>
      </c>
      <c r="K3294" s="133">
        <v>158888330600.94659</v>
      </c>
      <c r="L3294" s="133">
        <v>2628990641177.6372</v>
      </c>
      <c r="M3294" s="133">
        <v>23728734286743.641</v>
      </c>
      <c r="N3294" s="133">
        <v>25275657597052.395</v>
      </c>
      <c r="O3294" s="132">
        <v>0.69074996443522163</v>
      </c>
      <c r="P3294" s="132">
        <v>0.75717851486759491</v>
      </c>
      <c r="Q3294" s="133">
        <v>6234.7453372107539</v>
      </c>
      <c r="R3294" s="426">
        <v>1.0412581206929536</v>
      </c>
    </row>
    <row r="3295" spans="1:18">
      <c r="A3295" s="134">
        <f t="shared" si="51"/>
        <v>3290</v>
      </c>
      <c r="B3295" s="131">
        <v>11032337.716633169</v>
      </c>
      <c r="C3295" s="131">
        <v>5840071.2725485442</v>
      </c>
      <c r="D3295" s="131">
        <v>1157032.1920755876</v>
      </c>
      <c r="E3295" s="131">
        <v>5932915.8277498782</v>
      </c>
      <c r="F3295" s="133">
        <v>223907904766.92163</v>
      </c>
      <c r="G3295" s="133">
        <v>83515991479.737503</v>
      </c>
      <c r="H3295" s="133">
        <v>757914736467.98193</v>
      </c>
      <c r="I3295" s="133">
        <v>9977069767664.207</v>
      </c>
      <c r="J3295" s="133">
        <v>311644879273.13715</v>
      </c>
      <c r="K3295" s="133">
        <v>86666541678.318268</v>
      </c>
      <c r="L3295" s="133">
        <v>2896709224823.3647</v>
      </c>
      <c r="M3295" s="133">
        <v>14030005149907.01</v>
      </c>
      <c r="N3295" s="133">
        <v>14947372855276.633</v>
      </c>
      <c r="O3295" s="132">
        <v>0.5722474298112149</v>
      </c>
      <c r="P3295" s="132">
        <v>0.63972517613235946</v>
      </c>
      <c r="Q3295" s="133">
        <v>3687.0677985388834</v>
      </c>
      <c r="R3295" s="426">
        <v>1.1633344060147708</v>
      </c>
    </row>
    <row r="3296" spans="1:18">
      <c r="A3296" s="134">
        <f t="shared" si="51"/>
        <v>3291</v>
      </c>
      <c r="B3296" s="131">
        <v>11033296.225636633</v>
      </c>
      <c r="C3296" s="131">
        <v>6077759.5018565226</v>
      </c>
      <c r="D3296" s="131">
        <v>692237.82926138258</v>
      </c>
      <c r="E3296" s="131">
        <v>6417802.005137857</v>
      </c>
      <c r="F3296" s="133">
        <v>228454684161.59283</v>
      </c>
      <c r="G3296" s="133">
        <v>54625082217.677032</v>
      </c>
      <c r="H3296" s="133">
        <v>497874289829.90912</v>
      </c>
      <c r="I3296" s="133">
        <v>11053349129756.451</v>
      </c>
      <c r="J3296" s="133">
        <v>299716236194.75439</v>
      </c>
      <c r="K3296" s="133">
        <v>75369930481.400238</v>
      </c>
      <c r="L3296" s="133">
        <v>1592589975629.5588</v>
      </c>
      <c r="M3296" s="133">
        <v>13518899561892.072</v>
      </c>
      <c r="N3296" s="133">
        <v>14447726331536.611</v>
      </c>
      <c r="O3296" s="132">
        <v>0.56959657246353579</v>
      </c>
      <c r="P3296" s="132">
        <v>0.62286244341848318</v>
      </c>
      <c r="Q3296" s="133">
        <v>3563.8200127125338</v>
      </c>
      <c r="R3296" s="426">
        <v>1.0405847300742226</v>
      </c>
    </row>
    <row r="3297" spans="1:18">
      <c r="A3297" s="134">
        <f t="shared" si="51"/>
        <v>3292</v>
      </c>
      <c r="B3297" s="131">
        <v>13663260.501900559</v>
      </c>
      <c r="C3297" s="131">
        <v>8053586.9540038239</v>
      </c>
      <c r="D3297" s="131">
        <v>651893.37067731644</v>
      </c>
      <c r="E3297" s="131">
        <v>5459035.022005748</v>
      </c>
      <c r="F3297" s="133">
        <v>170485175630.19427</v>
      </c>
      <c r="G3297" s="133">
        <v>62874766310.490852</v>
      </c>
      <c r="H3297" s="133">
        <v>842013603149.87927</v>
      </c>
      <c r="I3297" s="133">
        <v>13564985151401.404</v>
      </c>
      <c r="J3297" s="133">
        <v>329611685953.01257</v>
      </c>
      <c r="K3297" s="133">
        <v>51116888072.485176</v>
      </c>
      <c r="L3297" s="133">
        <v>1401193624280.0313</v>
      </c>
      <c r="M3297" s="133">
        <v>16188920952856.811</v>
      </c>
      <c r="N3297" s="133">
        <v>17397982354845.266</v>
      </c>
      <c r="O3297" s="132">
        <v>0.60651032615495215</v>
      </c>
      <c r="P3297" s="132">
        <v>0.66131245853352094</v>
      </c>
      <c r="Q3297" s="133">
        <v>4291.5595349889654</v>
      </c>
      <c r="R3297" s="426">
        <v>0.88253744903098885</v>
      </c>
    </row>
    <row r="3298" spans="1:18">
      <c r="A3298" s="134">
        <f t="shared" si="51"/>
        <v>3293</v>
      </c>
      <c r="B3298" s="131">
        <v>6526448.9504231773</v>
      </c>
      <c r="C3298" s="131">
        <v>4881587.1269372245</v>
      </c>
      <c r="D3298" s="131">
        <v>1137733.2022666109</v>
      </c>
      <c r="E3298" s="131">
        <v>6023880.0653822608</v>
      </c>
      <c r="F3298" s="133">
        <v>225112875776.28192</v>
      </c>
      <c r="G3298" s="133">
        <v>50225461620.712646</v>
      </c>
      <c r="H3298" s="133">
        <v>583287280804.05603</v>
      </c>
      <c r="I3298" s="133">
        <v>9352754120889.4453</v>
      </c>
      <c r="J3298" s="133">
        <v>391239142302.79242</v>
      </c>
      <c r="K3298" s="133">
        <v>111293960234.32176</v>
      </c>
      <c r="L3298" s="133">
        <v>3200231900702.3066</v>
      </c>
      <c r="M3298" s="133">
        <v>13638806404932.924</v>
      </c>
      <c r="N3298" s="133">
        <v>14563627344534.842</v>
      </c>
      <c r="O3298" s="132">
        <v>0.59616659307529696</v>
      </c>
      <c r="P3298" s="132">
        <v>0.68299229426101205</v>
      </c>
      <c r="Q3298" s="133">
        <v>3592.4093104427334</v>
      </c>
      <c r="R3298" s="426">
        <v>1.349365019368074</v>
      </c>
    </row>
    <row r="3299" spans="1:18">
      <c r="A3299" s="134">
        <f t="shared" si="51"/>
        <v>3294</v>
      </c>
      <c r="B3299" s="131">
        <v>11343938.104343835</v>
      </c>
      <c r="C3299" s="131">
        <v>19229598.596252393</v>
      </c>
      <c r="D3299" s="131">
        <v>762805.91837853112</v>
      </c>
      <c r="E3299" s="131">
        <v>3652138.3490130827</v>
      </c>
      <c r="F3299" s="133">
        <v>241050585276.8768</v>
      </c>
      <c r="G3299" s="133">
        <v>78851062892.111557</v>
      </c>
      <c r="H3299" s="133">
        <v>367796361684.00751</v>
      </c>
      <c r="I3299" s="133">
        <v>24587271598839.672</v>
      </c>
      <c r="J3299" s="133">
        <v>157954946123.0863</v>
      </c>
      <c r="K3299" s="133">
        <v>72237624704.459473</v>
      </c>
      <c r="L3299" s="133">
        <v>1512940889780.5559</v>
      </c>
      <c r="M3299" s="133">
        <v>26698201421131.781</v>
      </c>
      <c r="N3299" s="133">
        <v>28281109368884.363</v>
      </c>
      <c r="O3299" s="132">
        <v>0.70675079351796455</v>
      </c>
      <c r="P3299" s="132">
        <v>0.77323857700598564</v>
      </c>
      <c r="Q3299" s="133">
        <v>6976.0999923247073</v>
      </c>
      <c r="R3299" s="426">
        <v>1.1440584742108781</v>
      </c>
    </row>
    <row r="3300" spans="1:18">
      <c r="A3300" s="134">
        <f t="shared" si="51"/>
        <v>3295</v>
      </c>
      <c r="B3300" s="131">
        <v>9282322.4173314907</v>
      </c>
      <c r="C3300" s="131">
        <v>15128746.324569086</v>
      </c>
      <c r="D3300" s="131">
        <v>502801.67834016448</v>
      </c>
      <c r="E3300" s="131">
        <v>4600907.1335284635</v>
      </c>
      <c r="F3300" s="133">
        <v>273246622039.97562</v>
      </c>
      <c r="G3300" s="133">
        <v>69402620751.280762</v>
      </c>
      <c r="H3300" s="133">
        <v>544911436617.20032</v>
      </c>
      <c r="I3300" s="133">
        <v>25933868460049.027</v>
      </c>
      <c r="J3300" s="133">
        <v>213598126884.16092</v>
      </c>
      <c r="K3300" s="133">
        <v>53535361094.019112</v>
      </c>
      <c r="L3300" s="133">
        <v>1447773079475.8877</v>
      </c>
      <c r="M3300" s="133">
        <v>28193686464120.293</v>
      </c>
      <c r="N3300" s="133">
        <v>29889459941592.172</v>
      </c>
      <c r="O3300" s="132">
        <v>0.73696065114736309</v>
      </c>
      <c r="P3300" s="132">
        <v>0.79695192877667886</v>
      </c>
      <c r="Q3300" s="133">
        <v>7372.8317566828246</v>
      </c>
      <c r="R3300" s="426">
        <v>1.2839506809034995</v>
      </c>
    </row>
    <row r="3301" spans="1:18">
      <c r="A3301" s="134">
        <f t="shared" si="51"/>
        <v>3296</v>
      </c>
      <c r="B3301" s="131">
        <v>11604477.400573853</v>
      </c>
      <c r="C3301" s="131">
        <v>6682458.8360315403</v>
      </c>
      <c r="D3301" s="131">
        <v>1115831.3321730224</v>
      </c>
      <c r="E3301" s="131">
        <v>5202880.0228241207</v>
      </c>
      <c r="F3301" s="133">
        <v>273885945317.63373</v>
      </c>
      <c r="G3301" s="133">
        <v>65985250197.279106</v>
      </c>
      <c r="H3301" s="133">
        <v>517792870030.20477</v>
      </c>
      <c r="I3301" s="133">
        <v>11623790738120.809</v>
      </c>
      <c r="J3301" s="133">
        <v>318682775191.01208</v>
      </c>
      <c r="K3301" s="133">
        <v>94728583770.218887</v>
      </c>
      <c r="L3301" s="133">
        <v>2941621994662.2773</v>
      </c>
      <c r="M3301" s="133">
        <v>15496616961774.521</v>
      </c>
      <c r="N3301" s="133">
        <v>16529182053057.111</v>
      </c>
      <c r="O3301" s="132">
        <v>0.58376920409482946</v>
      </c>
      <c r="P3301" s="132">
        <v>0.65277046083203127</v>
      </c>
      <c r="Q3301" s="133">
        <v>4077.2526031221291</v>
      </c>
      <c r="R3301" s="426">
        <v>1.3534203820492203</v>
      </c>
    </row>
    <row r="3302" spans="1:18">
      <c r="A3302" s="134">
        <f t="shared" si="51"/>
        <v>3297</v>
      </c>
      <c r="B3302" s="131">
        <v>14358411.273293471</v>
      </c>
      <c r="C3302" s="131">
        <v>5862040.7311484553</v>
      </c>
      <c r="D3302" s="131">
        <v>1152238.5593673335</v>
      </c>
      <c r="E3302" s="131">
        <v>5952444.1613170039</v>
      </c>
      <c r="F3302" s="133">
        <v>284883218574.84949</v>
      </c>
      <c r="G3302" s="133">
        <v>65521879152.043442</v>
      </c>
      <c r="H3302" s="133">
        <v>414404913527.73285</v>
      </c>
      <c r="I3302" s="133">
        <v>12258320922735.525</v>
      </c>
      <c r="J3302" s="133">
        <v>251356843135.40698</v>
      </c>
      <c r="K3302" s="133">
        <v>81765225010.941788</v>
      </c>
      <c r="L3302" s="133">
        <v>2627771827820.7935</v>
      </c>
      <c r="M3302" s="133">
        <v>15633619732230.398</v>
      </c>
      <c r="N3302" s="133">
        <v>16790771590214.529</v>
      </c>
      <c r="O3302" s="132">
        <v>0.56287426383381534</v>
      </c>
      <c r="P3302" s="132">
        <v>0.61910001085989042</v>
      </c>
      <c r="Q3302" s="133">
        <v>4141.7788826380192</v>
      </c>
      <c r="R3302" s="426">
        <v>1.1207856271429852</v>
      </c>
    </row>
    <row r="3303" spans="1:18">
      <c r="A3303" s="134">
        <f t="shared" si="51"/>
        <v>3298</v>
      </c>
      <c r="B3303" s="131">
        <v>10388210.781082517</v>
      </c>
      <c r="C3303" s="131">
        <v>6131089.2260610415</v>
      </c>
      <c r="D3303" s="131">
        <v>683627.81088948168</v>
      </c>
      <c r="E3303" s="131">
        <v>2716084.5880331658</v>
      </c>
      <c r="F3303" s="133">
        <v>256601965542.41907</v>
      </c>
      <c r="G3303" s="133">
        <v>51410815011.021439</v>
      </c>
      <c r="H3303" s="133">
        <v>500094587235.60132</v>
      </c>
      <c r="I3303" s="133">
        <v>11609903022957.496</v>
      </c>
      <c r="J3303" s="133">
        <v>132789750983.14467</v>
      </c>
      <c r="K3303" s="133">
        <v>85180401082.089569</v>
      </c>
      <c r="L3303" s="133">
        <v>1810152595229.5815</v>
      </c>
      <c r="M3303" s="133">
        <v>14138120357487.914</v>
      </c>
      <c r="N3303" s="133">
        <v>15165752537183.123</v>
      </c>
      <c r="O3303" s="132">
        <v>0.6404144995337685</v>
      </c>
      <c r="P3303" s="132">
        <v>0.70209717242523828</v>
      </c>
      <c r="Q3303" s="133">
        <v>3740.93550497857</v>
      </c>
      <c r="R3303" s="426">
        <v>1.194861242582572</v>
      </c>
    </row>
    <row r="3304" spans="1:18">
      <c r="A3304" s="134">
        <f t="shared" si="51"/>
        <v>3299</v>
      </c>
      <c r="B3304" s="131">
        <v>9170490.0028486568</v>
      </c>
      <c r="C3304" s="131">
        <v>9038299.9524021484</v>
      </c>
      <c r="D3304" s="131">
        <v>687534.45420007303</v>
      </c>
      <c r="E3304" s="131">
        <v>4713498.5416068509</v>
      </c>
      <c r="F3304" s="133">
        <v>237302006946.35785</v>
      </c>
      <c r="G3304" s="133">
        <v>51054392307.767456</v>
      </c>
      <c r="H3304" s="133">
        <v>791361931913.5094</v>
      </c>
      <c r="I3304" s="133">
        <v>18975935100774.66</v>
      </c>
      <c r="J3304" s="133">
        <v>311836030351.26074</v>
      </c>
      <c r="K3304" s="133">
        <v>50995299864.122742</v>
      </c>
      <c r="L3304" s="133">
        <v>1512942662750.6973</v>
      </c>
      <c r="M3304" s="133">
        <v>21643071025654.25</v>
      </c>
      <c r="N3304" s="133">
        <v>23166534901546.457</v>
      </c>
      <c r="O3304" s="132">
        <v>0.69140218985488178</v>
      </c>
      <c r="P3304" s="132">
        <v>0.75356145848779288</v>
      </c>
      <c r="Q3304" s="133">
        <v>5714.4881355566004</v>
      </c>
      <c r="R3304" s="426">
        <v>1.0611531481162209</v>
      </c>
    </row>
    <row r="3305" spans="1:18">
      <c r="A3305" s="134">
        <f t="shared" si="51"/>
        <v>3300</v>
      </c>
      <c r="B3305" s="131">
        <v>7751005.088193588</v>
      </c>
      <c r="C3305" s="131">
        <v>16848102.298692878</v>
      </c>
      <c r="D3305" s="131">
        <v>1137581.0250259186</v>
      </c>
      <c r="E3305" s="131">
        <v>4451976.8987502409</v>
      </c>
      <c r="F3305" s="133">
        <v>167736640466.49619</v>
      </c>
      <c r="G3305" s="133">
        <v>31868382510.5429</v>
      </c>
      <c r="H3305" s="133">
        <v>617710775823.96484</v>
      </c>
      <c r="I3305" s="133">
        <v>21393729091530.492</v>
      </c>
      <c r="J3305" s="133">
        <v>261465143585.54877</v>
      </c>
      <c r="K3305" s="133">
        <v>106900818853.38655</v>
      </c>
      <c r="L3305" s="133">
        <v>2416527039086.708</v>
      </c>
      <c r="M3305" s="133">
        <v>24796332868880.098</v>
      </c>
      <c r="N3305" s="133">
        <v>26372334201042.867</v>
      </c>
      <c r="O3305" s="132">
        <v>0.71625865721591286</v>
      </c>
      <c r="P3305" s="132">
        <v>0.78170883858092477</v>
      </c>
      <c r="Q3305" s="133">
        <v>6505.2625064239928</v>
      </c>
      <c r="R3305" s="426">
        <v>0.94570554267810558</v>
      </c>
    </row>
    <row r="3306" spans="1:18">
      <c r="A3306" s="134">
        <f t="shared" si="51"/>
        <v>3301</v>
      </c>
      <c r="B3306" s="131">
        <v>7845769.9325565789</v>
      </c>
      <c r="C3306" s="131">
        <v>3887087.7087463345</v>
      </c>
      <c r="D3306" s="131">
        <v>628026.98695533595</v>
      </c>
      <c r="E3306" s="131">
        <v>4738158.6731071733</v>
      </c>
      <c r="F3306" s="133">
        <v>202708566809.69543</v>
      </c>
      <c r="G3306" s="133">
        <v>34017756524.303371</v>
      </c>
      <c r="H3306" s="133">
        <v>411617366046.16565</v>
      </c>
      <c r="I3306" s="133">
        <v>8649745782461.7764</v>
      </c>
      <c r="J3306" s="133">
        <v>381297044488.00104</v>
      </c>
      <c r="K3306" s="133">
        <v>45864589513.8592</v>
      </c>
      <c r="L3306" s="133">
        <v>1244526901001.3254</v>
      </c>
      <c r="M3306" s="133">
        <v>10733051683511.129</v>
      </c>
      <c r="N3306" s="133">
        <v>11577467941722.328</v>
      </c>
      <c r="O3306" s="132">
        <v>0.60090600044340403</v>
      </c>
      <c r="P3306" s="132">
        <v>0.67360004550941133</v>
      </c>
      <c r="Q3306" s="133">
        <v>2855.8135031382162</v>
      </c>
      <c r="R3306" s="426">
        <v>0.96512652823244216</v>
      </c>
    </row>
    <row r="3307" spans="1:18">
      <c r="A3307" s="134">
        <f t="shared" si="51"/>
        <v>3302</v>
      </c>
      <c r="B3307" s="131">
        <v>13545175.477237223</v>
      </c>
      <c r="C3307" s="131">
        <v>6878034.8408189248</v>
      </c>
      <c r="D3307" s="131">
        <v>689885.66436618206</v>
      </c>
      <c r="E3307" s="131">
        <v>3537898.8657943159</v>
      </c>
      <c r="F3307" s="133">
        <v>260780362724.33282</v>
      </c>
      <c r="G3307" s="133">
        <v>47921775852.364288</v>
      </c>
      <c r="H3307" s="133">
        <v>364873343692.1272</v>
      </c>
      <c r="I3307" s="133">
        <v>14679944249358.943</v>
      </c>
      <c r="J3307" s="133">
        <v>163856080971.72763</v>
      </c>
      <c r="K3307" s="133">
        <v>72371522738.09082</v>
      </c>
      <c r="L3307" s="133">
        <v>1485972646037.4133</v>
      </c>
      <c r="M3307" s="133">
        <v>16767017842798.305</v>
      </c>
      <c r="N3307" s="133">
        <v>17953985962606.895</v>
      </c>
      <c r="O3307" s="132">
        <v>0.6255977359311008</v>
      </c>
      <c r="P3307" s="132">
        <v>0.67616978871885802</v>
      </c>
      <c r="Q3307" s="133">
        <v>4428.708920228637</v>
      </c>
      <c r="R3307" s="426">
        <v>0.96678003678911117</v>
      </c>
    </row>
    <row r="3308" spans="1:18">
      <c r="A3308" s="134">
        <f t="shared" si="51"/>
        <v>3303</v>
      </c>
      <c r="B3308" s="131">
        <v>10174531.826104101</v>
      </c>
      <c r="C3308" s="131">
        <v>17592204.364347279</v>
      </c>
      <c r="D3308" s="131">
        <v>903394.95661438699</v>
      </c>
      <c r="E3308" s="131">
        <v>6650735.5305500124</v>
      </c>
      <c r="F3308" s="133">
        <v>246960934823.27722</v>
      </c>
      <c r="G3308" s="133">
        <v>55804140286.955139</v>
      </c>
      <c r="H3308" s="133">
        <v>817915840773.33752</v>
      </c>
      <c r="I3308" s="133">
        <v>25960708842438.355</v>
      </c>
      <c r="J3308" s="133">
        <v>514411060763.01367</v>
      </c>
      <c r="K3308" s="133">
        <v>61879854142.116058</v>
      </c>
      <c r="L3308" s="133">
        <v>2294866190716.3604</v>
      </c>
      <c r="M3308" s="133">
        <v>29649781788833.18</v>
      </c>
      <c r="N3308" s="133">
        <v>31644870610397.449</v>
      </c>
      <c r="O3308" s="132">
        <v>0.71115623387801363</v>
      </c>
      <c r="P3308" s="132">
        <v>0.78523813495011796</v>
      </c>
      <c r="Q3308" s="133">
        <v>7805.83882841575</v>
      </c>
      <c r="R3308" s="426">
        <v>1.2318597608851514</v>
      </c>
    </row>
    <row r="3309" spans="1:18">
      <c r="A3309" s="134">
        <f t="shared" si="51"/>
        <v>3304</v>
      </c>
      <c r="B3309" s="131">
        <v>6308555.8714392623</v>
      </c>
      <c r="C3309" s="131">
        <v>4219108.8722341927</v>
      </c>
      <c r="D3309" s="131">
        <v>1060729.6278519426</v>
      </c>
      <c r="E3309" s="131">
        <v>4060211.8608471709</v>
      </c>
      <c r="F3309" s="133">
        <v>238982020271.77621</v>
      </c>
      <c r="G3309" s="133">
        <v>65742629351.76683</v>
      </c>
      <c r="H3309" s="133">
        <v>491960205906.44849</v>
      </c>
      <c r="I3309" s="133">
        <v>9878676936152.1582</v>
      </c>
      <c r="J3309" s="133">
        <v>284013260710.0152</v>
      </c>
      <c r="K3309" s="133">
        <v>108983772404.3942</v>
      </c>
      <c r="L3309" s="133">
        <v>2607935353598.8618</v>
      </c>
      <c r="M3309" s="133">
        <v>13371569528771.879</v>
      </c>
      <c r="N3309" s="133">
        <v>14290722771670.621</v>
      </c>
      <c r="O3309" s="132">
        <v>0.65455662005486281</v>
      </c>
      <c r="P3309" s="132">
        <v>0.71699739881268987</v>
      </c>
      <c r="Q3309" s="133">
        <v>3525.0919515714409</v>
      </c>
      <c r="R3309" s="426">
        <v>1.064870862932711</v>
      </c>
    </row>
    <row r="3310" spans="1:18">
      <c r="A3310" s="134">
        <f t="shared" si="51"/>
        <v>3305</v>
      </c>
      <c r="B3310" s="131">
        <v>10084740.863664046</v>
      </c>
      <c r="C3310" s="131">
        <v>3510410.8320125425</v>
      </c>
      <c r="D3310" s="131">
        <v>903432.83851361065</v>
      </c>
      <c r="E3310" s="131">
        <v>4964668.3609459428</v>
      </c>
      <c r="F3310" s="133">
        <v>201362003868.44385</v>
      </c>
      <c r="G3310" s="133">
        <v>39948305909.996948</v>
      </c>
      <c r="H3310" s="133">
        <v>254969267975.95596</v>
      </c>
      <c r="I3310" s="133">
        <v>6394985515463.4219</v>
      </c>
      <c r="J3310" s="133">
        <v>279497611929.14258</v>
      </c>
      <c r="K3310" s="133">
        <v>106051016056.90428</v>
      </c>
      <c r="L3310" s="133">
        <v>2204325015290.6768</v>
      </c>
      <c r="M3310" s="133">
        <v>9239828426716.1016</v>
      </c>
      <c r="N3310" s="133">
        <v>9858526051659.7012</v>
      </c>
      <c r="O3310" s="132">
        <v>0.5074761316560199</v>
      </c>
      <c r="P3310" s="132">
        <v>0.55659044959831461</v>
      </c>
      <c r="Q3310" s="133">
        <v>2431.8021834385054</v>
      </c>
      <c r="R3310" s="426">
        <v>1.1382366797622185</v>
      </c>
    </row>
    <row r="3311" spans="1:18">
      <c r="A3311" s="134">
        <f t="shared" si="51"/>
        <v>3306</v>
      </c>
      <c r="B3311" s="131">
        <v>12687155.137127381</v>
      </c>
      <c r="C3311" s="131">
        <v>11314213.492009852</v>
      </c>
      <c r="D3311" s="131">
        <v>1439652.8782720116</v>
      </c>
      <c r="E3311" s="131">
        <v>6712895.6994518675</v>
      </c>
      <c r="F3311" s="133">
        <v>198974463911.85422</v>
      </c>
      <c r="G3311" s="133">
        <v>55695899355.671448</v>
      </c>
      <c r="H3311" s="133">
        <v>432479370189.13147</v>
      </c>
      <c r="I3311" s="133">
        <v>17933916616965.047</v>
      </c>
      <c r="J3311" s="133">
        <v>348122047757.69476</v>
      </c>
      <c r="K3311" s="133">
        <v>130583328204.04842</v>
      </c>
      <c r="L3311" s="133">
        <v>4102756499187.3867</v>
      </c>
      <c r="M3311" s="133">
        <v>22947857862303.309</v>
      </c>
      <c r="N3311" s="133">
        <v>24259870709927.855</v>
      </c>
      <c r="O3311" s="132">
        <v>0.62406847298311352</v>
      </c>
      <c r="P3311" s="132">
        <v>0.69033404509526664</v>
      </c>
      <c r="Q3311" s="133">
        <v>5984.1812308652825</v>
      </c>
      <c r="R3311" s="426">
        <v>1.3303458264701293</v>
      </c>
    </row>
    <row r="3312" spans="1:18">
      <c r="A3312" s="134">
        <f t="shared" si="51"/>
        <v>3307</v>
      </c>
      <c r="B3312" s="131">
        <v>7280716.6441838527</v>
      </c>
      <c r="C3312" s="131">
        <v>3878856.7158442824</v>
      </c>
      <c r="D3312" s="131">
        <v>732103.75757750263</v>
      </c>
      <c r="E3312" s="131">
        <v>5213361.1000507418</v>
      </c>
      <c r="F3312" s="133">
        <v>205977033233.59653</v>
      </c>
      <c r="G3312" s="133">
        <v>58315254179.960495</v>
      </c>
      <c r="H3312" s="133">
        <v>437007682745.30005</v>
      </c>
      <c r="I3312" s="133">
        <v>9148325816927.1543</v>
      </c>
      <c r="J3312" s="133">
        <v>259744502930.87418</v>
      </c>
      <c r="K3312" s="133">
        <v>83876962869.665421</v>
      </c>
      <c r="L3312" s="133">
        <v>1346938801269.2327</v>
      </c>
      <c r="M3312" s="133">
        <v>11275893766742.229</v>
      </c>
      <c r="N3312" s="133">
        <v>12121279959434.707</v>
      </c>
      <c r="O3312" s="132">
        <v>0.58004707030796443</v>
      </c>
      <c r="P3312" s="132">
        <v>0.64672000767985183</v>
      </c>
      <c r="Q3312" s="133">
        <v>2989.9555894017531</v>
      </c>
      <c r="R3312" s="426">
        <v>1.0060011891718694</v>
      </c>
    </row>
    <row r="3313" spans="1:18">
      <c r="A3313" s="134">
        <f t="shared" si="51"/>
        <v>3308</v>
      </c>
      <c r="B3313" s="131">
        <v>11481195.715799611</v>
      </c>
      <c r="C3313" s="131">
        <v>6222258.118109013</v>
      </c>
      <c r="D3313" s="131">
        <v>1212843.2334471839</v>
      </c>
      <c r="E3313" s="131">
        <v>6443511.1941396957</v>
      </c>
      <c r="F3313" s="133">
        <v>272261746602.81006</v>
      </c>
      <c r="G3313" s="133">
        <v>79442971044.84201</v>
      </c>
      <c r="H3313" s="133">
        <v>541992285645.20197</v>
      </c>
      <c r="I3313" s="133">
        <v>12423661899751.332</v>
      </c>
      <c r="J3313" s="133">
        <v>492027331552.4151</v>
      </c>
      <c r="K3313" s="133">
        <v>114228941428.7296</v>
      </c>
      <c r="L3313" s="133">
        <v>1860283602246.2883</v>
      </c>
      <c r="M3313" s="133">
        <v>15432194060623.969</v>
      </c>
      <c r="N3313" s="133">
        <v>16468306488086.227</v>
      </c>
      <c r="O3313" s="132">
        <v>0.57446892005316441</v>
      </c>
      <c r="P3313" s="132">
        <v>0.65217464122120816</v>
      </c>
      <c r="Q3313" s="133">
        <v>4062.2364302136721</v>
      </c>
      <c r="R3313" s="426">
        <v>0.91527647976536819</v>
      </c>
    </row>
    <row r="3314" spans="1:18">
      <c r="A3314" s="134">
        <f t="shared" si="51"/>
        <v>3309</v>
      </c>
      <c r="B3314" s="131">
        <v>13879589.305524562</v>
      </c>
      <c r="C3314" s="131">
        <v>5035481.6659088489</v>
      </c>
      <c r="D3314" s="131">
        <v>1072323.2868078605</v>
      </c>
      <c r="E3314" s="131">
        <v>3553397.6803278667</v>
      </c>
      <c r="F3314" s="133">
        <v>248645637141.13095</v>
      </c>
      <c r="G3314" s="133">
        <v>59877753913.504074</v>
      </c>
      <c r="H3314" s="133">
        <v>1094331738766.8484</v>
      </c>
      <c r="I3314" s="133">
        <v>11443757648124.834</v>
      </c>
      <c r="J3314" s="133">
        <v>272045001774.08997</v>
      </c>
      <c r="K3314" s="133">
        <v>73706551559.248779</v>
      </c>
      <c r="L3314" s="133">
        <v>2497867209065.189</v>
      </c>
      <c r="M3314" s="133">
        <v>15381708149290.209</v>
      </c>
      <c r="N3314" s="133">
        <v>16548721862086.85</v>
      </c>
      <c r="O3314" s="132">
        <v>0.61004623627443066</v>
      </c>
      <c r="P3314" s="132">
        <v>0.68427502347455715</v>
      </c>
      <c r="Q3314" s="133">
        <v>4082.0724869479154</v>
      </c>
      <c r="R3314" s="426">
        <v>1.0225222286272488</v>
      </c>
    </row>
    <row r="3315" spans="1:18">
      <c r="A3315" s="134">
        <f t="shared" si="51"/>
        <v>3310</v>
      </c>
      <c r="B3315" s="131">
        <v>10727642.759129452</v>
      </c>
      <c r="C3315" s="131">
        <v>6191651.4357283833</v>
      </c>
      <c r="D3315" s="131">
        <v>726774.48001795402</v>
      </c>
      <c r="E3315" s="131">
        <v>5276314.500687262</v>
      </c>
      <c r="F3315" s="133">
        <v>232926946705.85828</v>
      </c>
      <c r="G3315" s="133">
        <v>66562454053.257416</v>
      </c>
      <c r="H3315" s="133">
        <v>870799537081.75671</v>
      </c>
      <c r="I3315" s="133">
        <v>9355219657292.8848</v>
      </c>
      <c r="J3315" s="133">
        <v>332584806942.94073</v>
      </c>
      <c r="K3315" s="133">
        <v>67736068872.171761</v>
      </c>
      <c r="L3315" s="133">
        <v>1444727019941.4719</v>
      </c>
      <c r="M3315" s="133">
        <v>12071067090131.227</v>
      </c>
      <c r="N3315" s="133">
        <v>12885678747949.869</v>
      </c>
      <c r="O3315" s="132">
        <v>0.56110524275282403</v>
      </c>
      <c r="P3315" s="132">
        <v>0.63820052725308574</v>
      </c>
      <c r="Q3315" s="133">
        <v>3178.5098046250296</v>
      </c>
      <c r="R3315" s="426">
        <v>1.1064395414661676</v>
      </c>
    </row>
    <row r="3316" spans="1:18">
      <c r="A3316" s="134">
        <f t="shared" si="51"/>
        <v>3311</v>
      </c>
      <c r="B3316" s="131">
        <v>12890458.982370727</v>
      </c>
      <c r="C3316" s="131">
        <v>4071605.3537787572</v>
      </c>
      <c r="D3316" s="131">
        <v>969632.68219700712</v>
      </c>
      <c r="E3316" s="131">
        <v>5118546.0714460993</v>
      </c>
      <c r="F3316" s="133">
        <v>220488144861.23663</v>
      </c>
      <c r="G3316" s="133">
        <v>47487084884.102829</v>
      </c>
      <c r="H3316" s="133">
        <v>404372376139.85419</v>
      </c>
      <c r="I3316" s="133">
        <v>8479905915019.0889</v>
      </c>
      <c r="J3316" s="133">
        <v>299201242261.79736</v>
      </c>
      <c r="K3316" s="133">
        <v>108244594547.59358</v>
      </c>
      <c r="L3316" s="133">
        <v>2423748266195.7119</v>
      </c>
      <c r="M3316" s="133">
        <v>11715472394164.047</v>
      </c>
      <c r="N3316" s="133">
        <v>12579772613656.721</v>
      </c>
      <c r="O3316" s="132">
        <v>0.5351590660979022</v>
      </c>
      <c r="P3316" s="132">
        <v>0.59308054760418327</v>
      </c>
      <c r="Q3316" s="133">
        <v>3103.051952061352</v>
      </c>
      <c r="R3316" s="426">
        <v>1.052042942414549</v>
      </c>
    </row>
    <row r="3317" spans="1:18">
      <c r="A3317" s="134">
        <f t="shared" si="51"/>
        <v>3312</v>
      </c>
      <c r="B3317" s="131">
        <v>9258056.5367863681</v>
      </c>
      <c r="C3317" s="131">
        <v>7990642.4071597271</v>
      </c>
      <c r="D3317" s="131">
        <v>1379479.8492494237</v>
      </c>
      <c r="E3317" s="131">
        <v>4252374.6869737394</v>
      </c>
      <c r="F3317" s="133">
        <v>199249450352.97504</v>
      </c>
      <c r="G3317" s="133">
        <v>24201885733.378998</v>
      </c>
      <c r="H3317" s="133">
        <v>754899580190.78503</v>
      </c>
      <c r="I3317" s="133">
        <v>12282214322161.891</v>
      </c>
      <c r="J3317" s="133">
        <v>265247236290.82397</v>
      </c>
      <c r="K3317" s="133">
        <v>122763202410.84187</v>
      </c>
      <c r="L3317" s="133">
        <v>2957785008411.6284</v>
      </c>
      <c r="M3317" s="133">
        <v>16382909349465.971</v>
      </c>
      <c r="N3317" s="133">
        <v>17501865657840.652</v>
      </c>
      <c r="O3317" s="132">
        <v>0.62575706413537668</v>
      </c>
      <c r="P3317" s="132">
        <v>0.70196823471984482</v>
      </c>
      <c r="Q3317" s="133">
        <v>4317.1844247263571</v>
      </c>
      <c r="R3317" s="426">
        <v>0.96038012135137452</v>
      </c>
    </row>
    <row r="3318" spans="1:18">
      <c r="A3318" s="134">
        <f t="shared" si="51"/>
        <v>3313</v>
      </c>
      <c r="B3318" s="131">
        <v>11382077.98983844</v>
      </c>
      <c r="C3318" s="131">
        <v>7587803.5986270411</v>
      </c>
      <c r="D3318" s="131">
        <v>910859.30281640927</v>
      </c>
      <c r="E3318" s="131">
        <v>4396103.5345133599</v>
      </c>
      <c r="F3318" s="133">
        <v>175346736631.93304</v>
      </c>
      <c r="G3318" s="133">
        <v>30655569718.067314</v>
      </c>
      <c r="H3318" s="133">
        <v>481180139634.68811</v>
      </c>
      <c r="I3318" s="133">
        <v>11433748522131.791</v>
      </c>
      <c r="J3318" s="133">
        <v>348884342628.67828</v>
      </c>
      <c r="K3318" s="133">
        <v>115673302174.87552</v>
      </c>
      <c r="L3318" s="133">
        <v>1692733237630.5972</v>
      </c>
      <c r="M3318" s="133">
        <v>14072219544200.629</v>
      </c>
      <c r="N3318" s="133">
        <v>15106568437943.1</v>
      </c>
      <c r="O3318" s="132">
        <v>0.5814317857755924</v>
      </c>
      <c r="P3318" s="132">
        <v>0.6496620100765077</v>
      </c>
      <c r="Q3318" s="133">
        <v>3726.3365658468424</v>
      </c>
      <c r="R3318" s="426">
        <v>1.1009084605220594</v>
      </c>
    </row>
    <row r="3319" spans="1:18">
      <c r="A3319" s="134">
        <f t="shared" si="51"/>
        <v>3314</v>
      </c>
      <c r="B3319" s="131">
        <v>7617146.7275158186</v>
      </c>
      <c r="C3319" s="131">
        <v>13796516.492153276</v>
      </c>
      <c r="D3319" s="131">
        <v>893472.98642314866</v>
      </c>
      <c r="E3319" s="131">
        <v>3167686.6496600206</v>
      </c>
      <c r="F3319" s="133">
        <v>224099709817.27435</v>
      </c>
      <c r="G3319" s="133">
        <v>50987856056.881256</v>
      </c>
      <c r="H3319" s="133">
        <v>478922500967.32056</v>
      </c>
      <c r="I3319" s="133">
        <v>16678723410194.398</v>
      </c>
      <c r="J3319" s="133">
        <v>211798183875.43774</v>
      </c>
      <c r="K3319" s="133">
        <v>88976805227.980774</v>
      </c>
      <c r="L3319" s="133">
        <v>2071109872851.9321</v>
      </c>
      <c r="M3319" s="133">
        <v>19529530773117.07</v>
      </c>
      <c r="N3319" s="133">
        <v>20757390288059.086</v>
      </c>
      <c r="O3319" s="132">
        <v>0.69167192922173815</v>
      </c>
      <c r="P3319" s="132">
        <v>0.76029836855191946</v>
      </c>
      <c r="Q3319" s="133">
        <v>5120.2245407151177</v>
      </c>
      <c r="R3319" s="426">
        <v>1.250359727164176</v>
      </c>
    </row>
    <row r="3320" spans="1:18">
      <c r="A3320" s="134">
        <f t="shared" si="51"/>
        <v>3315</v>
      </c>
      <c r="B3320" s="131">
        <v>7446226.642594235</v>
      </c>
      <c r="C3320" s="131">
        <v>7589766.5020698924</v>
      </c>
      <c r="D3320" s="131">
        <v>682471.42166311981</v>
      </c>
      <c r="E3320" s="131">
        <v>4398436.5059816064</v>
      </c>
      <c r="F3320" s="133">
        <v>228048033392.6131</v>
      </c>
      <c r="G3320" s="133">
        <v>53622381557.575966</v>
      </c>
      <c r="H3320" s="133">
        <v>750878282948.63867</v>
      </c>
      <c r="I3320" s="133">
        <v>12991897004966.73</v>
      </c>
      <c r="J3320" s="133">
        <v>322067701176.09869</v>
      </c>
      <c r="K3320" s="133">
        <v>50736585961.313011</v>
      </c>
      <c r="L3320" s="133">
        <v>1528769644283.6724</v>
      </c>
      <c r="M3320" s="133">
        <v>15644349219336.453</v>
      </c>
      <c r="N3320" s="133">
        <v>16712231092345.801</v>
      </c>
      <c r="O3320" s="132">
        <v>0.67650061421184382</v>
      </c>
      <c r="P3320" s="132">
        <v>0.74745375218923915</v>
      </c>
      <c r="Q3320" s="133">
        <v>4122.4053015159843</v>
      </c>
      <c r="R3320" s="426">
        <v>1.0106262889721755</v>
      </c>
    </row>
    <row r="3321" spans="1:18">
      <c r="A3321" s="134">
        <f t="shared" si="51"/>
        <v>3316</v>
      </c>
      <c r="B3321" s="131">
        <v>9365200.4244993292</v>
      </c>
      <c r="C3321" s="131">
        <v>17984638.157138005</v>
      </c>
      <c r="D3321" s="131">
        <v>1292438.5589075703</v>
      </c>
      <c r="E3321" s="131">
        <v>3518640.0977138337</v>
      </c>
      <c r="F3321" s="133">
        <v>198396059305.05292</v>
      </c>
      <c r="G3321" s="133">
        <v>49792021388.000916</v>
      </c>
      <c r="H3321" s="133">
        <v>650290698812.57104</v>
      </c>
      <c r="I3321" s="133">
        <v>19193762032801.184</v>
      </c>
      <c r="J3321" s="133">
        <v>167702663127.18585</v>
      </c>
      <c r="K3321" s="133">
        <v>149515216860.15277</v>
      </c>
      <c r="L3321" s="133">
        <v>2791521543787.9141</v>
      </c>
      <c r="M3321" s="133">
        <v>22952792155389.008</v>
      </c>
      <c r="N3321" s="133">
        <v>24367963809455.77</v>
      </c>
      <c r="O3321" s="132">
        <v>0.69215581095972123</v>
      </c>
      <c r="P3321" s="132">
        <v>0.76218379338947062</v>
      </c>
      <c r="Q3321" s="133">
        <v>6010.8445509264357</v>
      </c>
      <c r="R3321" s="426">
        <v>1.0814187374780144</v>
      </c>
    </row>
    <row r="3322" spans="1:18">
      <c r="A3322" s="134">
        <f t="shared" si="51"/>
        <v>3317</v>
      </c>
      <c r="B3322" s="131">
        <v>7921382.0787167884</v>
      </c>
      <c r="C3322" s="131">
        <v>8776708.1748909783</v>
      </c>
      <c r="D3322" s="131">
        <v>1280547.4618394293</v>
      </c>
      <c r="E3322" s="131">
        <v>5391128.6356887985</v>
      </c>
      <c r="F3322" s="133">
        <v>231602540655.07202</v>
      </c>
      <c r="G3322" s="133">
        <v>53716676971.340134</v>
      </c>
      <c r="H3322" s="133">
        <v>717688249867.33093</v>
      </c>
      <c r="I3322" s="133">
        <v>12822846568990.383</v>
      </c>
      <c r="J3322" s="133">
        <v>241642373333.57532</v>
      </c>
      <c r="K3322" s="133">
        <v>82285850542.009521</v>
      </c>
      <c r="L3322" s="133">
        <v>3032859443161.7393</v>
      </c>
      <c r="M3322" s="133">
        <v>16897322485895.039</v>
      </c>
      <c r="N3322" s="133">
        <v>17974169559409.168</v>
      </c>
      <c r="O3322" s="132">
        <v>0.6024852271857063</v>
      </c>
      <c r="P3322" s="132">
        <v>0.68857435509141318</v>
      </c>
      <c r="Q3322" s="133">
        <v>4433.6876071556899</v>
      </c>
      <c r="R3322" s="426">
        <v>1.3443623956075812</v>
      </c>
    </row>
    <row r="3323" spans="1:18">
      <c r="A3323" s="134">
        <f t="shared" si="51"/>
        <v>3318</v>
      </c>
      <c r="B3323" s="131">
        <v>8932563.2859137319</v>
      </c>
      <c r="C3323" s="131">
        <v>5466038.1151866289</v>
      </c>
      <c r="D3323" s="131">
        <v>675080.53914360295</v>
      </c>
      <c r="E3323" s="131">
        <v>4791399.9885802157</v>
      </c>
      <c r="F3323" s="133">
        <v>232829794459.34375</v>
      </c>
      <c r="G3323" s="133">
        <v>59667228325.602768</v>
      </c>
      <c r="H3323" s="133">
        <v>472454954141.38477</v>
      </c>
      <c r="I3323" s="133">
        <v>10118622757139.324</v>
      </c>
      <c r="J3323" s="133">
        <v>286368006609.02411</v>
      </c>
      <c r="K3323" s="133">
        <v>71268130359.524399</v>
      </c>
      <c r="L3323" s="133">
        <v>1488928079689.8203</v>
      </c>
      <c r="M3323" s="133">
        <v>12437641927939.076</v>
      </c>
      <c r="N3323" s="133">
        <v>13316712554724.881</v>
      </c>
      <c r="O3323" s="132">
        <v>0.59619004947665599</v>
      </c>
      <c r="P3323" s="132">
        <v>0.64832225951027944</v>
      </c>
      <c r="Q3323" s="133">
        <v>3284.8328946040651</v>
      </c>
      <c r="R3323" s="426">
        <v>1.0903254725549003</v>
      </c>
    </row>
    <row r="3324" spans="1:18">
      <c r="A3324" s="134">
        <f t="shared" si="51"/>
        <v>3319</v>
      </c>
      <c r="B3324" s="131">
        <v>10560272.131059472</v>
      </c>
      <c r="C3324" s="131">
        <v>6877245.4660749817</v>
      </c>
      <c r="D3324" s="131">
        <v>698144.76644230366</v>
      </c>
      <c r="E3324" s="131">
        <v>5848662.0381049048</v>
      </c>
      <c r="F3324" s="133">
        <v>205510136665.11102</v>
      </c>
      <c r="G3324" s="133">
        <v>63839223335.522049</v>
      </c>
      <c r="H3324" s="133">
        <v>251734334045.05847</v>
      </c>
      <c r="I3324" s="133">
        <v>10222501439282.984</v>
      </c>
      <c r="J3324" s="133">
        <v>348452372962.18201</v>
      </c>
      <c r="K3324" s="133">
        <v>72061861686.560181</v>
      </c>
      <c r="L3324" s="133">
        <v>1829190171103.4873</v>
      </c>
      <c r="M3324" s="133">
        <v>12723940179080.273</v>
      </c>
      <c r="N3324" s="133">
        <v>13531197970018.352</v>
      </c>
      <c r="O3324" s="132">
        <v>0.55893188942566174</v>
      </c>
      <c r="P3324" s="132">
        <v>0.60988512832947028</v>
      </c>
      <c r="Q3324" s="133">
        <v>3337.7400024712265</v>
      </c>
      <c r="R3324" s="426">
        <v>1.3077155685947686</v>
      </c>
    </row>
    <row r="3325" spans="1:18">
      <c r="A3325" s="134">
        <f t="shared" si="51"/>
        <v>3320</v>
      </c>
      <c r="B3325" s="131">
        <v>13138166.234175401</v>
      </c>
      <c r="C3325" s="131">
        <v>6517051.0705835382</v>
      </c>
      <c r="D3325" s="131">
        <v>458475.66338834714</v>
      </c>
      <c r="E3325" s="131">
        <v>3799427.9575329591</v>
      </c>
      <c r="F3325" s="133">
        <v>229134732656.4863</v>
      </c>
      <c r="G3325" s="133">
        <v>68348835566.137314</v>
      </c>
      <c r="H3325" s="133">
        <v>368650084918.0249</v>
      </c>
      <c r="I3325" s="133">
        <v>12016985303712.572</v>
      </c>
      <c r="J3325" s="133">
        <v>171533445872.9198</v>
      </c>
      <c r="K3325" s="133">
        <v>38395834104.472748</v>
      </c>
      <c r="L3325" s="133">
        <v>1144377406227.5022</v>
      </c>
      <c r="M3325" s="133">
        <v>13739942074835.492</v>
      </c>
      <c r="N3325" s="133">
        <v>14706735515272.078</v>
      </c>
      <c r="O3325" s="132">
        <v>0.60940796810576725</v>
      </c>
      <c r="P3325" s="132">
        <v>0.65508678170584933</v>
      </c>
      <c r="Q3325" s="133">
        <v>3627.7097965644002</v>
      </c>
      <c r="R3325" s="426">
        <v>1.0666454992857854</v>
      </c>
    </row>
    <row r="3326" spans="1:18">
      <c r="A3326" s="134">
        <f t="shared" si="51"/>
        <v>3321</v>
      </c>
      <c r="B3326" s="131">
        <v>13192896.079930419</v>
      </c>
      <c r="C3326" s="131">
        <v>7382901.3442607131</v>
      </c>
      <c r="D3326" s="131">
        <v>814796.35589496815</v>
      </c>
      <c r="E3326" s="131">
        <v>4633996.5117866481</v>
      </c>
      <c r="F3326" s="133">
        <v>180600748968.52307</v>
      </c>
      <c r="G3326" s="133">
        <v>75761075193.241074</v>
      </c>
      <c r="H3326" s="133">
        <v>592292079253.76807</v>
      </c>
      <c r="I3326" s="133">
        <v>11794956263999.082</v>
      </c>
      <c r="J3326" s="133">
        <v>295191458175.36554</v>
      </c>
      <c r="K3326" s="133">
        <v>86064068045.699783</v>
      </c>
      <c r="L3326" s="133">
        <v>1567464868608.8066</v>
      </c>
      <c r="M3326" s="133">
        <v>14335968738082.721</v>
      </c>
      <c r="N3326" s="133">
        <v>15205452957596.471</v>
      </c>
      <c r="O3326" s="132">
        <v>0.55980396651958464</v>
      </c>
      <c r="P3326" s="132">
        <v>0.62668947499698424</v>
      </c>
      <c r="Q3326" s="133">
        <v>3750.7284059192084</v>
      </c>
      <c r="R3326" s="426">
        <v>0.87865222341835481</v>
      </c>
    </row>
    <row r="3327" spans="1:18">
      <c r="A3327" s="134">
        <f t="shared" si="51"/>
        <v>3322</v>
      </c>
      <c r="B3327" s="131">
        <v>8212965.6245595869</v>
      </c>
      <c r="C3327" s="131">
        <v>3678426.5162426569</v>
      </c>
      <c r="D3327" s="131">
        <v>826652.05800830922</v>
      </c>
      <c r="E3327" s="131">
        <v>4351896.9591707215</v>
      </c>
      <c r="F3327" s="133">
        <v>241386653706.94214</v>
      </c>
      <c r="G3327" s="133">
        <v>57278974916.338097</v>
      </c>
      <c r="H3327" s="133">
        <v>479087309980.75836</v>
      </c>
      <c r="I3327" s="133">
        <v>9197065940789.7754</v>
      </c>
      <c r="J3327" s="133">
        <v>239655605071.92062</v>
      </c>
      <c r="K3327" s="133">
        <v>72898585495.893005</v>
      </c>
      <c r="L3327" s="133">
        <v>2059421862564.5469</v>
      </c>
      <c r="M3327" s="133">
        <v>12048129303902.893</v>
      </c>
      <c r="N3327" s="133">
        <v>13011602937320.771</v>
      </c>
      <c r="O3327" s="132">
        <v>0.60249629937365767</v>
      </c>
      <c r="P3327" s="132">
        <v>0.67030545977318867</v>
      </c>
      <c r="Q3327" s="133">
        <v>3209.5715188260415</v>
      </c>
      <c r="R3327" s="426">
        <v>1.1172865013406872</v>
      </c>
    </row>
    <row r="3328" spans="1:18">
      <c r="A3328" s="134">
        <f t="shared" si="51"/>
        <v>3323</v>
      </c>
      <c r="B3328" s="131">
        <v>8064645.4585193992</v>
      </c>
      <c r="C3328" s="131">
        <v>10296211.708983174</v>
      </c>
      <c r="D3328" s="131">
        <v>903121.71428742469</v>
      </c>
      <c r="E3328" s="131">
        <v>5242873.0300151538</v>
      </c>
      <c r="F3328" s="133">
        <v>220331686318.18726</v>
      </c>
      <c r="G3328" s="133">
        <v>53320931703.079208</v>
      </c>
      <c r="H3328" s="133">
        <v>545730628884.80011</v>
      </c>
      <c r="I3328" s="133">
        <v>18436631052600.746</v>
      </c>
      <c r="J3328" s="133">
        <v>304674862032.50415</v>
      </c>
      <c r="K3328" s="133">
        <v>75102564661.749435</v>
      </c>
      <c r="L3328" s="133">
        <v>1890550211346.6514</v>
      </c>
      <c r="M3328" s="133">
        <v>21252689319526.453</v>
      </c>
      <c r="N3328" s="133">
        <v>22552842333228.449</v>
      </c>
      <c r="O3328" s="132">
        <v>0.68589804510454222</v>
      </c>
      <c r="P3328" s="132">
        <v>0.75505724312739708</v>
      </c>
      <c r="Q3328" s="133">
        <v>5563.1086169779101</v>
      </c>
      <c r="R3328" s="426">
        <v>1.095071508612254</v>
      </c>
    </row>
    <row r="3329" spans="1:18">
      <c r="A3329" s="134">
        <f t="shared" si="51"/>
        <v>3324</v>
      </c>
      <c r="B3329" s="131">
        <v>6694850.7776728161</v>
      </c>
      <c r="C3329" s="131">
        <v>3971865.4610106824</v>
      </c>
      <c r="D3329" s="131">
        <v>942794.8986564381</v>
      </c>
      <c r="E3329" s="131">
        <v>4374496.8801667206</v>
      </c>
      <c r="F3329" s="133">
        <v>196454133863.37494</v>
      </c>
      <c r="G3329" s="133">
        <v>35606445145.697815</v>
      </c>
      <c r="H3329" s="133">
        <v>505350785033.68506</v>
      </c>
      <c r="I3329" s="133">
        <v>8243782244301.25</v>
      </c>
      <c r="J3329" s="133">
        <v>206688279592.18704</v>
      </c>
      <c r="K3329" s="133">
        <v>86019286493.391388</v>
      </c>
      <c r="L3329" s="133">
        <v>2961591123515.1992</v>
      </c>
      <c r="M3329" s="133">
        <v>12003431718935.713</v>
      </c>
      <c r="N3329" s="133">
        <v>12826824323551.334</v>
      </c>
      <c r="O3329" s="132">
        <v>0.59250908752732878</v>
      </c>
      <c r="P3329" s="132">
        <v>0.66525385523843872</v>
      </c>
      <c r="Q3329" s="133">
        <v>3163.9921863718141</v>
      </c>
      <c r="R3329" s="426">
        <v>1.4380896208960354</v>
      </c>
    </row>
    <row r="3330" spans="1:18">
      <c r="A3330" s="134">
        <f t="shared" si="51"/>
        <v>3325</v>
      </c>
      <c r="B3330" s="131">
        <v>8219530.7166108331</v>
      </c>
      <c r="C3330" s="131">
        <v>3675529.5758840349</v>
      </c>
      <c r="D3330" s="131">
        <v>1484873.2772240574</v>
      </c>
      <c r="E3330" s="131">
        <v>4218000.1887397952</v>
      </c>
      <c r="F3330" s="133">
        <v>255783430004.36551</v>
      </c>
      <c r="G3330" s="133">
        <v>69952373478.247833</v>
      </c>
      <c r="H3330" s="133">
        <v>493699060531.33795</v>
      </c>
      <c r="I3330" s="133">
        <v>8607843610420.9297</v>
      </c>
      <c r="J3330" s="133">
        <v>263950123334.11963</v>
      </c>
      <c r="K3330" s="133">
        <v>134577967419.21745</v>
      </c>
      <c r="L3330" s="133">
        <v>3157352497237.5879</v>
      </c>
      <c r="M3330" s="133">
        <v>12657423258943.191</v>
      </c>
      <c r="N3330" s="133">
        <v>13581597756457.041</v>
      </c>
      <c r="O3330" s="132">
        <v>0.60192950998212524</v>
      </c>
      <c r="P3330" s="132">
        <v>0.66379700610722081</v>
      </c>
      <c r="Q3330" s="133">
        <v>3350.1721155542773</v>
      </c>
      <c r="R3330" s="426">
        <v>0.90903331126877529</v>
      </c>
    </row>
    <row r="3331" spans="1:18">
      <c r="A3331" s="134">
        <f t="shared" si="51"/>
        <v>3326</v>
      </c>
      <c r="B3331" s="131">
        <v>7298821.2745889723</v>
      </c>
      <c r="C3331" s="131">
        <v>8193060.2599176494</v>
      </c>
      <c r="D3331" s="131">
        <v>1128460.0760366926</v>
      </c>
      <c r="E3331" s="131">
        <v>5208598.140075786</v>
      </c>
      <c r="F3331" s="133">
        <v>219555987030.34528</v>
      </c>
      <c r="G3331" s="133">
        <v>53906158076.425858</v>
      </c>
      <c r="H3331" s="133">
        <v>582053184235.78894</v>
      </c>
      <c r="I3331" s="133">
        <v>15810884734402.053</v>
      </c>
      <c r="J3331" s="133">
        <v>238478454597.39496</v>
      </c>
      <c r="K3331" s="133">
        <v>77758851911.400055</v>
      </c>
      <c r="L3331" s="133">
        <v>2472185134154.7241</v>
      </c>
      <c r="M3331" s="133">
        <v>19181360359301.359</v>
      </c>
      <c r="N3331" s="133">
        <v>20393739655789.324</v>
      </c>
      <c r="O3331" s="132">
        <v>0.66700806663035006</v>
      </c>
      <c r="P3331" s="132">
        <v>0.73866635609950826</v>
      </c>
      <c r="Q3331" s="133">
        <v>5030.5228553994384</v>
      </c>
      <c r="R3331" s="426">
        <v>1.0880387133022116</v>
      </c>
    </row>
    <row r="3332" spans="1:18">
      <c r="A3332" s="134">
        <f t="shared" si="51"/>
        <v>3327</v>
      </c>
      <c r="B3332" s="131">
        <v>13446943.191921469</v>
      </c>
      <c r="C3332" s="131">
        <v>19164171.714742113</v>
      </c>
      <c r="D3332" s="131">
        <v>1108332.6000035696</v>
      </c>
      <c r="E3332" s="131">
        <v>4138442.3535343911</v>
      </c>
      <c r="F3332" s="133">
        <v>255126422879.5968</v>
      </c>
      <c r="G3332" s="133">
        <v>59475249667.163918</v>
      </c>
      <c r="H3332" s="133">
        <v>67664753763.320602</v>
      </c>
      <c r="I3332" s="133">
        <v>27214563999999.711</v>
      </c>
      <c r="J3332" s="133">
        <v>273429176779.2182</v>
      </c>
      <c r="K3332" s="133">
        <v>143042981240.15118</v>
      </c>
      <c r="L3332" s="133">
        <v>2086139253517.4075</v>
      </c>
      <c r="M3332" s="133">
        <v>29784840165299.809</v>
      </c>
      <c r="N3332" s="133">
        <v>31689769866272.77</v>
      </c>
      <c r="O3332" s="132">
        <v>0.70264264400333576</v>
      </c>
      <c r="P3332" s="132">
        <v>0.76138879533904513</v>
      </c>
      <c r="Q3332" s="133">
        <v>7816.9141258689615</v>
      </c>
      <c r="R3332" s="426">
        <v>1.0026754917278671</v>
      </c>
    </row>
    <row r="3333" spans="1:18">
      <c r="A3333" s="134">
        <f t="shared" si="51"/>
        <v>3328</v>
      </c>
      <c r="B3333" s="131">
        <v>17496210.58216818</v>
      </c>
      <c r="C3333" s="131">
        <v>6350087.7099724188</v>
      </c>
      <c r="D3333" s="131">
        <v>890751.9106685411</v>
      </c>
      <c r="E3333" s="131">
        <v>5203684.5386131722</v>
      </c>
      <c r="F3333" s="133">
        <v>255418174376.64178</v>
      </c>
      <c r="G3333" s="133">
        <v>61728408939.985519</v>
      </c>
      <c r="H3333" s="133">
        <v>778359450895.57971</v>
      </c>
      <c r="I3333" s="133">
        <v>12981435468756.207</v>
      </c>
      <c r="J3333" s="133">
        <v>202728062039.17667</v>
      </c>
      <c r="K3333" s="133">
        <v>112921458638.43045</v>
      </c>
      <c r="L3333" s="133">
        <v>2033790321627.0366</v>
      </c>
      <c r="M3333" s="133">
        <v>16109234761956.43</v>
      </c>
      <c r="N3333" s="133">
        <v>17246812028818.473</v>
      </c>
      <c r="O3333" s="132">
        <v>0.54956470667315249</v>
      </c>
      <c r="P3333" s="132">
        <v>0.60754926715404978</v>
      </c>
      <c r="Q3333" s="133">
        <v>4254.2703573799881</v>
      </c>
      <c r="R3333" s="426">
        <v>1.1626781963857789</v>
      </c>
    </row>
    <row r="3334" spans="1:18">
      <c r="A3334" s="134">
        <f t="shared" si="51"/>
        <v>3329</v>
      </c>
      <c r="B3334" s="131">
        <v>9212760.114199074</v>
      </c>
      <c r="C3334" s="131">
        <v>18106981.336889867</v>
      </c>
      <c r="D3334" s="131">
        <v>1283520.2793525204</v>
      </c>
      <c r="E3334" s="131">
        <v>3867045.6076927483</v>
      </c>
      <c r="F3334" s="133">
        <v>265161608493.90314</v>
      </c>
      <c r="G3334" s="133">
        <v>58750517000.92775</v>
      </c>
      <c r="H3334" s="133">
        <v>479973005902.77411</v>
      </c>
      <c r="I3334" s="133">
        <v>24003930229941.992</v>
      </c>
      <c r="J3334" s="133">
        <v>242469997642.79068</v>
      </c>
      <c r="K3334" s="133">
        <v>98274502208.440887</v>
      </c>
      <c r="L3334" s="133">
        <v>3194806489320.8188</v>
      </c>
      <c r="M3334" s="133">
        <v>28019454225016.816</v>
      </c>
      <c r="N3334" s="133">
        <v>29697651387629.359</v>
      </c>
      <c r="O3334" s="132">
        <v>0.71344642243951661</v>
      </c>
      <c r="P3334" s="132">
        <v>0.78602307932559712</v>
      </c>
      <c r="Q3334" s="133">
        <v>7325.5183491932312</v>
      </c>
      <c r="R3334" s="426">
        <v>1.3216948711473113</v>
      </c>
    </row>
    <row r="3335" spans="1:18">
      <c r="A3335" s="134">
        <f t="shared" si="51"/>
        <v>3330</v>
      </c>
      <c r="B3335" s="131">
        <v>12079534.571991958</v>
      </c>
      <c r="C3335" s="131">
        <v>7143076.3154756688</v>
      </c>
      <c r="D3335" s="131">
        <v>846126.55659175303</v>
      </c>
      <c r="E3335" s="131">
        <v>5839542.9298899928</v>
      </c>
      <c r="F3335" s="133">
        <v>252925291258.61774</v>
      </c>
      <c r="G3335" s="133">
        <v>56289883196.040359</v>
      </c>
      <c r="H3335" s="133">
        <v>0</v>
      </c>
      <c r="I3335" s="133">
        <v>12501709608711.418</v>
      </c>
      <c r="J3335" s="133">
        <v>440124892269.61456</v>
      </c>
      <c r="K3335" s="133">
        <v>104514449973.34959</v>
      </c>
      <c r="L3335" s="133">
        <v>1964933859758.4087</v>
      </c>
      <c r="M3335" s="133">
        <v>15011282810712.791</v>
      </c>
      <c r="N3335" s="133">
        <v>15954051106227.57</v>
      </c>
      <c r="O3335" s="132">
        <v>0.57595374516357778</v>
      </c>
      <c r="P3335" s="132">
        <v>0.6314391903033133</v>
      </c>
      <c r="Q3335" s="133">
        <v>3935.3850780038406</v>
      </c>
      <c r="R3335" s="426">
        <v>1.1882257544698123</v>
      </c>
    </row>
    <row r="3336" spans="1:18">
      <c r="A3336" s="134">
        <f t="shared" ref="A3336:A3399" si="52">A3335+1</f>
        <v>3331</v>
      </c>
      <c r="B3336" s="131">
        <v>8843267.4207934756</v>
      </c>
      <c r="C3336" s="131">
        <v>3860784.8969016075</v>
      </c>
      <c r="D3336" s="131">
        <v>1268801.1250672634</v>
      </c>
      <c r="E3336" s="131">
        <v>4017308.1516299443</v>
      </c>
      <c r="F3336" s="133">
        <v>223903784834.4046</v>
      </c>
      <c r="G3336" s="133">
        <v>39341918332.639511</v>
      </c>
      <c r="H3336" s="133">
        <v>698061341537.58557</v>
      </c>
      <c r="I3336" s="133">
        <v>9128259991402.4961</v>
      </c>
      <c r="J3336" s="133">
        <v>240515582410.57785</v>
      </c>
      <c r="K3336" s="133">
        <v>120142864432.4807</v>
      </c>
      <c r="L3336" s="133">
        <v>2425210011150.3677</v>
      </c>
      <c r="M3336" s="133">
        <v>12612189790933.508</v>
      </c>
      <c r="N3336" s="133">
        <v>13537022445908.361</v>
      </c>
      <c r="O3336" s="132">
        <v>0.56763650266579579</v>
      </c>
      <c r="P3336" s="132">
        <v>0.65008651082165314</v>
      </c>
      <c r="Q3336" s="133">
        <v>3339.1767256804051</v>
      </c>
      <c r="R3336" s="426">
        <v>1.0823918339537322</v>
      </c>
    </row>
    <row r="3337" spans="1:18">
      <c r="A3337" s="134">
        <f t="shared" si="52"/>
        <v>3332</v>
      </c>
      <c r="B3337" s="131">
        <v>13693142.115657553</v>
      </c>
      <c r="C3337" s="131">
        <v>8968149.0064146705</v>
      </c>
      <c r="D3337" s="131">
        <v>1206950.0854685707</v>
      </c>
      <c r="E3337" s="131">
        <v>5232702.0971766813</v>
      </c>
      <c r="F3337" s="133">
        <v>182649623243.92108</v>
      </c>
      <c r="G3337" s="133">
        <v>44746725542.687271</v>
      </c>
      <c r="H3337" s="133">
        <v>225447485722.52856</v>
      </c>
      <c r="I3337" s="133">
        <v>14552134156875.58</v>
      </c>
      <c r="J3337" s="133">
        <v>344605145014.96863</v>
      </c>
      <c r="K3337" s="133">
        <v>102805408649.09967</v>
      </c>
      <c r="L3337" s="133">
        <v>2164651073070.5293</v>
      </c>
      <c r="M3337" s="133">
        <v>17389643269332.707</v>
      </c>
      <c r="N3337" s="133">
        <v>18581374652915.223</v>
      </c>
      <c r="O3337" s="132">
        <v>0.59697714914252009</v>
      </c>
      <c r="P3337" s="132">
        <v>0.65482872515464063</v>
      </c>
      <c r="Q3337" s="133">
        <v>4583.4668606105633</v>
      </c>
      <c r="R3337" s="426">
        <v>0.93358459369531066</v>
      </c>
    </row>
    <row r="3338" spans="1:18">
      <c r="A3338" s="134">
        <f t="shared" si="52"/>
        <v>3333</v>
      </c>
      <c r="B3338" s="131">
        <v>12125150.65188116</v>
      </c>
      <c r="C3338" s="131">
        <v>7231654.7562890807</v>
      </c>
      <c r="D3338" s="131">
        <v>1002186.0998617103</v>
      </c>
      <c r="E3338" s="131">
        <v>4766796.2301862491</v>
      </c>
      <c r="F3338" s="133">
        <v>230025992489.13458</v>
      </c>
      <c r="G3338" s="133">
        <v>48692224572.920067</v>
      </c>
      <c r="H3338" s="133">
        <v>124548183311.54169</v>
      </c>
      <c r="I3338" s="133">
        <v>13172476452715.006</v>
      </c>
      <c r="J3338" s="133">
        <v>337273713079.55524</v>
      </c>
      <c r="K3338" s="133">
        <v>59385334525.295006</v>
      </c>
      <c r="L3338" s="133">
        <v>1837249194862.3943</v>
      </c>
      <c r="M3338" s="133">
        <v>15530932878493.791</v>
      </c>
      <c r="N3338" s="133">
        <v>16548655828550.32</v>
      </c>
      <c r="O3338" s="132">
        <v>0.6174164467178066</v>
      </c>
      <c r="P3338" s="132">
        <v>0.67824712098879003</v>
      </c>
      <c r="Q3338" s="133">
        <v>4082.0561984583919</v>
      </c>
      <c r="R3338" s="426">
        <v>0.96048598389407602</v>
      </c>
    </row>
    <row r="3339" spans="1:18">
      <c r="A3339" s="134">
        <f t="shared" si="52"/>
        <v>3334</v>
      </c>
      <c r="B3339" s="131">
        <v>11509311.672634471</v>
      </c>
      <c r="C3339" s="131">
        <v>7799647.5205372376</v>
      </c>
      <c r="D3339" s="131">
        <v>1233505.3307177369</v>
      </c>
      <c r="E3339" s="131">
        <v>4634016.5382994385</v>
      </c>
      <c r="F3339" s="133">
        <v>173411194424.91959</v>
      </c>
      <c r="G3339" s="133">
        <v>57292696787.829323</v>
      </c>
      <c r="H3339" s="133">
        <v>474220704937.40631</v>
      </c>
      <c r="I3339" s="133">
        <v>13408740032318.818</v>
      </c>
      <c r="J3339" s="133">
        <v>159919275312.81161</v>
      </c>
      <c r="K3339" s="133">
        <v>89818200169.78717</v>
      </c>
      <c r="L3339" s="133">
        <v>3020575731761.4844</v>
      </c>
      <c r="M3339" s="133">
        <v>17153273944500.309</v>
      </c>
      <c r="N3339" s="133">
        <v>18203942866453.813</v>
      </c>
      <c r="O3339" s="132">
        <v>0.62163971443067856</v>
      </c>
      <c r="P3339" s="132">
        <v>0.68837702903568176</v>
      </c>
      <c r="Q3339" s="133">
        <v>4490.3657786023214</v>
      </c>
      <c r="R3339" s="426">
        <v>1.1685320139128252</v>
      </c>
    </row>
    <row r="3340" spans="1:18">
      <c r="A3340" s="134">
        <f t="shared" si="52"/>
        <v>3335</v>
      </c>
      <c r="B3340" s="131">
        <v>8781392.3688581791</v>
      </c>
      <c r="C3340" s="131">
        <v>15183817.732887337</v>
      </c>
      <c r="D3340" s="131">
        <v>686617.49196770322</v>
      </c>
      <c r="E3340" s="131">
        <v>4825039.9442370683</v>
      </c>
      <c r="F3340" s="133">
        <v>221591493010.65656</v>
      </c>
      <c r="G3340" s="133">
        <v>60395286647.700104</v>
      </c>
      <c r="H3340" s="133">
        <v>768254581584.27344</v>
      </c>
      <c r="I3340" s="133">
        <v>21810214646049.512</v>
      </c>
      <c r="J3340" s="133">
        <v>245658037839.0141</v>
      </c>
      <c r="K3340" s="133">
        <v>78634434914.806061</v>
      </c>
      <c r="L3340" s="133">
        <v>1377081019434.7627</v>
      </c>
      <c r="M3340" s="133">
        <v>24279842719822.367</v>
      </c>
      <c r="N3340" s="133">
        <v>25855058930994.313</v>
      </c>
      <c r="O3340" s="132">
        <v>0.69942973849448575</v>
      </c>
      <c r="P3340" s="132">
        <v>0.76290435121399647</v>
      </c>
      <c r="Q3340" s="133">
        <v>6377.6662385284444</v>
      </c>
      <c r="R3340" s="426">
        <v>1.0460660827539277</v>
      </c>
    </row>
    <row r="3341" spans="1:18">
      <c r="A3341" s="134">
        <f t="shared" si="52"/>
        <v>3336</v>
      </c>
      <c r="B3341" s="131">
        <v>7359701.029861873</v>
      </c>
      <c r="C3341" s="131">
        <v>4280407.5340039898</v>
      </c>
      <c r="D3341" s="131">
        <v>1289472.0851300019</v>
      </c>
      <c r="E3341" s="131">
        <v>4208918.5626198919</v>
      </c>
      <c r="F3341" s="133">
        <v>234984008787.35468</v>
      </c>
      <c r="G3341" s="133">
        <v>47684288088.643524</v>
      </c>
      <c r="H3341" s="133">
        <v>633259498403.08301</v>
      </c>
      <c r="I3341" s="133">
        <v>8610648798594.1279</v>
      </c>
      <c r="J3341" s="133">
        <v>311021998227.18958</v>
      </c>
      <c r="K3341" s="133">
        <v>126394013125.34106</v>
      </c>
      <c r="L3341" s="133">
        <v>2579557767860.9614</v>
      </c>
      <c r="M3341" s="133">
        <v>12260882076210.703</v>
      </c>
      <c r="N3341" s="133">
        <v>13087426451597.051</v>
      </c>
      <c r="O3341" s="132">
        <v>0.57472263182579841</v>
      </c>
      <c r="P3341" s="132">
        <v>0.64976531968417495</v>
      </c>
      <c r="Q3341" s="133">
        <v>3228.2749017259621</v>
      </c>
      <c r="R3341" s="426">
        <v>1.0438779615782559</v>
      </c>
    </row>
    <row r="3342" spans="1:18">
      <c r="A3342" s="134">
        <f t="shared" si="52"/>
        <v>3337</v>
      </c>
      <c r="B3342" s="131">
        <v>8553083.5523005407</v>
      </c>
      <c r="C3342" s="131">
        <v>13056336.051569838</v>
      </c>
      <c r="D3342" s="131">
        <v>559015.55312030006</v>
      </c>
      <c r="E3342" s="131">
        <v>4698604.1826574169</v>
      </c>
      <c r="F3342" s="133">
        <v>198446715574.95264</v>
      </c>
      <c r="G3342" s="133">
        <v>41895434541.423485</v>
      </c>
      <c r="H3342" s="133">
        <v>220437011699.56116</v>
      </c>
      <c r="I3342" s="133">
        <v>21771988293850.281</v>
      </c>
      <c r="J3342" s="133">
        <v>302583341922.00128</v>
      </c>
      <c r="K3342" s="133">
        <v>52316197286.166046</v>
      </c>
      <c r="L3342" s="133">
        <v>1091678636335.0632</v>
      </c>
      <c r="M3342" s="133">
        <v>23439003481093.074</v>
      </c>
      <c r="N3342" s="133">
        <v>24894272125188.844</v>
      </c>
      <c r="O3342" s="132">
        <v>0.71895929051948193</v>
      </c>
      <c r="P3342" s="132">
        <v>0.77128285341707148</v>
      </c>
      <c r="Q3342" s="133">
        <v>6140.6689997999119</v>
      </c>
      <c r="R3342" s="426">
        <v>0.98070860734359866</v>
      </c>
    </row>
    <row r="3343" spans="1:18">
      <c r="A3343" s="134">
        <f t="shared" si="52"/>
        <v>3338</v>
      </c>
      <c r="B3343" s="131">
        <v>6121535.9783579381</v>
      </c>
      <c r="C3343" s="131">
        <v>4722756.5197721524</v>
      </c>
      <c r="D3343" s="131">
        <v>957938.55608489946</v>
      </c>
      <c r="E3343" s="131">
        <v>5168479.9137435323</v>
      </c>
      <c r="F3343" s="133">
        <v>241983104293.6348</v>
      </c>
      <c r="G3343" s="133">
        <v>51136765666.431381</v>
      </c>
      <c r="H3343" s="133">
        <v>545571263885.08276</v>
      </c>
      <c r="I3343" s="133">
        <v>10707404132844.561</v>
      </c>
      <c r="J3343" s="133">
        <v>412350400943.15833</v>
      </c>
      <c r="K3343" s="133">
        <v>137431216745.4635</v>
      </c>
      <c r="L3343" s="133">
        <v>2153199922255.0322</v>
      </c>
      <c r="M3343" s="133">
        <v>13955956936673.297</v>
      </c>
      <c r="N3343" s="133">
        <v>14972293779074.381</v>
      </c>
      <c r="O3343" s="132">
        <v>0.64308812443685681</v>
      </c>
      <c r="P3343" s="132">
        <v>0.71212738206475645</v>
      </c>
      <c r="Q3343" s="133">
        <v>3693.21504170557</v>
      </c>
      <c r="R3343" s="426">
        <v>1.0000200481065187</v>
      </c>
    </row>
    <row r="3344" spans="1:18">
      <c r="A3344" s="134">
        <f t="shared" si="52"/>
        <v>3339</v>
      </c>
      <c r="B3344" s="131">
        <v>9958755.6900946014</v>
      </c>
      <c r="C3344" s="131">
        <v>4446535.239434517</v>
      </c>
      <c r="D3344" s="131">
        <v>898746.64030876965</v>
      </c>
      <c r="E3344" s="131">
        <v>3990564.3559121611</v>
      </c>
      <c r="F3344" s="133">
        <v>224427042948.23331</v>
      </c>
      <c r="G3344" s="133">
        <v>53326912483.087753</v>
      </c>
      <c r="H3344" s="133">
        <v>623713599096.27844</v>
      </c>
      <c r="I3344" s="133">
        <v>8901333383689.2285</v>
      </c>
      <c r="J3344" s="133">
        <v>120871247666.12663</v>
      </c>
      <c r="K3344" s="133">
        <v>85200754177.610397</v>
      </c>
      <c r="L3344" s="133">
        <v>2984693523788.1826</v>
      </c>
      <c r="M3344" s="133">
        <v>12715812508417.43</v>
      </c>
      <c r="N3344" s="133">
        <v>13591394273140.211</v>
      </c>
      <c r="O3344" s="132">
        <v>0.58129847150568492</v>
      </c>
      <c r="P3344" s="132">
        <v>0.64715224232571189</v>
      </c>
      <c r="Q3344" s="133">
        <v>3352.5886218895439</v>
      </c>
      <c r="R3344" s="426">
        <v>1.3706421355815215</v>
      </c>
    </row>
    <row r="3345" spans="1:18">
      <c r="A3345" s="134">
        <f t="shared" si="52"/>
        <v>3340</v>
      </c>
      <c r="B3345" s="131">
        <v>5182580.8124263193</v>
      </c>
      <c r="C3345" s="131">
        <v>3026885.6239085733</v>
      </c>
      <c r="D3345" s="131">
        <v>858293.66795260366</v>
      </c>
      <c r="E3345" s="131">
        <v>5474552.8612761926</v>
      </c>
      <c r="F3345" s="133">
        <v>238903623393.47943</v>
      </c>
      <c r="G3345" s="133">
        <v>48039901999.082504</v>
      </c>
      <c r="H3345" s="133">
        <v>446870802635.1709</v>
      </c>
      <c r="I3345" s="133">
        <v>7887675645545.165</v>
      </c>
      <c r="J3345" s="133">
        <v>250616947385.38898</v>
      </c>
      <c r="K3345" s="133">
        <v>96438432467.842972</v>
      </c>
      <c r="L3345" s="133">
        <v>1361386560018.3303</v>
      </c>
      <c r="M3345" s="133">
        <v>10042988388051.898</v>
      </c>
      <c r="N3345" s="133">
        <v>10827024508833.072</v>
      </c>
      <c r="O3345" s="132">
        <v>0.56173453895477254</v>
      </c>
      <c r="P3345" s="132">
        <v>0.61642620656399272</v>
      </c>
      <c r="Q3345" s="133">
        <v>2670.701654867556</v>
      </c>
      <c r="R3345" s="426">
        <v>0.79756946070675283</v>
      </c>
    </row>
    <row r="3346" spans="1:18">
      <c r="A3346" s="134">
        <f t="shared" si="52"/>
        <v>3341</v>
      </c>
      <c r="B3346" s="131">
        <v>9285296.7929481901</v>
      </c>
      <c r="C3346" s="131">
        <v>6984055.5849690158</v>
      </c>
      <c r="D3346" s="131">
        <v>983531.70038560603</v>
      </c>
      <c r="E3346" s="131">
        <v>3857026.8316099085</v>
      </c>
      <c r="F3346" s="133">
        <v>274571344987.91299</v>
      </c>
      <c r="G3346" s="133">
        <v>73158654627.120819</v>
      </c>
      <c r="H3346" s="133">
        <v>698530850463.54187</v>
      </c>
      <c r="I3346" s="133">
        <v>12243598975526.98</v>
      </c>
      <c r="J3346" s="133">
        <v>194559036793.89786</v>
      </c>
      <c r="K3346" s="133">
        <v>84094195310.476013</v>
      </c>
      <c r="L3346" s="133">
        <v>2469118343149.4004</v>
      </c>
      <c r="M3346" s="133">
        <v>15689901401244.297</v>
      </c>
      <c r="N3346" s="133">
        <v>16677118437032.482</v>
      </c>
      <c r="O3346" s="132">
        <v>0.63299811601446831</v>
      </c>
      <c r="P3346" s="132">
        <v>0.70093625682644967</v>
      </c>
      <c r="Q3346" s="133">
        <v>4113.7440643888713</v>
      </c>
      <c r="R3346" s="426">
        <v>1.2469012033799207</v>
      </c>
    </row>
    <row r="3347" spans="1:18">
      <c r="A3347" s="134">
        <f t="shared" si="52"/>
        <v>3342</v>
      </c>
      <c r="B3347" s="131">
        <v>9689144.3714560606</v>
      </c>
      <c r="C3347" s="131">
        <v>6671652.7196877347</v>
      </c>
      <c r="D3347" s="131">
        <v>1476307.8860252756</v>
      </c>
      <c r="E3347" s="131">
        <v>5888246.3874059524</v>
      </c>
      <c r="F3347" s="133">
        <v>187387715572.41663</v>
      </c>
      <c r="G3347" s="133">
        <v>39062801859.591042</v>
      </c>
      <c r="H3347" s="133">
        <v>280207502679.53076</v>
      </c>
      <c r="I3347" s="133">
        <v>14673118602854.721</v>
      </c>
      <c r="J3347" s="133">
        <v>285950722232.47229</v>
      </c>
      <c r="K3347" s="133">
        <v>119554751058.76839</v>
      </c>
      <c r="L3347" s="133">
        <v>3242015910923.4458</v>
      </c>
      <c r="M3347" s="133">
        <v>18600847489748.938</v>
      </c>
      <c r="N3347" s="133">
        <v>19761642748467.258</v>
      </c>
      <c r="O3347" s="132">
        <v>0.61442440198342441</v>
      </c>
      <c r="P3347" s="132">
        <v>0.6817190672980834</v>
      </c>
      <c r="Q3347" s="133">
        <v>4874.6035393357815</v>
      </c>
      <c r="R3347" s="426">
        <v>1.1701452385916735</v>
      </c>
    </row>
    <row r="3348" spans="1:18">
      <c r="A3348" s="134">
        <f t="shared" si="52"/>
        <v>3343</v>
      </c>
      <c r="B3348" s="131">
        <v>7278319.572142805</v>
      </c>
      <c r="C3348" s="131">
        <v>13241208.729370354</v>
      </c>
      <c r="D3348" s="131">
        <v>462952.56647309288</v>
      </c>
      <c r="E3348" s="131">
        <v>4807153.4222741779</v>
      </c>
      <c r="F3348" s="133">
        <v>203441060938.50262</v>
      </c>
      <c r="G3348" s="133">
        <v>36379879302.030975</v>
      </c>
      <c r="H3348" s="133">
        <v>443426110447.26935</v>
      </c>
      <c r="I3348" s="133">
        <v>19806633182702.734</v>
      </c>
      <c r="J3348" s="133">
        <v>395108013909.61969</v>
      </c>
      <c r="K3348" s="133">
        <v>44570172169.998138</v>
      </c>
      <c r="L3348" s="133">
        <v>1035142698311.354</v>
      </c>
      <c r="M3348" s="133">
        <v>21724880177540.98</v>
      </c>
      <c r="N3348" s="133">
        <v>23122900474424.387</v>
      </c>
      <c r="O3348" s="132">
        <v>0.71899484538444813</v>
      </c>
      <c r="P3348" s="132">
        <v>0.77331567223811637</v>
      </c>
      <c r="Q3348" s="133">
        <v>5703.7248333557936</v>
      </c>
      <c r="R3348" s="426">
        <v>1.0950063500237808</v>
      </c>
    </row>
    <row r="3349" spans="1:18">
      <c r="A3349" s="134">
        <f t="shared" si="52"/>
        <v>3344</v>
      </c>
      <c r="B3349" s="131">
        <v>10995168.683487551</v>
      </c>
      <c r="C3349" s="131">
        <v>4245095.4636082873</v>
      </c>
      <c r="D3349" s="131">
        <v>1029239.4784190633</v>
      </c>
      <c r="E3349" s="131">
        <v>5880395.244468106</v>
      </c>
      <c r="F3349" s="133">
        <v>316465845437.55634</v>
      </c>
      <c r="G3349" s="133">
        <v>75996430019.50238</v>
      </c>
      <c r="H3349" s="133">
        <v>905713613165.46497</v>
      </c>
      <c r="I3349" s="133">
        <v>9402966913799.1211</v>
      </c>
      <c r="J3349" s="133">
        <v>418609319169.23633</v>
      </c>
      <c r="K3349" s="133">
        <v>107276465853.25795</v>
      </c>
      <c r="L3349" s="133">
        <v>2148101411892.0178</v>
      </c>
      <c r="M3349" s="133">
        <v>12982667723879.098</v>
      </c>
      <c r="N3349" s="133">
        <v>13933247766136.539</v>
      </c>
      <c r="O3349" s="132">
        <v>0.55768944606194781</v>
      </c>
      <c r="P3349" s="132">
        <v>0.63253942308331468</v>
      </c>
      <c r="Q3349" s="133">
        <v>3436.9136078284505</v>
      </c>
      <c r="R3349" s="426">
        <v>0.99542802172102118</v>
      </c>
    </row>
    <row r="3350" spans="1:18">
      <c r="A3350" s="134">
        <f t="shared" si="52"/>
        <v>3345</v>
      </c>
      <c r="B3350" s="131">
        <v>10406832.094112897</v>
      </c>
      <c r="C3350" s="131">
        <v>5973876.8782265419</v>
      </c>
      <c r="D3350" s="131">
        <v>1203207.5236943425</v>
      </c>
      <c r="E3350" s="131">
        <v>5996096.7156737782</v>
      </c>
      <c r="F3350" s="133">
        <v>246250429596.7941</v>
      </c>
      <c r="G3350" s="133">
        <v>59147912286.719208</v>
      </c>
      <c r="H3350" s="133">
        <v>878707757968.77832</v>
      </c>
      <c r="I3350" s="133">
        <v>12427782378032.328</v>
      </c>
      <c r="J3350" s="133">
        <v>510273366259.3609</v>
      </c>
      <c r="K3350" s="133">
        <v>80958652581.466324</v>
      </c>
      <c r="L3350" s="133">
        <v>2775561706327.7261</v>
      </c>
      <c r="M3350" s="133">
        <v>16673283861169.66</v>
      </c>
      <c r="N3350" s="133">
        <v>17829356471787.773</v>
      </c>
      <c r="O3350" s="132">
        <v>0.58429629855539122</v>
      </c>
      <c r="P3350" s="132">
        <v>0.6711225085269612</v>
      </c>
      <c r="Q3350" s="133">
        <v>4397.9665692619074</v>
      </c>
      <c r="R3350" s="426">
        <v>1.182669343018925</v>
      </c>
    </row>
    <row r="3351" spans="1:18">
      <c r="A3351" s="134">
        <f t="shared" si="52"/>
        <v>3346</v>
      </c>
      <c r="B3351" s="131">
        <v>9424856.4707330912</v>
      </c>
      <c r="C3351" s="131">
        <v>4002354.6259571416</v>
      </c>
      <c r="D3351" s="131">
        <v>1044631.0285798416</v>
      </c>
      <c r="E3351" s="131">
        <v>3086178.1597391637</v>
      </c>
      <c r="F3351" s="133">
        <v>247604363288.34546</v>
      </c>
      <c r="G3351" s="133">
        <v>66854901451.409119</v>
      </c>
      <c r="H3351" s="133">
        <v>508728009398.6474</v>
      </c>
      <c r="I3351" s="133">
        <v>8115109575655.3076</v>
      </c>
      <c r="J3351" s="133">
        <v>159292881008.43579</v>
      </c>
      <c r="K3351" s="133">
        <v>99109501371.770218</v>
      </c>
      <c r="L3351" s="133">
        <v>2096163775532.126</v>
      </c>
      <c r="M3351" s="133">
        <v>10978403742966.285</v>
      </c>
      <c r="N3351" s="133">
        <v>11729671449252.408</v>
      </c>
      <c r="O3351" s="132">
        <v>0.58267056199656952</v>
      </c>
      <c r="P3351" s="132">
        <v>0.64604741136868837</v>
      </c>
      <c r="Q3351" s="133">
        <v>2893.3575355827352</v>
      </c>
      <c r="R3351" s="426">
        <v>1.0150362876851839</v>
      </c>
    </row>
    <row r="3352" spans="1:18">
      <c r="A3352" s="134">
        <f t="shared" si="52"/>
        <v>3347</v>
      </c>
      <c r="B3352" s="131">
        <v>9110874.7901041359</v>
      </c>
      <c r="C3352" s="131">
        <v>5202374.8629818875</v>
      </c>
      <c r="D3352" s="131">
        <v>668106.22292307951</v>
      </c>
      <c r="E3352" s="131">
        <v>4557308.1199588738</v>
      </c>
      <c r="F3352" s="133">
        <v>197796259498.79968</v>
      </c>
      <c r="G3352" s="133">
        <v>47898742173.967377</v>
      </c>
      <c r="H3352" s="133">
        <v>686535063786.26477</v>
      </c>
      <c r="I3352" s="133">
        <v>9871457774012.9219</v>
      </c>
      <c r="J3352" s="133">
        <v>347628919268.11151</v>
      </c>
      <c r="K3352" s="133">
        <v>72166333676.772644</v>
      </c>
      <c r="L3352" s="133">
        <v>2219698000109.9785</v>
      </c>
      <c r="M3352" s="133">
        <v>13197486090854.051</v>
      </c>
      <c r="N3352" s="133">
        <v>14186794573879.631</v>
      </c>
      <c r="O3352" s="132">
        <v>0.60876276372254479</v>
      </c>
      <c r="P3352" s="132">
        <v>0.67959609572976531</v>
      </c>
      <c r="Q3352" s="133">
        <v>3499.4559876368107</v>
      </c>
      <c r="R3352" s="426">
        <v>1.4550859556914186</v>
      </c>
    </row>
    <row r="3353" spans="1:18">
      <c r="A3353" s="134">
        <f t="shared" si="52"/>
        <v>3348</v>
      </c>
      <c r="B3353" s="131">
        <v>13444804.030409096</v>
      </c>
      <c r="C3353" s="131">
        <v>6615899.6331739658</v>
      </c>
      <c r="D3353" s="131">
        <v>581811.73810321488</v>
      </c>
      <c r="E3353" s="131">
        <v>6588533.9565505935</v>
      </c>
      <c r="F3353" s="133">
        <v>276840060625.24542</v>
      </c>
      <c r="G3353" s="133">
        <v>72385620841.146698</v>
      </c>
      <c r="H3353" s="133">
        <v>712887232536.62488</v>
      </c>
      <c r="I3353" s="133">
        <v>10805620834441.244</v>
      </c>
      <c r="J3353" s="133">
        <v>441501916429.0188</v>
      </c>
      <c r="K3353" s="133">
        <v>55124779981.508827</v>
      </c>
      <c r="L3353" s="133">
        <v>1237385727747.7363</v>
      </c>
      <c r="M3353" s="133">
        <v>13252520491136.135</v>
      </c>
      <c r="N3353" s="133">
        <v>14254681331099.547</v>
      </c>
      <c r="O3353" s="132">
        <v>0.55326887978572814</v>
      </c>
      <c r="P3353" s="132">
        <v>0.61724618057134251</v>
      </c>
      <c r="Q3353" s="133">
        <v>3516.2016110260352</v>
      </c>
      <c r="R3353" s="426">
        <v>0.99413453054100109</v>
      </c>
    </row>
    <row r="3354" spans="1:18">
      <c r="A3354" s="134">
        <f t="shared" si="52"/>
        <v>3349</v>
      </c>
      <c r="B3354" s="131">
        <v>8746278.0766728651</v>
      </c>
      <c r="C3354" s="131">
        <v>6292683.2902579112</v>
      </c>
      <c r="D3354" s="131">
        <v>803400.50583487307</v>
      </c>
      <c r="E3354" s="131">
        <v>2877883.8233867697</v>
      </c>
      <c r="F3354" s="133">
        <v>144673414313.13199</v>
      </c>
      <c r="G3354" s="133">
        <v>44608343430.891037</v>
      </c>
      <c r="H3354" s="133">
        <v>174968888920.32391</v>
      </c>
      <c r="I3354" s="133">
        <v>11233256552604.357</v>
      </c>
      <c r="J3354" s="133">
        <v>158229244168.99753</v>
      </c>
      <c r="K3354" s="133">
        <v>71825960604.490616</v>
      </c>
      <c r="L3354" s="133">
        <v>1904159368288.4917</v>
      </c>
      <c r="M3354" s="133">
        <v>13542440014586.662</v>
      </c>
      <c r="N3354" s="133">
        <v>14426595898920.338</v>
      </c>
      <c r="O3354" s="132">
        <v>0.65241758131189276</v>
      </c>
      <c r="P3354" s="132">
        <v>0.70233255852145837</v>
      </c>
      <c r="Q3354" s="133">
        <v>3558.607769837281</v>
      </c>
      <c r="R3354" s="426">
        <v>1.092703840108312</v>
      </c>
    </row>
    <row r="3355" spans="1:18">
      <c r="A3355" s="134">
        <f t="shared" si="52"/>
        <v>3350</v>
      </c>
      <c r="B3355" s="131">
        <v>12223687.171786318</v>
      </c>
      <c r="C3355" s="131">
        <v>6270134.7730023665</v>
      </c>
      <c r="D3355" s="131">
        <v>797695.85740797175</v>
      </c>
      <c r="E3355" s="131">
        <v>6596364.8878088985</v>
      </c>
      <c r="F3355" s="133">
        <v>250574663929.0188</v>
      </c>
      <c r="G3355" s="133">
        <v>71027392627.842529</v>
      </c>
      <c r="H3355" s="133">
        <v>1134334198848.3193</v>
      </c>
      <c r="I3355" s="133">
        <v>11577100652616.5</v>
      </c>
      <c r="J3355" s="133">
        <v>645832204666.05505</v>
      </c>
      <c r="K3355" s="133">
        <v>101928814331.62006</v>
      </c>
      <c r="L3355" s="133">
        <v>2101170560228.3037</v>
      </c>
      <c r="M3355" s="133">
        <v>15560366430690.797</v>
      </c>
      <c r="N3355" s="133">
        <v>16683265565629.77</v>
      </c>
      <c r="O3355" s="132">
        <v>0.57314245540484465</v>
      </c>
      <c r="P3355" s="132">
        <v>0.64558270572025911</v>
      </c>
      <c r="Q3355" s="133">
        <v>4115.2603763270272</v>
      </c>
      <c r="R3355" s="426">
        <v>1.3528233433945775</v>
      </c>
    </row>
    <row r="3356" spans="1:18">
      <c r="A3356" s="134">
        <f t="shared" si="52"/>
        <v>3351</v>
      </c>
      <c r="B3356" s="131">
        <v>8918651.0811600722</v>
      </c>
      <c r="C3356" s="131">
        <v>5654283.8987150528</v>
      </c>
      <c r="D3356" s="131">
        <v>1451203.6017130744</v>
      </c>
      <c r="E3356" s="131">
        <v>4828583.6157715358</v>
      </c>
      <c r="F3356" s="133">
        <v>172688667898.28265</v>
      </c>
      <c r="G3356" s="133">
        <v>34210918622.910469</v>
      </c>
      <c r="H3356" s="133">
        <v>489406506631.69604</v>
      </c>
      <c r="I3356" s="133">
        <v>10108406035454.518</v>
      </c>
      <c r="J3356" s="133">
        <v>185008292971.8689</v>
      </c>
      <c r="K3356" s="133">
        <v>125156341359.41901</v>
      </c>
      <c r="L3356" s="133">
        <v>3496296299848.1377</v>
      </c>
      <c r="M3356" s="133">
        <v>14404273476265.641</v>
      </c>
      <c r="N3356" s="133">
        <v>15436556623211.18</v>
      </c>
      <c r="O3356" s="132">
        <v>0.59707583058010516</v>
      </c>
      <c r="P3356" s="132">
        <v>0.66078334004642014</v>
      </c>
      <c r="Q3356" s="133">
        <v>3807.7347368552491</v>
      </c>
      <c r="R3356" s="426">
        <v>1.0074459945246486</v>
      </c>
    </row>
    <row r="3357" spans="1:18">
      <c r="A3357" s="134">
        <f t="shared" si="52"/>
        <v>3352</v>
      </c>
      <c r="B3357" s="131">
        <v>12022348.299497671</v>
      </c>
      <c r="C3357" s="131">
        <v>4107498.28375267</v>
      </c>
      <c r="D3357" s="131">
        <v>1294328.5454085702</v>
      </c>
      <c r="E3357" s="131">
        <v>5114688.1338639427</v>
      </c>
      <c r="F3357" s="133">
        <v>213741170559.02191</v>
      </c>
      <c r="G3357" s="133">
        <v>46807958154.856728</v>
      </c>
      <c r="H3357" s="133">
        <v>643408339936.15381</v>
      </c>
      <c r="I3357" s="133">
        <v>8843215383072.7891</v>
      </c>
      <c r="J3357" s="133">
        <v>428923281178.88818</v>
      </c>
      <c r="K3357" s="133">
        <v>106742253072.16179</v>
      </c>
      <c r="L3357" s="133">
        <v>3678019720382.7314</v>
      </c>
      <c r="M3357" s="133">
        <v>13700308977642.727</v>
      </c>
      <c r="N3357" s="133">
        <v>14626756268318.014</v>
      </c>
      <c r="O3357" s="132">
        <v>0.57814878878932563</v>
      </c>
      <c r="P3357" s="132">
        <v>0.66667059740225976</v>
      </c>
      <c r="Q3357" s="133">
        <v>3607.9813192693668</v>
      </c>
      <c r="R3357" s="426">
        <v>1.2733936565973509</v>
      </c>
    </row>
    <row r="3358" spans="1:18">
      <c r="A3358" s="134">
        <f t="shared" si="52"/>
        <v>3353</v>
      </c>
      <c r="B3358" s="131">
        <v>10049510.922615681</v>
      </c>
      <c r="C3358" s="131">
        <v>6798791.1116969334</v>
      </c>
      <c r="D3358" s="131">
        <v>1934128.3293321761</v>
      </c>
      <c r="E3358" s="131">
        <v>4305014.5368215824</v>
      </c>
      <c r="F3358" s="133">
        <v>232613846633.86447</v>
      </c>
      <c r="G3358" s="133">
        <v>50113058320.448242</v>
      </c>
      <c r="H3358" s="133">
        <v>517430233524.96497</v>
      </c>
      <c r="I3358" s="133">
        <v>12233396014258.605</v>
      </c>
      <c r="J3358" s="133">
        <v>333024661240.30389</v>
      </c>
      <c r="K3358" s="133">
        <v>142154534774.85257</v>
      </c>
      <c r="L3358" s="133">
        <v>4144824508826.8027</v>
      </c>
      <c r="M3358" s="133">
        <v>17370829952625.531</v>
      </c>
      <c r="N3358" s="133">
        <v>18421194693783.879</v>
      </c>
      <c r="O3358" s="132">
        <v>0.61137928050929558</v>
      </c>
      <c r="P3358" s="132">
        <v>0.68902302822160844</v>
      </c>
      <c r="Q3358" s="133">
        <v>4543.9552772037196</v>
      </c>
      <c r="R3358" s="426">
        <v>0.98996985918010105</v>
      </c>
    </row>
    <row r="3359" spans="1:18">
      <c r="A3359" s="134">
        <f t="shared" si="52"/>
        <v>3354</v>
      </c>
      <c r="B3359" s="131">
        <v>6397382.2630459582</v>
      </c>
      <c r="C3359" s="131">
        <v>6805526.6777465846</v>
      </c>
      <c r="D3359" s="131">
        <v>661194.65866091906</v>
      </c>
      <c r="E3359" s="131">
        <v>5139536.1123842448</v>
      </c>
      <c r="F3359" s="133">
        <v>292247386745.43109</v>
      </c>
      <c r="G3359" s="133">
        <v>78773837136.479401</v>
      </c>
      <c r="H3359" s="133">
        <v>377747931303.45654</v>
      </c>
      <c r="I3359" s="133">
        <v>13645637593847.68</v>
      </c>
      <c r="J3359" s="133">
        <v>305601577254.60388</v>
      </c>
      <c r="K3359" s="133">
        <v>60228797676.073471</v>
      </c>
      <c r="L3359" s="133">
        <v>1201652525919.8796</v>
      </c>
      <c r="M3359" s="133">
        <v>15590868426001.693</v>
      </c>
      <c r="N3359" s="133">
        <v>16649027933306.492</v>
      </c>
      <c r="O3359" s="132">
        <v>0.66946239573465194</v>
      </c>
      <c r="P3359" s="132">
        <v>0.73001379756027607</v>
      </c>
      <c r="Q3359" s="133">
        <v>4106.8149810820159</v>
      </c>
      <c r="R3359" s="426">
        <v>0.91317747820098183</v>
      </c>
    </row>
    <row r="3360" spans="1:18">
      <c r="A3360" s="134">
        <f t="shared" si="52"/>
        <v>3355</v>
      </c>
      <c r="B3360" s="131">
        <v>9053910.2456437405</v>
      </c>
      <c r="C3360" s="131">
        <v>16121561.474218706</v>
      </c>
      <c r="D3360" s="131">
        <v>1149925.7290252608</v>
      </c>
      <c r="E3360" s="131">
        <v>3299535.085677899</v>
      </c>
      <c r="F3360" s="133">
        <v>184927794020.45169</v>
      </c>
      <c r="G3360" s="133">
        <v>44381031757.566254</v>
      </c>
      <c r="H3360" s="133">
        <v>215770314691.73517</v>
      </c>
      <c r="I3360" s="133">
        <v>22675501703497.039</v>
      </c>
      <c r="J3360" s="133">
        <v>138077353820.92322</v>
      </c>
      <c r="K3360" s="133">
        <v>73286476635.044144</v>
      </c>
      <c r="L3360" s="133">
        <v>2354123779410.1958</v>
      </c>
      <c r="M3360" s="133">
        <v>25456759628054.934</v>
      </c>
      <c r="N3360" s="133">
        <v>26975831525033.371</v>
      </c>
      <c r="O3360" s="132">
        <v>0.72692358205430996</v>
      </c>
      <c r="P3360" s="132">
        <v>0.78909005860594694</v>
      </c>
      <c r="Q3360" s="133">
        <v>6654.1271645370916</v>
      </c>
      <c r="R3360" s="426">
        <v>1.0342292186052724</v>
      </c>
    </row>
    <row r="3361" spans="1:18">
      <c r="A3361" s="134">
        <f t="shared" si="52"/>
        <v>3356</v>
      </c>
      <c r="B3361" s="131">
        <v>12640838.405326266</v>
      </c>
      <c r="C3361" s="131">
        <v>12579861.580895746</v>
      </c>
      <c r="D3361" s="131">
        <v>1251486.536898979</v>
      </c>
      <c r="E3361" s="131">
        <v>5316217.3388955398</v>
      </c>
      <c r="F3361" s="133">
        <v>236720751571.74396</v>
      </c>
      <c r="G3361" s="133">
        <v>69679991399.725616</v>
      </c>
      <c r="H3361" s="133">
        <v>550934439450.06421</v>
      </c>
      <c r="I3361" s="133">
        <v>16218526289620.633</v>
      </c>
      <c r="J3361" s="133">
        <v>226177055371.56326</v>
      </c>
      <c r="K3361" s="133">
        <v>110454908983.28722</v>
      </c>
      <c r="L3361" s="133">
        <v>2693506462116.6494</v>
      </c>
      <c r="M3361" s="133">
        <v>19799599155542.195</v>
      </c>
      <c r="N3361" s="133">
        <v>21044425455053.879</v>
      </c>
      <c r="O3361" s="132">
        <v>0.62191026186384635</v>
      </c>
      <c r="P3361" s="132">
        <v>0.68933918924570414</v>
      </c>
      <c r="Q3361" s="133">
        <v>5191.0274926131915</v>
      </c>
      <c r="R3361" s="426">
        <v>1.1926985796765255</v>
      </c>
    </row>
    <row r="3362" spans="1:18">
      <c r="A3362" s="134">
        <f t="shared" si="52"/>
        <v>3357</v>
      </c>
      <c r="B3362" s="131">
        <v>8725742.2434226386</v>
      </c>
      <c r="C3362" s="131">
        <v>16137816.616949471</v>
      </c>
      <c r="D3362" s="131">
        <v>759367.27981152327</v>
      </c>
      <c r="E3362" s="131">
        <v>6545498.7151839854</v>
      </c>
      <c r="F3362" s="133">
        <v>225227436947.70129</v>
      </c>
      <c r="G3362" s="133">
        <v>42236865925.353119</v>
      </c>
      <c r="H3362" s="133">
        <v>378646221953.73376</v>
      </c>
      <c r="I3362" s="133">
        <v>23125938114990.012</v>
      </c>
      <c r="J3362" s="133">
        <v>300455622694.83984</v>
      </c>
      <c r="K3362" s="133">
        <v>81105928946.70787</v>
      </c>
      <c r="L3362" s="133">
        <v>1641143812180.8423</v>
      </c>
      <c r="M3362" s="133">
        <v>25527289700766.137</v>
      </c>
      <c r="N3362" s="133">
        <v>27147507103762.898</v>
      </c>
      <c r="O3362" s="132">
        <v>0.68319350167340487</v>
      </c>
      <c r="P3362" s="132">
        <v>0.74866079085554971</v>
      </c>
      <c r="Q3362" s="133">
        <v>6696.4743719198068</v>
      </c>
      <c r="R3362" s="426">
        <v>1.2547900880108649</v>
      </c>
    </row>
    <row r="3363" spans="1:18">
      <c r="A3363" s="134">
        <f t="shared" si="52"/>
        <v>3358</v>
      </c>
      <c r="B3363" s="131">
        <v>9302213.8559434451</v>
      </c>
      <c r="C3363" s="131">
        <v>4804031.828861123</v>
      </c>
      <c r="D3363" s="131">
        <v>590832.79374647932</v>
      </c>
      <c r="E3363" s="131">
        <v>4871520.3360228827</v>
      </c>
      <c r="F3363" s="133">
        <v>173311686352.91971</v>
      </c>
      <c r="G3363" s="133">
        <v>44595416585.450424</v>
      </c>
      <c r="H3363" s="133">
        <v>569563156182.1604</v>
      </c>
      <c r="I3363" s="133">
        <v>9353526485042.4902</v>
      </c>
      <c r="J3363" s="133">
        <v>309792877815.0097</v>
      </c>
      <c r="K3363" s="133">
        <v>57389066704.220459</v>
      </c>
      <c r="L3363" s="133">
        <v>1353749200834.4358</v>
      </c>
      <c r="M3363" s="133">
        <v>11644020786578.316</v>
      </c>
      <c r="N3363" s="133">
        <v>12500592725266.404</v>
      </c>
      <c r="O3363" s="132">
        <v>0.59562169078339477</v>
      </c>
      <c r="P3363" s="132">
        <v>0.64972724096165613</v>
      </c>
      <c r="Q3363" s="133">
        <v>3083.5206525077465</v>
      </c>
      <c r="R3363" s="426">
        <v>1.0640076021457048</v>
      </c>
    </row>
    <row r="3364" spans="1:18">
      <c r="A3364" s="134">
        <f t="shared" si="52"/>
        <v>3359</v>
      </c>
      <c r="B3364" s="131">
        <v>11210234.261246311</v>
      </c>
      <c r="C3364" s="131">
        <v>18563709.271429729</v>
      </c>
      <c r="D3364" s="131">
        <v>635439.65034371009</v>
      </c>
      <c r="E3364" s="131">
        <v>3771452.5817379444</v>
      </c>
      <c r="F3364" s="133">
        <v>166987117583.883</v>
      </c>
      <c r="G3364" s="133">
        <v>50272971485.742386</v>
      </c>
      <c r="H3364" s="133">
        <v>686914368256.27576</v>
      </c>
      <c r="I3364" s="133">
        <v>23811716399262.563</v>
      </c>
      <c r="J3364" s="133">
        <v>212026307909.34146</v>
      </c>
      <c r="K3364" s="133">
        <v>54032797860.769516</v>
      </c>
      <c r="L3364" s="133">
        <v>1066336206490.3439</v>
      </c>
      <c r="M3364" s="133">
        <v>25831026079779.293</v>
      </c>
      <c r="N3364" s="133">
        <v>27442083983781.695</v>
      </c>
      <c r="O3364" s="132">
        <v>0.70316448728676872</v>
      </c>
      <c r="P3364" s="132">
        <v>0.76923491823940759</v>
      </c>
      <c r="Q3364" s="133">
        <v>6769.1376378346558</v>
      </c>
      <c r="R3364" s="426">
        <v>0.9904537603630198</v>
      </c>
    </row>
    <row r="3365" spans="1:18">
      <c r="A3365" s="134">
        <f t="shared" si="52"/>
        <v>3360</v>
      </c>
      <c r="B3365" s="131">
        <v>10375483.149479892</v>
      </c>
      <c r="C3365" s="131">
        <v>7081365.8528620591</v>
      </c>
      <c r="D3365" s="131">
        <v>796937.09234432667</v>
      </c>
      <c r="E3365" s="131">
        <v>4684350.1928637419</v>
      </c>
      <c r="F3365" s="133">
        <v>284502401974.55078</v>
      </c>
      <c r="G3365" s="133">
        <v>75629594219.309677</v>
      </c>
      <c r="H3365" s="133">
        <v>445353221515.10132</v>
      </c>
      <c r="I3365" s="133">
        <v>13248018270326.246</v>
      </c>
      <c r="J3365" s="133">
        <v>301821389875.95251</v>
      </c>
      <c r="K3365" s="133">
        <v>82650946781.21402</v>
      </c>
      <c r="L3365" s="133">
        <v>2248207924900.2471</v>
      </c>
      <c r="M3365" s="133">
        <v>16326051753398.762</v>
      </c>
      <c r="N3365" s="133">
        <v>17460750984741.916</v>
      </c>
      <c r="O3365" s="132">
        <v>0.65119550036810459</v>
      </c>
      <c r="P3365" s="132">
        <v>0.70459673121874034</v>
      </c>
      <c r="Q3365" s="133">
        <v>4307.0426701386077</v>
      </c>
      <c r="R3365" s="426">
        <v>1.1656808638169689</v>
      </c>
    </row>
    <row r="3366" spans="1:18">
      <c r="A3366" s="134">
        <f t="shared" si="52"/>
        <v>3361</v>
      </c>
      <c r="B3366" s="131">
        <v>13118275.146270415</v>
      </c>
      <c r="C3366" s="131">
        <v>5273359.2874281062</v>
      </c>
      <c r="D3366" s="131">
        <v>792879.82222220581</v>
      </c>
      <c r="E3366" s="131">
        <v>4870152.9387524901</v>
      </c>
      <c r="F3366" s="133">
        <v>229485358734.45563</v>
      </c>
      <c r="G3366" s="133">
        <v>57677929681.030434</v>
      </c>
      <c r="H3366" s="133">
        <v>693296978215.86841</v>
      </c>
      <c r="I3366" s="133">
        <v>9476912144593.7461</v>
      </c>
      <c r="J3366" s="133">
        <v>228958528130.36481</v>
      </c>
      <c r="K3366" s="133">
        <v>94189350643.642487</v>
      </c>
      <c r="L3366" s="133">
        <v>1842298077602.3625</v>
      </c>
      <c r="M3366" s="133">
        <v>12335655079185.986</v>
      </c>
      <c r="N3366" s="133">
        <v>13235133391657.848</v>
      </c>
      <c r="O3366" s="132">
        <v>0.54624097891149603</v>
      </c>
      <c r="P3366" s="132">
        <v>0.61524759130654882</v>
      </c>
      <c r="Q3366" s="133">
        <v>3264.7097660724835</v>
      </c>
      <c r="R3366" s="426">
        <v>1.115733454242674</v>
      </c>
    </row>
    <row r="3367" spans="1:18">
      <c r="A3367" s="134">
        <f t="shared" si="52"/>
        <v>3362</v>
      </c>
      <c r="B3367" s="131">
        <v>7923131.9099590424</v>
      </c>
      <c r="C3367" s="131">
        <v>3555604.3933543526</v>
      </c>
      <c r="D3367" s="131">
        <v>1322052.1461412022</v>
      </c>
      <c r="E3367" s="131">
        <v>4897259.1633620895</v>
      </c>
      <c r="F3367" s="133">
        <v>273676311208.22437</v>
      </c>
      <c r="G3367" s="133">
        <v>62993680338.804459</v>
      </c>
      <c r="H3367" s="133">
        <v>771074242948.33081</v>
      </c>
      <c r="I3367" s="133">
        <v>8442837180357.207</v>
      </c>
      <c r="J3367" s="133">
        <v>282808409200.0849</v>
      </c>
      <c r="K3367" s="133">
        <v>90509936607.342697</v>
      </c>
      <c r="L3367" s="133">
        <v>3159865964447.0107</v>
      </c>
      <c r="M3367" s="133">
        <v>12747095733559.973</v>
      </c>
      <c r="N3367" s="133">
        <v>13615425328964.412</v>
      </c>
      <c r="O3367" s="132">
        <v>0.58539976757106926</v>
      </c>
      <c r="P3367" s="132">
        <v>0.66060570761584125</v>
      </c>
      <c r="Q3367" s="133">
        <v>3358.5163613627064</v>
      </c>
      <c r="R3367" s="426">
        <v>1.0244065219706413</v>
      </c>
    </row>
    <row r="3368" spans="1:18">
      <c r="A3368" s="134">
        <f t="shared" si="52"/>
        <v>3363</v>
      </c>
      <c r="B3368" s="131">
        <v>7768911.2998340726</v>
      </c>
      <c r="C3368" s="131">
        <v>9768999.6500776466</v>
      </c>
      <c r="D3368" s="131">
        <v>1260516.7851465261</v>
      </c>
      <c r="E3368" s="131">
        <v>7111544.1488492489</v>
      </c>
      <c r="F3368" s="133">
        <v>155494111068.68365</v>
      </c>
      <c r="G3368" s="133">
        <v>35489143561.803963</v>
      </c>
      <c r="H3368" s="133">
        <v>642732920668.29736</v>
      </c>
      <c r="I3368" s="133">
        <v>15213162071820.768</v>
      </c>
      <c r="J3368" s="133">
        <v>486120048974.37598</v>
      </c>
      <c r="K3368" s="133">
        <v>117881741103.63264</v>
      </c>
      <c r="L3368" s="133">
        <v>2615819824666.1978</v>
      </c>
      <c r="M3368" s="133">
        <v>19075716607233.273</v>
      </c>
      <c r="N3368" s="133">
        <v>20281231522735.316</v>
      </c>
      <c r="O3368" s="132">
        <v>0.63308424619810832</v>
      </c>
      <c r="P3368" s="132">
        <v>0.70090429308170743</v>
      </c>
      <c r="Q3368" s="133">
        <v>5002.7704792144341</v>
      </c>
      <c r="R3368" s="426">
        <v>1.0765877537623938</v>
      </c>
    </row>
    <row r="3369" spans="1:18">
      <c r="A3369" s="134">
        <f t="shared" si="52"/>
        <v>3364</v>
      </c>
      <c r="B3369" s="131">
        <v>8662869.2578334566</v>
      </c>
      <c r="C3369" s="131">
        <v>11484561.227616895</v>
      </c>
      <c r="D3369" s="131">
        <v>892085.31146044552</v>
      </c>
      <c r="E3369" s="131">
        <v>4658171.1927441498</v>
      </c>
      <c r="F3369" s="133">
        <v>231760517191.06561</v>
      </c>
      <c r="G3369" s="133">
        <v>41535742656.769516</v>
      </c>
      <c r="H3369" s="133">
        <v>761992925655.68799</v>
      </c>
      <c r="I3369" s="133">
        <v>22752919320127.293</v>
      </c>
      <c r="J3369" s="133">
        <v>413561473935.44177</v>
      </c>
      <c r="K3369" s="133">
        <v>100223394076.41559</v>
      </c>
      <c r="L3369" s="133">
        <v>1968403397007.8174</v>
      </c>
      <c r="M3369" s="133">
        <v>25997100510802.652</v>
      </c>
      <c r="N3369" s="133">
        <v>27692038666824.137</v>
      </c>
      <c r="O3369" s="132">
        <v>0.70070505066363409</v>
      </c>
      <c r="P3369" s="132">
        <v>0.77507567276915923</v>
      </c>
      <c r="Q3369" s="133">
        <v>6830.7939484025992</v>
      </c>
      <c r="R3369" s="426">
        <v>1.21567070700373</v>
      </c>
    </row>
    <row r="3370" spans="1:18">
      <c r="A3370" s="134">
        <f t="shared" si="52"/>
        <v>3365</v>
      </c>
      <c r="B3370" s="131">
        <v>8562705.755884571</v>
      </c>
      <c r="C3370" s="131">
        <v>5030587.0223526098</v>
      </c>
      <c r="D3370" s="131">
        <v>1025595.1170484032</v>
      </c>
      <c r="E3370" s="131">
        <v>5227887.1915126797</v>
      </c>
      <c r="F3370" s="133">
        <v>191403378115.72214</v>
      </c>
      <c r="G3370" s="133">
        <v>34981403107.783295</v>
      </c>
      <c r="H3370" s="133">
        <v>410027787484.68811</v>
      </c>
      <c r="I3370" s="133">
        <v>8529434890308.5986</v>
      </c>
      <c r="J3370" s="133">
        <v>334335348015.26672</v>
      </c>
      <c r="K3370" s="133">
        <v>109129949846.29915</v>
      </c>
      <c r="L3370" s="133">
        <v>1905699697475.6323</v>
      </c>
      <c r="M3370" s="133">
        <v>11288627673130.486</v>
      </c>
      <c r="N3370" s="133">
        <v>12068139689527.293</v>
      </c>
      <c r="O3370" s="132">
        <v>0.5465970537315501</v>
      </c>
      <c r="P3370" s="132">
        <v>0.60837997360070561</v>
      </c>
      <c r="Q3370" s="133">
        <v>2976.8474813831508</v>
      </c>
      <c r="R3370" s="426">
        <v>0.95588502320617241</v>
      </c>
    </row>
    <row r="3371" spans="1:18">
      <c r="A3371" s="134">
        <f t="shared" si="52"/>
        <v>3366</v>
      </c>
      <c r="B3371" s="131">
        <v>9088867.9786839597</v>
      </c>
      <c r="C3371" s="131">
        <v>8950408.6741091553</v>
      </c>
      <c r="D3371" s="131">
        <v>602396.3992895789</v>
      </c>
      <c r="E3371" s="131">
        <v>3952707.960496828</v>
      </c>
      <c r="F3371" s="133">
        <v>230630399364.10785</v>
      </c>
      <c r="G3371" s="133">
        <v>44493198973.9655</v>
      </c>
      <c r="H3371" s="133">
        <v>101802902829.70528</v>
      </c>
      <c r="I3371" s="133">
        <v>16226627657938.41</v>
      </c>
      <c r="J3371" s="133">
        <v>198361772791.98822</v>
      </c>
      <c r="K3371" s="133">
        <v>57581601917.837646</v>
      </c>
      <c r="L3371" s="133">
        <v>1429552570614.0425</v>
      </c>
      <c r="M3371" s="133">
        <v>18013926506091.984</v>
      </c>
      <c r="N3371" s="133">
        <v>19219051763737.426</v>
      </c>
      <c r="O3371" s="132">
        <v>0.68682804713279477</v>
      </c>
      <c r="P3371" s="132">
        <v>0.73055783379994321</v>
      </c>
      <c r="Q3371" s="133">
        <v>4740.7626452238346</v>
      </c>
      <c r="R3371" s="426">
        <v>1.0928912214314062</v>
      </c>
    </row>
    <row r="3372" spans="1:18">
      <c r="A3372" s="134">
        <f t="shared" si="52"/>
        <v>3367</v>
      </c>
      <c r="B3372" s="131">
        <v>8488374.5882618744</v>
      </c>
      <c r="C3372" s="131">
        <v>7545414.3958803145</v>
      </c>
      <c r="D3372" s="131">
        <v>1444597.8309190536</v>
      </c>
      <c r="E3372" s="131">
        <v>3718607.791969839</v>
      </c>
      <c r="F3372" s="133">
        <v>252046091538.28656</v>
      </c>
      <c r="G3372" s="133">
        <v>66289923308.782547</v>
      </c>
      <c r="H3372" s="133">
        <v>699707205491.56604</v>
      </c>
      <c r="I3372" s="133">
        <v>13295146849936.703</v>
      </c>
      <c r="J3372" s="133">
        <v>209042027257.72046</v>
      </c>
      <c r="K3372" s="133">
        <v>131269186536.31148</v>
      </c>
      <c r="L3372" s="133">
        <v>3229628173433.3599</v>
      </c>
      <c r="M3372" s="133">
        <v>17564793442655.66</v>
      </c>
      <c r="N3372" s="133">
        <v>18732975472643.301</v>
      </c>
      <c r="O3372" s="132">
        <v>0.65579047604796392</v>
      </c>
      <c r="P3372" s="132">
        <v>0.73073037407892072</v>
      </c>
      <c r="Q3372" s="133">
        <v>4620.8622280817217</v>
      </c>
      <c r="R3372" s="426">
        <v>1.0674129235194683</v>
      </c>
    </row>
    <row r="3373" spans="1:18">
      <c r="A3373" s="134">
        <f t="shared" si="52"/>
        <v>3368</v>
      </c>
      <c r="B3373" s="131">
        <v>8452649.1406382248</v>
      </c>
      <c r="C3373" s="131">
        <v>5842996.0348844416</v>
      </c>
      <c r="D3373" s="131">
        <v>1312373.8062229003</v>
      </c>
      <c r="E3373" s="131">
        <v>4898858.6352567459</v>
      </c>
      <c r="F3373" s="133">
        <v>195073404194.9306</v>
      </c>
      <c r="G3373" s="133">
        <v>34321244110.853737</v>
      </c>
      <c r="H3373" s="133">
        <v>847638494790.70093</v>
      </c>
      <c r="I3373" s="133">
        <v>12112900357362.961</v>
      </c>
      <c r="J3373" s="133">
        <v>283562850643.20135</v>
      </c>
      <c r="K3373" s="133">
        <v>102827158933.74615</v>
      </c>
      <c r="L3373" s="133">
        <v>2785035835277.9243</v>
      </c>
      <c r="M3373" s="133">
        <v>16131964697008.533</v>
      </c>
      <c r="N3373" s="133">
        <v>17255404202274.719</v>
      </c>
      <c r="O3373" s="132">
        <v>0.62162328510993692</v>
      </c>
      <c r="P3373" s="132">
        <v>0.70848630549312763</v>
      </c>
      <c r="Q3373" s="133">
        <v>4256.3897884249427</v>
      </c>
      <c r="R3373" s="426">
        <v>1.1072539995892861</v>
      </c>
    </row>
    <row r="3374" spans="1:18">
      <c r="A3374" s="134">
        <f t="shared" si="52"/>
        <v>3369</v>
      </c>
      <c r="B3374" s="131">
        <v>9977682.1636102293</v>
      </c>
      <c r="C3374" s="131">
        <v>8433093.4655104019</v>
      </c>
      <c r="D3374" s="131">
        <v>1550509.1244753858</v>
      </c>
      <c r="E3374" s="131">
        <v>8199211.5829079086</v>
      </c>
      <c r="F3374" s="133">
        <v>258553898785.57495</v>
      </c>
      <c r="G3374" s="133">
        <v>91235799192.286514</v>
      </c>
      <c r="H3374" s="133">
        <v>401710455347.80969</v>
      </c>
      <c r="I3374" s="133">
        <v>12689994124245.113</v>
      </c>
      <c r="J3374" s="133">
        <v>554309043134.5675</v>
      </c>
      <c r="K3374" s="133">
        <v>100733146714.30478</v>
      </c>
      <c r="L3374" s="133">
        <v>3210618106520.5215</v>
      </c>
      <c r="M3374" s="133">
        <v>16957364875962.318</v>
      </c>
      <c r="N3374" s="133">
        <v>17892174945899.43</v>
      </c>
      <c r="O3374" s="132">
        <v>0.57324471963320256</v>
      </c>
      <c r="P3374" s="132">
        <v>0.64589657792870747</v>
      </c>
      <c r="Q3374" s="133">
        <v>4413.4619994818522</v>
      </c>
      <c r="R3374" s="426">
        <v>1.0569165660222666</v>
      </c>
    </row>
    <row r="3375" spans="1:18">
      <c r="A3375" s="134">
        <f t="shared" si="52"/>
        <v>3370</v>
      </c>
      <c r="B3375" s="131">
        <v>9662961.6224309336</v>
      </c>
      <c r="C3375" s="131">
        <v>4628854.1655971743</v>
      </c>
      <c r="D3375" s="131">
        <v>1664604.6172235114</v>
      </c>
      <c r="E3375" s="131">
        <v>5783568.8444991698</v>
      </c>
      <c r="F3375" s="133">
        <v>348340896328.69116</v>
      </c>
      <c r="G3375" s="133">
        <v>98091404671.730499</v>
      </c>
      <c r="H3375" s="133">
        <v>531383399093.66278</v>
      </c>
      <c r="I3375" s="133">
        <v>10188453579974.129</v>
      </c>
      <c r="J3375" s="133">
        <v>307083595955.79083</v>
      </c>
      <c r="K3375" s="133">
        <v>181139263617.12653</v>
      </c>
      <c r="L3375" s="133">
        <v>2813954401557.3525</v>
      </c>
      <c r="M3375" s="133">
        <v>14022014240198.063</v>
      </c>
      <c r="N3375" s="133">
        <v>14916154005834.535</v>
      </c>
      <c r="O3375" s="132">
        <v>0.53603394840359542</v>
      </c>
      <c r="P3375" s="132">
        <v>0.61061351762883642</v>
      </c>
      <c r="Q3375" s="133">
        <v>3679.3670463331364</v>
      </c>
      <c r="R3375" s="426">
        <v>0.9269510624226075</v>
      </c>
    </row>
    <row r="3376" spans="1:18">
      <c r="A3376" s="134">
        <f t="shared" si="52"/>
        <v>3371</v>
      </c>
      <c r="B3376" s="131">
        <v>9544166.2199769504</v>
      </c>
      <c r="C3376" s="131">
        <v>5972011.9077653131</v>
      </c>
      <c r="D3376" s="131">
        <v>832068.61434584903</v>
      </c>
      <c r="E3376" s="131">
        <v>6657848.5142163308</v>
      </c>
      <c r="F3376" s="133">
        <v>231210528145.67316</v>
      </c>
      <c r="G3376" s="133">
        <v>44599523374.832756</v>
      </c>
      <c r="H3376" s="133">
        <v>876235849137.19714</v>
      </c>
      <c r="I3376" s="133">
        <v>10945360107482.318</v>
      </c>
      <c r="J3376" s="133">
        <v>298239627648.48505</v>
      </c>
      <c r="K3376" s="133">
        <v>57798344221.496864</v>
      </c>
      <c r="L3376" s="133">
        <v>1599075352226.4907</v>
      </c>
      <c r="M3376" s="133">
        <v>13776709280715.986</v>
      </c>
      <c r="N3376" s="133">
        <v>14727727889250.217</v>
      </c>
      <c r="O3376" s="132">
        <v>0.57072865097144376</v>
      </c>
      <c r="P3376" s="132">
        <v>0.63783214620304129</v>
      </c>
      <c r="Q3376" s="133">
        <v>3632.8879845215138</v>
      </c>
      <c r="R3376" s="426">
        <v>1.000489615621853</v>
      </c>
    </row>
    <row r="3377" spans="1:18">
      <c r="A3377" s="134">
        <f t="shared" si="52"/>
        <v>3372</v>
      </c>
      <c r="B3377" s="131">
        <v>7543848.9757263195</v>
      </c>
      <c r="C3377" s="131">
        <v>6350066.7115284335</v>
      </c>
      <c r="D3377" s="131">
        <v>596135.8206139293</v>
      </c>
      <c r="E3377" s="131">
        <v>7568599.8892661342</v>
      </c>
      <c r="F3377" s="133">
        <v>180990429588.88638</v>
      </c>
      <c r="G3377" s="133">
        <v>48854238700.833252</v>
      </c>
      <c r="H3377" s="133">
        <v>412290267225.85876</v>
      </c>
      <c r="I3377" s="133">
        <v>10238677280442.758</v>
      </c>
      <c r="J3377" s="133">
        <v>552765005667.12109</v>
      </c>
      <c r="K3377" s="133">
        <v>52979772978.771286</v>
      </c>
      <c r="L3377" s="133">
        <v>1020609558134.0594</v>
      </c>
      <c r="M3377" s="133">
        <v>12277321884448.568</v>
      </c>
      <c r="N3377" s="133">
        <v>13120556181961.645</v>
      </c>
      <c r="O3377" s="132">
        <v>0.54438813196420233</v>
      </c>
      <c r="P3377" s="132">
        <v>0.60095362825685572</v>
      </c>
      <c r="Q3377" s="133">
        <v>3236.4470108440169</v>
      </c>
      <c r="R3377" s="426">
        <v>0.81303514661832677</v>
      </c>
    </row>
    <row r="3378" spans="1:18">
      <c r="A3378" s="134">
        <f t="shared" si="52"/>
        <v>3373</v>
      </c>
      <c r="B3378" s="131">
        <v>8408815.327526439</v>
      </c>
      <c r="C3378" s="131">
        <v>4554023.7717039594</v>
      </c>
      <c r="D3378" s="131">
        <v>695229.70429561194</v>
      </c>
      <c r="E3378" s="131">
        <v>3784018.3023734181</v>
      </c>
      <c r="F3378" s="133">
        <v>193078893550.98807</v>
      </c>
      <c r="G3378" s="133">
        <v>43972202659.446472</v>
      </c>
      <c r="H3378" s="133">
        <v>335939495664.93951</v>
      </c>
      <c r="I3378" s="133">
        <v>9337953987598.4121</v>
      </c>
      <c r="J3378" s="133">
        <v>230374427606.10287</v>
      </c>
      <c r="K3378" s="133">
        <v>65155627101.317169</v>
      </c>
      <c r="L3378" s="133">
        <v>1416550700880.1304</v>
      </c>
      <c r="M3378" s="133">
        <v>11385974238850.902</v>
      </c>
      <c r="N3378" s="133">
        <v>12156461844894.555</v>
      </c>
      <c r="O3378" s="132">
        <v>0.60787351034418402</v>
      </c>
      <c r="P3378" s="132">
        <v>0.6663238483688424</v>
      </c>
      <c r="Q3378" s="133">
        <v>2998.6339035260371</v>
      </c>
      <c r="R3378" s="426">
        <v>1.0315943654159301</v>
      </c>
    </row>
    <row r="3379" spans="1:18">
      <c r="A3379" s="134">
        <f t="shared" si="52"/>
        <v>3374</v>
      </c>
      <c r="B3379" s="131">
        <v>13099771.642142685</v>
      </c>
      <c r="C3379" s="131">
        <v>5316665.1513808919</v>
      </c>
      <c r="D3379" s="131">
        <v>652156.86332593835</v>
      </c>
      <c r="E3379" s="131">
        <v>4985006.4528459031</v>
      </c>
      <c r="F3379" s="133">
        <v>172398417193.21606</v>
      </c>
      <c r="G3379" s="133">
        <v>56731807680.986687</v>
      </c>
      <c r="H3379" s="133">
        <v>362324163561.28973</v>
      </c>
      <c r="I3379" s="133">
        <v>7537988503318.0176</v>
      </c>
      <c r="J3379" s="133">
        <v>347057909643.89587</v>
      </c>
      <c r="K3379" s="133">
        <v>58749013437.515968</v>
      </c>
      <c r="L3379" s="133">
        <v>1481528821965.6934</v>
      </c>
      <c r="M3379" s="133">
        <v>9787648411926.4121</v>
      </c>
      <c r="N3379" s="133">
        <v>10457695358631.701</v>
      </c>
      <c r="O3379" s="132">
        <v>0.51687547460557737</v>
      </c>
      <c r="P3379" s="132">
        <v>0.5815078771283978</v>
      </c>
      <c r="Q3379" s="133">
        <v>2579.5992497858169</v>
      </c>
      <c r="R3379" s="426">
        <v>1.1099299601887442</v>
      </c>
    </row>
    <row r="3380" spans="1:18">
      <c r="A3380" s="134">
        <f t="shared" si="52"/>
        <v>3375</v>
      </c>
      <c r="B3380" s="131">
        <v>13360255.448274024</v>
      </c>
      <c r="C3380" s="131">
        <v>6263323.1799514247</v>
      </c>
      <c r="D3380" s="131">
        <v>789524.10805610043</v>
      </c>
      <c r="E3380" s="131">
        <v>7127882.7355121747</v>
      </c>
      <c r="F3380" s="133">
        <v>161515739517.91339</v>
      </c>
      <c r="G3380" s="133">
        <v>50892950747.746033</v>
      </c>
      <c r="H3380" s="133">
        <v>456692948557.47864</v>
      </c>
      <c r="I3380" s="133">
        <v>10354179581781.951</v>
      </c>
      <c r="J3380" s="133">
        <v>618634219662.85352</v>
      </c>
      <c r="K3380" s="133">
        <v>55045318986.346886</v>
      </c>
      <c r="L3380" s="133">
        <v>1392583362072.7351</v>
      </c>
      <c r="M3380" s="133">
        <v>12877135431061.365</v>
      </c>
      <c r="N3380" s="133">
        <v>13747566638003.594</v>
      </c>
      <c r="O3380" s="132">
        <v>0.53998581111105526</v>
      </c>
      <c r="P3380" s="132">
        <v>0.60971783827580683</v>
      </c>
      <c r="Q3380" s="133">
        <v>3391.111652196249</v>
      </c>
      <c r="R3380" s="426">
        <v>0.99335161603096933</v>
      </c>
    </row>
    <row r="3381" spans="1:18">
      <c r="A3381" s="134">
        <f t="shared" si="52"/>
        <v>3376</v>
      </c>
      <c r="B3381" s="131">
        <v>6918580.5712875789</v>
      </c>
      <c r="C3381" s="131">
        <v>3082059.4435414262</v>
      </c>
      <c r="D3381" s="131">
        <v>584806.74130027869</v>
      </c>
      <c r="E3381" s="131">
        <v>3183170.4455855843</v>
      </c>
      <c r="F3381" s="133">
        <v>257435820753.25861</v>
      </c>
      <c r="G3381" s="133">
        <v>60046142389.273735</v>
      </c>
      <c r="H3381" s="133">
        <v>609334434261.33582</v>
      </c>
      <c r="I3381" s="133">
        <v>7822764689125.8135</v>
      </c>
      <c r="J3381" s="133">
        <v>171498360396.92834</v>
      </c>
      <c r="K3381" s="133">
        <v>62417834988.379562</v>
      </c>
      <c r="L3381" s="133">
        <v>1113120591536.5867</v>
      </c>
      <c r="M3381" s="133">
        <v>9779135910309.0449</v>
      </c>
      <c r="N3381" s="133">
        <v>10578497460657.252</v>
      </c>
      <c r="O3381" s="132">
        <v>0.60259744448410402</v>
      </c>
      <c r="P3381" s="132">
        <v>0.69227359567265012</v>
      </c>
      <c r="Q3381" s="133">
        <v>2609.3974989287744</v>
      </c>
      <c r="R3381" s="426">
        <v>0.92027877907459632</v>
      </c>
    </row>
    <row r="3382" spans="1:18">
      <c r="A3382" s="134">
        <f t="shared" si="52"/>
        <v>3377</v>
      </c>
      <c r="B3382" s="131">
        <v>10488410.912476739</v>
      </c>
      <c r="C3382" s="131">
        <v>19669490.291017458</v>
      </c>
      <c r="D3382" s="131">
        <v>1134391.3416750515</v>
      </c>
      <c r="E3382" s="131">
        <v>4512221.9593492979</v>
      </c>
      <c r="F3382" s="133">
        <v>293917938328.00024</v>
      </c>
      <c r="G3382" s="133">
        <v>48375567125.182884</v>
      </c>
      <c r="H3382" s="133">
        <v>831310755512.5918</v>
      </c>
      <c r="I3382" s="133">
        <v>27445289001194.332</v>
      </c>
      <c r="J3382" s="133">
        <v>288891998922.48895</v>
      </c>
      <c r="K3382" s="133">
        <v>97949654619.045654</v>
      </c>
      <c r="L3382" s="133">
        <v>2605858101792.2939</v>
      </c>
      <c r="M3382" s="133">
        <v>31269299512040.75</v>
      </c>
      <c r="N3382" s="133">
        <v>33201414960047.777</v>
      </c>
      <c r="O3382" s="132">
        <v>0.73169907872139939</v>
      </c>
      <c r="P3382" s="132">
        <v>0.79618935530902657</v>
      </c>
      <c r="Q3382" s="133">
        <v>8189.7915540325057</v>
      </c>
      <c r="R3382" s="426">
        <v>0.97667915402926009</v>
      </c>
    </row>
    <row r="3383" spans="1:18">
      <c r="A3383" s="134">
        <f t="shared" si="52"/>
        <v>3378</v>
      </c>
      <c r="B3383" s="131">
        <v>12537414.298023932</v>
      </c>
      <c r="C3383" s="131">
        <v>5357624.6428409396</v>
      </c>
      <c r="D3383" s="131">
        <v>970511.25936008955</v>
      </c>
      <c r="E3383" s="131">
        <v>4976746.5047330037</v>
      </c>
      <c r="F3383" s="133">
        <v>255953700211.55869</v>
      </c>
      <c r="G3383" s="133">
        <v>67230741128.527649</v>
      </c>
      <c r="H3383" s="133">
        <v>323229022208.84912</v>
      </c>
      <c r="I3383" s="133">
        <v>11166640633138.129</v>
      </c>
      <c r="J3383" s="133">
        <v>189582467914.48846</v>
      </c>
      <c r="K3383" s="133">
        <v>97878217107.555054</v>
      </c>
      <c r="L3383" s="133">
        <v>2100263239354.0505</v>
      </c>
      <c r="M3383" s="133">
        <v>13877593579723.072</v>
      </c>
      <c r="N3383" s="133">
        <v>14929045943682.377</v>
      </c>
      <c r="O3383" s="132">
        <v>0.56779800502355593</v>
      </c>
      <c r="P3383" s="132">
        <v>0.62038532264578417</v>
      </c>
      <c r="Q3383" s="133">
        <v>3682.5471000696539</v>
      </c>
      <c r="R3383" s="426">
        <v>1.0626605762298771</v>
      </c>
    </row>
    <row r="3384" spans="1:18">
      <c r="A3384" s="134">
        <f t="shared" si="52"/>
        <v>3379</v>
      </c>
      <c r="B3384" s="131">
        <v>10631882.49303174</v>
      </c>
      <c r="C3384" s="131">
        <v>21061037.640253402</v>
      </c>
      <c r="D3384" s="131">
        <v>1746838.7518991062</v>
      </c>
      <c r="E3384" s="131">
        <v>4851563.9122076705</v>
      </c>
      <c r="F3384" s="133">
        <v>247660369792.62659</v>
      </c>
      <c r="G3384" s="133">
        <v>62948377055.566574</v>
      </c>
      <c r="H3384" s="133">
        <v>461394154200.81128</v>
      </c>
      <c r="I3384" s="133">
        <v>28000955382425.23</v>
      </c>
      <c r="J3384" s="133">
        <v>381421901272.58148</v>
      </c>
      <c r="K3384" s="133">
        <v>144876190292.71136</v>
      </c>
      <c r="L3384" s="133">
        <v>2932689483905.9434</v>
      </c>
      <c r="M3384" s="133">
        <v>31921337112097.281</v>
      </c>
      <c r="N3384" s="133">
        <v>33794612823689.988</v>
      </c>
      <c r="O3384" s="132">
        <v>0.71564640623173403</v>
      </c>
      <c r="P3384" s="132">
        <v>0.78518737943566053</v>
      </c>
      <c r="Q3384" s="133">
        <v>8336.1156447187932</v>
      </c>
      <c r="R3384" s="426">
        <v>0.88768466835235804</v>
      </c>
    </row>
    <row r="3385" spans="1:18">
      <c r="A3385" s="134">
        <f t="shared" si="52"/>
        <v>3380</v>
      </c>
      <c r="B3385" s="131">
        <v>13025834.703125011</v>
      </c>
      <c r="C3385" s="131">
        <v>11256534.114473909</v>
      </c>
      <c r="D3385" s="131">
        <v>1149548.2564741611</v>
      </c>
      <c r="E3385" s="131">
        <v>5196968.9779733662</v>
      </c>
      <c r="F3385" s="133">
        <v>204041812731.03064</v>
      </c>
      <c r="G3385" s="133">
        <v>56109668127.654694</v>
      </c>
      <c r="H3385" s="133">
        <v>455786951682.74048</v>
      </c>
      <c r="I3385" s="133">
        <v>17076424418738.289</v>
      </c>
      <c r="J3385" s="133">
        <v>230514299960.07861</v>
      </c>
      <c r="K3385" s="133">
        <v>65383305172.922356</v>
      </c>
      <c r="L3385" s="133">
        <v>2954419674272.3657</v>
      </c>
      <c r="M3385" s="133">
        <v>20782528649826.398</v>
      </c>
      <c r="N3385" s="133">
        <v>21984190151814.461</v>
      </c>
      <c r="O3385" s="132">
        <v>0.65564399916784966</v>
      </c>
      <c r="P3385" s="132">
        <v>0.72062590698680251</v>
      </c>
      <c r="Q3385" s="133">
        <v>5422.8392086370159</v>
      </c>
      <c r="R3385" s="426">
        <v>1.091407948489552</v>
      </c>
    </row>
    <row r="3386" spans="1:18">
      <c r="A3386" s="134">
        <f t="shared" si="52"/>
        <v>3381</v>
      </c>
      <c r="B3386" s="131">
        <v>11171253.568287402</v>
      </c>
      <c r="C3386" s="131">
        <v>9298039.2667479776</v>
      </c>
      <c r="D3386" s="131">
        <v>876355.65649246844</v>
      </c>
      <c r="E3386" s="131">
        <v>4930893.9493386224</v>
      </c>
      <c r="F3386" s="133">
        <v>228430782203.62057</v>
      </c>
      <c r="G3386" s="133">
        <v>46809056247.764496</v>
      </c>
      <c r="H3386" s="133">
        <v>629700615761.9032</v>
      </c>
      <c r="I3386" s="133">
        <v>15712145056790.643</v>
      </c>
      <c r="J3386" s="133">
        <v>301792382678.0285</v>
      </c>
      <c r="K3386" s="133">
        <v>91915015759.460724</v>
      </c>
      <c r="L3386" s="133">
        <v>1760209895789.3022</v>
      </c>
      <c r="M3386" s="133">
        <v>18495762966779.336</v>
      </c>
      <c r="N3386" s="133">
        <v>19760458694318.395</v>
      </c>
      <c r="O3386" s="132">
        <v>0.63632688044869745</v>
      </c>
      <c r="P3386" s="132">
        <v>0.70224954255727456</v>
      </c>
      <c r="Q3386" s="133">
        <v>4874.3114687514544</v>
      </c>
      <c r="R3386" s="426">
        <v>1.0093732178498649</v>
      </c>
    </row>
    <row r="3387" spans="1:18">
      <c r="A3387" s="134">
        <f t="shared" si="52"/>
        <v>3382</v>
      </c>
      <c r="B3387" s="131">
        <v>7502007.8008724861</v>
      </c>
      <c r="C3387" s="131">
        <v>16670016.860495346</v>
      </c>
      <c r="D3387" s="131">
        <v>1610409.2796337816</v>
      </c>
      <c r="E3387" s="131">
        <v>5412087.5894991281</v>
      </c>
      <c r="F3387" s="133">
        <v>280042685316.12628</v>
      </c>
      <c r="G3387" s="133">
        <v>48196958029.080696</v>
      </c>
      <c r="H3387" s="133">
        <v>312256255658.5777</v>
      </c>
      <c r="I3387" s="133">
        <v>27769530841969.383</v>
      </c>
      <c r="J3387" s="133">
        <v>511832276730.46027</v>
      </c>
      <c r="K3387" s="133">
        <v>131377798427.69768</v>
      </c>
      <c r="L3387" s="133">
        <v>3642265332642.9229</v>
      </c>
      <c r="M3387" s="133">
        <v>32367262505429.043</v>
      </c>
      <c r="N3387" s="133">
        <v>34536319470690.266</v>
      </c>
      <c r="O3387" s="132">
        <v>0.73768231939143514</v>
      </c>
      <c r="P3387" s="132">
        <v>0.80820641471414767</v>
      </c>
      <c r="Q3387" s="133">
        <v>8519.0723904021379</v>
      </c>
      <c r="R3387" s="426">
        <v>1.0961009830604409</v>
      </c>
    </row>
    <row r="3388" spans="1:18">
      <c r="A3388" s="134">
        <f t="shared" si="52"/>
        <v>3383</v>
      </c>
      <c r="B3388" s="131">
        <v>10334813.501793042</v>
      </c>
      <c r="C3388" s="131">
        <v>11403208.554046463</v>
      </c>
      <c r="D3388" s="131">
        <v>1704866.8821786288</v>
      </c>
      <c r="E3388" s="131">
        <v>5827165.1372684352</v>
      </c>
      <c r="F3388" s="133">
        <v>252427355477.88519</v>
      </c>
      <c r="G3388" s="133">
        <v>52068822014.826012</v>
      </c>
      <c r="H3388" s="133">
        <v>921520516402.68164</v>
      </c>
      <c r="I3388" s="133">
        <v>17209167691690.771</v>
      </c>
      <c r="J3388" s="133">
        <v>229404842445.28275</v>
      </c>
      <c r="K3388" s="133">
        <v>118132066285.23941</v>
      </c>
      <c r="L3388" s="133">
        <v>4350169996362.375</v>
      </c>
      <c r="M3388" s="133">
        <v>22828395113186.348</v>
      </c>
      <c r="N3388" s="133">
        <v>24162140266147.609</v>
      </c>
      <c r="O3388" s="132">
        <v>0.6497510308804072</v>
      </c>
      <c r="P3388" s="132">
        <v>0.71845778381635672</v>
      </c>
      <c r="Q3388" s="133">
        <v>5960.0740666372985</v>
      </c>
      <c r="R3388" s="426">
        <v>1.153090199689335</v>
      </c>
    </row>
    <row r="3389" spans="1:18">
      <c r="A3389" s="134">
        <f t="shared" si="52"/>
        <v>3384</v>
      </c>
      <c r="B3389" s="131">
        <v>7099591.3194605522</v>
      </c>
      <c r="C3389" s="131">
        <v>4768682.7040249668</v>
      </c>
      <c r="D3389" s="131">
        <v>1071795.7010287449</v>
      </c>
      <c r="E3389" s="131">
        <v>4291913.107494046</v>
      </c>
      <c r="F3389" s="133">
        <v>199584471730.99673</v>
      </c>
      <c r="G3389" s="133">
        <v>34465287419.016998</v>
      </c>
      <c r="H3389" s="133">
        <v>474454490748.89722</v>
      </c>
      <c r="I3389" s="133">
        <v>9271577626520.7129</v>
      </c>
      <c r="J3389" s="133">
        <v>237096548404.15298</v>
      </c>
      <c r="K3389" s="133">
        <v>115686583577.93536</v>
      </c>
      <c r="L3389" s="133">
        <v>2097902760371.8467</v>
      </c>
      <c r="M3389" s="133">
        <v>12196718009623.543</v>
      </c>
      <c r="N3389" s="133">
        <v>13035435461810.037</v>
      </c>
      <c r="O3389" s="132">
        <v>0.60129844308047575</v>
      </c>
      <c r="P3389" s="132">
        <v>0.66234994584744267</v>
      </c>
      <c r="Q3389" s="133">
        <v>3215.4502865836303</v>
      </c>
      <c r="R3389" s="426">
        <v>0.97596270766529347</v>
      </c>
    </row>
    <row r="3390" spans="1:18">
      <c r="A3390" s="134">
        <f t="shared" si="52"/>
        <v>3385</v>
      </c>
      <c r="B3390" s="131">
        <v>12678564.340781275</v>
      </c>
      <c r="C3390" s="131">
        <v>4738057.7944839979</v>
      </c>
      <c r="D3390" s="131">
        <v>1575833.3870982579</v>
      </c>
      <c r="E3390" s="131">
        <v>3526544.5191825973</v>
      </c>
      <c r="F3390" s="133">
        <v>259657463995.83252</v>
      </c>
      <c r="G3390" s="133">
        <v>40328212903.902054</v>
      </c>
      <c r="H3390" s="133">
        <v>727287933998.34204</v>
      </c>
      <c r="I3390" s="133">
        <v>9534167549190.4277</v>
      </c>
      <c r="J3390" s="133">
        <v>240767294333.73917</v>
      </c>
      <c r="K3390" s="133">
        <v>121745182188.17152</v>
      </c>
      <c r="L3390" s="133">
        <v>3254100683570.9653</v>
      </c>
      <c r="M3390" s="133">
        <v>13878068643281.645</v>
      </c>
      <c r="N3390" s="133">
        <v>14911795238893.021</v>
      </c>
      <c r="O3390" s="132">
        <v>0.56923804029481184</v>
      </c>
      <c r="P3390" s="132">
        <v>0.64884330562351877</v>
      </c>
      <c r="Q3390" s="133">
        <v>3678.2918694852051</v>
      </c>
      <c r="R3390" s="426">
        <v>1.0932694401847292</v>
      </c>
    </row>
    <row r="3391" spans="1:18">
      <c r="A3391" s="134">
        <f t="shared" si="52"/>
        <v>3386</v>
      </c>
      <c r="B3391" s="131">
        <v>7285303.4681324353</v>
      </c>
      <c r="C3391" s="131">
        <v>3678353.0151815303</v>
      </c>
      <c r="D3391" s="131">
        <v>1148468.1283639853</v>
      </c>
      <c r="E3391" s="131">
        <v>6325272.9960598946</v>
      </c>
      <c r="F3391" s="133">
        <v>255718543545.63412</v>
      </c>
      <c r="G3391" s="133">
        <v>44798354442.499329</v>
      </c>
      <c r="H3391" s="133">
        <v>507741412928.64929</v>
      </c>
      <c r="I3391" s="133">
        <v>8795751434265.6904</v>
      </c>
      <c r="J3391" s="133">
        <v>422576769566.81836</v>
      </c>
      <c r="K3391" s="133">
        <v>143043590032.9119</v>
      </c>
      <c r="L3391" s="133">
        <v>2697322695685.0723</v>
      </c>
      <c r="M3391" s="133">
        <v>12566435902479.143</v>
      </c>
      <c r="N3391" s="133">
        <v>13430453176380.736</v>
      </c>
      <c r="O3391" s="132">
        <v>0.55341603282661544</v>
      </c>
      <c r="P3391" s="132">
        <v>0.63789239688882204</v>
      </c>
      <c r="Q3391" s="133">
        <v>3312.8892886977642</v>
      </c>
      <c r="R3391" s="426">
        <v>1.1599514196329481</v>
      </c>
    </row>
    <row r="3392" spans="1:18">
      <c r="A3392" s="134">
        <f t="shared" si="52"/>
        <v>3387</v>
      </c>
      <c r="B3392" s="131">
        <v>12794866.283462301</v>
      </c>
      <c r="C3392" s="131">
        <v>6545855.5630150139</v>
      </c>
      <c r="D3392" s="131">
        <v>1507703.8125751875</v>
      </c>
      <c r="E3392" s="131">
        <v>4169366.6349870758</v>
      </c>
      <c r="F3392" s="133">
        <v>189979711854.1824</v>
      </c>
      <c r="G3392" s="133">
        <v>64425328037.385483</v>
      </c>
      <c r="H3392" s="133">
        <v>586058006162.41699</v>
      </c>
      <c r="I3392" s="133">
        <v>11479474984180.547</v>
      </c>
      <c r="J3392" s="133">
        <v>209335863266.95636</v>
      </c>
      <c r="K3392" s="133">
        <v>114349552591.79099</v>
      </c>
      <c r="L3392" s="133">
        <v>3466551470084.6826</v>
      </c>
      <c r="M3392" s="133">
        <v>15855769876286.395</v>
      </c>
      <c r="N3392" s="133">
        <v>16947468515407.656</v>
      </c>
      <c r="O3392" s="132">
        <v>0.57271300514334134</v>
      </c>
      <c r="P3392" s="132">
        <v>0.63890638051434623</v>
      </c>
      <c r="Q3392" s="133">
        <v>4180.4313062179717</v>
      </c>
      <c r="R3392" s="426">
        <v>1.1255011017893137</v>
      </c>
    </row>
    <row r="3393" spans="1:18">
      <c r="A3393" s="134">
        <f t="shared" si="52"/>
        <v>3388</v>
      </c>
      <c r="B3393" s="131">
        <v>9821907.0317975562</v>
      </c>
      <c r="C3393" s="131">
        <v>16638045.216173112</v>
      </c>
      <c r="D3393" s="131">
        <v>1094340.110063503</v>
      </c>
      <c r="E3393" s="131">
        <v>6070466.5804285668</v>
      </c>
      <c r="F3393" s="133">
        <v>217572026359.14435</v>
      </c>
      <c r="G3393" s="133">
        <v>49876051421.941978</v>
      </c>
      <c r="H3393" s="133">
        <v>830223744988.65417</v>
      </c>
      <c r="I3393" s="133">
        <v>24280430308704.66</v>
      </c>
      <c r="J3393" s="133">
        <v>493771861247.98859</v>
      </c>
      <c r="K3393" s="133">
        <v>107923449841.58008</v>
      </c>
      <c r="L3393" s="133">
        <v>2361329682145.8599</v>
      </c>
      <c r="M3393" s="133">
        <v>28073679046928.742</v>
      </c>
      <c r="N3393" s="133">
        <v>29774295886757.012</v>
      </c>
      <c r="O3393" s="132">
        <v>0.70312166803788378</v>
      </c>
      <c r="P3393" s="132">
        <v>0.76658228205588841</v>
      </c>
      <c r="Q3393" s="133">
        <v>7344.4242443899884</v>
      </c>
      <c r="R3393" s="426">
        <v>0.99647808008466399</v>
      </c>
    </row>
    <row r="3394" spans="1:18">
      <c r="A3394" s="134">
        <f t="shared" si="52"/>
        <v>3389</v>
      </c>
      <c r="B3394" s="131">
        <v>10591201.416575054</v>
      </c>
      <c r="C3394" s="131">
        <v>4976075.9936466627</v>
      </c>
      <c r="D3394" s="131">
        <v>796905.12446438381</v>
      </c>
      <c r="E3394" s="131">
        <v>6083013.1883083526</v>
      </c>
      <c r="F3394" s="133">
        <v>218625838313.4436</v>
      </c>
      <c r="G3394" s="133">
        <v>73492370728.874619</v>
      </c>
      <c r="H3394" s="133">
        <v>775802447845.94629</v>
      </c>
      <c r="I3394" s="133">
        <v>9562147593054.6875</v>
      </c>
      <c r="J3394" s="133">
        <v>440932674473.13239</v>
      </c>
      <c r="K3394" s="133">
        <v>108240050981.2007</v>
      </c>
      <c r="L3394" s="133">
        <v>1770056979773.4521</v>
      </c>
      <c r="M3394" s="133">
        <v>12657179746128.418</v>
      </c>
      <c r="N3394" s="133">
        <v>13542677944366.482</v>
      </c>
      <c r="O3394" s="132">
        <v>0.55645261249564693</v>
      </c>
      <c r="P3394" s="132">
        <v>0.6445001581315366</v>
      </c>
      <c r="Q3394" s="133">
        <v>3340.571767233962</v>
      </c>
      <c r="R3394" s="426">
        <v>1.0203628875867572</v>
      </c>
    </row>
    <row r="3395" spans="1:18">
      <c r="A3395" s="134">
        <f t="shared" si="52"/>
        <v>3390</v>
      </c>
      <c r="B3395" s="131">
        <v>7366263.121204976</v>
      </c>
      <c r="C3395" s="131">
        <v>9096932.7543960158</v>
      </c>
      <c r="D3395" s="131">
        <v>963984.68378967734</v>
      </c>
      <c r="E3395" s="131">
        <v>4069101.5183960148</v>
      </c>
      <c r="F3395" s="133">
        <v>211285384079.35364</v>
      </c>
      <c r="G3395" s="133">
        <v>42994075219.723015</v>
      </c>
      <c r="H3395" s="133">
        <v>485177289632.30566</v>
      </c>
      <c r="I3395" s="133">
        <v>14888987122953.188</v>
      </c>
      <c r="J3395" s="133">
        <v>274885112477.55072</v>
      </c>
      <c r="K3395" s="133">
        <v>83393721323.677124</v>
      </c>
      <c r="L3395" s="133">
        <v>1792166343929.2678</v>
      </c>
      <c r="M3395" s="133">
        <v>17524609590315.988</v>
      </c>
      <c r="N3395" s="133">
        <v>18754840322187.859</v>
      </c>
      <c r="O3395" s="132">
        <v>0.69165531189449825</v>
      </c>
      <c r="P3395" s="132">
        <v>0.74933325999196354</v>
      </c>
      <c r="Q3395" s="133">
        <v>4626.2556295480663</v>
      </c>
      <c r="R3395" s="426">
        <v>0.86760038472228806</v>
      </c>
    </row>
    <row r="3396" spans="1:18">
      <c r="A3396" s="134">
        <f t="shared" si="52"/>
        <v>3391</v>
      </c>
      <c r="B3396" s="131">
        <v>9680757.137438558</v>
      </c>
      <c r="C3396" s="131">
        <v>5225155.241264238</v>
      </c>
      <c r="D3396" s="131">
        <v>846661.7809467495</v>
      </c>
      <c r="E3396" s="131">
        <v>4459748.5849333247</v>
      </c>
      <c r="F3396" s="133">
        <v>237950220877.16589</v>
      </c>
      <c r="G3396" s="133">
        <v>55162557808.957237</v>
      </c>
      <c r="H3396" s="133">
        <v>251689119302.69821</v>
      </c>
      <c r="I3396" s="133">
        <v>10316786573581.494</v>
      </c>
      <c r="J3396" s="133">
        <v>183463053113.91205</v>
      </c>
      <c r="K3396" s="133">
        <v>95177860979.814804</v>
      </c>
      <c r="L3396" s="133">
        <v>1540478805045.8569</v>
      </c>
      <c r="M3396" s="133">
        <v>12387595412023.775</v>
      </c>
      <c r="N3396" s="133">
        <v>13188664252645.387</v>
      </c>
      <c r="O3396" s="132">
        <v>0.58553656433641854</v>
      </c>
      <c r="P3396" s="132">
        <v>0.64804457608834687</v>
      </c>
      <c r="Q3396" s="133">
        <v>3253.247225615537</v>
      </c>
      <c r="R3396" s="426">
        <v>0.92822657873080439</v>
      </c>
    </row>
    <row r="3397" spans="1:18">
      <c r="A3397" s="134">
        <f t="shared" si="52"/>
        <v>3392</v>
      </c>
      <c r="B3397" s="131">
        <v>9853524.6809198167</v>
      </c>
      <c r="C3397" s="131">
        <v>13798911.86305975</v>
      </c>
      <c r="D3397" s="131">
        <v>1381441.9471641951</v>
      </c>
      <c r="E3397" s="131">
        <v>8432210.5608371999</v>
      </c>
      <c r="F3397" s="133">
        <v>187477860004.14359</v>
      </c>
      <c r="G3397" s="133">
        <v>51621004395.951447</v>
      </c>
      <c r="H3397" s="133">
        <v>502203065179.70703</v>
      </c>
      <c r="I3397" s="133">
        <v>18589560507573.066</v>
      </c>
      <c r="J3397" s="133">
        <v>550150601260.48718</v>
      </c>
      <c r="K3397" s="133">
        <v>85610949838.849136</v>
      </c>
      <c r="L3397" s="133">
        <v>3113015915351.3008</v>
      </c>
      <c r="M3397" s="133">
        <v>22840541039203.41</v>
      </c>
      <c r="N3397" s="133">
        <v>24209696389857.258</v>
      </c>
      <c r="O3397" s="132">
        <v>0.63825921521200646</v>
      </c>
      <c r="P3397" s="132">
        <v>0.7005918290834614</v>
      </c>
      <c r="Q3397" s="133">
        <v>5971.8047335612373</v>
      </c>
      <c r="R3397" s="426">
        <v>1.0358190782813816</v>
      </c>
    </row>
    <row r="3398" spans="1:18">
      <c r="A3398" s="134">
        <f t="shared" si="52"/>
        <v>3393</v>
      </c>
      <c r="B3398" s="131">
        <v>11758044.451887956</v>
      </c>
      <c r="C3398" s="131">
        <v>5666968.769327688</v>
      </c>
      <c r="D3398" s="131">
        <v>1424889.1174791092</v>
      </c>
      <c r="E3398" s="131">
        <v>4688458.923023046</v>
      </c>
      <c r="F3398" s="133">
        <v>188577354716.09491</v>
      </c>
      <c r="G3398" s="133">
        <v>57036764066.017792</v>
      </c>
      <c r="H3398" s="133">
        <v>630155425667.19592</v>
      </c>
      <c r="I3398" s="133">
        <v>10497138204026.852</v>
      </c>
      <c r="J3398" s="133">
        <v>396228018184.22662</v>
      </c>
      <c r="K3398" s="133">
        <v>111416489819.2408</v>
      </c>
      <c r="L3398" s="133">
        <v>3096787761885.3091</v>
      </c>
      <c r="M3398" s="133">
        <v>14731725899582.822</v>
      </c>
      <c r="N3398" s="133">
        <v>15651938032948</v>
      </c>
      <c r="O3398" s="132">
        <v>0.59948503721496804</v>
      </c>
      <c r="P3398" s="132">
        <v>0.6649966759779341</v>
      </c>
      <c r="Q3398" s="133">
        <v>3860.8628596319686</v>
      </c>
      <c r="R3398" s="426">
        <v>0.91940779992341737</v>
      </c>
    </row>
    <row r="3399" spans="1:18">
      <c r="A3399" s="134">
        <f t="shared" si="52"/>
        <v>3394</v>
      </c>
      <c r="B3399" s="131">
        <v>7779059.1564752115</v>
      </c>
      <c r="C3399" s="131">
        <v>6474426.2338653719</v>
      </c>
      <c r="D3399" s="131">
        <v>705682.21309822903</v>
      </c>
      <c r="E3399" s="131">
        <v>5309022.5574366115</v>
      </c>
      <c r="F3399" s="133">
        <v>227883230431.91333</v>
      </c>
      <c r="G3399" s="133">
        <v>49671786227.240326</v>
      </c>
      <c r="H3399" s="133">
        <v>420675865731.7597</v>
      </c>
      <c r="I3399" s="133">
        <v>10381577475958.971</v>
      </c>
      <c r="J3399" s="133">
        <v>308128607049.27557</v>
      </c>
      <c r="K3399" s="133">
        <v>46331494474.019043</v>
      </c>
      <c r="L3399" s="133">
        <v>1220552793204.5105</v>
      </c>
      <c r="M3399" s="133">
        <v>12377266236418.535</v>
      </c>
      <c r="N3399" s="133">
        <v>13310779349591.662</v>
      </c>
      <c r="O3399" s="132">
        <v>0.60224713264095631</v>
      </c>
      <c r="P3399" s="132">
        <v>0.6706932363908964</v>
      </c>
      <c r="Q3399" s="133">
        <v>3283.3693511572919</v>
      </c>
      <c r="R3399" s="426">
        <v>0.91017934621762897</v>
      </c>
    </row>
    <row r="3400" spans="1:18">
      <c r="A3400" s="134">
        <f t="shared" ref="A3400:A3463" si="53">A3399+1</f>
        <v>3395</v>
      </c>
      <c r="B3400" s="131">
        <v>9737481.8890234921</v>
      </c>
      <c r="C3400" s="131">
        <v>6219374.5872907639</v>
      </c>
      <c r="D3400" s="131">
        <v>1037200.870424342</v>
      </c>
      <c r="E3400" s="131">
        <v>7125746.0516386563</v>
      </c>
      <c r="F3400" s="133">
        <v>184432380578.72736</v>
      </c>
      <c r="G3400" s="133">
        <v>58942135096.699738</v>
      </c>
      <c r="H3400" s="133">
        <v>425717802928.99634</v>
      </c>
      <c r="I3400" s="133">
        <v>10753803333858.301</v>
      </c>
      <c r="J3400" s="133">
        <v>297820752590.71802</v>
      </c>
      <c r="K3400" s="133">
        <v>107240654212.52458</v>
      </c>
      <c r="L3400" s="133">
        <v>2143714721254.0366</v>
      </c>
      <c r="M3400" s="133">
        <v>13728297264844.578</v>
      </c>
      <c r="N3400" s="133">
        <v>14617066017995.264</v>
      </c>
      <c r="O3400" s="132">
        <v>0.54864659978966812</v>
      </c>
      <c r="P3400" s="132">
        <v>0.61106523253317324</v>
      </c>
      <c r="Q3400" s="133">
        <v>3605.5910256525071</v>
      </c>
      <c r="R3400" s="426">
        <v>1.122723541687936</v>
      </c>
    </row>
    <row r="3401" spans="1:18">
      <c r="A3401" s="134">
        <f t="shared" si="53"/>
        <v>3396</v>
      </c>
      <c r="B3401" s="131">
        <v>9663248.7556273062</v>
      </c>
      <c r="C3401" s="131">
        <v>4039943.7229540208</v>
      </c>
      <c r="D3401" s="131">
        <v>936902.26366898499</v>
      </c>
      <c r="E3401" s="131">
        <v>4977180.5867789164</v>
      </c>
      <c r="F3401" s="133">
        <v>156249268600.61206</v>
      </c>
      <c r="G3401" s="133">
        <v>41808652361.077026</v>
      </c>
      <c r="H3401" s="133">
        <v>399059020452.2934</v>
      </c>
      <c r="I3401" s="133">
        <v>7105704598987.7393</v>
      </c>
      <c r="J3401" s="133">
        <v>400240429138.44855</v>
      </c>
      <c r="K3401" s="133">
        <v>98937691345.526169</v>
      </c>
      <c r="L3401" s="133">
        <v>1894357800454.0195</v>
      </c>
      <c r="M3401" s="133">
        <v>9898299540378.0273</v>
      </c>
      <c r="N3401" s="133">
        <v>10625052541047.338</v>
      </c>
      <c r="O3401" s="132">
        <v>0.5476805755929004</v>
      </c>
      <c r="P3401" s="132">
        <v>0.60691634374415193</v>
      </c>
      <c r="Q3401" s="133">
        <v>2620.881238541524</v>
      </c>
      <c r="R3401" s="426">
        <v>0.94775582606167075</v>
      </c>
    </row>
    <row r="3402" spans="1:18">
      <c r="A3402" s="134">
        <f t="shared" si="53"/>
        <v>3397</v>
      </c>
      <c r="B3402" s="131">
        <v>8762493.9707614332</v>
      </c>
      <c r="C3402" s="131">
        <v>4443196.6430703299</v>
      </c>
      <c r="D3402" s="131">
        <v>1241979.4562849735</v>
      </c>
      <c r="E3402" s="131">
        <v>8644936.2770922687</v>
      </c>
      <c r="F3402" s="133">
        <v>167296044802.62729</v>
      </c>
      <c r="G3402" s="133">
        <v>34384443389.166344</v>
      </c>
      <c r="H3402" s="133">
        <v>580777812426.42529</v>
      </c>
      <c r="I3402" s="133">
        <v>6387279944406.1055</v>
      </c>
      <c r="J3402" s="133">
        <v>571450040307.05273</v>
      </c>
      <c r="K3402" s="133">
        <v>135221234022.55666</v>
      </c>
      <c r="L3402" s="133">
        <v>2335380131909.9531</v>
      </c>
      <c r="M3402" s="133">
        <v>10010109163072.094</v>
      </c>
      <c r="N3402" s="133">
        <v>10748148691232.65</v>
      </c>
      <c r="O3402" s="132">
        <v>0.48432790616247956</v>
      </c>
      <c r="P3402" s="132">
        <v>0.54607923649892443</v>
      </c>
      <c r="Q3402" s="133">
        <v>2651.245360442193</v>
      </c>
      <c r="R3402" s="426">
        <v>0.86112465273933825</v>
      </c>
    </row>
    <row r="3403" spans="1:18">
      <c r="A3403" s="134">
        <f t="shared" si="53"/>
        <v>3398</v>
      </c>
      <c r="B3403" s="131">
        <v>8338685.4935006527</v>
      </c>
      <c r="C3403" s="131">
        <v>6347021.3309657201</v>
      </c>
      <c r="D3403" s="131">
        <v>825279.58426120621</v>
      </c>
      <c r="E3403" s="131">
        <v>4859559.1385613289</v>
      </c>
      <c r="F3403" s="133">
        <v>226785018509.67682</v>
      </c>
      <c r="G3403" s="133">
        <v>57680846178.799667</v>
      </c>
      <c r="H3403" s="133">
        <v>522308853222.00165</v>
      </c>
      <c r="I3403" s="133">
        <v>12354996581094.691</v>
      </c>
      <c r="J3403" s="133">
        <v>303544702425.32513</v>
      </c>
      <c r="K3403" s="133">
        <v>57503329494.153671</v>
      </c>
      <c r="L3403" s="133">
        <v>1836548196514.5103</v>
      </c>
      <c r="M3403" s="133">
        <v>15074901662750.682</v>
      </c>
      <c r="N3403" s="133">
        <v>16061000572999.598</v>
      </c>
      <c r="O3403" s="132">
        <v>0.65653666877536454</v>
      </c>
      <c r="P3403" s="132">
        <v>0.71456836865899864</v>
      </c>
      <c r="Q3403" s="133">
        <v>3961.7662982238771</v>
      </c>
      <c r="R3403" s="426">
        <v>0.91657123968373655</v>
      </c>
    </row>
    <row r="3404" spans="1:18">
      <c r="A3404" s="134">
        <f t="shared" si="53"/>
        <v>3399</v>
      </c>
      <c r="B3404" s="131">
        <v>10358855.795002954</v>
      </c>
      <c r="C3404" s="131">
        <v>7871991.1346342806</v>
      </c>
      <c r="D3404" s="131">
        <v>872007.41028360417</v>
      </c>
      <c r="E3404" s="131">
        <v>6395588.5119417924</v>
      </c>
      <c r="F3404" s="133">
        <v>223037376217.46475</v>
      </c>
      <c r="G3404" s="133">
        <v>50292564860.858398</v>
      </c>
      <c r="H3404" s="133">
        <v>870738320068.87573</v>
      </c>
      <c r="I3404" s="133">
        <v>14727650093628.771</v>
      </c>
      <c r="J3404" s="133">
        <v>463713397611.25793</v>
      </c>
      <c r="K3404" s="133">
        <v>88394197487.3815</v>
      </c>
      <c r="L3404" s="133">
        <v>2280591474643.251</v>
      </c>
      <c r="M3404" s="133">
        <v>18431087483439.535</v>
      </c>
      <c r="N3404" s="133">
        <v>19751908022465.52</v>
      </c>
      <c r="O3404" s="132">
        <v>0.62496203114381843</v>
      </c>
      <c r="P3404" s="132">
        <v>0.68612636210660682</v>
      </c>
      <c r="Q3404" s="133">
        <v>4872.2022749051603</v>
      </c>
      <c r="R3404" s="426">
        <v>1.2679852738608119</v>
      </c>
    </row>
    <row r="3405" spans="1:18">
      <c r="A3405" s="134">
        <f t="shared" si="53"/>
        <v>3400</v>
      </c>
      <c r="B3405" s="131">
        <v>8759253.3610334601</v>
      </c>
      <c r="C3405" s="131">
        <v>4681473.1206284836</v>
      </c>
      <c r="D3405" s="131">
        <v>993702.53184949176</v>
      </c>
      <c r="E3405" s="131">
        <v>3924853.3520013969</v>
      </c>
      <c r="F3405" s="133">
        <v>197056206268.11047</v>
      </c>
      <c r="G3405" s="133">
        <v>34310853708.715393</v>
      </c>
      <c r="H3405" s="133">
        <v>345651860299.67957</v>
      </c>
      <c r="I3405" s="133">
        <v>9092937754325.8848</v>
      </c>
      <c r="J3405" s="133">
        <v>191356635029.34625</v>
      </c>
      <c r="K3405" s="133">
        <v>95374920004.492935</v>
      </c>
      <c r="L3405" s="133">
        <v>2153528685829.3296</v>
      </c>
      <c r="M3405" s="133">
        <v>11878849855488.732</v>
      </c>
      <c r="N3405" s="133">
        <v>12706913521725.383</v>
      </c>
      <c r="O3405" s="132">
        <v>0.58451598757952039</v>
      </c>
      <c r="P3405" s="132">
        <v>0.65687612450656885</v>
      </c>
      <c r="Q3405" s="133">
        <v>3134.4137942095172</v>
      </c>
      <c r="R3405" s="426">
        <v>1.0992316573093448</v>
      </c>
    </row>
    <row r="3406" spans="1:18">
      <c r="A3406" s="134">
        <f t="shared" si="53"/>
        <v>3401</v>
      </c>
      <c r="B3406" s="131">
        <v>9868340.2115106732</v>
      </c>
      <c r="C3406" s="131">
        <v>4706134.935508633</v>
      </c>
      <c r="D3406" s="131">
        <v>1360713.8858977237</v>
      </c>
      <c r="E3406" s="131">
        <v>5125633.3043167815</v>
      </c>
      <c r="F3406" s="133">
        <v>226720376605.68494</v>
      </c>
      <c r="G3406" s="133">
        <v>70321206004.720337</v>
      </c>
      <c r="H3406" s="133">
        <v>255876939876.1405</v>
      </c>
      <c r="I3406" s="133">
        <v>9010676890727.3359</v>
      </c>
      <c r="J3406" s="133">
        <v>358331002424.8465</v>
      </c>
      <c r="K3406" s="133">
        <v>124055172472.59369</v>
      </c>
      <c r="L3406" s="133">
        <v>2919361476433.5806</v>
      </c>
      <c r="M3406" s="133">
        <v>12668301481934.496</v>
      </c>
      <c r="N3406" s="133">
        <v>13416330408552.744</v>
      </c>
      <c r="O3406" s="132">
        <v>0.55256531324031088</v>
      </c>
      <c r="P3406" s="132">
        <v>0.62943242836699032</v>
      </c>
      <c r="Q3406" s="133">
        <v>3309.4056261846927</v>
      </c>
      <c r="R3406" s="426">
        <v>1.2160739039055157</v>
      </c>
    </row>
    <row r="3407" spans="1:18">
      <c r="A3407" s="134">
        <f t="shared" si="53"/>
        <v>3402</v>
      </c>
      <c r="B3407" s="131">
        <v>9034378.0717816558</v>
      </c>
      <c r="C3407" s="131">
        <v>3886813.9398043319</v>
      </c>
      <c r="D3407" s="131">
        <v>1977225.6528410218</v>
      </c>
      <c r="E3407" s="131">
        <v>3167595.2648232831</v>
      </c>
      <c r="F3407" s="133">
        <v>183341747900.50574</v>
      </c>
      <c r="G3407" s="133">
        <v>49981544224.633133</v>
      </c>
      <c r="H3407" s="133">
        <v>667563798581.37854</v>
      </c>
      <c r="I3407" s="133">
        <v>7018678795864.7549</v>
      </c>
      <c r="J3407" s="133">
        <v>201238729764.18155</v>
      </c>
      <c r="K3407" s="133">
        <v>139127753034.35159</v>
      </c>
      <c r="L3407" s="133">
        <v>3849383721837.1387</v>
      </c>
      <c r="M3407" s="133">
        <v>11875992799081.805</v>
      </c>
      <c r="N3407" s="133">
        <v>12674925613069.836</v>
      </c>
      <c r="O3407" s="132">
        <v>0.56009204374993493</v>
      </c>
      <c r="P3407" s="132">
        <v>0.63233998588339602</v>
      </c>
      <c r="Q3407" s="133">
        <v>3126.5233382017354</v>
      </c>
      <c r="R3407" s="426">
        <v>0.94379879991177085</v>
      </c>
    </row>
    <row r="3408" spans="1:18">
      <c r="A3408" s="134">
        <f t="shared" si="53"/>
        <v>3403</v>
      </c>
      <c r="B3408" s="131">
        <v>7395468.854006134</v>
      </c>
      <c r="C3408" s="131">
        <v>2782610.563525402</v>
      </c>
      <c r="D3408" s="131">
        <v>711494.46765161026</v>
      </c>
      <c r="E3408" s="131">
        <v>4828238.8739711074</v>
      </c>
      <c r="F3408" s="133">
        <v>149049360619.37241</v>
      </c>
      <c r="G3408" s="133">
        <v>31883225262.998863</v>
      </c>
      <c r="H3408" s="133">
        <v>462851924011.82422</v>
      </c>
      <c r="I3408" s="133">
        <v>5860715484391.5127</v>
      </c>
      <c r="J3408" s="133">
        <v>320507841423.57996</v>
      </c>
      <c r="K3408" s="133">
        <v>88372139818.763168</v>
      </c>
      <c r="L3408" s="133">
        <v>1632118155218.4663</v>
      </c>
      <c r="M3408" s="133">
        <v>8364565544864.1465</v>
      </c>
      <c r="N3408" s="133">
        <v>9040023931683.8438</v>
      </c>
      <c r="O3408" s="132">
        <v>0.53402976502401867</v>
      </c>
      <c r="P3408" s="132">
        <v>0.61072589133445165</v>
      </c>
      <c r="Q3408" s="133">
        <v>2229.9023018460393</v>
      </c>
      <c r="R3408" s="426">
        <v>1.1029264553973781</v>
      </c>
    </row>
    <row r="3409" spans="1:18">
      <c r="A3409" s="134">
        <f t="shared" si="53"/>
        <v>3404</v>
      </c>
      <c r="B3409" s="131">
        <v>14258947.24579983</v>
      </c>
      <c r="C3409" s="131">
        <v>6228337.2178597907</v>
      </c>
      <c r="D3409" s="131">
        <v>901390.07114699332</v>
      </c>
      <c r="E3409" s="131">
        <v>2262033.283616384</v>
      </c>
      <c r="F3409" s="133">
        <v>223095802891.61633</v>
      </c>
      <c r="G3409" s="133">
        <v>80413039140.317612</v>
      </c>
      <c r="H3409" s="133">
        <v>5795110186.4514847</v>
      </c>
      <c r="I3409" s="133">
        <v>9755336714523.4102</v>
      </c>
      <c r="J3409" s="133">
        <v>89780722337.36972</v>
      </c>
      <c r="K3409" s="133">
        <v>88180841740.499619</v>
      </c>
      <c r="L3409" s="133">
        <v>2061297731994.5498</v>
      </c>
      <c r="M3409" s="133">
        <v>12000391120782.281</v>
      </c>
      <c r="N3409" s="133">
        <v>12736747911855.924</v>
      </c>
      <c r="O3409" s="132">
        <v>0.55686613655953521</v>
      </c>
      <c r="P3409" s="132">
        <v>0.60316582703272625</v>
      </c>
      <c r="Q3409" s="133">
        <v>3141.7730418983533</v>
      </c>
      <c r="R3409" s="426">
        <v>1.1343473710694014</v>
      </c>
    </row>
    <row r="3410" spans="1:18">
      <c r="A3410" s="134">
        <f t="shared" si="53"/>
        <v>3405</v>
      </c>
      <c r="B3410" s="131">
        <v>8328233.3704771064</v>
      </c>
      <c r="C3410" s="131">
        <v>3464217.1017053011</v>
      </c>
      <c r="D3410" s="131">
        <v>474531.63908342062</v>
      </c>
      <c r="E3410" s="131">
        <v>4065208.5951549141</v>
      </c>
      <c r="F3410" s="133">
        <v>292126254521.33734</v>
      </c>
      <c r="G3410" s="133">
        <v>60356653022.858902</v>
      </c>
      <c r="H3410" s="133">
        <v>198643693541.48108</v>
      </c>
      <c r="I3410" s="133">
        <v>7612550931805.8164</v>
      </c>
      <c r="J3410" s="133">
        <v>185832831207.8949</v>
      </c>
      <c r="K3410" s="133">
        <v>49320359865.37812</v>
      </c>
      <c r="L3410" s="133">
        <v>1140653059056.6423</v>
      </c>
      <c r="M3410" s="133">
        <v>9187000875477.2129</v>
      </c>
      <c r="N3410" s="133">
        <v>9891111442995.6934</v>
      </c>
      <c r="O3410" s="132">
        <v>0.56301781531208739</v>
      </c>
      <c r="P3410" s="132">
        <v>0.61312294089363595</v>
      </c>
      <c r="Q3410" s="133">
        <v>2439.840020472544</v>
      </c>
      <c r="R3410" s="426">
        <v>1.1437823391179183</v>
      </c>
    </row>
    <row r="3411" spans="1:18">
      <c r="A3411" s="134">
        <f t="shared" si="53"/>
        <v>3406</v>
      </c>
      <c r="B3411" s="131">
        <v>9833433.2225595564</v>
      </c>
      <c r="C3411" s="131">
        <v>5839669.2915473226</v>
      </c>
      <c r="D3411" s="131">
        <v>566425.62239676761</v>
      </c>
      <c r="E3411" s="131">
        <v>5061819.5966497008</v>
      </c>
      <c r="F3411" s="133">
        <v>227248290568.05008</v>
      </c>
      <c r="G3411" s="133">
        <v>46876849358.955444</v>
      </c>
      <c r="H3411" s="133">
        <v>479826692466.74994</v>
      </c>
      <c r="I3411" s="133">
        <v>11721416367413.199</v>
      </c>
      <c r="J3411" s="133">
        <v>308938704905.69873</v>
      </c>
      <c r="K3411" s="133">
        <v>85307811559.722717</v>
      </c>
      <c r="L3411" s="133">
        <v>1126982279834.9937</v>
      </c>
      <c r="M3411" s="133">
        <v>13722471856180.365</v>
      </c>
      <c r="N3411" s="133">
        <v>14786556331620.705</v>
      </c>
      <c r="O3411" s="132">
        <v>0.59998475386370997</v>
      </c>
      <c r="P3411" s="132">
        <v>0.6598052573527472</v>
      </c>
      <c r="Q3411" s="133">
        <v>3647.3991937890246</v>
      </c>
      <c r="R3411" s="426">
        <v>0.96137708549808953</v>
      </c>
    </row>
    <row r="3412" spans="1:18">
      <c r="A3412" s="134">
        <f t="shared" si="53"/>
        <v>3407</v>
      </c>
      <c r="B3412" s="131">
        <v>7116776.0439601541</v>
      </c>
      <c r="C3412" s="131">
        <v>10460591.389623925</v>
      </c>
      <c r="D3412" s="131">
        <v>1152642.5601469276</v>
      </c>
      <c r="E3412" s="131">
        <v>3949980.5851324317</v>
      </c>
      <c r="F3412" s="133">
        <v>215872207563.44769</v>
      </c>
      <c r="G3412" s="133">
        <v>46164657877.637802</v>
      </c>
      <c r="H3412" s="133">
        <v>761049796397.9895</v>
      </c>
      <c r="I3412" s="133">
        <v>17063339330979.867</v>
      </c>
      <c r="J3412" s="133">
        <v>292539759671.66998</v>
      </c>
      <c r="K3412" s="133">
        <v>97527184866.896729</v>
      </c>
      <c r="L3412" s="133">
        <v>2627688509847.8438</v>
      </c>
      <c r="M3412" s="133">
        <v>20842144581764.27</v>
      </c>
      <c r="N3412" s="133">
        <v>22275574561863.238</v>
      </c>
      <c r="O3412" s="132">
        <v>0.70397271123164984</v>
      </c>
      <c r="P3412" s="132">
        <v>0.77596825228815525</v>
      </c>
      <c r="Q3412" s="133">
        <v>5494.7149881261075</v>
      </c>
      <c r="R3412" s="426">
        <v>1.0685429289002708</v>
      </c>
    </row>
    <row r="3413" spans="1:18">
      <c r="A3413" s="134">
        <f t="shared" si="53"/>
        <v>3408</v>
      </c>
      <c r="B3413" s="131">
        <v>10365051.842866592</v>
      </c>
      <c r="C3413" s="131">
        <v>5388655.524416998</v>
      </c>
      <c r="D3413" s="131">
        <v>1059329.9494941307</v>
      </c>
      <c r="E3413" s="131">
        <v>4457838.7293176334</v>
      </c>
      <c r="F3413" s="133">
        <v>154066275774.14526</v>
      </c>
      <c r="G3413" s="133">
        <v>58584551496.792198</v>
      </c>
      <c r="H3413" s="133">
        <v>850838119202.9906</v>
      </c>
      <c r="I3413" s="133">
        <v>9171598885047.8848</v>
      </c>
      <c r="J3413" s="133">
        <v>250810936807.91473</v>
      </c>
      <c r="K3413" s="133">
        <v>104582307316.21754</v>
      </c>
      <c r="L3413" s="133">
        <v>2640428057304.6387</v>
      </c>
      <c r="M3413" s="133">
        <v>13018258305679.645</v>
      </c>
      <c r="N3413" s="133">
        <v>13911865090912.777</v>
      </c>
      <c r="O3413" s="132">
        <v>0.57497867998899854</v>
      </c>
      <c r="P3413" s="132">
        <v>0.6381860259255866</v>
      </c>
      <c r="Q3413" s="133">
        <v>3431.6391442804088</v>
      </c>
      <c r="R3413" s="426">
        <v>1.2136820769327452</v>
      </c>
    </row>
    <row r="3414" spans="1:18">
      <c r="A3414" s="134">
        <f t="shared" si="53"/>
        <v>3409</v>
      </c>
      <c r="B3414" s="131">
        <v>7971768.3104376541</v>
      </c>
      <c r="C3414" s="131">
        <v>4276227.142371418</v>
      </c>
      <c r="D3414" s="131">
        <v>1776046.4996960948</v>
      </c>
      <c r="E3414" s="131">
        <v>6076539.8488039654</v>
      </c>
      <c r="F3414" s="133">
        <v>172591639083.24924</v>
      </c>
      <c r="G3414" s="133">
        <v>44914247989.316338</v>
      </c>
      <c r="H3414" s="133">
        <v>332945501557.52539</v>
      </c>
      <c r="I3414" s="133">
        <v>8431853487441.7646</v>
      </c>
      <c r="J3414" s="133">
        <v>367061467276.76221</v>
      </c>
      <c r="K3414" s="133">
        <v>157786890117.79645</v>
      </c>
      <c r="L3414" s="133">
        <v>3398115555545.1548</v>
      </c>
      <c r="M3414" s="133">
        <v>12687762901939.004</v>
      </c>
      <c r="N3414" s="133">
        <v>13506209445242.396</v>
      </c>
      <c r="O3414" s="132">
        <v>0.54262855908863994</v>
      </c>
      <c r="P3414" s="132">
        <v>0.61667467525387387</v>
      </c>
      <c r="Q3414" s="133">
        <v>3331.5760841742467</v>
      </c>
      <c r="R3414" s="426">
        <v>1.0412342588178609</v>
      </c>
    </row>
    <row r="3415" spans="1:18">
      <c r="A3415" s="134">
        <f t="shared" si="53"/>
        <v>3410</v>
      </c>
      <c r="B3415" s="131">
        <v>12218370.456725804</v>
      </c>
      <c r="C3415" s="131">
        <v>6763854.3005619114</v>
      </c>
      <c r="D3415" s="131">
        <v>996950.13617001078</v>
      </c>
      <c r="E3415" s="131">
        <v>5401758.2735864632</v>
      </c>
      <c r="F3415" s="133">
        <v>140419863131.78033</v>
      </c>
      <c r="G3415" s="133">
        <v>39078416453.955696</v>
      </c>
      <c r="H3415" s="133">
        <v>483646556991.81116</v>
      </c>
      <c r="I3415" s="133">
        <v>9735650646797.9707</v>
      </c>
      <c r="J3415" s="133">
        <v>298828464586.35046</v>
      </c>
      <c r="K3415" s="133">
        <v>87674185749.57782</v>
      </c>
      <c r="L3415" s="133">
        <v>2385912476402.5117</v>
      </c>
      <c r="M3415" s="133">
        <v>12991712330528.221</v>
      </c>
      <c r="N3415" s="133">
        <v>13828151063475.764</v>
      </c>
      <c r="O3415" s="132">
        <v>0.55059373174563087</v>
      </c>
      <c r="P3415" s="132">
        <v>0.62354985369243199</v>
      </c>
      <c r="Q3415" s="133">
        <v>3410.989408849473</v>
      </c>
      <c r="R3415" s="426">
        <v>1.0633610916609373</v>
      </c>
    </row>
    <row r="3416" spans="1:18">
      <c r="A3416" s="134">
        <f t="shared" si="53"/>
        <v>3411</v>
      </c>
      <c r="B3416" s="131">
        <v>11757241.895863716</v>
      </c>
      <c r="C3416" s="131">
        <v>4601115.4254412418</v>
      </c>
      <c r="D3416" s="131">
        <v>807913.19073961815</v>
      </c>
      <c r="E3416" s="131">
        <v>4456809.5459425729</v>
      </c>
      <c r="F3416" s="133">
        <v>179702528912.89972</v>
      </c>
      <c r="G3416" s="133">
        <v>32087379676.657455</v>
      </c>
      <c r="H3416" s="133">
        <v>318545904255.25781</v>
      </c>
      <c r="I3416" s="133">
        <v>9289327889199.6406</v>
      </c>
      <c r="J3416" s="133">
        <v>186241450906.4469</v>
      </c>
      <c r="K3416" s="133">
        <v>51663782717.967094</v>
      </c>
      <c r="L3416" s="133">
        <v>1918180763499.6614</v>
      </c>
      <c r="M3416" s="133">
        <v>11763959790578.975</v>
      </c>
      <c r="N3416" s="133">
        <v>12580392491062.143</v>
      </c>
      <c r="O3416" s="132">
        <v>0.5733658637175475</v>
      </c>
      <c r="P3416" s="132">
        <v>0.63017891624293743</v>
      </c>
      <c r="Q3416" s="133">
        <v>3103.2048571934242</v>
      </c>
      <c r="R3416" s="426">
        <v>1.0062290678073638</v>
      </c>
    </row>
    <row r="3417" spans="1:18">
      <c r="A3417" s="134">
        <f t="shared" si="53"/>
        <v>3412</v>
      </c>
      <c r="B3417" s="131">
        <v>12963658.229793299</v>
      </c>
      <c r="C3417" s="131">
        <v>7813216.1902752779</v>
      </c>
      <c r="D3417" s="131">
        <v>867582.38117658766</v>
      </c>
      <c r="E3417" s="131">
        <v>6583339.399066247</v>
      </c>
      <c r="F3417" s="133">
        <v>230208154704.85849</v>
      </c>
      <c r="G3417" s="133">
        <v>78364272641.715652</v>
      </c>
      <c r="H3417" s="133">
        <v>662374067865.57239</v>
      </c>
      <c r="I3417" s="133">
        <v>11793842629576.314</v>
      </c>
      <c r="J3417" s="133">
        <v>353166547339.69165</v>
      </c>
      <c r="K3417" s="133">
        <v>81186912221.660324</v>
      </c>
      <c r="L3417" s="133">
        <v>2411080516686.9243</v>
      </c>
      <c r="M3417" s="133">
        <v>15301650673690.162</v>
      </c>
      <c r="N3417" s="133">
        <v>16399244866560.646</v>
      </c>
      <c r="O3417" s="132">
        <v>0.56448994055266377</v>
      </c>
      <c r="P3417" s="132">
        <v>0.62632584860941931</v>
      </c>
      <c r="Q3417" s="133">
        <v>4045.2010030983342</v>
      </c>
      <c r="R3417" s="426">
        <v>1.345834052941713</v>
      </c>
    </row>
    <row r="3418" spans="1:18">
      <c r="A3418" s="134">
        <f t="shared" si="53"/>
        <v>3413</v>
      </c>
      <c r="B3418" s="131">
        <v>8970762.6130449139</v>
      </c>
      <c r="C3418" s="131">
        <v>8390796.9503895398</v>
      </c>
      <c r="D3418" s="131">
        <v>662481.19993553031</v>
      </c>
      <c r="E3418" s="131">
        <v>4155487.4588750917</v>
      </c>
      <c r="F3418" s="133">
        <v>171907627965.49869</v>
      </c>
      <c r="G3418" s="133">
        <v>33177284790.239025</v>
      </c>
      <c r="H3418" s="133">
        <v>294395136200.85461</v>
      </c>
      <c r="I3418" s="133">
        <v>12108900824735.842</v>
      </c>
      <c r="J3418" s="133">
        <v>170927756940.89252</v>
      </c>
      <c r="K3418" s="133">
        <v>77122381229.601639</v>
      </c>
      <c r="L3418" s="133">
        <v>1345935036348.3914</v>
      </c>
      <c r="M3418" s="133">
        <v>13997281135455.582</v>
      </c>
      <c r="N3418" s="133">
        <v>14921138478517.912</v>
      </c>
      <c r="O3418" s="132">
        <v>0.61758406691153189</v>
      </c>
      <c r="P3418" s="132">
        <v>0.67802982482961305</v>
      </c>
      <c r="Q3418" s="133">
        <v>3680.5965659886315</v>
      </c>
      <c r="R3418" s="426">
        <v>1.1661206625508977</v>
      </c>
    </row>
    <row r="3419" spans="1:18">
      <c r="A3419" s="134">
        <f t="shared" si="53"/>
        <v>3414</v>
      </c>
      <c r="B3419" s="131">
        <v>8673529.5346516147</v>
      </c>
      <c r="C3419" s="131">
        <v>3845026.6285642423</v>
      </c>
      <c r="D3419" s="131">
        <v>1357114.4367367011</v>
      </c>
      <c r="E3419" s="131">
        <v>4445490.0566433873</v>
      </c>
      <c r="F3419" s="133">
        <v>226107804498.08652</v>
      </c>
      <c r="G3419" s="133">
        <v>59259449129.384277</v>
      </c>
      <c r="H3419" s="133">
        <v>533314623306.92291</v>
      </c>
      <c r="I3419" s="133">
        <v>8361763805764.0137</v>
      </c>
      <c r="J3419" s="133">
        <v>229878795986.5437</v>
      </c>
      <c r="K3419" s="133">
        <v>182611356841.30328</v>
      </c>
      <c r="L3419" s="133">
        <v>3032553230920.1479</v>
      </c>
      <c r="M3419" s="133">
        <v>12340121812818.932</v>
      </c>
      <c r="N3419" s="133">
        <v>13143524413537.502</v>
      </c>
      <c r="O3419" s="132">
        <v>0.5645775157916253</v>
      </c>
      <c r="P3419" s="132">
        <v>0.63782993653124731</v>
      </c>
      <c r="Q3419" s="133">
        <v>3242.1125835070306</v>
      </c>
      <c r="R3419" s="426">
        <v>1.1532298380999304</v>
      </c>
    </row>
    <row r="3420" spans="1:18">
      <c r="A3420" s="134">
        <f t="shared" si="53"/>
        <v>3415</v>
      </c>
      <c r="B3420" s="131">
        <v>6639334.1210010983</v>
      </c>
      <c r="C3420" s="131">
        <v>4436755.5703403894</v>
      </c>
      <c r="D3420" s="131">
        <v>848518.55424148764</v>
      </c>
      <c r="E3420" s="131">
        <v>4514548.2140005752</v>
      </c>
      <c r="F3420" s="133">
        <v>249718456113.41284</v>
      </c>
      <c r="G3420" s="133">
        <v>48238532378.049072</v>
      </c>
      <c r="H3420" s="133">
        <v>560511328373.60059</v>
      </c>
      <c r="I3420" s="133">
        <v>10102109124729.023</v>
      </c>
      <c r="J3420" s="133">
        <v>287144128687.00867</v>
      </c>
      <c r="K3420" s="133">
        <v>116601174673.302</v>
      </c>
      <c r="L3420" s="133">
        <v>2703732554149.354</v>
      </c>
      <c r="M3420" s="133">
        <v>13770098310612.289</v>
      </c>
      <c r="N3420" s="133">
        <v>14756169658782.619</v>
      </c>
      <c r="O3420" s="132">
        <v>0.63510340542010069</v>
      </c>
      <c r="P3420" s="132">
        <v>0.71189584469161826</v>
      </c>
      <c r="Q3420" s="133">
        <v>3639.9037145492402</v>
      </c>
      <c r="R3420" s="426">
        <v>1.3246847600540415</v>
      </c>
    </row>
    <row r="3421" spans="1:18">
      <c r="A3421" s="134">
        <f t="shared" si="53"/>
        <v>3416</v>
      </c>
      <c r="B3421" s="131">
        <v>12516450.846642273</v>
      </c>
      <c r="C3421" s="131">
        <v>18628078.909910634</v>
      </c>
      <c r="D3421" s="131">
        <v>865850.37964512943</v>
      </c>
      <c r="E3421" s="131">
        <v>3969152.9737766767</v>
      </c>
      <c r="F3421" s="133">
        <v>252925373692.88904</v>
      </c>
      <c r="G3421" s="133">
        <v>58692086833.693954</v>
      </c>
      <c r="H3421" s="133">
        <v>981104586075.4884</v>
      </c>
      <c r="I3421" s="133">
        <v>25438953264438.41</v>
      </c>
      <c r="J3421" s="133">
        <v>257540675128.4259</v>
      </c>
      <c r="K3421" s="133">
        <v>73247766939.631302</v>
      </c>
      <c r="L3421" s="133">
        <v>2294214041701.8877</v>
      </c>
      <c r="M3421" s="133">
        <v>29045060334283.844</v>
      </c>
      <c r="N3421" s="133">
        <v>30962650592747.934</v>
      </c>
      <c r="O3421" s="132">
        <v>0.71661895728168101</v>
      </c>
      <c r="P3421" s="132">
        <v>0.78132880053595333</v>
      </c>
      <c r="Q3421" s="133">
        <v>7637.5556469531166</v>
      </c>
      <c r="R3421" s="426">
        <v>1.2536980783254601</v>
      </c>
    </row>
    <row r="3422" spans="1:18">
      <c r="A3422" s="134">
        <f t="shared" si="53"/>
        <v>3417</v>
      </c>
      <c r="B3422" s="131">
        <v>11347093.545855384</v>
      </c>
      <c r="C3422" s="131">
        <v>4873724.9888924798</v>
      </c>
      <c r="D3422" s="131">
        <v>1080891.1527799731</v>
      </c>
      <c r="E3422" s="131">
        <v>5166431.5455801133</v>
      </c>
      <c r="F3422" s="133">
        <v>325721992104.93066</v>
      </c>
      <c r="G3422" s="133">
        <v>70441366850.621948</v>
      </c>
      <c r="H3422" s="133">
        <v>214217501212.94824</v>
      </c>
      <c r="I3422" s="133">
        <v>10965452808435.75</v>
      </c>
      <c r="J3422" s="133">
        <v>313291620199.45471</v>
      </c>
      <c r="K3422" s="133">
        <v>134837639274.73444</v>
      </c>
      <c r="L3422" s="133">
        <v>2386793500413.6704</v>
      </c>
      <c r="M3422" s="133">
        <v>14014593069536.559</v>
      </c>
      <c r="N3422" s="133">
        <v>15085812217976.324</v>
      </c>
      <c r="O3422" s="132">
        <v>0.57253618333791234</v>
      </c>
      <c r="P3422" s="132">
        <v>0.63533649665246916</v>
      </c>
      <c r="Q3422" s="133">
        <v>3721.2166299892265</v>
      </c>
      <c r="R3422" s="426">
        <v>1.0791180940731169</v>
      </c>
    </row>
    <row r="3423" spans="1:18">
      <c r="A3423" s="134">
        <f t="shared" si="53"/>
        <v>3418</v>
      </c>
      <c r="B3423" s="131">
        <v>6684753.5569300205</v>
      </c>
      <c r="C3423" s="131">
        <v>4919320.8847731585</v>
      </c>
      <c r="D3423" s="131">
        <v>974884.4151278499</v>
      </c>
      <c r="E3423" s="131">
        <v>5166463.7787883617</v>
      </c>
      <c r="F3423" s="133">
        <v>219419326492.90619</v>
      </c>
      <c r="G3423" s="133">
        <v>52633586702.924835</v>
      </c>
      <c r="H3423" s="133">
        <v>475160970944.40375</v>
      </c>
      <c r="I3423" s="133">
        <v>10420476839400.193</v>
      </c>
      <c r="J3423" s="133">
        <v>360489917765.42242</v>
      </c>
      <c r="K3423" s="133">
        <v>99209559575.497757</v>
      </c>
      <c r="L3423" s="133">
        <v>2271210254380.209</v>
      </c>
      <c r="M3423" s="133">
        <v>13626547542065.727</v>
      </c>
      <c r="N3423" s="133">
        <v>14627119382862.578</v>
      </c>
      <c r="O3423" s="132">
        <v>0.60620508710008902</v>
      </c>
      <c r="P3423" s="132">
        <v>0.67467792841752461</v>
      </c>
      <c r="Q3423" s="133">
        <v>3608.0708887179521</v>
      </c>
      <c r="R3423" s="426">
        <v>1.0276658839228878</v>
      </c>
    </row>
    <row r="3424" spans="1:18">
      <c r="A3424" s="134">
        <f t="shared" si="53"/>
        <v>3419</v>
      </c>
      <c r="B3424" s="131">
        <v>9536905.8599251062</v>
      </c>
      <c r="C3424" s="131">
        <v>7015519.5997073222</v>
      </c>
      <c r="D3424" s="131">
        <v>1201154.2635035894</v>
      </c>
      <c r="E3424" s="131">
        <v>4395807.6286141332</v>
      </c>
      <c r="F3424" s="133">
        <v>192578086368.74838</v>
      </c>
      <c r="G3424" s="133">
        <v>49140757352.150452</v>
      </c>
      <c r="H3424" s="133">
        <v>333303258584.64423</v>
      </c>
      <c r="I3424" s="133">
        <v>12376576914612.57</v>
      </c>
      <c r="J3424" s="133">
        <v>291473115999.89124</v>
      </c>
      <c r="K3424" s="133">
        <v>91544627099.88591</v>
      </c>
      <c r="L3424" s="133">
        <v>2289458588810.2617</v>
      </c>
      <c r="M3424" s="133">
        <v>15382356505107.254</v>
      </c>
      <c r="N3424" s="133">
        <v>16378397501862.178</v>
      </c>
      <c r="O3424" s="132">
        <v>0.63045812219415776</v>
      </c>
      <c r="P3424" s="132">
        <v>0.69865551844171081</v>
      </c>
      <c r="Q3424" s="133">
        <v>4040.0585845737983</v>
      </c>
      <c r="R3424" s="426">
        <v>0.90819957194665046</v>
      </c>
    </row>
    <row r="3425" spans="1:18">
      <c r="A3425" s="134">
        <f t="shared" si="53"/>
        <v>3420</v>
      </c>
      <c r="B3425" s="131">
        <v>16644891.504361637</v>
      </c>
      <c r="C3425" s="131">
        <v>6070803.5720934561</v>
      </c>
      <c r="D3425" s="131">
        <v>1101225.8880945982</v>
      </c>
      <c r="E3425" s="131">
        <v>3809848.8482764456</v>
      </c>
      <c r="F3425" s="133">
        <v>243355059794.76471</v>
      </c>
      <c r="G3425" s="133">
        <v>73999228701.218933</v>
      </c>
      <c r="H3425" s="133">
        <v>455249397280.36536</v>
      </c>
      <c r="I3425" s="133">
        <v>10215304429918.117</v>
      </c>
      <c r="J3425" s="133">
        <v>187950840867.87076</v>
      </c>
      <c r="K3425" s="133">
        <v>91054423791.391769</v>
      </c>
      <c r="L3425" s="133">
        <v>2442376772938.8633</v>
      </c>
      <c r="M3425" s="133">
        <v>13391935864796.609</v>
      </c>
      <c r="N3425" s="133">
        <v>14384764648969.688</v>
      </c>
      <c r="O3425" s="132">
        <v>0.54033073286367683</v>
      </c>
      <c r="P3425" s="132">
        <v>0.60796050873869822</v>
      </c>
      <c r="Q3425" s="133">
        <v>3548.2892572692863</v>
      </c>
      <c r="R3425" s="426">
        <v>1.1465958396820644</v>
      </c>
    </row>
    <row r="3426" spans="1:18">
      <c r="A3426" s="134">
        <f t="shared" si="53"/>
        <v>3421</v>
      </c>
      <c r="B3426" s="131">
        <v>13991484.723658048</v>
      </c>
      <c r="C3426" s="131">
        <v>6094164.7853775714</v>
      </c>
      <c r="D3426" s="131">
        <v>1309822.3496575276</v>
      </c>
      <c r="E3426" s="131">
        <v>4862101.1109726289</v>
      </c>
      <c r="F3426" s="133">
        <v>364592375379.47388</v>
      </c>
      <c r="G3426" s="133">
        <v>57285888433.451904</v>
      </c>
      <c r="H3426" s="133">
        <v>410820039242.9613</v>
      </c>
      <c r="I3426" s="133">
        <v>13263843584261.43</v>
      </c>
      <c r="J3426" s="133">
        <v>250355728540.88272</v>
      </c>
      <c r="K3426" s="133">
        <v>115349009552.19373</v>
      </c>
      <c r="L3426" s="133">
        <v>2480099107495.3672</v>
      </c>
      <c r="M3426" s="133">
        <v>16520467469092.834</v>
      </c>
      <c r="N3426" s="133">
        <v>17725833095507.094</v>
      </c>
      <c r="O3426" s="132">
        <v>0.59040501584110294</v>
      </c>
      <c r="P3426" s="132">
        <v>0.65732498411932905</v>
      </c>
      <c r="Q3426" s="133">
        <v>4372.4304626312514</v>
      </c>
      <c r="R3426" s="426">
        <v>0.89888945279302057</v>
      </c>
    </row>
    <row r="3427" spans="1:18">
      <c r="A3427" s="134">
        <f t="shared" si="53"/>
        <v>3422</v>
      </c>
      <c r="B3427" s="131">
        <v>9947780.4882582799</v>
      </c>
      <c r="C3427" s="131">
        <v>3579824.1990023996</v>
      </c>
      <c r="D3427" s="131">
        <v>669841.02235459769</v>
      </c>
      <c r="E3427" s="131">
        <v>5962556.8225597953</v>
      </c>
      <c r="F3427" s="133">
        <v>188079668018.18182</v>
      </c>
      <c r="G3427" s="133">
        <v>67547678507.230034</v>
      </c>
      <c r="H3427" s="133">
        <v>184933641648.3631</v>
      </c>
      <c r="I3427" s="133">
        <v>7618580520482.8457</v>
      </c>
      <c r="J3427" s="133">
        <v>269067945631.80057</v>
      </c>
      <c r="K3427" s="133">
        <v>59157403623.478302</v>
      </c>
      <c r="L3427" s="133">
        <v>1490589298002.5278</v>
      </c>
      <c r="M3427" s="133">
        <v>9622328809389.0156</v>
      </c>
      <c r="N3427" s="133">
        <v>10350488235234.709</v>
      </c>
      <c r="O3427" s="132">
        <v>0.50845996339128463</v>
      </c>
      <c r="P3427" s="132">
        <v>0.56225798060704568</v>
      </c>
      <c r="Q3427" s="133">
        <v>2553.1544734175404</v>
      </c>
      <c r="R3427" s="426">
        <v>1.101060531944122</v>
      </c>
    </row>
    <row r="3428" spans="1:18">
      <c r="A3428" s="134">
        <f t="shared" si="53"/>
        <v>3423</v>
      </c>
      <c r="B3428" s="131">
        <v>6489217.946295646</v>
      </c>
      <c r="C3428" s="131">
        <v>5734865.445092788</v>
      </c>
      <c r="D3428" s="131">
        <v>839599.06649357919</v>
      </c>
      <c r="E3428" s="131">
        <v>4386171.4417657237</v>
      </c>
      <c r="F3428" s="133">
        <v>217120296756.37201</v>
      </c>
      <c r="G3428" s="133">
        <v>40738378346.540314</v>
      </c>
      <c r="H3428" s="133">
        <v>623527712883.78223</v>
      </c>
      <c r="I3428" s="133">
        <v>11261135038368.129</v>
      </c>
      <c r="J3428" s="133">
        <v>255083477648.4231</v>
      </c>
      <c r="K3428" s="133">
        <v>72062572398.141891</v>
      </c>
      <c r="L3428" s="133">
        <v>1703869250421.5984</v>
      </c>
      <c r="M3428" s="133">
        <v>13915678051720.074</v>
      </c>
      <c r="N3428" s="133">
        <v>14835445062599.002</v>
      </c>
      <c r="O3428" s="132">
        <v>0.62749814620077071</v>
      </c>
      <c r="P3428" s="132">
        <v>0.69194343506380962</v>
      </c>
      <c r="Q3428" s="133">
        <v>3659.4585748887525</v>
      </c>
      <c r="R3428" s="426">
        <v>0.9521673004499035</v>
      </c>
    </row>
    <row r="3429" spans="1:18">
      <c r="A3429" s="134">
        <f t="shared" si="53"/>
        <v>3424</v>
      </c>
      <c r="B3429" s="131">
        <v>9575077.2266949359</v>
      </c>
      <c r="C3429" s="131">
        <v>4250681.0599251566</v>
      </c>
      <c r="D3429" s="131">
        <v>1135400.2681105875</v>
      </c>
      <c r="E3429" s="131">
        <v>5793696.4051177669</v>
      </c>
      <c r="F3429" s="133">
        <v>242967748575.74527</v>
      </c>
      <c r="G3429" s="133">
        <v>68338193459.312721</v>
      </c>
      <c r="H3429" s="133">
        <v>723274771207.00061</v>
      </c>
      <c r="I3429" s="133">
        <v>9355932563450.3066</v>
      </c>
      <c r="J3429" s="133">
        <v>356368871575.77948</v>
      </c>
      <c r="K3429" s="133">
        <v>126270072858.66356</v>
      </c>
      <c r="L3429" s="133">
        <v>1910513707857.6052</v>
      </c>
      <c r="M3429" s="133">
        <v>12472359986949.355</v>
      </c>
      <c r="N3429" s="133">
        <v>13337240215597.361</v>
      </c>
      <c r="O3429" s="132">
        <v>0.56882090545444053</v>
      </c>
      <c r="P3429" s="132">
        <v>0.633880860096798</v>
      </c>
      <c r="Q3429" s="133">
        <v>3289.8964518000398</v>
      </c>
      <c r="R3429" s="426">
        <v>0.86604450676979516</v>
      </c>
    </row>
    <row r="3430" spans="1:18">
      <c r="A3430" s="134">
        <f t="shared" si="53"/>
        <v>3425</v>
      </c>
      <c r="B3430" s="131">
        <v>8497744.4770165589</v>
      </c>
      <c r="C3430" s="131">
        <v>3637668.0324509251</v>
      </c>
      <c r="D3430" s="131">
        <v>608276.77610546816</v>
      </c>
      <c r="E3430" s="131">
        <v>3951138.2859210484</v>
      </c>
      <c r="F3430" s="133">
        <v>257855456981.16608</v>
      </c>
      <c r="G3430" s="133">
        <v>55008428656.253639</v>
      </c>
      <c r="H3430" s="133">
        <v>550097012749.44165</v>
      </c>
      <c r="I3430" s="133">
        <v>8771796162613.3184</v>
      </c>
      <c r="J3430" s="133">
        <v>313243302373.42053</v>
      </c>
      <c r="K3430" s="133">
        <v>62413831175.853424</v>
      </c>
      <c r="L3430" s="133">
        <v>1038891218061.4513</v>
      </c>
      <c r="M3430" s="133">
        <v>10736441526973.484</v>
      </c>
      <c r="N3430" s="133">
        <v>11628745336115.166</v>
      </c>
      <c r="O3430" s="132">
        <v>0.60475559932477552</v>
      </c>
      <c r="P3430" s="132">
        <v>0.67017402850932239</v>
      </c>
      <c r="Q3430" s="133">
        <v>2868.4620957363509</v>
      </c>
      <c r="R3430" s="426">
        <v>0.84049362107161674</v>
      </c>
    </row>
    <row r="3431" spans="1:18">
      <c r="A3431" s="134">
        <f t="shared" si="53"/>
        <v>3426</v>
      </c>
      <c r="B3431" s="131">
        <v>15718227.372135594</v>
      </c>
      <c r="C3431" s="131">
        <v>5981020.3270997107</v>
      </c>
      <c r="D3431" s="131">
        <v>403986.31114961725</v>
      </c>
      <c r="E3431" s="131">
        <v>3133183.2038589753</v>
      </c>
      <c r="F3431" s="133">
        <v>264072118048.23547</v>
      </c>
      <c r="G3431" s="133">
        <v>68767179582.824524</v>
      </c>
      <c r="H3431" s="133">
        <v>321620527155.37469</v>
      </c>
      <c r="I3431" s="133">
        <v>11652114955389.127</v>
      </c>
      <c r="J3431" s="133">
        <v>166545909185.74088</v>
      </c>
      <c r="K3431" s="133">
        <v>41794547611.404289</v>
      </c>
      <c r="L3431" s="133">
        <v>1194523424135.3369</v>
      </c>
      <c r="M3431" s="133">
        <v>13376599363476.984</v>
      </c>
      <c r="N3431" s="133">
        <v>14320169539372.59</v>
      </c>
      <c r="O3431" s="132">
        <v>0.58284113514789149</v>
      </c>
      <c r="P3431" s="132">
        <v>0.63516634530900196</v>
      </c>
      <c r="Q3431" s="133">
        <v>3532.3555844530315</v>
      </c>
      <c r="R3431" s="426">
        <v>1.3075142053400299</v>
      </c>
    </row>
    <row r="3432" spans="1:18">
      <c r="A3432" s="134">
        <f t="shared" si="53"/>
        <v>3427</v>
      </c>
      <c r="B3432" s="131">
        <v>9876127.4067294132</v>
      </c>
      <c r="C3432" s="131">
        <v>3856028.173156993</v>
      </c>
      <c r="D3432" s="131">
        <v>1646248.5286553295</v>
      </c>
      <c r="E3432" s="131">
        <v>3237436.5351044852</v>
      </c>
      <c r="F3432" s="133">
        <v>184579447474.97903</v>
      </c>
      <c r="G3432" s="133">
        <v>43513280751.239594</v>
      </c>
      <c r="H3432" s="133">
        <v>216498437390.64624</v>
      </c>
      <c r="I3432" s="133">
        <v>8862395835060.2969</v>
      </c>
      <c r="J3432" s="133">
        <v>197621512975.33398</v>
      </c>
      <c r="K3432" s="133">
        <v>196732155265.99149</v>
      </c>
      <c r="L3432" s="133">
        <v>3737707410223.2925</v>
      </c>
      <c r="M3432" s="133">
        <v>13210955350915.563</v>
      </c>
      <c r="N3432" s="133">
        <v>14172138696827.256</v>
      </c>
      <c r="O3432" s="132">
        <v>0.58453406284228271</v>
      </c>
      <c r="P3432" s="132">
        <v>0.64779529291869642</v>
      </c>
      <c r="Q3432" s="133">
        <v>3495.8408230950308</v>
      </c>
      <c r="R3432" s="426">
        <v>1.0714928843705513</v>
      </c>
    </row>
    <row r="3433" spans="1:18">
      <c r="A3433" s="134">
        <f t="shared" si="53"/>
        <v>3428</v>
      </c>
      <c r="B3433" s="131">
        <v>10422379.677471451</v>
      </c>
      <c r="C3433" s="131">
        <v>4557313.0039198557</v>
      </c>
      <c r="D3433" s="131">
        <v>595448.95263643179</v>
      </c>
      <c r="E3433" s="131">
        <v>4633052.0609951327</v>
      </c>
      <c r="F3433" s="133">
        <v>203612480401.55344</v>
      </c>
      <c r="G3433" s="133">
        <v>44687540958.934837</v>
      </c>
      <c r="H3433" s="133">
        <v>537642201925.04633</v>
      </c>
      <c r="I3433" s="133">
        <v>10174583364422.148</v>
      </c>
      <c r="J3433" s="133">
        <v>272994456290.99197</v>
      </c>
      <c r="K3433" s="133">
        <v>93896176566.117493</v>
      </c>
      <c r="L3433" s="133">
        <v>1213453753927.4666</v>
      </c>
      <c r="M3433" s="133">
        <v>12292569953131.771</v>
      </c>
      <c r="N3433" s="133">
        <v>13211530536179.068</v>
      </c>
      <c r="O3433" s="132">
        <v>0.57385810779966584</v>
      </c>
      <c r="P3433" s="132">
        <v>0.63773146956476168</v>
      </c>
      <c r="Q3433" s="133">
        <v>3258.8876507595137</v>
      </c>
      <c r="R3433" s="426">
        <v>1.084386790072903</v>
      </c>
    </row>
    <row r="3434" spans="1:18">
      <c r="A3434" s="134">
        <f t="shared" si="53"/>
        <v>3429</v>
      </c>
      <c r="B3434" s="131">
        <v>13246519.676051356</v>
      </c>
      <c r="C3434" s="131">
        <v>6387852.6027575545</v>
      </c>
      <c r="D3434" s="131">
        <v>647392.71633121546</v>
      </c>
      <c r="E3434" s="131">
        <v>7096062.0516046286</v>
      </c>
      <c r="F3434" s="133">
        <v>157136838775.18646</v>
      </c>
      <c r="G3434" s="133">
        <v>37859207093.134232</v>
      </c>
      <c r="H3434" s="133">
        <v>449932714550.05676</v>
      </c>
      <c r="I3434" s="133">
        <v>9456128598585.123</v>
      </c>
      <c r="J3434" s="133">
        <v>664789447075.86279</v>
      </c>
      <c r="K3434" s="133">
        <v>71243648542.499084</v>
      </c>
      <c r="L3434" s="133">
        <v>1520576636453.2705</v>
      </c>
      <c r="M3434" s="133">
        <v>12162671045206.813</v>
      </c>
      <c r="N3434" s="133">
        <v>12985255385713.152</v>
      </c>
      <c r="O3434" s="132">
        <v>0.5397224706924213</v>
      </c>
      <c r="P3434" s="132">
        <v>0.60571214322221967</v>
      </c>
      <c r="Q3434" s="133">
        <v>3203.0723694408366</v>
      </c>
      <c r="R3434" s="426">
        <v>0.91016840608905936</v>
      </c>
    </row>
    <row r="3435" spans="1:18">
      <c r="A3435" s="134">
        <f t="shared" si="53"/>
        <v>3430</v>
      </c>
      <c r="B3435" s="131">
        <v>10830221.381684467</v>
      </c>
      <c r="C3435" s="131">
        <v>4594346.8194416501</v>
      </c>
      <c r="D3435" s="131">
        <v>740353.74526010267</v>
      </c>
      <c r="E3435" s="131">
        <v>4634909.7439050097</v>
      </c>
      <c r="F3435" s="133">
        <v>180009958229.64917</v>
      </c>
      <c r="G3435" s="133">
        <v>55556029702.053864</v>
      </c>
      <c r="H3435" s="133">
        <v>636032469284.61243</v>
      </c>
      <c r="I3435" s="133">
        <v>9350930206813.959</v>
      </c>
      <c r="J3435" s="133">
        <v>401088806034.98138</v>
      </c>
      <c r="K3435" s="133">
        <v>81209444165.291</v>
      </c>
      <c r="L3435" s="133">
        <v>1483233423455.1943</v>
      </c>
      <c r="M3435" s="133">
        <v>11952494349754.039</v>
      </c>
      <c r="N3435" s="133">
        <v>12852189617855.383</v>
      </c>
      <c r="O3435" s="132">
        <v>0.58347336221116719</v>
      </c>
      <c r="P3435" s="132">
        <v>0.65549731477413264</v>
      </c>
      <c r="Q3435" s="133">
        <v>3170.2490423915597</v>
      </c>
      <c r="R3435" s="426">
        <v>0.98717343181207784</v>
      </c>
    </row>
    <row r="3436" spans="1:18">
      <c r="A3436" s="134">
        <f t="shared" si="53"/>
        <v>3431</v>
      </c>
      <c r="B3436" s="131">
        <v>12117634.647932515</v>
      </c>
      <c r="C3436" s="131">
        <v>15270941.989800718</v>
      </c>
      <c r="D3436" s="131">
        <v>1346150.333898681</v>
      </c>
      <c r="E3436" s="131">
        <v>4744096.1559217125</v>
      </c>
      <c r="F3436" s="133">
        <v>231817453974.33954</v>
      </c>
      <c r="G3436" s="133">
        <v>66693923409.292633</v>
      </c>
      <c r="H3436" s="133">
        <v>244628782546.38177</v>
      </c>
      <c r="I3436" s="133">
        <v>22406378377060.648</v>
      </c>
      <c r="J3436" s="133">
        <v>391558675182.81592</v>
      </c>
      <c r="K3436" s="133">
        <v>162725767070.26761</v>
      </c>
      <c r="L3436" s="133">
        <v>2914723048064.0879</v>
      </c>
      <c r="M3436" s="133">
        <v>26120014649924.203</v>
      </c>
      <c r="N3436" s="133">
        <v>27626619607773.367</v>
      </c>
      <c r="O3436" s="132">
        <v>0.67941206565684997</v>
      </c>
      <c r="P3436" s="132">
        <v>0.74130275591738304</v>
      </c>
      <c r="Q3436" s="133">
        <v>6814.6570320111905</v>
      </c>
      <c r="R3436" s="426">
        <v>1.1390550499609648</v>
      </c>
    </row>
    <row r="3437" spans="1:18">
      <c r="A3437" s="134">
        <f t="shared" si="53"/>
        <v>3432</v>
      </c>
      <c r="B3437" s="131">
        <v>10164590.481416633</v>
      </c>
      <c r="C3437" s="131">
        <v>6224095.0745729636</v>
      </c>
      <c r="D3437" s="131">
        <v>634449.59768047254</v>
      </c>
      <c r="E3437" s="131">
        <v>4337567.0202465747</v>
      </c>
      <c r="F3437" s="133">
        <v>291781696009.91919</v>
      </c>
      <c r="G3437" s="133">
        <v>51643913950.184601</v>
      </c>
      <c r="H3437" s="133">
        <v>603324161218.10498</v>
      </c>
      <c r="I3437" s="133">
        <v>13300708250699.117</v>
      </c>
      <c r="J3437" s="133">
        <v>324704969518.44781</v>
      </c>
      <c r="K3437" s="133">
        <v>49456354007.896469</v>
      </c>
      <c r="L3437" s="133">
        <v>1457146523078.8462</v>
      </c>
      <c r="M3437" s="133">
        <v>15735340258522.412</v>
      </c>
      <c r="N3437" s="133">
        <v>16867650374118.037</v>
      </c>
      <c r="O3437" s="132">
        <v>0.64419776148118879</v>
      </c>
      <c r="P3437" s="132">
        <v>0.70677276069929262</v>
      </c>
      <c r="Q3437" s="133">
        <v>4160.7425688500334</v>
      </c>
      <c r="R3437" s="426">
        <v>1.1608760683807489</v>
      </c>
    </row>
    <row r="3438" spans="1:18">
      <c r="A3438" s="134">
        <f t="shared" si="53"/>
        <v>3433</v>
      </c>
      <c r="B3438" s="131">
        <v>10505002.485629117</v>
      </c>
      <c r="C3438" s="131">
        <v>8223528.1740762088</v>
      </c>
      <c r="D3438" s="131">
        <v>1382994.4899023569</v>
      </c>
      <c r="E3438" s="131">
        <v>5542079.8047758136</v>
      </c>
      <c r="F3438" s="133">
        <v>269366563770.57239</v>
      </c>
      <c r="G3438" s="133">
        <v>76300741998.947922</v>
      </c>
      <c r="H3438" s="133">
        <v>329216732510.0993</v>
      </c>
      <c r="I3438" s="133">
        <v>14451337009454.859</v>
      </c>
      <c r="J3438" s="133">
        <v>424071889757.05664</v>
      </c>
      <c r="K3438" s="133">
        <v>107197671529.7666</v>
      </c>
      <c r="L3438" s="133">
        <v>3753369085339.4863</v>
      </c>
      <c r="M3438" s="133">
        <v>19065192388591.266</v>
      </c>
      <c r="N3438" s="133">
        <v>20325718738890.27</v>
      </c>
      <c r="O3438" s="132">
        <v>0.6363273502795932</v>
      </c>
      <c r="P3438" s="132">
        <v>0.70344071483359372</v>
      </c>
      <c r="Q3438" s="133">
        <v>5013.7441388481175</v>
      </c>
      <c r="R3438" s="426">
        <v>1.2670617428364308</v>
      </c>
    </row>
    <row r="3439" spans="1:18">
      <c r="A3439" s="134">
        <f t="shared" si="53"/>
        <v>3434</v>
      </c>
      <c r="B3439" s="131">
        <v>15342030.099946881</v>
      </c>
      <c r="C3439" s="131">
        <v>5842036.3479345711</v>
      </c>
      <c r="D3439" s="131">
        <v>547805.43720202101</v>
      </c>
      <c r="E3439" s="131">
        <v>4826225.4034882681</v>
      </c>
      <c r="F3439" s="133">
        <v>262105627644.84583</v>
      </c>
      <c r="G3439" s="133">
        <v>67045150464.635239</v>
      </c>
      <c r="H3439" s="133">
        <v>390519307331.59375</v>
      </c>
      <c r="I3439" s="133">
        <v>9454406783581.166</v>
      </c>
      <c r="J3439" s="133">
        <v>235817830992.44147</v>
      </c>
      <c r="K3439" s="133">
        <v>50141531922.829262</v>
      </c>
      <c r="L3439" s="133">
        <v>1458002871971.0671</v>
      </c>
      <c r="M3439" s="133">
        <v>11588888325799.098</v>
      </c>
      <c r="N3439" s="133">
        <v>12487028443905.043</v>
      </c>
      <c r="O3439" s="132">
        <v>0.53024563818704862</v>
      </c>
      <c r="P3439" s="132">
        <v>0.57882547313218424</v>
      </c>
      <c r="Q3439" s="133">
        <v>3080.1747518266016</v>
      </c>
      <c r="R3439" s="426">
        <v>1.1587791600989348</v>
      </c>
    </row>
    <row r="3440" spans="1:18">
      <c r="A3440" s="134">
        <f t="shared" si="53"/>
        <v>3435</v>
      </c>
      <c r="B3440" s="131">
        <v>11853547.270477902</v>
      </c>
      <c r="C3440" s="131">
        <v>5724722.3364451481</v>
      </c>
      <c r="D3440" s="131">
        <v>1402524.3234426181</v>
      </c>
      <c r="E3440" s="131">
        <v>5809718.3639222011</v>
      </c>
      <c r="F3440" s="133">
        <v>253183776365.50409</v>
      </c>
      <c r="G3440" s="133">
        <v>75865902752.741898</v>
      </c>
      <c r="H3440" s="133">
        <v>0</v>
      </c>
      <c r="I3440" s="133">
        <v>11064201508866.955</v>
      </c>
      <c r="J3440" s="133">
        <v>321828912527.2627</v>
      </c>
      <c r="K3440" s="133">
        <v>136211076157.89525</v>
      </c>
      <c r="L3440" s="133">
        <v>2908517914708.7617</v>
      </c>
      <c r="M3440" s="133">
        <v>14430759412260.875</v>
      </c>
      <c r="N3440" s="133">
        <v>15410578493811.178</v>
      </c>
      <c r="O3440" s="132">
        <v>0.54779936743486601</v>
      </c>
      <c r="P3440" s="132">
        <v>0.61911871753278003</v>
      </c>
      <c r="Q3440" s="133">
        <v>3801.3267128295947</v>
      </c>
      <c r="R3440" s="426">
        <v>1.0967491262082298</v>
      </c>
    </row>
    <row r="3441" spans="1:18">
      <c r="A3441" s="134">
        <f t="shared" si="53"/>
        <v>3436</v>
      </c>
      <c r="B3441" s="131">
        <v>7585412.7146108868</v>
      </c>
      <c r="C3441" s="131">
        <v>12213158.374947714</v>
      </c>
      <c r="D3441" s="131">
        <v>824279.25847039442</v>
      </c>
      <c r="E3441" s="131">
        <v>4853960.5435643252</v>
      </c>
      <c r="F3441" s="133">
        <v>246066798325.49365</v>
      </c>
      <c r="G3441" s="133">
        <v>64601523899.862961</v>
      </c>
      <c r="H3441" s="133">
        <v>718969198952.17639</v>
      </c>
      <c r="I3441" s="133">
        <v>21041456018305.074</v>
      </c>
      <c r="J3441" s="133">
        <v>238759825000.42163</v>
      </c>
      <c r="K3441" s="133">
        <v>83040156978.98645</v>
      </c>
      <c r="L3441" s="133">
        <v>1962063574164.2686</v>
      </c>
      <c r="M3441" s="133">
        <v>24044288773400.93</v>
      </c>
      <c r="N3441" s="133">
        <v>25588859779825.727</v>
      </c>
      <c r="O3441" s="132">
        <v>0.70393758719775601</v>
      </c>
      <c r="P3441" s="132">
        <v>0.7697294764876399</v>
      </c>
      <c r="Q3441" s="133">
        <v>6312.0029057290885</v>
      </c>
      <c r="R3441" s="426">
        <v>1.2482744489836473</v>
      </c>
    </row>
    <row r="3442" spans="1:18">
      <c r="A3442" s="134">
        <f t="shared" si="53"/>
        <v>3437</v>
      </c>
      <c r="B3442" s="131">
        <v>10078099.553426884</v>
      </c>
      <c r="C3442" s="131">
        <v>6204563.5497760931</v>
      </c>
      <c r="D3442" s="131">
        <v>781670.30767951813</v>
      </c>
      <c r="E3442" s="131">
        <v>3623384.8034601649</v>
      </c>
      <c r="F3442" s="133">
        <v>230493808898.37762</v>
      </c>
      <c r="G3442" s="133">
        <v>58565256805.64341</v>
      </c>
      <c r="H3442" s="133">
        <v>318649219395.60858</v>
      </c>
      <c r="I3442" s="133">
        <v>11760044613810.572</v>
      </c>
      <c r="J3442" s="133">
        <v>274299363755.42874</v>
      </c>
      <c r="K3442" s="133">
        <v>49213497637.269028</v>
      </c>
      <c r="L3442" s="133">
        <v>1467780555655.0632</v>
      </c>
      <c r="M3442" s="133">
        <v>13869987250253.943</v>
      </c>
      <c r="N3442" s="133">
        <v>14860540146041.725</v>
      </c>
      <c r="O3442" s="132">
        <v>0.63592908671185733</v>
      </c>
      <c r="P3442" s="132">
        <v>0.6959520904889821</v>
      </c>
      <c r="Q3442" s="133">
        <v>3665.6487780073321</v>
      </c>
      <c r="R3442" s="426">
        <v>0.99786377054303099</v>
      </c>
    </row>
    <row r="3443" spans="1:18">
      <c r="A3443" s="134">
        <f t="shared" si="53"/>
        <v>3438</v>
      </c>
      <c r="B3443" s="131">
        <v>7348303.4123371439</v>
      </c>
      <c r="C3443" s="131">
        <v>15245444.993450956</v>
      </c>
      <c r="D3443" s="131">
        <v>1356889.3476705696</v>
      </c>
      <c r="E3443" s="131">
        <v>4770166.3807249703</v>
      </c>
      <c r="F3443" s="133">
        <v>186050562593.88766</v>
      </c>
      <c r="G3443" s="133">
        <v>45429266458.008591</v>
      </c>
      <c r="H3443" s="133">
        <v>87688184377.491302</v>
      </c>
      <c r="I3443" s="133">
        <v>21359420267178.543</v>
      </c>
      <c r="J3443" s="133">
        <v>366204444093.62683</v>
      </c>
      <c r="K3443" s="133">
        <v>156762210987.34872</v>
      </c>
      <c r="L3443" s="133">
        <v>2792755059014.5527</v>
      </c>
      <c r="M3443" s="133">
        <v>24762830165651.563</v>
      </c>
      <c r="N3443" s="133">
        <v>26219475475318.895</v>
      </c>
      <c r="O3443" s="132">
        <v>0.71319981421316225</v>
      </c>
      <c r="P3443" s="132">
        <v>0.77558042761136259</v>
      </c>
      <c r="Q3443" s="133">
        <v>6467.5568513366788</v>
      </c>
      <c r="R3443" s="426">
        <v>1.0160932035350201</v>
      </c>
    </row>
    <row r="3444" spans="1:18">
      <c r="A3444" s="134">
        <f t="shared" si="53"/>
        <v>3439</v>
      </c>
      <c r="B3444" s="131">
        <v>10071362.741837308</v>
      </c>
      <c r="C3444" s="131">
        <v>3433123.7468026797</v>
      </c>
      <c r="D3444" s="131">
        <v>1018840.7197058261</v>
      </c>
      <c r="E3444" s="131">
        <v>9729622.7808000017</v>
      </c>
      <c r="F3444" s="133">
        <v>266215730202.76294</v>
      </c>
      <c r="G3444" s="133">
        <v>75555825884.60849</v>
      </c>
      <c r="H3444" s="133">
        <v>615664212017.99402</v>
      </c>
      <c r="I3444" s="133">
        <v>7385590855487.9082</v>
      </c>
      <c r="J3444" s="133">
        <v>765300650879.94849</v>
      </c>
      <c r="K3444" s="133">
        <v>104791030464.10825</v>
      </c>
      <c r="L3444" s="133">
        <v>2462428440787.7788</v>
      </c>
      <c r="M3444" s="133">
        <v>11333775189637.738</v>
      </c>
      <c r="N3444" s="133">
        <v>12137713793731.25</v>
      </c>
      <c r="O3444" s="132">
        <v>0.49058390970934634</v>
      </c>
      <c r="P3444" s="132">
        <v>0.55950602327121624</v>
      </c>
      <c r="Q3444" s="133">
        <v>2994.0093225780092</v>
      </c>
      <c r="R3444" s="426">
        <v>1.1014207176687576</v>
      </c>
    </row>
    <row r="3445" spans="1:18">
      <c r="A3445" s="134">
        <f t="shared" si="53"/>
        <v>3440</v>
      </c>
      <c r="B3445" s="131">
        <v>10058876.476860963</v>
      </c>
      <c r="C3445" s="131">
        <v>3174553.1883439585</v>
      </c>
      <c r="D3445" s="131">
        <v>956011.58358857105</v>
      </c>
      <c r="E3445" s="131">
        <v>5039899.2777566798</v>
      </c>
      <c r="F3445" s="133">
        <v>217815415338.16415</v>
      </c>
      <c r="G3445" s="133">
        <v>50865615479.881851</v>
      </c>
      <c r="H3445" s="133">
        <v>670502639475.92065</v>
      </c>
      <c r="I3445" s="133">
        <v>7303114517740.3975</v>
      </c>
      <c r="J3445" s="133">
        <v>268842332239.70688</v>
      </c>
      <c r="K3445" s="133">
        <v>68817857079.255249</v>
      </c>
      <c r="L3445" s="133">
        <v>2388019879184.0698</v>
      </c>
      <c r="M3445" s="133">
        <v>10699297225719.35</v>
      </c>
      <c r="N3445" s="133">
        <v>11489578139209.912</v>
      </c>
      <c r="O3445" s="132">
        <v>0.55929447303155788</v>
      </c>
      <c r="P3445" s="132">
        <v>0.62398625632074267</v>
      </c>
      <c r="Q3445" s="133">
        <v>2834.1337294548375</v>
      </c>
      <c r="R3445" s="426">
        <v>1.0269470590324363</v>
      </c>
    </row>
    <row r="3446" spans="1:18">
      <c r="A3446" s="134">
        <f t="shared" si="53"/>
        <v>3441</v>
      </c>
      <c r="B3446" s="131">
        <v>8930080.539410213</v>
      </c>
      <c r="C3446" s="131">
        <v>7200442.474694699</v>
      </c>
      <c r="D3446" s="131">
        <v>840088.21807563747</v>
      </c>
      <c r="E3446" s="131">
        <v>7033068.8190505002</v>
      </c>
      <c r="F3446" s="133">
        <v>244652173658.24265</v>
      </c>
      <c r="G3446" s="133">
        <v>57008126513.715179</v>
      </c>
      <c r="H3446" s="133">
        <v>150701135509.9874</v>
      </c>
      <c r="I3446" s="133">
        <v>12735560995093.15</v>
      </c>
      <c r="J3446" s="133">
        <v>404495379022.56036</v>
      </c>
      <c r="K3446" s="133">
        <v>74793260453.567383</v>
      </c>
      <c r="L3446" s="133">
        <v>2375457512016.0083</v>
      </c>
      <c r="M3446" s="133">
        <v>15741008282095.273</v>
      </c>
      <c r="N3446" s="133">
        <v>16764382690648.129</v>
      </c>
      <c r="O3446" s="132">
        <v>0.60447762170026531</v>
      </c>
      <c r="P3446" s="132">
        <v>0.66839020351907674</v>
      </c>
      <c r="Q3446" s="133">
        <v>4135.2695339536576</v>
      </c>
      <c r="R3446" s="426">
        <v>1.2401217917775569</v>
      </c>
    </row>
    <row r="3447" spans="1:18">
      <c r="A3447" s="134">
        <f t="shared" si="53"/>
        <v>3442</v>
      </c>
      <c r="B3447" s="131">
        <v>10508611.503182564</v>
      </c>
      <c r="C3447" s="131">
        <v>4165715.7097599525</v>
      </c>
      <c r="D3447" s="131">
        <v>1537596.9243934155</v>
      </c>
      <c r="E3447" s="131">
        <v>4242399.9386709481</v>
      </c>
      <c r="F3447" s="133">
        <v>228648369385.92938</v>
      </c>
      <c r="G3447" s="133">
        <v>54142524555.405273</v>
      </c>
      <c r="H3447" s="133">
        <v>251233172810.42944</v>
      </c>
      <c r="I3447" s="133">
        <v>8583803694447.8809</v>
      </c>
      <c r="J3447" s="133">
        <v>198344704822.45508</v>
      </c>
      <c r="K3447" s="133">
        <v>174286606636.77475</v>
      </c>
      <c r="L3447" s="133">
        <v>3449483819051.7188</v>
      </c>
      <c r="M3447" s="133">
        <v>12657151997769.26</v>
      </c>
      <c r="N3447" s="133">
        <v>13484002566720.523</v>
      </c>
      <c r="O3447" s="132">
        <v>0.55218647292321066</v>
      </c>
      <c r="P3447" s="132">
        <v>0.62112797179382873</v>
      </c>
      <c r="Q3447" s="133">
        <v>3326.0983144352549</v>
      </c>
      <c r="R3447" s="426">
        <v>1.0933500044319973</v>
      </c>
    </row>
    <row r="3448" spans="1:18">
      <c r="A3448" s="134">
        <f t="shared" si="53"/>
        <v>3443</v>
      </c>
      <c r="B3448" s="131">
        <v>6071911.6988008497</v>
      </c>
      <c r="C3448" s="131">
        <v>3277591.2873457619</v>
      </c>
      <c r="D3448" s="131">
        <v>1163276.0329069139</v>
      </c>
      <c r="E3448" s="131">
        <v>6367967.4752094634</v>
      </c>
      <c r="F3448" s="133">
        <v>234772275657.62579</v>
      </c>
      <c r="G3448" s="133">
        <v>49003406137.119247</v>
      </c>
      <c r="H3448" s="133">
        <v>450390826287.61993</v>
      </c>
      <c r="I3448" s="133">
        <v>7972409420955.6074</v>
      </c>
      <c r="J3448" s="133">
        <v>260272757241.05881</v>
      </c>
      <c r="K3448" s="133">
        <v>144623578023.50583</v>
      </c>
      <c r="L3448" s="133">
        <v>2800741042008.3232</v>
      </c>
      <c r="M3448" s="133">
        <v>11628437624516.113</v>
      </c>
      <c r="N3448" s="133">
        <v>12532341686511.221</v>
      </c>
      <c r="O3448" s="132">
        <v>0.55704337016992955</v>
      </c>
      <c r="P3448" s="132">
        <v>0.6326998390374956</v>
      </c>
      <c r="Q3448" s="133">
        <v>3091.3521673683326</v>
      </c>
      <c r="R3448" s="426">
        <v>1.1519921290386643</v>
      </c>
    </row>
    <row r="3449" spans="1:18">
      <c r="A3449" s="134">
        <f t="shared" si="53"/>
        <v>3444</v>
      </c>
      <c r="B3449" s="131">
        <v>14264262.251519794</v>
      </c>
      <c r="C3449" s="131">
        <v>20244392.041087851</v>
      </c>
      <c r="D3449" s="131">
        <v>877078.0431790984</v>
      </c>
      <c r="E3449" s="131">
        <v>4005779.6315999604</v>
      </c>
      <c r="F3449" s="133">
        <v>232768318619.20181</v>
      </c>
      <c r="G3449" s="133">
        <v>75185988706.426132</v>
      </c>
      <c r="H3449" s="133">
        <v>0</v>
      </c>
      <c r="I3449" s="133">
        <v>27417238695365.027</v>
      </c>
      <c r="J3449" s="133">
        <v>220179825386.31085</v>
      </c>
      <c r="K3449" s="133">
        <v>103186230545.8141</v>
      </c>
      <c r="L3449" s="133">
        <v>2573380576233.8022</v>
      </c>
      <c r="M3449" s="133">
        <v>30313985327530.953</v>
      </c>
      <c r="N3449" s="133">
        <v>31921469094509.195</v>
      </c>
      <c r="O3449" s="132">
        <v>0.6736990995439871</v>
      </c>
      <c r="P3449" s="132">
        <v>0.75317006357352256</v>
      </c>
      <c r="Q3449" s="133">
        <v>7874.0673642104575</v>
      </c>
      <c r="R3449" s="426">
        <v>1.2752190626542481</v>
      </c>
    </row>
    <row r="3450" spans="1:18">
      <c r="A3450" s="134">
        <f t="shared" si="53"/>
        <v>3445</v>
      </c>
      <c r="B3450" s="131">
        <v>9095981.4743647017</v>
      </c>
      <c r="C3450" s="131">
        <v>7416334.3132711388</v>
      </c>
      <c r="D3450" s="131">
        <v>1148422.3914266527</v>
      </c>
      <c r="E3450" s="131">
        <v>4283000.255112214</v>
      </c>
      <c r="F3450" s="133">
        <v>224280158682.32938</v>
      </c>
      <c r="G3450" s="133">
        <v>47711260173.278069</v>
      </c>
      <c r="H3450" s="133">
        <v>576139300458.90112</v>
      </c>
      <c r="I3450" s="133">
        <v>12369124675554.314</v>
      </c>
      <c r="J3450" s="133">
        <v>254721918019.69434</v>
      </c>
      <c r="K3450" s="133">
        <v>96655546530.462448</v>
      </c>
      <c r="L3450" s="133">
        <v>2380097425845.3223</v>
      </c>
      <c r="M3450" s="133">
        <v>15676738866408.695</v>
      </c>
      <c r="N3450" s="133">
        <v>16739157761370.982</v>
      </c>
      <c r="O3450" s="132">
        <v>0.62147035911512893</v>
      </c>
      <c r="P3450" s="132">
        <v>0.69075735645601022</v>
      </c>
      <c r="Q3450" s="133">
        <v>4129.0473017688655</v>
      </c>
      <c r="R3450" s="426">
        <v>1.0002559210598829</v>
      </c>
    </row>
    <row r="3451" spans="1:18">
      <c r="A3451" s="134">
        <f t="shared" si="53"/>
        <v>3446</v>
      </c>
      <c r="B3451" s="131">
        <v>7355397.699689908</v>
      </c>
      <c r="C3451" s="131">
        <v>3044162.1144278175</v>
      </c>
      <c r="D3451" s="131">
        <v>659871.29953897372</v>
      </c>
      <c r="E3451" s="131">
        <v>3466031.5858051847</v>
      </c>
      <c r="F3451" s="133">
        <v>176281466810.93549</v>
      </c>
      <c r="G3451" s="133">
        <v>25507650428.841045</v>
      </c>
      <c r="H3451" s="133">
        <v>887533449840.83496</v>
      </c>
      <c r="I3451" s="133">
        <v>6530480515062.7793</v>
      </c>
      <c r="J3451" s="133">
        <v>177836265452.60419</v>
      </c>
      <c r="K3451" s="133">
        <v>79133243563.961166</v>
      </c>
      <c r="L3451" s="133">
        <v>1591212844022.5376</v>
      </c>
      <c r="M3451" s="133">
        <v>9266196317942.7168</v>
      </c>
      <c r="N3451" s="133">
        <v>10012733766002.891</v>
      </c>
      <c r="O3451" s="132">
        <v>0.58797856877172483</v>
      </c>
      <c r="P3451" s="132">
        <v>0.65199337225387588</v>
      </c>
      <c r="Q3451" s="133">
        <v>2469.8405934886264</v>
      </c>
      <c r="R3451" s="426">
        <v>1.1691220124011092</v>
      </c>
    </row>
    <row r="3452" spans="1:18">
      <c r="A3452" s="134">
        <f t="shared" si="53"/>
        <v>3447</v>
      </c>
      <c r="B3452" s="131">
        <v>11656221.549644001</v>
      </c>
      <c r="C3452" s="131">
        <v>15110351.803753674</v>
      </c>
      <c r="D3452" s="131">
        <v>927435.09488458652</v>
      </c>
      <c r="E3452" s="131">
        <v>4195603.3002832141</v>
      </c>
      <c r="F3452" s="133">
        <v>189922944413.86786</v>
      </c>
      <c r="G3452" s="133">
        <v>45856165425.433853</v>
      </c>
      <c r="H3452" s="133">
        <v>758254302517.82349</v>
      </c>
      <c r="I3452" s="133">
        <v>18456600414969.07</v>
      </c>
      <c r="J3452" s="133">
        <v>248632887729.58557</v>
      </c>
      <c r="K3452" s="133">
        <v>95155019400.204254</v>
      </c>
      <c r="L3452" s="133">
        <v>2270624268915.146</v>
      </c>
      <c r="M3452" s="133">
        <v>21829266893531.828</v>
      </c>
      <c r="N3452" s="133">
        <v>23226713091285.625</v>
      </c>
      <c r="O3452" s="132">
        <v>0.67234679447701684</v>
      </c>
      <c r="P3452" s="132">
        <v>0.74695207574758793</v>
      </c>
      <c r="Q3452" s="133">
        <v>5729.3322869476133</v>
      </c>
      <c r="R3452" s="426">
        <v>1.1657572426684726</v>
      </c>
    </row>
    <row r="3453" spans="1:18">
      <c r="A3453" s="134">
        <f t="shared" si="53"/>
        <v>3448</v>
      </c>
      <c r="B3453" s="131">
        <v>9625481.442781955</v>
      </c>
      <c r="C3453" s="131">
        <v>12132961.712417763</v>
      </c>
      <c r="D3453" s="131">
        <v>1337928.5037181969</v>
      </c>
      <c r="E3453" s="131">
        <v>4993595.1963130608</v>
      </c>
      <c r="F3453" s="133">
        <v>277865111973.81262</v>
      </c>
      <c r="G3453" s="133">
        <v>57671137276.853432</v>
      </c>
      <c r="H3453" s="133">
        <v>629870889987.11377</v>
      </c>
      <c r="I3453" s="133">
        <v>19591445718120.121</v>
      </c>
      <c r="J3453" s="133">
        <v>293511642122.61194</v>
      </c>
      <c r="K3453" s="133">
        <v>126019537537.75241</v>
      </c>
      <c r="L3453" s="133">
        <v>3269687870710.6851</v>
      </c>
      <c r="M3453" s="133">
        <v>23910535658478.285</v>
      </c>
      <c r="N3453" s="133">
        <v>25409462431031.855</v>
      </c>
      <c r="O3453" s="132">
        <v>0.6590742136850718</v>
      </c>
      <c r="P3453" s="132">
        <v>0.72896303686484498</v>
      </c>
      <c r="Q3453" s="133">
        <v>6267.7509696674533</v>
      </c>
      <c r="R3453" s="426">
        <v>1.1451678805063989</v>
      </c>
    </row>
    <row r="3454" spans="1:18">
      <c r="A3454" s="134">
        <f t="shared" si="53"/>
        <v>3449</v>
      </c>
      <c r="B3454" s="131">
        <v>7245702.3918699874</v>
      </c>
      <c r="C3454" s="131">
        <v>5857849.6828501951</v>
      </c>
      <c r="D3454" s="131">
        <v>1486734.2757354539</v>
      </c>
      <c r="E3454" s="131">
        <v>4746440.4517371114</v>
      </c>
      <c r="F3454" s="133">
        <v>226099571739.10266</v>
      </c>
      <c r="G3454" s="133">
        <v>57978937951.249237</v>
      </c>
      <c r="H3454" s="133">
        <v>465718274174.70862</v>
      </c>
      <c r="I3454" s="133">
        <v>12303397959133.99</v>
      </c>
      <c r="J3454" s="133">
        <v>329981457358.98663</v>
      </c>
      <c r="K3454" s="133">
        <v>114329268836.68323</v>
      </c>
      <c r="L3454" s="133">
        <v>3231281726528.6597</v>
      </c>
      <c r="M3454" s="133">
        <v>16444708686033.029</v>
      </c>
      <c r="N3454" s="133">
        <v>17707258374352.043</v>
      </c>
      <c r="O3454" s="132">
        <v>0.64469428902515102</v>
      </c>
      <c r="P3454" s="132">
        <v>0.71954763821804879</v>
      </c>
      <c r="Q3454" s="133">
        <v>4367.8486369886641</v>
      </c>
      <c r="R3454" s="426">
        <v>1.1035700392085568</v>
      </c>
    </row>
    <row r="3455" spans="1:18">
      <c r="A3455" s="134">
        <f t="shared" si="53"/>
        <v>3450</v>
      </c>
      <c r="B3455" s="131">
        <v>9370302.8769837059</v>
      </c>
      <c r="C3455" s="131">
        <v>4288210.9523712685</v>
      </c>
      <c r="D3455" s="131">
        <v>1093698.4598121052</v>
      </c>
      <c r="E3455" s="131">
        <v>5644171.4363697339</v>
      </c>
      <c r="F3455" s="133">
        <v>192390337740.86749</v>
      </c>
      <c r="G3455" s="133">
        <v>73690331049.388</v>
      </c>
      <c r="H3455" s="133">
        <v>539811461679.43109</v>
      </c>
      <c r="I3455" s="133">
        <v>9288222536153.2227</v>
      </c>
      <c r="J3455" s="133">
        <v>192996604362.73315</v>
      </c>
      <c r="K3455" s="133">
        <v>130898289594.69943</v>
      </c>
      <c r="L3455" s="133">
        <v>1964847042625.7695</v>
      </c>
      <c r="M3455" s="133">
        <v>12116775934415.855</v>
      </c>
      <c r="N3455" s="133">
        <v>12930278332447.182</v>
      </c>
      <c r="O3455" s="132">
        <v>0.53947682216945947</v>
      </c>
      <c r="P3455" s="132">
        <v>0.61068537762388531</v>
      </c>
      <c r="Q3455" s="133">
        <v>3189.5111821527335</v>
      </c>
      <c r="R3455" s="426">
        <v>0.8763533072297307</v>
      </c>
    </row>
    <row r="3456" spans="1:18">
      <c r="A3456" s="134">
        <f t="shared" si="53"/>
        <v>3451</v>
      </c>
      <c r="B3456" s="131">
        <v>9932910.8164002672</v>
      </c>
      <c r="C3456" s="131">
        <v>18840589.827261791</v>
      </c>
      <c r="D3456" s="131">
        <v>1385936.0843129996</v>
      </c>
      <c r="E3456" s="131">
        <v>3560919.7026659176</v>
      </c>
      <c r="F3456" s="133">
        <v>275800284293.70795</v>
      </c>
      <c r="G3456" s="133">
        <v>65637985246.016647</v>
      </c>
      <c r="H3456" s="133">
        <v>492323171915.80725</v>
      </c>
      <c r="I3456" s="133">
        <v>26526885020657.113</v>
      </c>
      <c r="J3456" s="133">
        <v>271285845177.6413</v>
      </c>
      <c r="K3456" s="133">
        <v>116189034665.09944</v>
      </c>
      <c r="L3456" s="133">
        <v>2874542238281.8901</v>
      </c>
      <c r="M3456" s="133">
        <v>30281225310697.551</v>
      </c>
      <c r="N3456" s="133">
        <v>32223830956914.973</v>
      </c>
      <c r="O3456" s="132">
        <v>0.73849216702057008</v>
      </c>
      <c r="P3456" s="132">
        <v>0.80374284677878327</v>
      </c>
      <c r="Q3456" s="133">
        <v>7948.6509513850451</v>
      </c>
      <c r="R3456" s="426">
        <v>0.85876381810634184</v>
      </c>
    </row>
    <row r="3457" spans="1:18">
      <c r="A3457" s="134">
        <f t="shared" si="53"/>
        <v>3452</v>
      </c>
      <c r="B3457" s="131">
        <v>10976627.579240115</v>
      </c>
      <c r="C3457" s="131">
        <v>8823301.9249666072</v>
      </c>
      <c r="D3457" s="131">
        <v>735119.63511794037</v>
      </c>
      <c r="E3457" s="131">
        <v>3689775.1249547997</v>
      </c>
      <c r="F3457" s="133">
        <v>208896871331.88739</v>
      </c>
      <c r="G3457" s="133">
        <v>50210963016.848732</v>
      </c>
      <c r="H3457" s="133">
        <v>733821574143.9967</v>
      </c>
      <c r="I3457" s="133">
        <v>12185624008950.25</v>
      </c>
      <c r="J3457" s="133">
        <v>240526117414.14801</v>
      </c>
      <c r="K3457" s="133">
        <v>81054233750.368805</v>
      </c>
      <c r="L3457" s="133">
        <v>1568040721627.4119</v>
      </c>
      <c r="M3457" s="133">
        <v>14809066655886.176</v>
      </c>
      <c r="N3457" s="133">
        <v>15847642263238.709</v>
      </c>
      <c r="O3457" s="132">
        <v>0.62836400251818492</v>
      </c>
      <c r="P3457" s="132">
        <v>0.68246425409058975</v>
      </c>
      <c r="Q3457" s="133">
        <v>3909.1372134283938</v>
      </c>
      <c r="R3457" s="426">
        <v>0.98524017433771505</v>
      </c>
    </row>
    <row r="3458" spans="1:18">
      <c r="A3458" s="134">
        <f t="shared" si="53"/>
        <v>3453</v>
      </c>
      <c r="B3458" s="131">
        <v>10511613.524308909</v>
      </c>
      <c r="C3458" s="131">
        <v>21232135.251716796</v>
      </c>
      <c r="D3458" s="131">
        <v>1252231.9069420835</v>
      </c>
      <c r="E3458" s="131">
        <v>6666183.8299421361</v>
      </c>
      <c r="F3458" s="133">
        <v>258086049513.53027</v>
      </c>
      <c r="G3458" s="133">
        <v>56698054494.469383</v>
      </c>
      <c r="H3458" s="133">
        <v>331303620917.172</v>
      </c>
      <c r="I3458" s="133">
        <v>28359882762741.738</v>
      </c>
      <c r="J3458" s="133">
        <v>427455670505.68695</v>
      </c>
      <c r="K3458" s="133">
        <v>141338013567.67007</v>
      </c>
      <c r="L3458" s="133">
        <v>2756136322604.5024</v>
      </c>
      <c r="M3458" s="133">
        <v>32016116390336.773</v>
      </c>
      <c r="N3458" s="133">
        <v>34054716220517.98</v>
      </c>
      <c r="O3458" s="132">
        <v>0.69792349547569199</v>
      </c>
      <c r="P3458" s="132">
        <v>0.76335211812048998</v>
      </c>
      <c r="Q3458" s="133">
        <v>8400.2753380656086</v>
      </c>
      <c r="R3458" s="426">
        <v>1.1212781415380406</v>
      </c>
    </row>
    <row r="3459" spans="1:18">
      <c r="A3459" s="134">
        <f t="shared" si="53"/>
        <v>3454</v>
      </c>
      <c r="B3459" s="131">
        <v>12872488.406402953</v>
      </c>
      <c r="C3459" s="131">
        <v>7243191.0383573659</v>
      </c>
      <c r="D3459" s="131">
        <v>902880.52496150997</v>
      </c>
      <c r="E3459" s="131">
        <v>7649465.8547588522</v>
      </c>
      <c r="F3459" s="133">
        <v>235125757090.19928</v>
      </c>
      <c r="G3459" s="133">
        <v>74272480351.154236</v>
      </c>
      <c r="H3459" s="133">
        <v>494139390660.78638</v>
      </c>
      <c r="I3459" s="133">
        <v>15371028652808.287</v>
      </c>
      <c r="J3459" s="133">
        <v>366985161957.01477</v>
      </c>
      <c r="K3459" s="133">
        <v>81012722729.476669</v>
      </c>
      <c r="L3459" s="133">
        <v>2005174272015.8987</v>
      </c>
      <c r="M3459" s="133">
        <v>18318340200171.465</v>
      </c>
      <c r="N3459" s="133">
        <v>19543556303857.316</v>
      </c>
      <c r="O3459" s="132">
        <v>0.58485025010829106</v>
      </c>
      <c r="P3459" s="132">
        <v>0.65477422597143964</v>
      </c>
      <c r="Q3459" s="133">
        <v>4820.8081657270141</v>
      </c>
      <c r="R3459" s="426">
        <v>1.0831952522860187</v>
      </c>
    </row>
    <row r="3460" spans="1:18">
      <c r="A3460" s="134">
        <f t="shared" si="53"/>
        <v>3455</v>
      </c>
      <c r="B3460" s="131">
        <v>10182668.477658724</v>
      </c>
      <c r="C3460" s="131">
        <v>6184547.8411100889</v>
      </c>
      <c r="D3460" s="131">
        <v>972545.26053705928</v>
      </c>
      <c r="E3460" s="131">
        <v>4106452.1462132707</v>
      </c>
      <c r="F3460" s="133">
        <v>168405432051.15527</v>
      </c>
      <c r="G3460" s="133">
        <v>50831055055.146606</v>
      </c>
      <c r="H3460" s="133">
        <v>513123381274.93658</v>
      </c>
      <c r="I3460" s="133">
        <v>10013493069353.904</v>
      </c>
      <c r="J3460" s="133">
        <v>151036263772.64301</v>
      </c>
      <c r="K3460" s="133">
        <v>75876529047.105484</v>
      </c>
      <c r="L3460" s="133">
        <v>2410798707231.9409</v>
      </c>
      <c r="M3460" s="133">
        <v>13164327950680.531</v>
      </c>
      <c r="N3460" s="133">
        <v>14057467017755.709</v>
      </c>
      <c r="O3460" s="132">
        <v>0.59765761273859097</v>
      </c>
      <c r="P3460" s="132">
        <v>0.65874435738730641</v>
      </c>
      <c r="Q3460" s="133">
        <v>3467.5547651099432</v>
      </c>
      <c r="R3460" s="426">
        <v>1.1638163350865192</v>
      </c>
    </row>
    <row r="3461" spans="1:18">
      <c r="A3461" s="134">
        <f t="shared" si="53"/>
        <v>3456</v>
      </c>
      <c r="B3461" s="131">
        <v>10475848.459332637</v>
      </c>
      <c r="C3461" s="131">
        <v>4022464.9298020029</v>
      </c>
      <c r="D3461" s="131">
        <v>1059091.3236744772</v>
      </c>
      <c r="E3461" s="131">
        <v>4939751.632420022</v>
      </c>
      <c r="F3461" s="133">
        <v>309947923402.67206</v>
      </c>
      <c r="G3461" s="133">
        <v>61235682850.717697</v>
      </c>
      <c r="H3461" s="133">
        <v>808565305782.08179</v>
      </c>
      <c r="I3461" s="133">
        <v>9186734320152.6699</v>
      </c>
      <c r="J3461" s="133">
        <v>319449586824.94031</v>
      </c>
      <c r="K3461" s="133">
        <v>96262722858.376266</v>
      </c>
      <c r="L3461" s="133">
        <v>2347643514813.293</v>
      </c>
      <c r="M3461" s="133">
        <v>12758655450431.361</v>
      </c>
      <c r="N3461" s="133">
        <v>13809865037201.473</v>
      </c>
      <c r="O3461" s="132">
        <v>0.57700103705515116</v>
      </c>
      <c r="P3461" s="132">
        <v>0.64806498086190534</v>
      </c>
      <c r="Q3461" s="133">
        <v>3406.4787955603042</v>
      </c>
      <c r="R3461" s="426">
        <v>1.1831727727344128</v>
      </c>
    </row>
    <row r="3462" spans="1:18">
      <c r="A3462" s="134">
        <f t="shared" si="53"/>
        <v>3457</v>
      </c>
      <c r="B3462" s="131">
        <v>7347459.6762677571</v>
      </c>
      <c r="C3462" s="131">
        <v>4061731.4137332402</v>
      </c>
      <c r="D3462" s="131">
        <v>1085380.4566796529</v>
      </c>
      <c r="E3462" s="131">
        <v>3830624.9449984133</v>
      </c>
      <c r="F3462" s="133">
        <v>235009567709.73453</v>
      </c>
      <c r="G3462" s="133">
        <v>49647395465.794212</v>
      </c>
      <c r="H3462" s="133">
        <v>467202550598.05481</v>
      </c>
      <c r="I3462" s="133">
        <v>9190202620564.9473</v>
      </c>
      <c r="J3462" s="133">
        <v>178307852391.57806</v>
      </c>
      <c r="K3462" s="133">
        <v>107215408133.94054</v>
      </c>
      <c r="L3462" s="133">
        <v>2836745182259.8555</v>
      </c>
      <c r="M3462" s="133">
        <v>12779673613948.377</v>
      </c>
      <c r="N3462" s="133">
        <v>13625908356875.162</v>
      </c>
      <c r="O3462" s="132">
        <v>0.59591120503809547</v>
      </c>
      <c r="P3462" s="132">
        <v>0.65691012060659826</v>
      </c>
      <c r="Q3462" s="133">
        <v>3361.1022093919987</v>
      </c>
      <c r="R3462" s="426">
        <v>1.1163026290388534</v>
      </c>
    </row>
    <row r="3463" spans="1:18">
      <c r="A3463" s="134">
        <f t="shared" si="53"/>
        <v>3458</v>
      </c>
      <c r="B3463" s="131">
        <v>12083171.455430266</v>
      </c>
      <c r="C3463" s="131">
        <v>10413968.349154061</v>
      </c>
      <c r="D3463" s="131">
        <v>740942.77624208434</v>
      </c>
      <c r="E3463" s="131">
        <v>6303907.9710962875</v>
      </c>
      <c r="F3463" s="133">
        <v>278662404470.43481</v>
      </c>
      <c r="G3463" s="133">
        <v>66158155568.173355</v>
      </c>
      <c r="H3463" s="133">
        <v>714048014695.35278</v>
      </c>
      <c r="I3463" s="133">
        <v>21827031273647.676</v>
      </c>
      <c r="J3463" s="133">
        <v>428373373161.27539</v>
      </c>
      <c r="K3463" s="133">
        <v>65796748200.120888</v>
      </c>
      <c r="L3463" s="133">
        <v>2020575603447.6702</v>
      </c>
      <c r="M3463" s="133">
        <v>25055825013152.098</v>
      </c>
      <c r="N3463" s="133">
        <v>26621947892844.789</v>
      </c>
      <c r="O3463" s="132">
        <v>0.67920497855909845</v>
      </c>
      <c r="P3463" s="132">
        <v>0.74712352993453846</v>
      </c>
      <c r="Q3463" s="133">
        <v>6566.8347046977769</v>
      </c>
      <c r="R3463" s="426">
        <v>1.2731325157214008</v>
      </c>
    </row>
    <row r="3464" spans="1:18">
      <c r="A3464" s="134">
        <f t="shared" ref="A3464:A3527" si="54">A3463+1</f>
        <v>3459</v>
      </c>
      <c r="B3464" s="131">
        <v>13337881.199157914</v>
      </c>
      <c r="C3464" s="131">
        <v>5286742.9888791656</v>
      </c>
      <c r="D3464" s="131">
        <v>595359.21046879096</v>
      </c>
      <c r="E3464" s="131">
        <v>4097676.9271941381</v>
      </c>
      <c r="F3464" s="133">
        <v>207979386792.76312</v>
      </c>
      <c r="G3464" s="133">
        <v>41607474701.724792</v>
      </c>
      <c r="H3464" s="133">
        <v>778978777360.97778</v>
      </c>
      <c r="I3464" s="133">
        <v>9565784235025.4238</v>
      </c>
      <c r="J3464" s="133">
        <v>348429654281.60089</v>
      </c>
      <c r="K3464" s="133">
        <v>68965764529.697174</v>
      </c>
      <c r="L3464" s="133">
        <v>1381141879853.8855</v>
      </c>
      <c r="M3464" s="133">
        <v>12143300311051.586</v>
      </c>
      <c r="N3464" s="133">
        <v>13056282865808.357</v>
      </c>
      <c r="O3464" s="132">
        <v>0.56683764598573716</v>
      </c>
      <c r="P3464" s="132">
        <v>0.63745500954743362</v>
      </c>
      <c r="Q3464" s="133">
        <v>3220.5927148022588</v>
      </c>
      <c r="R3464" s="426">
        <v>1.12991215350728</v>
      </c>
    </row>
    <row r="3465" spans="1:18">
      <c r="A3465" s="134">
        <f t="shared" si="54"/>
        <v>3460</v>
      </c>
      <c r="B3465" s="131">
        <v>15578008.863078982</v>
      </c>
      <c r="C3465" s="131">
        <v>5218956.5426775459</v>
      </c>
      <c r="D3465" s="131">
        <v>1054671.9528002008</v>
      </c>
      <c r="E3465" s="131">
        <v>5972658.7093580179</v>
      </c>
      <c r="F3465" s="133">
        <v>138271903321.07645</v>
      </c>
      <c r="G3465" s="133">
        <v>42552004174.777969</v>
      </c>
      <c r="H3465" s="133">
        <v>347905299665.4483</v>
      </c>
      <c r="I3465" s="133">
        <v>6081571899636.8682</v>
      </c>
      <c r="J3465" s="133">
        <v>435104862422.79785</v>
      </c>
      <c r="K3465" s="133">
        <v>113426590230.92336</v>
      </c>
      <c r="L3465" s="133">
        <v>2189700303433.5149</v>
      </c>
      <c r="M3465" s="133">
        <v>9167708955389.5527</v>
      </c>
      <c r="N3465" s="133">
        <v>9745330190732.1523</v>
      </c>
      <c r="O3465" s="132">
        <v>0.44734660896995226</v>
      </c>
      <c r="P3465" s="132">
        <v>0.50375865581398016</v>
      </c>
      <c r="Q3465" s="133">
        <v>2403.88016544947</v>
      </c>
      <c r="R3465" s="426">
        <v>1.0469254142146192</v>
      </c>
    </row>
    <row r="3466" spans="1:18">
      <c r="A3466" s="134">
        <f t="shared" si="54"/>
        <v>3461</v>
      </c>
      <c r="B3466" s="131">
        <v>8369806.934656186</v>
      </c>
      <c r="C3466" s="131">
        <v>3295466.6671542209</v>
      </c>
      <c r="D3466" s="131">
        <v>1203412.2613168505</v>
      </c>
      <c r="E3466" s="131">
        <v>5692639.3134420216</v>
      </c>
      <c r="F3466" s="133">
        <v>250569405670.08011</v>
      </c>
      <c r="G3466" s="133">
        <v>36986432437.918015</v>
      </c>
      <c r="H3466" s="133">
        <v>303725855787.28345</v>
      </c>
      <c r="I3466" s="133">
        <v>8278189729539.5332</v>
      </c>
      <c r="J3466" s="133">
        <v>535160136098.29535</v>
      </c>
      <c r="K3466" s="133">
        <v>89788001123.260696</v>
      </c>
      <c r="L3466" s="133">
        <v>2948772109970.6851</v>
      </c>
      <c r="M3466" s="133">
        <v>12155635832519.057</v>
      </c>
      <c r="N3466" s="133">
        <v>13039739646806.313</v>
      </c>
      <c r="O3466" s="132">
        <v>0.56739786745515552</v>
      </c>
      <c r="P3466" s="132">
        <v>0.63445073886636727</v>
      </c>
      <c r="Q3466" s="133">
        <v>3216.5119997055531</v>
      </c>
      <c r="R3466" s="426">
        <v>1.1656369527149186</v>
      </c>
    </row>
    <row r="3467" spans="1:18">
      <c r="A3467" s="134">
        <f t="shared" si="54"/>
        <v>3462</v>
      </c>
      <c r="B3467" s="131">
        <v>15129763.769834884</v>
      </c>
      <c r="C3467" s="131">
        <v>16654577.923616702</v>
      </c>
      <c r="D3467" s="131">
        <v>732086.00932328403</v>
      </c>
      <c r="E3467" s="131">
        <v>4035923.9166391976</v>
      </c>
      <c r="F3467" s="133">
        <v>245884122244.58362</v>
      </c>
      <c r="G3467" s="133">
        <v>46701104542.139862</v>
      </c>
      <c r="H3467" s="133">
        <v>309676921421.3949</v>
      </c>
      <c r="I3467" s="133">
        <v>24740851543580.094</v>
      </c>
      <c r="J3467" s="133">
        <v>256574647082.24063</v>
      </c>
      <c r="K3467" s="133">
        <v>87718671553.079269</v>
      </c>
      <c r="L3467" s="133">
        <v>1224122608711.7773</v>
      </c>
      <c r="M3467" s="133">
        <v>26618944392348.586</v>
      </c>
      <c r="N3467" s="133">
        <v>28262185543895.621</v>
      </c>
      <c r="O3467" s="132">
        <v>0.68447716281978743</v>
      </c>
      <c r="P3467" s="132">
        <v>0.74282707928255898</v>
      </c>
      <c r="Q3467" s="133">
        <v>6971.4320532549636</v>
      </c>
      <c r="R3467" s="426">
        <v>0.94897068221566316</v>
      </c>
    </row>
    <row r="3468" spans="1:18">
      <c r="A3468" s="134">
        <f t="shared" si="54"/>
        <v>3463</v>
      </c>
      <c r="B3468" s="131">
        <v>10567003.990001615</v>
      </c>
      <c r="C3468" s="131">
        <v>7405468.168655674</v>
      </c>
      <c r="D3468" s="131">
        <v>1068928.1923278519</v>
      </c>
      <c r="E3468" s="131">
        <v>4771151.7036368046</v>
      </c>
      <c r="F3468" s="133">
        <v>202226930301.02734</v>
      </c>
      <c r="G3468" s="133">
        <v>52948877967.867676</v>
      </c>
      <c r="H3468" s="133">
        <v>364895760251.9552</v>
      </c>
      <c r="I3468" s="133">
        <v>13215772627259.42</v>
      </c>
      <c r="J3468" s="133">
        <v>356217512746.84442</v>
      </c>
      <c r="K3468" s="133">
        <v>90528063416.490295</v>
      </c>
      <c r="L3468" s="133">
        <v>2560643202391.9482</v>
      </c>
      <c r="M3468" s="133">
        <v>16588057166066.656</v>
      </c>
      <c r="N3468" s="133">
        <v>17640984380773.898</v>
      </c>
      <c r="O3468" s="132">
        <v>0.63214570867527864</v>
      </c>
      <c r="P3468" s="132">
        <v>0.69019613459643081</v>
      </c>
      <c r="Q3468" s="133">
        <v>4351.5008339353471</v>
      </c>
      <c r="R3468" s="426">
        <v>1.1583446018582082</v>
      </c>
    </row>
    <row r="3469" spans="1:18">
      <c r="A3469" s="134">
        <f t="shared" si="54"/>
        <v>3464</v>
      </c>
      <c r="B3469" s="131">
        <v>7203260.0545975501</v>
      </c>
      <c r="C3469" s="131">
        <v>5612614.520682456</v>
      </c>
      <c r="D3469" s="131">
        <v>981668.26552933967</v>
      </c>
      <c r="E3469" s="131">
        <v>3861815.7570607751</v>
      </c>
      <c r="F3469" s="133">
        <v>205262607069.28851</v>
      </c>
      <c r="G3469" s="133">
        <v>53418970594.815338</v>
      </c>
      <c r="H3469" s="133">
        <v>504191927297.95416</v>
      </c>
      <c r="I3469" s="133">
        <v>10669161231664.781</v>
      </c>
      <c r="J3469" s="133">
        <v>189255454675.81415</v>
      </c>
      <c r="K3469" s="133">
        <v>69202884564.473999</v>
      </c>
      <c r="L3469" s="133">
        <v>1819252719999.5049</v>
      </c>
      <c r="M3469" s="133">
        <v>13251064218202.531</v>
      </c>
      <c r="N3469" s="133">
        <v>14138137206829.941</v>
      </c>
      <c r="O3469" s="132">
        <v>0.62829976261925735</v>
      </c>
      <c r="P3469" s="132">
        <v>0.71040612010871551</v>
      </c>
      <c r="Q3469" s="133">
        <v>3487.4536770670798</v>
      </c>
      <c r="R3469" s="426">
        <v>0.96746874338067668</v>
      </c>
    </row>
    <row r="3470" spans="1:18">
      <c r="A3470" s="134">
        <f t="shared" si="54"/>
        <v>3465</v>
      </c>
      <c r="B3470" s="131">
        <v>6720749.384716019</v>
      </c>
      <c r="C3470" s="131">
        <v>14699827.474831961</v>
      </c>
      <c r="D3470" s="131">
        <v>1348492.7775828217</v>
      </c>
      <c r="E3470" s="131">
        <v>6858650.2282365113</v>
      </c>
      <c r="F3470" s="133">
        <v>244937047492.81296</v>
      </c>
      <c r="G3470" s="133">
        <v>48788730055.918564</v>
      </c>
      <c r="H3470" s="133">
        <v>450727148489.14697</v>
      </c>
      <c r="I3470" s="133">
        <v>19674873030480.879</v>
      </c>
      <c r="J3470" s="133">
        <v>480123186879.6709</v>
      </c>
      <c r="K3470" s="133">
        <v>126652534400.24417</v>
      </c>
      <c r="L3470" s="133">
        <v>2589115115959.9209</v>
      </c>
      <c r="M3470" s="133">
        <v>23321491016209.867</v>
      </c>
      <c r="N3470" s="133">
        <v>24820645429244.027</v>
      </c>
      <c r="O3470" s="132">
        <v>0.68836317365068556</v>
      </c>
      <c r="P3470" s="132">
        <v>0.75655073986979993</v>
      </c>
      <c r="Q3470" s="133">
        <v>6122.507505980273</v>
      </c>
      <c r="R3470" s="426">
        <v>0.90917500049594846</v>
      </c>
    </row>
    <row r="3471" spans="1:18">
      <c r="A3471" s="134">
        <f t="shared" si="54"/>
        <v>3466</v>
      </c>
      <c r="B3471" s="131">
        <v>9610479.0505498257</v>
      </c>
      <c r="C3471" s="131">
        <v>17557091.449701745</v>
      </c>
      <c r="D3471" s="131">
        <v>621812.9411956484</v>
      </c>
      <c r="E3471" s="131">
        <v>5914164.535193963</v>
      </c>
      <c r="F3471" s="133">
        <v>244473217180.95581</v>
      </c>
      <c r="G3471" s="133">
        <v>69811644391.724091</v>
      </c>
      <c r="H3471" s="133">
        <v>543983630482.40363</v>
      </c>
      <c r="I3471" s="133">
        <v>23960672500562.273</v>
      </c>
      <c r="J3471" s="133">
        <v>280794315129.75226</v>
      </c>
      <c r="K3471" s="133">
        <v>55157691917.639641</v>
      </c>
      <c r="L3471" s="133">
        <v>1046159557964.3505</v>
      </c>
      <c r="M3471" s="133">
        <v>25886767696056.422</v>
      </c>
      <c r="N3471" s="133">
        <v>27493165998148.84</v>
      </c>
      <c r="O3471" s="132">
        <v>0.69968031355726279</v>
      </c>
      <c r="P3471" s="132">
        <v>0.75911472044730677</v>
      </c>
      <c r="Q3471" s="133">
        <v>6781.7380360505276</v>
      </c>
      <c r="R3471" s="426">
        <v>0.92169006998923442</v>
      </c>
    </row>
    <row r="3472" spans="1:18">
      <c r="A3472" s="134">
        <f t="shared" si="54"/>
        <v>3467</v>
      </c>
      <c r="B3472" s="131">
        <v>6954344.7783408258</v>
      </c>
      <c r="C3472" s="131">
        <v>3638144.0215153056</v>
      </c>
      <c r="D3472" s="131">
        <v>1428743.1162054939</v>
      </c>
      <c r="E3472" s="131">
        <v>3577355.7391301407</v>
      </c>
      <c r="F3472" s="133">
        <v>138653919333.77228</v>
      </c>
      <c r="G3472" s="133">
        <v>43461334771.868561</v>
      </c>
      <c r="H3472" s="133">
        <v>425481559472.15765</v>
      </c>
      <c r="I3472" s="133">
        <v>7624505898591.0752</v>
      </c>
      <c r="J3472" s="133">
        <v>245077106767.95007</v>
      </c>
      <c r="K3472" s="133">
        <v>136214598051.93755</v>
      </c>
      <c r="L3472" s="133">
        <v>2279814027281.7661</v>
      </c>
      <c r="M3472" s="133">
        <v>10711093190164.887</v>
      </c>
      <c r="N3472" s="133">
        <v>11467522195922.273</v>
      </c>
      <c r="O3472" s="132">
        <v>0.57048773533783192</v>
      </c>
      <c r="P3472" s="132">
        <v>0.63103455197683644</v>
      </c>
      <c r="Q3472" s="133">
        <v>2828.6931909033729</v>
      </c>
      <c r="R3472" s="426">
        <v>0.77506805554978297</v>
      </c>
    </row>
    <row r="3473" spans="1:18">
      <c r="A3473" s="134">
        <f t="shared" si="54"/>
        <v>3468</v>
      </c>
      <c r="B3473" s="131">
        <v>12261734.227583567</v>
      </c>
      <c r="C3473" s="131">
        <v>20289900.951676302</v>
      </c>
      <c r="D3473" s="131">
        <v>766042.60743077169</v>
      </c>
      <c r="E3473" s="131">
        <v>4976765.57933849</v>
      </c>
      <c r="F3473" s="133">
        <v>258614558486.8468</v>
      </c>
      <c r="G3473" s="133">
        <v>58021934359.199432</v>
      </c>
      <c r="H3473" s="133">
        <v>595341901632.53284</v>
      </c>
      <c r="I3473" s="133">
        <v>26112984287558.004</v>
      </c>
      <c r="J3473" s="133">
        <v>240716180426.74319</v>
      </c>
      <c r="K3473" s="133">
        <v>52763502735.618286</v>
      </c>
      <c r="L3473" s="133">
        <v>1828404134698.7751</v>
      </c>
      <c r="M3473" s="133">
        <v>28830210007051.668</v>
      </c>
      <c r="N3473" s="133">
        <v>30601842732592.383</v>
      </c>
      <c r="O3473" s="132">
        <v>0.71475272278257573</v>
      </c>
      <c r="P3473" s="132">
        <v>0.77476626199347431</v>
      </c>
      <c r="Q3473" s="133">
        <v>7548.5551881086294</v>
      </c>
      <c r="R3473" s="426">
        <v>1.1791265604889583</v>
      </c>
    </row>
    <row r="3474" spans="1:18">
      <c r="A3474" s="134">
        <f t="shared" si="54"/>
        <v>3469</v>
      </c>
      <c r="B3474" s="131">
        <v>10933978.1500504</v>
      </c>
      <c r="C3474" s="131">
        <v>11756314.762006044</v>
      </c>
      <c r="D3474" s="131">
        <v>845225.67956460034</v>
      </c>
      <c r="E3474" s="131">
        <v>4418001.9463606607</v>
      </c>
      <c r="F3474" s="133">
        <v>145870473676.38101</v>
      </c>
      <c r="G3474" s="133">
        <v>43849210429.200737</v>
      </c>
      <c r="H3474" s="133">
        <v>273660848318.75562</v>
      </c>
      <c r="I3474" s="133">
        <v>10751192715563.238</v>
      </c>
      <c r="J3474" s="133">
        <v>258522035699.13947</v>
      </c>
      <c r="K3474" s="133">
        <v>104883434648.91988</v>
      </c>
      <c r="L3474" s="133">
        <v>2138771257843.3318</v>
      </c>
      <c r="M3474" s="133">
        <v>13527030292073.385</v>
      </c>
      <c r="N3474" s="133">
        <v>14328214868910.523</v>
      </c>
      <c r="O3474" s="132">
        <v>0.59296837304237848</v>
      </c>
      <c r="P3474" s="132">
        <v>0.6449095868863044</v>
      </c>
      <c r="Q3474" s="133">
        <v>3534.3401255329363</v>
      </c>
      <c r="R3474" s="426">
        <v>1.0856696858609225</v>
      </c>
    </row>
    <row r="3475" spans="1:18">
      <c r="A3475" s="134">
        <f t="shared" si="54"/>
        <v>3470</v>
      </c>
      <c r="B3475" s="131">
        <v>12714758.458082903</v>
      </c>
      <c r="C3475" s="131">
        <v>17839265.462671563</v>
      </c>
      <c r="D3475" s="131">
        <v>524042.37889140128</v>
      </c>
      <c r="E3475" s="131">
        <v>6883949.5991136488</v>
      </c>
      <c r="F3475" s="133">
        <v>208542500842.55695</v>
      </c>
      <c r="G3475" s="133">
        <v>56008655780.849243</v>
      </c>
      <c r="H3475" s="133">
        <v>585684867495.90503</v>
      </c>
      <c r="I3475" s="133">
        <v>24303958912949.305</v>
      </c>
      <c r="J3475" s="133">
        <v>349204082376.71661</v>
      </c>
      <c r="K3475" s="133">
        <v>57344238300.673309</v>
      </c>
      <c r="L3475" s="133">
        <v>1122735788654.124</v>
      </c>
      <c r="M3475" s="133">
        <v>26418927889776.723</v>
      </c>
      <c r="N3475" s="133">
        <v>28079768252862.707</v>
      </c>
      <c r="O3475" s="132">
        <v>0.67531624228403886</v>
      </c>
      <c r="P3475" s="132">
        <v>0.73442657711047754</v>
      </c>
      <c r="Q3475" s="133">
        <v>6926.43518817531</v>
      </c>
      <c r="R3475" s="426">
        <v>0.84374279174700695</v>
      </c>
    </row>
    <row r="3476" spans="1:18">
      <c r="A3476" s="134">
        <f t="shared" si="54"/>
        <v>3471</v>
      </c>
      <c r="B3476" s="131">
        <v>8205159.6114798347</v>
      </c>
      <c r="C3476" s="131">
        <v>6065925.4675865211</v>
      </c>
      <c r="D3476" s="131">
        <v>1469499.0607007651</v>
      </c>
      <c r="E3476" s="131">
        <v>3679668.7422994198</v>
      </c>
      <c r="F3476" s="133">
        <v>245757929561.80435</v>
      </c>
      <c r="G3476" s="133">
        <v>44140790683.520279</v>
      </c>
      <c r="H3476" s="133">
        <v>692238711164.95532</v>
      </c>
      <c r="I3476" s="133">
        <v>11671926483002.369</v>
      </c>
      <c r="J3476" s="133">
        <v>163233901576.28644</v>
      </c>
      <c r="K3476" s="133">
        <v>130795277996.95381</v>
      </c>
      <c r="L3476" s="133">
        <v>4078749069588.2256</v>
      </c>
      <c r="M3476" s="133">
        <v>16736943443328.789</v>
      </c>
      <c r="N3476" s="133">
        <v>17835373812822.637</v>
      </c>
      <c r="O3476" s="132">
        <v>0.63684471542094179</v>
      </c>
      <c r="P3476" s="132">
        <v>0.72014308749302269</v>
      </c>
      <c r="Q3476" s="133">
        <v>4399.4508665078038</v>
      </c>
      <c r="R3476" s="426">
        <v>1.414449260609135</v>
      </c>
    </row>
    <row r="3477" spans="1:18">
      <c r="A3477" s="134">
        <f t="shared" si="54"/>
        <v>3472</v>
      </c>
      <c r="B3477" s="131">
        <v>8694163.0517750978</v>
      </c>
      <c r="C3477" s="131">
        <v>9402815.1009523459</v>
      </c>
      <c r="D3477" s="131">
        <v>1085134.4359297978</v>
      </c>
      <c r="E3477" s="131">
        <v>5113597.6408980954</v>
      </c>
      <c r="F3477" s="133">
        <v>197338342121.80762</v>
      </c>
      <c r="G3477" s="133">
        <v>54063160968.658691</v>
      </c>
      <c r="H3477" s="133">
        <v>601978509688.65845</v>
      </c>
      <c r="I3477" s="133">
        <v>13572776748821.555</v>
      </c>
      <c r="J3477" s="133">
        <v>297749045882.27557</v>
      </c>
      <c r="K3477" s="133">
        <v>64248090006.433167</v>
      </c>
      <c r="L3477" s="133">
        <v>1988991096511.9602</v>
      </c>
      <c r="M3477" s="133">
        <v>16525743490910.883</v>
      </c>
      <c r="N3477" s="133">
        <v>17573981270482.805</v>
      </c>
      <c r="O3477" s="132">
        <v>0.62620685503022422</v>
      </c>
      <c r="P3477" s="132">
        <v>0.68574953625664403</v>
      </c>
      <c r="Q3477" s="133">
        <v>4334.9731796948208</v>
      </c>
      <c r="R3477" s="426">
        <v>0.88569439272728256</v>
      </c>
    </row>
    <row r="3478" spans="1:18">
      <c r="A3478" s="134">
        <f t="shared" si="54"/>
        <v>3473</v>
      </c>
      <c r="B3478" s="131">
        <v>14120777.814512512</v>
      </c>
      <c r="C3478" s="131">
        <v>5611808.7915776502</v>
      </c>
      <c r="D3478" s="131">
        <v>589169.90948032576</v>
      </c>
      <c r="E3478" s="131">
        <v>3996000.1390224732</v>
      </c>
      <c r="F3478" s="133">
        <v>196249371480.38342</v>
      </c>
      <c r="G3478" s="133">
        <v>39150611917.672264</v>
      </c>
      <c r="H3478" s="133">
        <v>0</v>
      </c>
      <c r="I3478" s="133">
        <v>10348539027264.711</v>
      </c>
      <c r="J3478" s="133">
        <v>235810724238.63162</v>
      </c>
      <c r="K3478" s="133">
        <v>61077110512.295197</v>
      </c>
      <c r="L3478" s="133">
        <v>1202400842696.3325</v>
      </c>
      <c r="M3478" s="133">
        <v>11847827704711.969</v>
      </c>
      <c r="N3478" s="133">
        <v>12556647102119.371</v>
      </c>
      <c r="O3478" s="132">
        <v>0.5041026862015352</v>
      </c>
      <c r="P3478" s="132">
        <v>0.5855963509254607</v>
      </c>
      <c r="Q3478" s="133">
        <v>3097.3475831572205</v>
      </c>
      <c r="R3478" s="426">
        <v>0.93638656683634636</v>
      </c>
    </row>
    <row r="3479" spans="1:18">
      <c r="A3479" s="134">
        <f t="shared" si="54"/>
        <v>3474</v>
      </c>
      <c r="B3479" s="131">
        <v>10082960.758191716</v>
      </c>
      <c r="C3479" s="131">
        <v>14927175.982112691</v>
      </c>
      <c r="D3479" s="131">
        <v>1186126.4527474414</v>
      </c>
      <c r="E3479" s="131">
        <v>4660473.4802766461</v>
      </c>
      <c r="F3479" s="133">
        <v>252505864720.26758</v>
      </c>
      <c r="G3479" s="133">
        <v>56387200058.574356</v>
      </c>
      <c r="H3479" s="133">
        <v>575067155457.3667</v>
      </c>
      <c r="I3479" s="133">
        <v>22258223541762.691</v>
      </c>
      <c r="J3479" s="133">
        <v>391962960592.12469</v>
      </c>
      <c r="K3479" s="133">
        <v>104099748676.3802</v>
      </c>
      <c r="L3479" s="133">
        <v>3080581744914.1494</v>
      </c>
      <c r="M3479" s="133">
        <v>26409935151402.711</v>
      </c>
      <c r="N3479" s="133">
        <v>28110699228189.371</v>
      </c>
      <c r="O3479" s="132">
        <v>0.72620481975141538</v>
      </c>
      <c r="P3479" s="132">
        <v>0.7872285545023251</v>
      </c>
      <c r="Q3479" s="133">
        <v>6934.0649304857843</v>
      </c>
      <c r="R3479" s="426">
        <v>1.0661711161138727</v>
      </c>
    </row>
    <row r="3480" spans="1:18">
      <c r="A3480" s="134">
        <f t="shared" si="54"/>
        <v>3475</v>
      </c>
      <c r="B3480" s="131">
        <v>11813740.029721437</v>
      </c>
      <c r="C3480" s="131">
        <v>3587047.5235010344</v>
      </c>
      <c r="D3480" s="131">
        <v>792177.0946548403</v>
      </c>
      <c r="E3480" s="131">
        <v>5277145.0516223395</v>
      </c>
      <c r="F3480" s="133">
        <v>264050604261.88574</v>
      </c>
      <c r="G3480" s="133">
        <v>52447220535.50354</v>
      </c>
      <c r="H3480" s="133">
        <v>712569528129.69116</v>
      </c>
      <c r="I3480" s="133">
        <v>9463785898067.8125</v>
      </c>
      <c r="J3480" s="133">
        <v>358900015088.99512</v>
      </c>
      <c r="K3480" s="133">
        <v>84319527420.207397</v>
      </c>
      <c r="L3480" s="133">
        <v>1499727486379.7583</v>
      </c>
      <c r="M3480" s="133">
        <v>12119302455086.465</v>
      </c>
      <c r="N3480" s="133">
        <v>13077772684218.232</v>
      </c>
      <c r="O3480" s="132">
        <v>0.55523041788737992</v>
      </c>
      <c r="P3480" s="132">
        <v>0.62310524128780365</v>
      </c>
      <c r="Q3480" s="133">
        <v>3225.8936073552622</v>
      </c>
      <c r="R3480" s="426">
        <v>0.98814280042410396</v>
      </c>
    </row>
    <row r="3481" spans="1:18">
      <c r="A3481" s="134">
        <f t="shared" si="54"/>
        <v>3476</v>
      </c>
      <c r="B3481" s="131">
        <v>5520983.503482746</v>
      </c>
      <c r="C3481" s="131">
        <v>3550124.0846359893</v>
      </c>
      <c r="D3481" s="131">
        <v>918330.51681733772</v>
      </c>
      <c r="E3481" s="131">
        <v>7237628.4608979262</v>
      </c>
      <c r="F3481" s="133">
        <v>245132237081.48615</v>
      </c>
      <c r="G3481" s="133">
        <v>64854959275.426117</v>
      </c>
      <c r="H3481" s="133">
        <v>418969090171.84558</v>
      </c>
      <c r="I3481" s="133">
        <v>8791909094521.6084</v>
      </c>
      <c r="J3481" s="133">
        <v>550958748096.8418</v>
      </c>
      <c r="K3481" s="133">
        <v>114359629172.18849</v>
      </c>
      <c r="L3481" s="133">
        <v>2518215406620.1099</v>
      </c>
      <c r="M3481" s="133">
        <v>12394411968582.594</v>
      </c>
      <c r="N3481" s="133">
        <v>13210713753918.645</v>
      </c>
      <c r="O3481" s="132">
        <v>0.56354908811766935</v>
      </c>
      <c r="P3481" s="132">
        <v>0.61602566587122864</v>
      </c>
      <c r="Q3481" s="133">
        <v>3258.6861751156007</v>
      </c>
      <c r="R3481" s="426">
        <v>1.2165683553028479</v>
      </c>
    </row>
    <row r="3482" spans="1:18">
      <c r="A3482" s="134">
        <f t="shared" si="54"/>
        <v>3477</v>
      </c>
      <c r="B3482" s="131">
        <v>7649571.4757446963</v>
      </c>
      <c r="C3482" s="131">
        <v>5292319.8654754674</v>
      </c>
      <c r="D3482" s="131">
        <v>1307994.6644747721</v>
      </c>
      <c r="E3482" s="131">
        <v>2831990.1369593069</v>
      </c>
      <c r="F3482" s="133">
        <v>228983235220.42496</v>
      </c>
      <c r="G3482" s="133">
        <v>48727414150.224281</v>
      </c>
      <c r="H3482" s="133">
        <v>701927439743.02271</v>
      </c>
      <c r="I3482" s="133">
        <v>11182266886618.369</v>
      </c>
      <c r="J3482" s="133">
        <v>142087974228.6712</v>
      </c>
      <c r="K3482" s="133">
        <v>105295509521.31383</v>
      </c>
      <c r="L3482" s="133">
        <v>3719108011689.0625</v>
      </c>
      <c r="M3482" s="133">
        <v>15850685821800.441</v>
      </c>
      <c r="N3482" s="133">
        <v>16914282400842.879</v>
      </c>
      <c r="O3482" s="132">
        <v>0.66448251076095799</v>
      </c>
      <c r="P3482" s="132">
        <v>0.7324587391187567</v>
      </c>
      <c r="Q3482" s="133">
        <v>4172.2452888117614</v>
      </c>
      <c r="R3482" s="426">
        <v>1.2026257630927031</v>
      </c>
    </row>
    <row r="3483" spans="1:18">
      <c r="A3483" s="134">
        <f t="shared" si="54"/>
        <v>3478</v>
      </c>
      <c r="B3483" s="131">
        <v>8682892.6520833615</v>
      </c>
      <c r="C3483" s="131">
        <v>4567466.6818249226</v>
      </c>
      <c r="D3483" s="131">
        <v>1374986.6923724869</v>
      </c>
      <c r="E3483" s="131">
        <v>5000549.1809301898</v>
      </c>
      <c r="F3483" s="133">
        <v>148833513041.95511</v>
      </c>
      <c r="G3483" s="133">
        <v>51142225503.803535</v>
      </c>
      <c r="H3483" s="133">
        <v>442066285823.54431</v>
      </c>
      <c r="I3483" s="133">
        <v>8616596690200.6211</v>
      </c>
      <c r="J3483" s="133">
        <v>339532823582.00403</v>
      </c>
      <c r="K3483" s="133">
        <v>113750558644.49031</v>
      </c>
      <c r="L3483" s="133">
        <v>3077583643000.4121</v>
      </c>
      <c r="M3483" s="133">
        <v>12589530001251.072</v>
      </c>
      <c r="N3483" s="133">
        <v>13476943083738.58</v>
      </c>
      <c r="O3483" s="132">
        <v>0.5900832276830652</v>
      </c>
      <c r="P3483" s="132">
        <v>0.66074227637190208</v>
      </c>
      <c r="Q3483" s="133">
        <v>3324.356952081544</v>
      </c>
      <c r="R3483" s="426">
        <v>1.0252331623287123</v>
      </c>
    </row>
    <row r="3484" spans="1:18">
      <c r="A3484" s="134">
        <f t="shared" si="54"/>
        <v>3479</v>
      </c>
      <c r="B3484" s="131">
        <v>10223470.910638923</v>
      </c>
      <c r="C3484" s="131">
        <v>6189016.8490797943</v>
      </c>
      <c r="D3484" s="131">
        <v>557458.25545630953</v>
      </c>
      <c r="E3484" s="131">
        <v>3413669.7886962546</v>
      </c>
      <c r="F3484" s="133">
        <v>200870839304.31393</v>
      </c>
      <c r="G3484" s="133">
        <v>43778419629.921989</v>
      </c>
      <c r="H3484" s="133">
        <v>673398763488.8114</v>
      </c>
      <c r="I3484" s="133">
        <v>9811017219142.916</v>
      </c>
      <c r="J3484" s="133">
        <v>208298067082.00916</v>
      </c>
      <c r="K3484" s="133">
        <v>66142577598.662819</v>
      </c>
      <c r="L3484" s="133">
        <v>1356294092396.6304</v>
      </c>
      <c r="M3484" s="133">
        <v>12115150719709.029</v>
      </c>
      <c r="N3484" s="133">
        <v>12917963990065.582</v>
      </c>
      <c r="O3484" s="132">
        <v>0.59771492351851774</v>
      </c>
      <c r="P3484" s="132">
        <v>0.66535337941989048</v>
      </c>
      <c r="Q3484" s="133">
        <v>3186.4736038642286</v>
      </c>
      <c r="R3484" s="426">
        <v>1.1026206934627609</v>
      </c>
    </row>
    <row r="3485" spans="1:18">
      <c r="A3485" s="134">
        <f t="shared" si="54"/>
        <v>3480</v>
      </c>
      <c r="B3485" s="131">
        <v>7880406.8067539204</v>
      </c>
      <c r="C3485" s="131">
        <v>3251626.8307031011</v>
      </c>
      <c r="D3485" s="131">
        <v>860813.64241298498</v>
      </c>
      <c r="E3485" s="131">
        <v>5268784.8648389746</v>
      </c>
      <c r="F3485" s="133">
        <v>198224808790.46088</v>
      </c>
      <c r="G3485" s="133">
        <v>50907887132.489288</v>
      </c>
      <c r="H3485" s="133">
        <v>698252515585.72144</v>
      </c>
      <c r="I3485" s="133">
        <v>7217898237939.6543</v>
      </c>
      <c r="J3485" s="133">
        <v>365538173649.9071</v>
      </c>
      <c r="K3485" s="133">
        <v>88545588024.517136</v>
      </c>
      <c r="L3485" s="133">
        <v>2106277419526.9915</v>
      </c>
      <c r="M3485" s="133">
        <v>10476511934726.793</v>
      </c>
      <c r="N3485" s="133">
        <v>11288421907682.203</v>
      </c>
      <c r="O3485" s="132">
        <v>0.5657648784608561</v>
      </c>
      <c r="P3485" s="132">
        <v>0.66041345335304369</v>
      </c>
      <c r="Q3485" s="133">
        <v>2784.5145307553535</v>
      </c>
      <c r="R3485" s="426">
        <v>1.1351024354867023</v>
      </c>
    </row>
    <row r="3486" spans="1:18">
      <c r="A3486" s="134">
        <f t="shared" si="54"/>
        <v>3481</v>
      </c>
      <c r="B3486" s="131">
        <v>10970307.702032899</v>
      </c>
      <c r="C3486" s="131">
        <v>6156521.9198588599</v>
      </c>
      <c r="D3486" s="131">
        <v>738192.42553046043</v>
      </c>
      <c r="E3486" s="131">
        <v>8708714.6196939237</v>
      </c>
      <c r="F3486" s="133">
        <v>217021791073.73682</v>
      </c>
      <c r="G3486" s="133">
        <v>47332099399.507034</v>
      </c>
      <c r="H3486" s="133">
        <v>532407006429.62866</v>
      </c>
      <c r="I3486" s="133">
        <v>11853920234554.248</v>
      </c>
      <c r="J3486" s="133">
        <v>599047229307.31628</v>
      </c>
      <c r="K3486" s="133">
        <v>61494846972.673485</v>
      </c>
      <c r="L3486" s="133">
        <v>1763789937418.2393</v>
      </c>
      <c r="M3486" s="133">
        <v>14810659254682.105</v>
      </c>
      <c r="N3486" s="133">
        <v>15957509591973.426</v>
      </c>
      <c r="O3486" s="132">
        <v>0.56671009039607012</v>
      </c>
      <c r="P3486" s="132">
        <v>0.62595401884422963</v>
      </c>
      <c r="Q3486" s="133">
        <v>3936.2381825292123</v>
      </c>
      <c r="R3486" s="426">
        <v>0.9809284481975723</v>
      </c>
    </row>
    <row r="3487" spans="1:18">
      <c r="A3487" s="134">
        <f t="shared" si="54"/>
        <v>3482</v>
      </c>
      <c r="B3487" s="131">
        <v>5770119.828625801</v>
      </c>
      <c r="C3487" s="131">
        <v>3952856.1145203342</v>
      </c>
      <c r="D3487" s="131">
        <v>461577.01093572489</v>
      </c>
      <c r="E3487" s="131">
        <v>2680987.8899628641</v>
      </c>
      <c r="F3487" s="133">
        <v>222011909350.41077</v>
      </c>
      <c r="G3487" s="133">
        <v>50125741873.028488</v>
      </c>
      <c r="H3487" s="133">
        <v>338129669741.03815</v>
      </c>
      <c r="I3487" s="133">
        <v>8343725156133.3701</v>
      </c>
      <c r="J3487" s="133">
        <v>170280559706.6666</v>
      </c>
      <c r="K3487" s="133">
        <v>60937866976.604805</v>
      </c>
      <c r="L3487" s="133">
        <v>1204858678783.1306</v>
      </c>
      <c r="M3487" s="133">
        <v>10117931931340.811</v>
      </c>
      <c r="N3487" s="133">
        <v>10832445416057.303</v>
      </c>
      <c r="O3487" s="132">
        <v>0.63533875167100395</v>
      </c>
      <c r="P3487" s="132">
        <v>0.68579601215056252</v>
      </c>
      <c r="Q3487" s="133">
        <v>2672.0388298118655</v>
      </c>
      <c r="R3487" s="426">
        <v>1.1020568065633314</v>
      </c>
    </row>
    <row r="3488" spans="1:18">
      <c r="A3488" s="134">
        <f t="shared" si="54"/>
        <v>3483</v>
      </c>
      <c r="B3488" s="131">
        <v>7103111.558333193</v>
      </c>
      <c r="C3488" s="131">
        <v>14405051.716294039</v>
      </c>
      <c r="D3488" s="131">
        <v>925634.36912309076</v>
      </c>
      <c r="E3488" s="131">
        <v>4357648.3407023847</v>
      </c>
      <c r="F3488" s="133">
        <v>332831254893.50659</v>
      </c>
      <c r="G3488" s="133">
        <v>89284107302.375092</v>
      </c>
      <c r="H3488" s="133">
        <v>537805186573.60388</v>
      </c>
      <c r="I3488" s="133">
        <v>23105569884548.992</v>
      </c>
      <c r="J3488" s="133">
        <v>374457901749.42377</v>
      </c>
      <c r="K3488" s="133">
        <v>78469863353.184692</v>
      </c>
      <c r="L3488" s="133">
        <v>2290795570569.0527</v>
      </c>
      <c r="M3488" s="133">
        <v>26387098406794.258</v>
      </c>
      <c r="N3488" s="133">
        <v>28045736001566.535</v>
      </c>
      <c r="O3488" s="132">
        <v>0.73811757911068776</v>
      </c>
      <c r="P3488" s="132">
        <v>0.81083313054263151</v>
      </c>
      <c r="Q3488" s="133">
        <v>6918.0404542591359</v>
      </c>
      <c r="R3488" s="426">
        <v>1.2539378518207969</v>
      </c>
    </row>
    <row r="3489" spans="1:18">
      <c r="A3489" s="134">
        <f t="shared" si="54"/>
        <v>3484</v>
      </c>
      <c r="B3489" s="131">
        <v>8678184.6348477434</v>
      </c>
      <c r="C3489" s="131">
        <v>7896125.9317253092</v>
      </c>
      <c r="D3489" s="131">
        <v>468081.36289785232</v>
      </c>
      <c r="E3489" s="131">
        <v>4370671.4300989583</v>
      </c>
      <c r="F3489" s="133">
        <v>191173182321.14771</v>
      </c>
      <c r="G3489" s="133">
        <v>37133785023.801491</v>
      </c>
      <c r="H3489" s="133">
        <v>502883966720.45313</v>
      </c>
      <c r="I3489" s="133">
        <v>12632562390378.697</v>
      </c>
      <c r="J3489" s="133">
        <v>357123847584.30817</v>
      </c>
      <c r="K3489" s="133">
        <v>54136520218.526031</v>
      </c>
      <c r="L3489" s="133">
        <v>1192209038603.1243</v>
      </c>
      <c r="M3489" s="133">
        <v>14738915763505.109</v>
      </c>
      <c r="N3489" s="133">
        <v>15756621039138.885</v>
      </c>
      <c r="O3489" s="132">
        <v>0.6559753538857116</v>
      </c>
      <c r="P3489" s="132">
        <v>0.71989213056604395</v>
      </c>
      <c r="Q3489" s="133">
        <v>3886.6850121210864</v>
      </c>
      <c r="R3489" s="426">
        <v>1.1427343977090578</v>
      </c>
    </row>
    <row r="3490" spans="1:18">
      <c r="A3490" s="134">
        <f t="shared" si="54"/>
        <v>3485</v>
      </c>
      <c r="B3490" s="131">
        <v>16348317.844550222</v>
      </c>
      <c r="C3490" s="131">
        <v>5034307.4171526646</v>
      </c>
      <c r="D3490" s="131">
        <v>1643132.4675752553</v>
      </c>
      <c r="E3490" s="131">
        <v>5836218.9657349931</v>
      </c>
      <c r="F3490" s="133">
        <v>292907821233.34521</v>
      </c>
      <c r="G3490" s="133">
        <v>55627352128.948776</v>
      </c>
      <c r="H3490" s="133">
        <v>326575485600.93481</v>
      </c>
      <c r="I3490" s="133">
        <v>12192192960847.875</v>
      </c>
      <c r="J3490" s="133">
        <v>302383279536.99438</v>
      </c>
      <c r="K3490" s="133">
        <v>183890087260.81946</v>
      </c>
      <c r="L3490" s="133">
        <v>3675038144752.792</v>
      </c>
      <c r="M3490" s="133">
        <v>16680079957999.418</v>
      </c>
      <c r="N3490" s="133">
        <v>17944829224674.066</v>
      </c>
      <c r="O3490" s="132">
        <v>0.53349599936121472</v>
      </c>
      <c r="P3490" s="132">
        <v>0.59848854926483763</v>
      </c>
      <c r="Q3490" s="133">
        <v>4426.4502280893112</v>
      </c>
      <c r="R3490" s="426">
        <v>1.1924469331873628</v>
      </c>
    </row>
    <row r="3491" spans="1:18">
      <c r="A3491" s="134">
        <f t="shared" si="54"/>
        <v>3486</v>
      </c>
      <c r="B3491" s="131">
        <v>7856109.0754498858</v>
      </c>
      <c r="C3491" s="131">
        <v>4168687.535989638</v>
      </c>
      <c r="D3491" s="131">
        <v>757802.23748723371</v>
      </c>
      <c r="E3491" s="131">
        <v>3998258.3165597813</v>
      </c>
      <c r="F3491" s="133">
        <v>208363166594.01544</v>
      </c>
      <c r="G3491" s="133">
        <v>67590422290.560028</v>
      </c>
      <c r="H3491" s="133">
        <v>549676590851.29889</v>
      </c>
      <c r="I3491" s="133">
        <v>8292983294613.4668</v>
      </c>
      <c r="J3491" s="133">
        <v>277746330727.72076</v>
      </c>
      <c r="K3491" s="133">
        <v>86093327029.408188</v>
      </c>
      <c r="L3491" s="133">
        <v>1562250470281.1497</v>
      </c>
      <c r="M3491" s="133">
        <v>10768750013503.045</v>
      </c>
      <c r="N3491" s="133">
        <v>11549656667645</v>
      </c>
      <c r="O3491" s="132">
        <v>0.60407026502437078</v>
      </c>
      <c r="P3491" s="132">
        <v>0.66129314716563026</v>
      </c>
      <c r="Q3491" s="133">
        <v>2848.9532973963987</v>
      </c>
      <c r="R3491" s="426">
        <v>0.93707329036881748</v>
      </c>
    </row>
    <row r="3492" spans="1:18">
      <c r="A3492" s="134">
        <f t="shared" si="54"/>
        <v>3487</v>
      </c>
      <c r="B3492" s="131">
        <v>7980646.1218988588</v>
      </c>
      <c r="C3492" s="131">
        <v>3958499.3588812952</v>
      </c>
      <c r="D3492" s="131">
        <v>1480499.1180567627</v>
      </c>
      <c r="E3492" s="131">
        <v>5813353.3243660498</v>
      </c>
      <c r="F3492" s="133">
        <v>216999018728.04108</v>
      </c>
      <c r="G3492" s="133">
        <v>51036980558.457703</v>
      </c>
      <c r="H3492" s="133">
        <v>505246964845.77478</v>
      </c>
      <c r="I3492" s="133">
        <v>8177194590929.1553</v>
      </c>
      <c r="J3492" s="133">
        <v>390305775417.31989</v>
      </c>
      <c r="K3492" s="133">
        <v>128661067689.43073</v>
      </c>
      <c r="L3492" s="133">
        <v>3608461206606.8164</v>
      </c>
      <c r="M3492" s="133">
        <v>12809869605488.498</v>
      </c>
      <c r="N3492" s="133">
        <v>13677350658429.049</v>
      </c>
      <c r="O3492" s="132">
        <v>0.53432609037700385</v>
      </c>
      <c r="P3492" s="132">
        <v>0.63457426185139709</v>
      </c>
      <c r="Q3492" s="133">
        <v>3373.791479632227</v>
      </c>
      <c r="R3492" s="426">
        <v>1.3375765870808494</v>
      </c>
    </row>
    <row r="3493" spans="1:18">
      <c r="A3493" s="134">
        <f t="shared" si="54"/>
        <v>3488</v>
      </c>
      <c r="B3493" s="131">
        <v>6699316.4777720617</v>
      </c>
      <c r="C3493" s="131">
        <v>5376474.6748567009</v>
      </c>
      <c r="D3493" s="131">
        <v>897174.27466737479</v>
      </c>
      <c r="E3493" s="131">
        <v>3388774.8778338269</v>
      </c>
      <c r="F3493" s="133">
        <v>168811789428.94196</v>
      </c>
      <c r="G3493" s="133">
        <v>34242150337.035561</v>
      </c>
      <c r="H3493" s="133">
        <v>601590509723.87085</v>
      </c>
      <c r="I3493" s="133">
        <v>10109036659616.453</v>
      </c>
      <c r="J3493" s="133">
        <v>223806354078.01297</v>
      </c>
      <c r="K3493" s="133">
        <v>96063095271.440002</v>
      </c>
      <c r="L3493" s="133">
        <v>2086055444351.7764</v>
      </c>
      <c r="M3493" s="133">
        <v>13116552063041.555</v>
      </c>
      <c r="N3493" s="133">
        <v>14093977905694.961</v>
      </c>
      <c r="O3493" s="132">
        <v>0.62902420559193151</v>
      </c>
      <c r="P3493" s="132">
        <v>0.70535806873730389</v>
      </c>
      <c r="Q3493" s="133">
        <v>3476.5609042168135</v>
      </c>
      <c r="R3493" s="426">
        <v>1.0980111519873379</v>
      </c>
    </row>
    <row r="3494" spans="1:18">
      <c r="A3494" s="134">
        <f t="shared" si="54"/>
        <v>3489</v>
      </c>
      <c r="B3494" s="131">
        <v>10125048.583215008</v>
      </c>
      <c r="C3494" s="131">
        <v>18809188.556834504</v>
      </c>
      <c r="D3494" s="131">
        <v>1093407.7388650319</v>
      </c>
      <c r="E3494" s="131">
        <v>5509142.8165008007</v>
      </c>
      <c r="F3494" s="133">
        <v>226241032221.233</v>
      </c>
      <c r="G3494" s="133">
        <v>70674467108.519638</v>
      </c>
      <c r="H3494" s="133">
        <v>392132273754.06641</v>
      </c>
      <c r="I3494" s="133">
        <v>25041820102840.508</v>
      </c>
      <c r="J3494" s="133">
        <v>376385771810.47028</v>
      </c>
      <c r="K3494" s="133">
        <v>73426661923.07486</v>
      </c>
      <c r="L3494" s="133">
        <v>2550038862899.1172</v>
      </c>
      <c r="M3494" s="133">
        <v>28433803673227.234</v>
      </c>
      <c r="N3494" s="133">
        <v>30181249942268.367</v>
      </c>
      <c r="O3494" s="132">
        <v>0.7072007391619618</v>
      </c>
      <c r="P3494" s="132">
        <v>0.77401183589590838</v>
      </c>
      <c r="Q3494" s="133">
        <v>7444.8075831939732</v>
      </c>
      <c r="R3494" s="426">
        <v>1.1743268375477161</v>
      </c>
    </row>
    <row r="3495" spans="1:18">
      <c r="A3495" s="134">
        <f t="shared" si="54"/>
        <v>3490</v>
      </c>
      <c r="B3495" s="131">
        <v>9189338.9902922176</v>
      </c>
      <c r="C3495" s="131">
        <v>3816603.9915118148</v>
      </c>
      <c r="D3495" s="131">
        <v>549694.14693476411</v>
      </c>
      <c r="E3495" s="131">
        <v>4779535.922807334</v>
      </c>
      <c r="F3495" s="133">
        <v>188815433680.03534</v>
      </c>
      <c r="G3495" s="133">
        <v>49420157077.195969</v>
      </c>
      <c r="H3495" s="133">
        <v>175173930897.85709</v>
      </c>
      <c r="I3495" s="133">
        <v>8360517916502</v>
      </c>
      <c r="J3495" s="133">
        <v>216716012797.63391</v>
      </c>
      <c r="K3495" s="133">
        <v>62952258254.417435</v>
      </c>
      <c r="L3495" s="133">
        <v>1383041122183.6714</v>
      </c>
      <c r="M3495" s="133">
        <v>10198401240635.58</v>
      </c>
      <c r="N3495" s="133">
        <v>10940312862447.859</v>
      </c>
      <c r="O3495" s="132">
        <v>0.54322868384997425</v>
      </c>
      <c r="P3495" s="132">
        <v>0.60084080524760031</v>
      </c>
      <c r="Q3495" s="133">
        <v>2698.6464880236458</v>
      </c>
      <c r="R3495" s="426">
        <v>1.3144366369017397</v>
      </c>
    </row>
    <row r="3496" spans="1:18">
      <c r="A3496" s="134">
        <f t="shared" si="54"/>
        <v>3491</v>
      </c>
      <c r="B3496" s="131">
        <v>16414257.78417019</v>
      </c>
      <c r="C3496" s="131">
        <v>15848117.739720136</v>
      </c>
      <c r="D3496" s="131">
        <v>765218.9009256931</v>
      </c>
      <c r="E3496" s="131">
        <v>4874267.8039018009</v>
      </c>
      <c r="F3496" s="133">
        <v>236368602917.96634</v>
      </c>
      <c r="G3496" s="133">
        <v>69440147619.874573</v>
      </c>
      <c r="H3496" s="133">
        <v>451140125210.73114</v>
      </c>
      <c r="I3496" s="133">
        <v>23041929799277.984</v>
      </c>
      <c r="J3496" s="133">
        <v>305966574197.76971</v>
      </c>
      <c r="K3496" s="133">
        <v>63986139686.682182</v>
      </c>
      <c r="L3496" s="133">
        <v>1564289450164.4287</v>
      </c>
      <c r="M3496" s="133">
        <v>25427312088537.598</v>
      </c>
      <c r="N3496" s="133">
        <v>27011106919127.574</v>
      </c>
      <c r="O3496" s="132">
        <v>0.65680695576774861</v>
      </c>
      <c r="P3496" s="132">
        <v>0.71884909087032012</v>
      </c>
      <c r="Q3496" s="133">
        <v>6662.8285444320609</v>
      </c>
      <c r="R3496" s="426">
        <v>1.1192143470805103</v>
      </c>
    </row>
    <row r="3497" spans="1:18">
      <c r="A3497" s="134">
        <f t="shared" si="54"/>
        <v>3492</v>
      </c>
      <c r="B3497" s="131">
        <v>7134687.5968864998</v>
      </c>
      <c r="C3497" s="131">
        <v>5394453.0438432656</v>
      </c>
      <c r="D3497" s="131">
        <v>867404.86676905653</v>
      </c>
      <c r="E3497" s="131">
        <v>4724527.1610344639</v>
      </c>
      <c r="F3497" s="133">
        <v>223182753494.35834</v>
      </c>
      <c r="G3497" s="133">
        <v>37826061175.512924</v>
      </c>
      <c r="H3497" s="133">
        <v>612645193861.72424</v>
      </c>
      <c r="I3497" s="133">
        <v>10286422132310.402</v>
      </c>
      <c r="J3497" s="133">
        <v>249721493458.85831</v>
      </c>
      <c r="K3497" s="133">
        <v>91900346190.774277</v>
      </c>
      <c r="L3497" s="133">
        <v>1537550298617.9895</v>
      </c>
      <c r="M3497" s="133">
        <v>12778239464439.748</v>
      </c>
      <c r="N3497" s="133">
        <v>13680587952174.721</v>
      </c>
      <c r="O3497" s="132">
        <v>0.58801011555641036</v>
      </c>
      <c r="P3497" s="132">
        <v>0.65556484451397135</v>
      </c>
      <c r="Q3497" s="133">
        <v>3374.5900227367342</v>
      </c>
      <c r="R3497" s="426">
        <v>0.8641414789834061</v>
      </c>
    </row>
    <row r="3498" spans="1:18">
      <c r="A3498" s="134">
        <f t="shared" si="54"/>
        <v>3493</v>
      </c>
      <c r="B3498" s="131">
        <v>10818329.639721489</v>
      </c>
      <c r="C3498" s="131">
        <v>5658413.6650256375</v>
      </c>
      <c r="D3498" s="131">
        <v>383657.01581281063</v>
      </c>
      <c r="E3498" s="131">
        <v>6543298.4617101699</v>
      </c>
      <c r="F3498" s="133">
        <v>266675766383.41425</v>
      </c>
      <c r="G3498" s="133">
        <v>49942962149.960068</v>
      </c>
      <c r="H3498" s="133">
        <v>801446030170.72461</v>
      </c>
      <c r="I3498" s="133">
        <v>10927166016198.773</v>
      </c>
      <c r="J3498" s="133">
        <v>417384389609.79791</v>
      </c>
      <c r="K3498" s="133">
        <v>46874082283.310249</v>
      </c>
      <c r="L3498" s="133">
        <v>804129007909.42188</v>
      </c>
      <c r="M3498" s="133">
        <v>12996999526172.029</v>
      </c>
      <c r="N3498" s="133">
        <v>13977437486602.377</v>
      </c>
      <c r="O3498" s="132">
        <v>0.56720241620291734</v>
      </c>
      <c r="P3498" s="132">
        <v>0.62930612820368148</v>
      </c>
      <c r="Q3498" s="133">
        <v>3447.8138842137091</v>
      </c>
      <c r="R3498" s="426">
        <v>1.0828451620495234</v>
      </c>
    </row>
    <row r="3499" spans="1:18">
      <c r="A3499" s="134">
        <f t="shared" si="54"/>
        <v>3494</v>
      </c>
      <c r="B3499" s="131">
        <v>8305241.5590010015</v>
      </c>
      <c r="C3499" s="131">
        <v>13770190.637597971</v>
      </c>
      <c r="D3499" s="131">
        <v>964871.43377804768</v>
      </c>
      <c r="E3499" s="131">
        <v>3557301.1494239559</v>
      </c>
      <c r="F3499" s="133">
        <v>179646433149.55984</v>
      </c>
      <c r="G3499" s="133">
        <v>51164449948.545601</v>
      </c>
      <c r="H3499" s="133">
        <v>847424931468.80786</v>
      </c>
      <c r="I3499" s="133">
        <v>22713171159412.203</v>
      </c>
      <c r="J3499" s="133">
        <v>196739775761.14365</v>
      </c>
      <c r="K3499" s="133">
        <v>90419842206.671631</v>
      </c>
      <c r="L3499" s="133">
        <v>2143408458975.6211</v>
      </c>
      <c r="M3499" s="133">
        <v>25991164167824.449</v>
      </c>
      <c r="N3499" s="133">
        <v>27573466347573.488</v>
      </c>
      <c r="O3499" s="132">
        <v>0.72117972398620922</v>
      </c>
      <c r="P3499" s="132">
        <v>0.79299623839045563</v>
      </c>
      <c r="Q3499" s="133">
        <v>6801.5457196777224</v>
      </c>
      <c r="R3499" s="426">
        <v>1.106885380723845</v>
      </c>
    </row>
    <row r="3500" spans="1:18">
      <c r="A3500" s="134">
        <f t="shared" si="54"/>
        <v>3495</v>
      </c>
      <c r="B3500" s="131">
        <v>16230227.733573595</v>
      </c>
      <c r="C3500" s="131">
        <v>10537799.066041194</v>
      </c>
      <c r="D3500" s="131">
        <v>771381.76252541307</v>
      </c>
      <c r="E3500" s="131">
        <v>5234160.6280989833</v>
      </c>
      <c r="F3500" s="133">
        <v>245443789841.65875</v>
      </c>
      <c r="G3500" s="133">
        <v>77541804926.758362</v>
      </c>
      <c r="H3500" s="133">
        <v>0</v>
      </c>
      <c r="I3500" s="133">
        <v>13741082669880.568</v>
      </c>
      <c r="J3500" s="133">
        <v>326348916840.21149</v>
      </c>
      <c r="K3500" s="133">
        <v>83092284017.215164</v>
      </c>
      <c r="L3500" s="133">
        <v>2043085497508.6292</v>
      </c>
      <c r="M3500" s="133">
        <v>16193609368246.623</v>
      </c>
      <c r="N3500" s="133">
        <v>17133472648572.199</v>
      </c>
      <c r="O3500" s="132">
        <v>0.56161103904661147</v>
      </c>
      <c r="P3500" s="132">
        <v>0.61814905084172345</v>
      </c>
      <c r="Q3500" s="133">
        <v>4226.3129374869759</v>
      </c>
      <c r="R3500" s="426">
        <v>1.166341323519638</v>
      </c>
    </row>
    <row r="3501" spans="1:18">
      <c r="A3501" s="134">
        <f t="shared" si="54"/>
        <v>3496</v>
      </c>
      <c r="B3501" s="131">
        <v>9720870.0054280702</v>
      </c>
      <c r="C3501" s="131">
        <v>5911876.2636997821</v>
      </c>
      <c r="D3501" s="131">
        <v>904966.73238448834</v>
      </c>
      <c r="E3501" s="131">
        <v>3632863.9066568278</v>
      </c>
      <c r="F3501" s="133">
        <v>264966152468.50424</v>
      </c>
      <c r="G3501" s="133">
        <v>61474073151.902557</v>
      </c>
      <c r="H3501" s="133">
        <v>931681286570.74353</v>
      </c>
      <c r="I3501" s="133">
        <v>9910715039398.918</v>
      </c>
      <c r="J3501" s="133">
        <v>256073260401.01538</v>
      </c>
      <c r="K3501" s="133">
        <v>73358941344.856903</v>
      </c>
      <c r="L3501" s="133">
        <v>1632721679524.293</v>
      </c>
      <c r="M3501" s="133">
        <v>12804550207239.828</v>
      </c>
      <c r="N3501" s="133">
        <v>13752739628730.219</v>
      </c>
      <c r="O3501" s="132">
        <v>0.60193318686340491</v>
      </c>
      <c r="P3501" s="132">
        <v>0.68595478759385686</v>
      </c>
      <c r="Q3501" s="133">
        <v>3392.3876735891017</v>
      </c>
      <c r="R3501" s="426">
        <v>1.0590738459447402</v>
      </c>
    </row>
    <row r="3502" spans="1:18">
      <c r="A3502" s="134">
        <f t="shared" si="54"/>
        <v>3497</v>
      </c>
      <c r="B3502" s="131">
        <v>5764643.8077108292</v>
      </c>
      <c r="C3502" s="131">
        <v>14314113.798152093</v>
      </c>
      <c r="D3502" s="131">
        <v>1354690.2770999419</v>
      </c>
      <c r="E3502" s="131">
        <v>3203970.0248652827</v>
      </c>
      <c r="F3502" s="133">
        <v>248911976855.75266</v>
      </c>
      <c r="G3502" s="133">
        <v>49896058080.51796</v>
      </c>
      <c r="H3502" s="133">
        <v>632443289143.34094</v>
      </c>
      <c r="I3502" s="133">
        <v>20359378674762.824</v>
      </c>
      <c r="J3502" s="133">
        <v>136763935150.97388</v>
      </c>
      <c r="K3502" s="133">
        <v>102851457041.38272</v>
      </c>
      <c r="L3502" s="133">
        <v>3588637158446.2212</v>
      </c>
      <c r="M3502" s="133">
        <v>24820074514544.742</v>
      </c>
      <c r="N3502" s="133">
        <v>26416327365088.039</v>
      </c>
      <c r="O3502" s="132">
        <v>0.72251772441752238</v>
      </c>
      <c r="P3502" s="132">
        <v>0.7921008077530558</v>
      </c>
      <c r="Q3502" s="133">
        <v>6516.1142982456931</v>
      </c>
      <c r="R3502" s="426">
        <v>1.3257309745580186</v>
      </c>
    </row>
    <row r="3503" spans="1:18">
      <c r="A3503" s="134">
        <f t="shared" si="54"/>
        <v>3498</v>
      </c>
      <c r="B3503" s="131">
        <v>12870373.165146835</v>
      </c>
      <c r="C3503" s="131">
        <v>9406675.7913474254</v>
      </c>
      <c r="D3503" s="131">
        <v>862565.63224759023</v>
      </c>
      <c r="E3503" s="131">
        <v>4380230.3800401678</v>
      </c>
      <c r="F3503" s="133">
        <v>213414665005.9585</v>
      </c>
      <c r="G3503" s="133">
        <v>63067144543.925529</v>
      </c>
      <c r="H3503" s="133">
        <v>407160918424.04163</v>
      </c>
      <c r="I3503" s="133">
        <v>12800569222564.742</v>
      </c>
      <c r="J3503" s="133">
        <v>242801438042.07861</v>
      </c>
      <c r="K3503" s="133">
        <v>74378045346.775085</v>
      </c>
      <c r="L3503" s="133">
        <v>1850218027604.2832</v>
      </c>
      <c r="M3503" s="133">
        <v>15375127651981.92</v>
      </c>
      <c r="N3503" s="133">
        <v>16366118892195.303</v>
      </c>
      <c r="O3503" s="132">
        <v>0.5998535485701616</v>
      </c>
      <c r="P3503" s="132">
        <v>0.66000391665712277</v>
      </c>
      <c r="Q3503" s="133">
        <v>4037.0298204724477</v>
      </c>
      <c r="R3503" s="426">
        <v>1.0143285075099739</v>
      </c>
    </row>
    <row r="3504" spans="1:18">
      <c r="A3504" s="134">
        <f t="shared" si="54"/>
        <v>3499</v>
      </c>
      <c r="B3504" s="131">
        <v>8259274.2518426059</v>
      </c>
      <c r="C3504" s="131">
        <v>15882445.085867286</v>
      </c>
      <c r="D3504" s="131">
        <v>1048605.5863577581</v>
      </c>
      <c r="E3504" s="131">
        <v>2875269.9745510174</v>
      </c>
      <c r="F3504" s="133">
        <v>275110041387.30444</v>
      </c>
      <c r="G3504" s="133">
        <v>59135204432.98941</v>
      </c>
      <c r="H3504" s="133">
        <v>570349449216.98022</v>
      </c>
      <c r="I3504" s="133">
        <v>26506928480417.293</v>
      </c>
      <c r="J3504" s="133">
        <v>155583310980.44171</v>
      </c>
      <c r="K3504" s="133">
        <v>65951942770.585457</v>
      </c>
      <c r="L3504" s="133">
        <v>2551634455745.8374</v>
      </c>
      <c r="M3504" s="133">
        <v>29850447639131.137</v>
      </c>
      <c r="N3504" s="133">
        <v>31682359486840.379</v>
      </c>
      <c r="O3504" s="132">
        <v>0.75373130896776708</v>
      </c>
      <c r="P3504" s="132">
        <v>0.82649745276757858</v>
      </c>
      <c r="Q3504" s="133">
        <v>7815.0862079033986</v>
      </c>
      <c r="R3504" s="426">
        <v>1.2890568220415963</v>
      </c>
    </row>
    <row r="3505" spans="1:18">
      <c r="A3505" s="134">
        <f t="shared" si="54"/>
        <v>3500</v>
      </c>
      <c r="B3505" s="131">
        <v>8782607.220607454</v>
      </c>
      <c r="C3505" s="131">
        <v>4215603.9434694229</v>
      </c>
      <c r="D3505" s="131">
        <v>694821.05217609566</v>
      </c>
      <c r="E3505" s="131">
        <v>4589603.039559653</v>
      </c>
      <c r="F3505" s="133">
        <v>166010726339.12946</v>
      </c>
      <c r="G3505" s="133">
        <v>42593309338.552025</v>
      </c>
      <c r="H3505" s="133">
        <v>664445730689.14819</v>
      </c>
      <c r="I3505" s="133">
        <v>8217341182708.9141</v>
      </c>
      <c r="J3505" s="133">
        <v>279416491160.18726</v>
      </c>
      <c r="K3505" s="133">
        <v>79956428976.578217</v>
      </c>
      <c r="L3505" s="133">
        <v>1508808935644.1873</v>
      </c>
      <c r="M3505" s="133">
        <v>10749968769179.016</v>
      </c>
      <c r="N3505" s="133">
        <v>11625928010962.939</v>
      </c>
      <c r="O3505" s="132">
        <v>0.56200999288135445</v>
      </c>
      <c r="P3505" s="132">
        <v>0.64053228967688125</v>
      </c>
      <c r="Q3505" s="133">
        <v>2867.7671462661419</v>
      </c>
      <c r="R3505" s="426">
        <v>1.02005255341524</v>
      </c>
    </row>
    <row r="3506" spans="1:18">
      <c r="A3506" s="134">
        <f t="shared" si="54"/>
        <v>3501</v>
      </c>
      <c r="B3506" s="131">
        <v>11263896.373312255</v>
      </c>
      <c r="C3506" s="131">
        <v>9094448.3214427456</v>
      </c>
      <c r="D3506" s="131">
        <v>1839696.4328468088</v>
      </c>
      <c r="E3506" s="131">
        <v>4311371.0682475921</v>
      </c>
      <c r="F3506" s="133">
        <v>236471598301.85956</v>
      </c>
      <c r="G3506" s="133">
        <v>43089333915.150467</v>
      </c>
      <c r="H3506" s="133">
        <v>102079743788.87321</v>
      </c>
      <c r="I3506" s="133">
        <v>15653021556380.65</v>
      </c>
      <c r="J3506" s="133">
        <v>310250981551.72144</v>
      </c>
      <c r="K3506" s="133">
        <v>206064985563.3989</v>
      </c>
      <c r="L3506" s="133">
        <v>3785722253529.7119</v>
      </c>
      <c r="M3506" s="133">
        <v>20057139520814.355</v>
      </c>
      <c r="N3506" s="133">
        <v>21316741954666.539</v>
      </c>
      <c r="O3506" s="132">
        <v>0.62796341473199402</v>
      </c>
      <c r="P3506" s="132">
        <v>0.69008485366617356</v>
      </c>
      <c r="Q3506" s="133">
        <v>5258.1997914816329</v>
      </c>
      <c r="R3506" s="426">
        <v>1.0723092125746767</v>
      </c>
    </row>
    <row r="3507" spans="1:18">
      <c r="A3507" s="134">
        <f t="shared" si="54"/>
        <v>3502</v>
      </c>
      <c r="B3507" s="131">
        <v>6865445.8434212143</v>
      </c>
      <c r="C3507" s="131">
        <v>4133245.5577388252</v>
      </c>
      <c r="D3507" s="131">
        <v>920470.023423051</v>
      </c>
      <c r="E3507" s="131">
        <v>4856401.6979950787</v>
      </c>
      <c r="F3507" s="133">
        <v>219805875859.52261</v>
      </c>
      <c r="G3507" s="133">
        <v>45194482924.960106</v>
      </c>
      <c r="H3507" s="133">
        <v>711762035996.0498</v>
      </c>
      <c r="I3507" s="133">
        <v>7736470576294.4336</v>
      </c>
      <c r="J3507" s="133">
        <v>359265966086.8302</v>
      </c>
      <c r="K3507" s="133">
        <v>103870230173.81996</v>
      </c>
      <c r="L3507" s="133">
        <v>2052420440709.4685</v>
      </c>
      <c r="M3507" s="133">
        <v>10963789249260.604</v>
      </c>
      <c r="N3507" s="133">
        <v>11839755852964.623</v>
      </c>
      <c r="O3507" s="132">
        <v>0.59954248044742842</v>
      </c>
      <c r="P3507" s="132">
        <v>0.67113091136769154</v>
      </c>
      <c r="Q3507" s="133">
        <v>2920.5120505586146</v>
      </c>
      <c r="R3507" s="426">
        <v>1.0889433612487915</v>
      </c>
    </row>
    <row r="3508" spans="1:18">
      <c r="A3508" s="134">
        <f t="shared" si="54"/>
        <v>3503</v>
      </c>
      <c r="B3508" s="131">
        <v>12805563.135773599</v>
      </c>
      <c r="C3508" s="131">
        <v>12419919.844895527</v>
      </c>
      <c r="D3508" s="131">
        <v>899801.99417219881</v>
      </c>
      <c r="E3508" s="131">
        <v>3092981.8791726306</v>
      </c>
      <c r="F3508" s="133">
        <v>167519278388.79239</v>
      </c>
      <c r="G3508" s="133">
        <v>32661746358.948967</v>
      </c>
      <c r="H3508" s="133">
        <v>317479840509.41223</v>
      </c>
      <c r="I3508" s="133">
        <v>16319595098412.861</v>
      </c>
      <c r="J3508" s="133">
        <v>109887340475.97357</v>
      </c>
      <c r="K3508" s="133">
        <v>80852555452.959335</v>
      </c>
      <c r="L3508" s="133">
        <v>1461917344267.5129</v>
      </c>
      <c r="M3508" s="133">
        <v>18289732179118.719</v>
      </c>
      <c r="N3508" s="133">
        <v>19531242022609.324</v>
      </c>
      <c r="O3508" s="132">
        <v>0.65167717583929941</v>
      </c>
      <c r="P3508" s="132">
        <v>0.70787087690314277</v>
      </c>
      <c r="Q3508" s="133">
        <v>4817.7706025183334</v>
      </c>
      <c r="R3508" s="426">
        <v>0.75167497073091527</v>
      </c>
    </row>
    <row r="3509" spans="1:18">
      <c r="A3509" s="134">
        <f t="shared" si="54"/>
        <v>3504</v>
      </c>
      <c r="B3509" s="131">
        <v>11764461.363499621</v>
      </c>
      <c r="C3509" s="131">
        <v>5014153.8326545497</v>
      </c>
      <c r="D3509" s="131">
        <v>688834.7595494726</v>
      </c>
      <c r="E3509" s="131">
        <v>5713462.2539587617</v>
      </c>
      <c r="F3509" s="133">
        <v>207458002927.13272</v>
      </c>
      <c r="G3509" s="133">
        <v>35563018961.11541</v>
      </c>
      <c r="H3509" s="133">
        <v>512758624524.12842</v>
      </c>
      <c r="I3509" s="133">
        <v>9668647279008.7461</v>
      </c>
      <c r="J3509" s="133">
        <v>381211575001.30072</v>
      </c>
      <c r="K3509" s="133">
        <v>58467117926.544006</v>
      </c>
      <c r="L3509" s="133">
        <v>1360095159026.677</v>
      </c>
      <c r="M3509" s="133">
        <v>11981179755487.398</v>
      </c>
      <c r="N3509" s="133">
        <v>12980322023914.613</v>
      </c>
      <c r="O3509" s="132">
        <v>0.55052127658232886</v>
      </c>
      <c r="P3509" s="132">
        <v>0.60859320711015397</v>
      </c>
      <c r="Q3509" s="133">
        <v>3201.8554573050355</v>
      </c>
      <c r="R3509" s="426">
        <v>1.0233383280487078</v>
      </c>
    </row>
    <row r="3510" spans="1:18">
      <c r="A3510" s="134">
        <f t="shared" si="54"/>
        <v>3505</v>
      </c>
      <c r="B3510" s="131">
        <v>7477413.971117205</v>
      </c>
      <c r="C3510" s="131">
        <v>8165196.4648940712</v>
      </c>
      <c r="D3510" s="131">
        <v>852725.38841132307</v>
      </c>
      <c r="E3510" s="131">
        <v>4287815.8464484345</v>
      </c>
      <c r="F3510" s="133">
        <v>208052778162.0415</v>
      </c>
      <c r="G3510" s="133">
        <v>37862370805.786278</v>
      </c>
      <c r="H3510" s="133">
        <v>247510738130.76144</v>
      </c>
      <c r="I3510" s="133">
        <v>13088635206810.135</v>
      </c>
      <c r="J3510" s="133">
        <v>344978068904.84595</v>
      </c>
      <c r="K3510" s="133">
        <v>80012390425.113083</v>
      </c>
      <c r="L3510" s="133">
        <v>2315242888212.4004</v>
      </c>
      <c r="M3510" s="133">
        <v>16076379292483.256</v>
      </c>
      <c r="N3510" s="133">
        <v>17052073602604.244</v>
      </c>
      <c r="O3510" s="132">
        <v>0.65857163920455986</v>
      </c>
      <c r="P3510" s="132">
        <v>0.74101444755680823</v>
      </c>
      <c r="Q3510" s="133">
        <v>4206.2342384322255</v>
      </c>
      <c r="R3510" s="426">
        <v>1.3369382322876691</v>
      </c>
    </row>
    <row r="3511" spans="1:18">
      <c r="A3511" s="134">
        <f t="shared" si="54"/>
        <v>3506</v>
      </c>
      <c r="B3511" s="131">
        <v>9644027.4395878278</v>
      </c>
      <c r="C3511" s="131">
        <v>12943602.111839686</v>
      </c>
      <c r="D3511" s="131">
        <v>946718.7974144374</v>
      </c>
      <c r="E3511" s="131">
        <v>4290112.3048391752</v>
      </c>
      <c r="F3511" s="133">
        <v>162733191802.26538</v>
      </c>
      <c r="G3511" s="133">
        <v>31635421169.66655</v>
      </c>
      <c r="H3511" s="133">
        <v>446066698073.14575</v>
      </c>
      <c r="I3511" s="133">
        <v>20436040883106.289</v>
      </c>
      <c r="J3511" s="133">
        <v>157969233731.01886</v>
      </c>
      <c r="K3511" s="133">
        <v>96577973501.77832</v>
      </c>
      <c r="L3511" s="133">
        <v>2299499008016.4551</v>
      </c>
      <c r="M3511" s="133">
        <v>23436153796428.688</v>
      </c>
      <c r="N3511" s="133">
        <v>24900205103786.551</v>
      </c>
      <c r="O3511" s="132">
        <v>0.69539256142334072</v>
      </c>
      <c r="P3511" s="132">
        <v>0.7630986369480568</v>
      </c>
      <c r="Q3511" s="133">
        <v>6142.1324873671811</v>
      </c>
      <c r="R3511" s="426">
        <v>1.0381364273502542</v>
      </c>
    </row>
    <row r="3512" spans="1:18">
      <c r="A3512" s="134">
        <f t="shared" si="54"/>
        <v>3507</v>
      </c>
      <c r="B3512" s="131">
        <v>10608533.666038759</v>
      </c>
      <c r="C3512" s="131">
        <v>15557630.654157583</v>
      </c>
      <c r="D3512" s="131">
        <v>636479.33981118188</v>
      </c>
      <c r="E3512" s="131">
        <v>3516781.8195147277</v>
      </c>
      <c r="F3512" s="133">
        <v>220594783513.37689</v>
      </c>
      <c r="G3512" s="133">
        <v>36480260668.927856</v>
      </c>
      <c r="H3512" s="133">
        <v>785885256379.8103</v>
      </c>
      <c r="I3512" s="133">
        <v>24398587140089.805</v>
      </c>
      <c r="J3512" s="133">
        <v>217300304861.57883</v>
      </c>
      <c r="K3512" s="133">
        <v>82167816198.822617</v>
      </c>
      <c r="L3512" s="133">
        <v>1310462489597.5747</v>
      </c>
      <c r="M3512" s="133">
        <v>26794403007127.59</v>
      </c>
      <c r="N3512" s="133">
        <v>28548913684133.258</v>
      </c>
      <c r="O3512" s="132">
        <v>0.72505007639866403</v>
      </c>
      <c r="P3512" s="132">
        <v>0.78950232649846286</v>
      </c>
      <c r="Q3512" s="133">
        <v>7042.159270876482</v>
      </c>
      <c r="R3512" s="426">
        <v>1.112918778599022</v>
      </c>
    </row>
    <row r="3513" spans="1:18">
      <c r="A3513" s="134">
        <f t="shared" si="54"/>
        <v>3508</v>
      </c>
      <c r="B3513" s="131">
        <v>9083002.3373421971</v>
      </c>
      <c r="C3513" s="131">
        <v>6409943.1433965331</v>
      </c>
      <c r="D3513" s="131">
        <v>894406.91021326545</v>
      </c>
      <c r="E3513" s="131">
        <v>4190570.4493517354</v>
      </c>
      <c r="F3513" s="133">
        <v>231157230024.30811</v>
      </c>
      <c r="G3513" s="133">
        <v>62755141039.012207</v>
      </c>
      <c r="H3513" s="133">
        <v>491168594063.52716</v>
      </c>
      <c r="I3513" s="133">
        <v>11639517623856.613</v>
      </c>
      <c r="J3513" s="133">
        <v>247675575980.50568</v>
      </c>
      <c r="K3513" s="133">
        <v>78354044860.118195</v>
      </c>
      <c r="L3513" s="133">
        <v>1859983774726.8347</v>
      </c>
      <c r="M3513" s="133">
        <v>14316699613487.6</v>
      </c>
      <c r="N3513" s="133">
        <v>15325515747133.955</v>
      </c>
      <c r="O3513" s="132">
        <v>0.62971223749547078</v>
      </c>
      <c r="P3513" s="132">
        <v>0.69517319911053255</v>
      </c>
      <c r="Q3513" s="133">
        <v>3780.3442888835607</v>
      </c>
      <c r="R3513" s="426">
        <v>1.0236628864566379</v>
      </c>
    </row>
    <row r="3514" spans="1:18">
      <c r="A3514" s="134">
        <f t="shared" si="54"/>
        <v>3509</v>
      </c>
      <c r="B3514" s="131">
        <v>13019490.081025708</v>
      </c>
      <c r="C3514" s="131">
        <v>4224310.0541133638</v>
      </c>
      <c r="D3514" s="131">
        <v>1396430.1460798001</v>
      </c>
      <c r="E3514" s="131">
        <v>7510991.084575871</v>
      </c>
      <c r="F3514" s="133">
        <v>242505185594.1297</v>
      </c>
      <c r="G3514" s="133">
        <v>59970714349.175354</v>
      </c>
      <c r="H3514" s="133">
        <v>390530159981.1355</v>
      </c>
      <c r="I3514" s="133">
        <v>8858469477151.6582</v>
      </c>
      <c r="J3514" s="133">
        <v>558699851299.23157</v>
      </c>
      <c r="K3514" s="133">
        <v>142748350472.59976</v>
      </c>
      <c r="L3514" s="133">
        <v>3481267249833.6606</v>
      </c>
      <c r="M3514" s="133">
        <v>13431715088738.285</v>
      </c>
      <c r="N3514" s="133">
        <v>14293395737646.215</v>
      </c>
      <c r="O3514" s="132">
        <v>0.52186360383554919</v>
      </c>
      <c r="P3514" s="132">
        <v>0.60387109862376109</v>
      </c>
      <c r="Q3514" s="133">
        <v>3525.7512919699593</v>
      </c>
      <c r="R3514" s="426">
        <v>1.159667542740316</v>
      </c>
    </row>
    <row r="3515" spans="1:18">
      <c r="A3515" s="134">
        <f t="shared" si="54"/>
        <v>3510</v>
      </c>
      <c r="B3515" s="131">
        <v>12912822.907767667</v>
      </c>
      <c r="C3515" s="131">
        <v>7823539.9019069988</v>
      </c>
      <c r="D3515" s="131">
        <v>607047.26329056313</v>
      </c>
      <c r="E3515" s="131">
        <v>5064769.6571692405</v>
      </c>
      <c r="F3515" s="133">
        <v>254484393510.59509</v>
      </c>
      <c r="G3515" s="133">
        <v>51288737128.500275</v>
      </c>
      <c r="H3515" s="133">
        <v>530326150851.58276</v>
      </c>
      <c r="I3515" s="133">
        <v>14848981885173.564</v>
      </c>
      <c r="J3515" s="133">
        <v>401915327421.42981</v>
      </c>
      <c r="K3515" s="133">
        <v>90556963761.510376</v>
      </c>
      <c r="L3515" s="133">
        <v>1535173644051.5918</v>
      </c>
      <c r="M3515" s="133">
        <v>17406953971259.678</v>
      </c>
      <c r="N3515" s="133">
        <v>18620060592376.273</v>
      </c>
      <c r="O3515" s="132">
        <v>0.62241052893766746</v>
      </c>
      <c r="P3515" s="132">
        <v>0.67470151940067902</v>
      </c>
      <c r="Q3515" s="133">
        <v>4593.0095195797421</v>
      </c>
      <c r="R3515" s="426">
        <v>1.1395069123411576</v>
      </c>
    </row>
    <row r="3516" spans="1:18">
      <c r="A3516" s="134">
        <f t="shared" si="54"/>
        <v>3511</v>
      </c>
      <c r="B3516" s="131">
        <v>9953485.9787866864</v>
      </c>
      <c r="C3516" s="131">
        <v>17049320.977367774</v>
      </c>
      <c r="D3516" s="131">
        <v>868116.83975535713</v>
      </c>
      <c r="E3516" s="131">
        <v>5110607.6781402193</v>
      </c>
      <c r="F3516" s="133">
        <v>223515042597.37396</v>
      </c>
      <c r="G3516" s="133">
        <v>58298226055.649933</v>
      </c>
      <c r="H3516" s="133">
        <v>284476260878.56512</v>
      </c>
      <c r="I3516" s="133">
        <v>19885559049866.086</v>
      </c>
      <c r="J3516" s="133">
        <v>308993245076.68121</v>
      </c>
      <c r="K3516" s="133">
        <v>101888613060.83191</v>
      </c>
      <c r="L3516" s="133">
        <v>1825052963452.9971</v>
      </c>
      <c r="M3516" s="133">
        <v>22405970132335.16</v>
      </c>
      <c r="N3516" s="133">
        <v>23849334434375.281</v>
      </c>
      <c r="O3516" s="132">
        <v>0.67753632371191619</v>
      </c>
      <c r="P3516" s="132">
        <v>0.73870191353335357</v>
      </c>
      <c r="Q3516" s="133">
        <v>5882.9142660027828</v>
      </c>
      <c r="R3516" s="426">
        <v>1.0829938984769352</v>
      </c>
    </row>
    <row r="3517" spans="1:18">
      <c r="A3517" s="134">
        <f t="shared" si="54"/>
        <v>3512</v>
      </c>
      <c r="B3517" s="131">
        <v>12020826.886293856</v>
      </c>
      <c r="C3517" s="131">
        <v>9917255.0099257864</v>
      </c>
      <c r="D3517" s="131">
        <v>967793.778983747</v>
      </c>
      <c r="E3517" s="131">
        <v>3995159.545138102</v>
      </c>
      <c r="F3517" s="133">
        <v>165791055517.19629</v>
      </c>
      <c r="G3517" s="133">
        <v>37495709033.27243</v>
      </c>
      <c r="H3517" s="133">
        <v>947343750630.23779</v>
      </c>
      <c r="I3517" s="133">
        <v>14835087514473.959</v>
      </c>
      <c r="J3517" s="133">
        <v>288093864438.67932</v>
      </c>
      <c r="K3517" s="133">
        <v>118845358515.86742</v>
      </c>
      <c r="L3517" s="133">
        <v>2291049419366.9985</v>
      </c>
      <c r="M3517" s="133">
        <v>18480419907425.742</v>
      </c>
      <c r="N3517" s="133">
        <v>19696396813896.523</v>
      </c>
      <c r="O3517" s="132">
        <v>0.65496884596852356</v>
      </c>
      <c r="P3517" s="132">
        <v>0.71368550807400843</v>
      </c>
      <c r="Q3517" s="133">
        <v>4858.5093275521767</v>
      </c>
      <c r="R3517" s="426">
        <v>1.0408615799272658</v>
      </c>
    </row>
    <row r="3518" spans="1:18">
      <c r="A3518" s="134">
        <f t="shared" si="54"/>
        <v>3513</v>
      </c>
      <c r="B3518" s="131">
        <v>10908612.512545416</v>
      </c>
      <c r="C3518" s="131">
        <v>4823950.7105462812</v>
      </c>
      <c r="D3518" s="131">
        <v>1101189.2711028967</v>
      </c>
      <c r="E3518" s="131">
        <v>2629535.945101792</v>
      </c>
      <c r="F3518" s="133">
        <v>205346042133.22882</v>
      </c>
      <c r="G3518" s="133">
        <v>47673138897.04393</v>
      </c>
      <c r="H3518" s="133">
        <v>722165381290.92188</v>
      </c>
      <c r="I3518" s="133">
        <v>9616370369057.5918</v>
      </c>
      <c r="J3518" s="133">
        <v>138887693213.24771</v>
      </c>
      <c r="K3518" s="133">
        <v>81681011650.58609</v>
      </c>
      <c r="L3518" s="133">
        <v>2644482463416.7339</v>
      </c>
      <c r="M3518" s="133">
        <v>13203586918629.082</v>
      </c>
      <c r="N3518" s="133">
        <v>14161201619564.98</v>
      </c>
      <c r="O3518" s="132">
        <v>0.60840144284525999</v>
      </c>
      <c r="P3518" s="132">
        <v>0.68834875477255286</v>
      </c>
      <c r="Q3518" s="133">
        <v>3493.1429747323582</v>
      </c>
      <c r="R3518" s="426">
        <v>1.2040589995188931</v>
      </c>
    </row>
    <row r="3519" spans="1:18">
      <c r="A3519" s="134">
        <f t="shared" si="54"/>
        <v>3514</v>
      </c>
      <c r="B3519" s="131">
        <v>10686841.438991038</v>
      </c>
      <c r="C3519" s="131">
        <v>5702531.1072984943</v>
      </c>
      <c r="D3519" s="131">
        <v>856651.25427255314</v>
      </c>
      <c r="E3519" s="131">
        <v>5869357.8508893065</v>
      </c>
      <c r="F3519" s="133">
        <v>272591988576.32355</v>
      </c>
      <c r="G3519" s="133">
        <v>62519195990.442642</v>
      </c>
      <c r="H3519" s="133">
        <v>384263378651.15265</v>
      </c>
      <c r="I3519" s="133">
        <v>14272622207015.82</v>
      </c>
      <c r="J3519" s="133">
        <v>293255995390.21356</v>
      </c>
      <c r="K3519" s="133">
        <v>77613980521.954117</v>
      </c>
      <c r="L3519" s="133">
        <v>1919466877614.804</v>
      </c>
      <c r="M3519" s="133">
        <v>16947222439193.945</v>
      </c>
      <c r="N3519" s="133">
        <v>18230956930718.633</v>
      </c>
      <c r="O3519" s="132">
        <v>0.61675456468337053</v>
      </c>
      <c r="P3519" s="132">
        <v>0.67254810783586549</v>
      </c>
      <c r="Q3519" s="133">
        <v>4497.0293366350843</v>
      </c>
      <c r="R3519" s="426">
        <v>1.1186725566645104</v>
      </c>
    </row>
    <row r="3520" spans="1:18">
      <c r="A3520" s="134">
        <f t="shared" si="54"/>
        <v>3515</v>
      </c>
      <c r="B3520" s="131">
        <v>14428142.485454945</v>
      </c>
      <c r="C3520" s="131">
        <v>6630668.1470736675</v>
      </c>
      <c r="D3520" s="131">
        <v>1009926.638919168</v>
      </c>
      <c r="E3520" s="131">
        <v>4763319.2684690654</v>
      </c>
      <c r="F3520" s="133">
        <v>186500677542.0415</v>
      </c>
      <c r="G3520" s="133">
        <v>48015913910.428391</v>
      </c>
      <c r="H3520" s="133">
        <v>434142564496.88361</v>
      </c>
      <c r="I3520" s="133">
        <v>9733020754369.2031</v>
      </c>
      <c r="J3520" s="133">
        <v>343442264701.47504</v>
      </c>
      <c r="K3520" s="133">
        <v>91384074776.148865</v>
      </c>
      <c r="L3520" s="133">
        <v>1904157482387.4338</v>
      </c>
      <c r="M3520" s="133">
        <v>12506147140731.143</v>
      </c>
      <c r="N3520" s="133">
        <v>13373882457506.459</v>
      </c>
      <c r="O3520" s="132">
        <v>0.53255565101406332</v>
      </c>
      <c r="P3520" s="132">
        <v>0.60280130270094257</v>
      </c>
      <c r="Q3520" s="133">
        <v>3298.9349919848196</v>
      </c>
      <c r="R3520" s="426">
        <v>1.0670283556166058</v>
      </c>
    </row>
    <row r="3521" spans="1:18">
      <c r="A3521" s="134">
        <f t="shared" si="54"/>
        <v>3516</v>
      </c>
      <c r="B3521" s="131">
        <v>9831054.9757131692</v>
      </c>
      <c r="C3521" s="131">
        <v>4289187.9017678658</v>
      </c>
      <c r="D3521" s="131">
        <v>535594.96010197687</v>
      </c>
      <c r="E3521" s="131">
        <v>5141417.6986004729</v>
      </c>
      <c r="F3521" s="133">
        <v>126214074760.38385</v>
      </c>
      <c r="G3521" s="133">
        <v>35541113947.943169</v>
      </c>
      <c r="H3521" s="133">
        <v>311612381121.04126</v>
      </c>
      <c r="I3521" s="133">
        <v>8404980024204.041</v>
      </c>
      <c r="J3521" s="133">
        <v>398200404817.04236</v>
      </c>
      <c r="K3521" s="133">
        <v>78137133659.036041</v>
      </c>
      <c r="L3521" s="133">
        <v>1052562051322.0656</v>
      </c>
      <c r="M3521" s="133">
        <v>10245491995123.227</v>
      </c>
      <c r="N3521" s="133">
        <v>11104891698450.564</v>
      </c>
      <c r="O3521" s="132">
        <v>0.54710493281447992</v>
      </c>
      <c r="P3521" s="132">
        <v>0.59936574323742153</v>
      </c>
      <c r="Q3521" s="133">
        <v>2739.2431421930351</v>
      </c>
      <c r="R3521" s="426">
        <v>0.90754921027181168</v>
      </c>
    </row>
    <row r="3522" spans="1:18">
      <c r="A3522" s="134">
        <f t="shared" si="54"/>
        <v>3517</v>
      </c>
      <c r="B3522" s="131">
        <v>10017448.034079602</v>
      </c>
      <c r="C3522" s="131">
        <v>4775923.58648373</v>
      </c>
      <c r="D3522" s="131">
        <v>668232.12531534664</v>
      </c>
      <c r="E3522" s="131">
        <v>4131943.6636887826</v>
      </c>
      <c r="F3522" s="133">
        <v>247396651954.23682</v>
      </c>
      <c r="G3522" s="133">
        <v>58550790169.092606</v>
      </c>
      <c r="H3522" s="133">
        <v>532712137466.93042</v>
      </c>
      <c r="I3522" s="133">
        <v>9466349353261.0938</v>
      </c>
      <c r="J3522" s="133">
        <v>271618808695.87967</v>
      </c>
      <c r="K3522" s="133">
        <v>96496412750.130646</v>
      </c>
      <c r="L3522" s="133">
        <v>1540744202247.7996</v>
      </c>
      <c r="M3522" s="133">
        <v>11907920914421.832</v>
      </c>
      <c r="N3522" s="133">
        <v>12767584781303.002</v>
      </c>
      <c r="O3522" s="132">
        <v>0.58736678973831724</v>
      </c>
      <c r="P3522" s="132">
        <v>0.64042346163931319</v>
      </c>
      <c r="Q3522" s="133">
        <v>3149.3795711156886</v>
      </c>
      <c r="R3522" s="426">
        <v>0.9930724800711439</v>
      </c>
    </row>
    <row r="3523" spans="1:18">
      <c r="A3523" s="134">
        <f t="shared" si="54"/>
        <v>3518</v>
      </c>
      <c r="B3523" s="131">
        <v>10096975.622553099</v>
      </c>
      <c r="C3523" s="131">
        <v>4344709.0630627684</v>
      </c>
      <c r="D3523" s="131">
        <v>1229202.9109218237</v>
      </c>
      <c r="E3523" s="131">
        <v>4899724.6363126095</v>
      </c>
      <c r="F3523" s="133">
        <v>243199905699.05844</v>
      </c>
      <c r="G3523" s="133">
        <v>57556899108.887848</v>
      </c>
      <c r="H3523" s="133">
        <v>691084659873.12231</v>
      </c>
      <c r="I3523" s="133">
        <v>9145724680167.7695</v>
      </c>
      <c r="J3523" s="133">
        <v>262511170500.26553</v>
      </c>
      <c r="K3523" s="133">
        <v>111603489855.94255</v>
      </c>
      <c r="L3523" s="133">
        <v>2354837597255.0151</v>
      </c>
      <c r="M3523" s="133">
        <v>12565761597652.117</v>
      </c>
      <c r="N3523" s="133">
        <v>13606986878663.863</v>
      </c>
      <c r="O3523" s="132">
        <v>0.583855002893655</v>
      </c>
      <c r="P3523" s="132">
        <v>0.64551696541023951</v>
      </c>
      <c r="Q3523" s="133">
        <v>3356.4348492017425</v>
      </c>
      <c r="R3523" s="426">
        <v>0.82314511318536254</v>
      </c>
    </row>
    <row r="3524" spans="1:18">
      <c r="A3524" s="134">
        <f t="shared" si="54"/>
        <v>3519</v>
      </c>
      <c r="B3524" s="131">
        <v>8830917.8180712629</v>
      </c>
      <c r="C3524" s="131">
        <v>4278505.3847590247</v>
      </c>
      <c r="D3524" s="131">
        <v>592319.31441347464</v>
      </c>
      <c r="E3524" s="131">
        <v>4242968.3519051429</v>
      </c>
      <c r="F3524" s="133">
        <v>164994365059.86292</v>
      </c>
      <c r="G3524" s="133">
        <v>40844745663.121574</v>
      </c>
      <c r="H3524" s="133">
        <v>533925937290.47028</v>
      </c>
      <c r="I3524" s="133">
        <v>10213438499271.02</v>
      </c>
      <c r="J3524" s="133">
        <v>199318717495.90991</v>
      </c>
      <c r="K3524" s="133">
        <v>79680577308.655701</v>
      </c>
      <c r="L3524" s="133">
        <v>1267297505746.0864</v>
      </c>
      <c r="M3524" s="133">
        <v>12293661237112.143</v>
      </c>
      <c r="N3524" s="133">
        <v>13274593160439.865</v>
      </c>
      <c r="O3524" s="132">
        <v>0.59770318621857355</v>
      </c>
      <c r="P3524" s="132">
        <v>0.65658008243007815</v>
      </c>
      <c r="Q3524" s="133">
        <v>3274.4433054859064</v>
      </c>
      <c r="R3524" s="426">
        <v>0.94758545471706956</v>
      </c>
    </row>
    <row r="3525" spans="1:18">
      <c r="A3525" s="134">
        <f t="shared" si="54"/>
        <v>3520</v>
      </c>
      <c r="B3525" s="131">
        <v>9276493.3322656229</v>
      </c>
      <c r="C3525" s="131">
        <v>5804122.6165896356</v>
      </c>
      <c r="D3525" s="131">
        <v>1395216.6928051291</v>
      </c>
      <c r="E3525" s="131">
        <v>6542284.1692176219</v>
      </c>
      <c r="F3525" s="133">
        <v>210405775976.62939</v>
      </c>
      <c r="G3525" s="133">
        <v>54650497476.225502</v>
      </c>
      <c r="H3525" s="133">
        <v>720407304461.8739</v>
      </c>
      <c r="I3525" s="133">
        <v>11225427677837.313</v>
      </c>
      <c r="J3525" s="133">
        <v>337905671090.70239</v>
      </c>
      <c r="K3525" s="133">
        <v>94477721020.315781</v>
      </c>
      <c r="L3525" s="133">
        <v>3134677696459.269</v>
      </c>
      <c r="M3525" s="133">
        <v>15512896070869.475</v>
      </c>
      <c r="N3525" s="133">
        <v>16643138156078.496</v>
      </c>
      <c r="O3525" s="132">
        <v>0.57071861659117873</v>
      </c>
      <c r="P3525" s="132">
        <v>0.64763312550089724</v>
      </c>
      <c r="Q3525" s="133">
        <v>4105.3621499946958</v>
      </c>
      <c r="R3525" s="426">
        <v>1.1583553853460227</v>
      </c>
    </row>
    <row r="3526" spans="1:18">
      <c r="A3526" s="134">
        <f t="shared" si="54"/>
        <v>3521</v>
      </c>
      <c r="B3526" s="131">
        <v>13679206.927598726</v>
      </c>
      <c r="C3526" s="131">
        <v>3975456.6540896916</v>
      </c>
      <c r="D3526" s="131">
        <v>1002215.6597495684</v>
      </c>
      <c r="E3526" s="131">
        <v>3741717.7266206807</v>
      </c>
      <c r="F3526" s="133">
        <v>223437037479.02789</v>
      </c>
      <c r="G3526" s="133">
        <v>56915621747.06356</v>
      </c>
      <c r="H3526" s="133">
        <v>568046870973.85767</v>
      </c>
      <c r="I3526" s="133">
        <v>9000459389556.4258</v>
      </c>
      <c r="J3526" s="133">
        <v>160519404799.05276</v>
      </c>
      <c r="K3526" s="133">
        <v>58140877156.186546</v>
      </c>
      <c r="L3526" s="133">
        <v>1966433732749.1377</v>
      </c>
      <c r="M3526" s="133">
        <v>11753600275234.66</v>
      </c>
      <c r="N3526" s="133">
        <v>12641267053991.869</v>
      </c>
      <c r="O3526" s="132">
        <v>0.56773006088572675</v>
      </c>
      <c r="P3526" s="132">
        <v>0.63253182622577675</v>
      </c>
      <c r="Q3526" s="133">
        <v>3118.2207829284334</v>
      </c>
      <c r="R3526" s="426">
        <v>0.8224543601263683</v>
      </c>
    </row>
    <row r="3527" spans="1:18">
      <c r="A3527" s="134">
        <f t="shared" si="54"/>
        <v>3522</v>
      </c>
      <c r="B3527" s="131">
        <v>9230024.9454403482</v>
      </c>
      <c r="C3527" s="131">
        <v>4449689.5344947111</v>
      </c>
      <c r="D3527" s="131">
        <v>882292.60358094121</v>
      </c>
      <c r="E3527" s="131">
        <v>4617985.8595898123</v>
      </c>
      <c r="F3527" s="133">
        <v>258781612392.01007</v>
      </c>
      <c r="G3527" s="133">
        <v>46739506881.424644</v>
      </c>
      <c r="H3527" s="133">
        <v>793913685232.29785</v>
      </c>
      <c r="I3527" s="133">
        <v>9835157065000.2871</v>
      </c>
      <c r="J3527" s="133">
        <v>334689851858.61096</v>
      </c>
      <c r="K3527" s="133">
        <v>75711382278.290176</v>
      </c>
      <c r="L3527" s="133">
        <v>2461841374194.5732</v>
      </c>
      <c r="M3527" s="133">
        <v>13501313358564.063</v>
      </c>
      <c r="N3527" s="133">
        <v>14506168676768.297</v>
      </c>
      <c r="O3527" s="132">
        <v>0.61140293603155382</v>
      </c>
      <c r="P3527" s="132">
        <v>0.68737518526107988</v>
      </c>
      <c r="Q3527" s="133">
        <v>3578.2359834159588</v>
      </c>
      <c r="R3527" s="426">
        <v>1.1657769890657097</v>
      </c>
    </row>
    <row r="3528" spans="1:18">
      <c r="A3528" s="134">
        <f t="shared" ref="A3528:A3591" si="55">A3527+1</f>
        <v>3523</v>
      </c>
      <c r="B3528" s="131">
        <v>12152248.719723623</v>
      </c>
      <c r="C3528" s="131">
        <v>9825306.7772095483</v>
      </c>
      <c r="D3528" s="131">
        <v>883928.75064999191</v>
      </c>
      <c r="E3528" s="131">
        <v>4245624.3941588374</v>
      </c>
      <c r="F3528" s="133">
        <v>259674498115.1413</v>
      </c>
      <c r="G3528" s="133">
        <v>49280158110.523712</v>
      </c>
      <c r="H3528" s="133">
        <v>744199349339.724</v>
      </c>
      <c r="I3528" s="133">
        <v>17325579176549.213</v>
      </c>
      <c r="J3528" s="133">
        <v>235062860721.10657</v>
      </c>
      <c r="K3528" s="133">
        <v>76681532432.809341</v>
      </c>
      <c r="L3528" s="133">
        <v>1963993679637.6094</v>
      </c>
      <c r="M3528" s="133">
        <v>20345516598680.461</v>
      </c>
      <c r="N3528" s="133">
        <v>21764913467883.41</v>
      </c>
      <c r="O3528" s="132">
        <v>0.66881600785036899</v>
      </c>
      <c r="P3528" s="132">
        <v>0.72375672784719891</v>
      </c>
      <c r="Q3528" s="133">
        <v>5368.750238747758</v>
      </c>
      <c r="R3528" s="426">
        <v>0.98041224157500784</v>
      </c>
    </row>
    <row r="3529" spans="1:18">
      <c r="A3529" s="134">
        <f t="shared" si="55"/>
        <v>3524</v>
      </c>
      <c r="B3529" s="131">
        <v>8874491.6784903035</v>
      </c>
      <c r="C3529" s="131">
        <v>4437626.2215313315</v>
      </c>
      <c r="D3529" s="131">
        <v>1024852.0730748962</v>
      </c>
      <c r="E3529" s="131">
        <v>5048324.3907157443</v>
      </c>
      <c r="F3529" s="133">
        <v>240955141019.08679</v>
      </c>
      <c r="G3529" s="133">
        <v>55922815628.296516</v>
      </c>
      <c r="H3529" s="133">
        <v>719648801723.38379</v>
      </c>
      <c r="I3529" s="133">
        <v>8923509373643.0762</v>
      </c>
      <c r="J3529" s="133">
        <v>415539197743.1488</v>
      </c>
      <c r="K3529" s="133">
        <v>80525563910.076141</v>
      </c>
      <c r="L3529" s="133">
        <v>2683201269236.0601</v>
      </c>
      <c r="M3529" s="133">
        <v>12822424206255.746</v>
      </c>
      <c r="N3529" s="133">
        <v>13747856660692.969</v>
      </c>
      <c r="O3529" s="132">
        <v>0.59183436625542685</v>
      </c>
      <c r="P3529" s="132">
        <v>0.67502089593913872</v>
      </c>
      <c r="Q3529" s="133">
        <v>3391.1831920801601</v>
      </c>
      <c r="R3529" s="426">
        <v>1.2526545435661527</v>
      </c>
    </row>
    <row r="3530" spans="1:18">
      <c r="A3530" s="134">
        <f t="shared" si="55"/>
        <v>3525</v>
      </c>
      <c r="B3530" s="131">
        <v>5749871.9672837527</v>
      </c>
      <c r="C3530" s="131">
        <v>7920663.8634167835</v>
      </c>
      <c r="D3530" s="131">
        <v>819246.16002099612</v>
      </c>
      <c r="E3530" s="131">
        <v>4279677.3269033022</v>
      </c>
      <c r="F3530" s="133">
        <v>165612151069.61993</v>
      </c>
      <c r="G3530" s="133">
        <v>25697416482.602982</v>
      </c>
      <c r="H3530" s="133">
        <v>481582332576.22705</v>
      </c>
      <c r="I3530" s="133">
        <v>14041631100421.484</v>
      </c>
      <c r="J3530" s="133">
        <v>250635592334.76672</v>
      </c>
      <c r="K3530" s="133">
        <v>112907761716.48639</v>
      </c>
      <c r="L3530" s="133">
        <v>1766219386633.3149</v>
      </c>
      <c r="M3530" s="133">
        <v>16652976173682.279</v>
      </c>
      <c r="N3530" s="133">
        <v>17812589847844.852</v>
      </c>
      <c r="O3530" s="132">
        <v>0.6583294914654797</v>
      </c>
      <c r="P3530" s="132">
        <v>0.7193806319678373</v>
      </c>
      <c r="Q3530" s="133">
        <v>4393.8307468783551</v>
      </c>
      <c r="R3530" s="426">
        <v>1.096229490065229</v>
      </c>
    </row>
    <row r="3531" spans="1:18">
      <c r="A3531" s="134">
        <f t="shared" si="55"/>
        <v>3526</v>
      </c>
      <c r="B3531" s="131">
        <v>9951253.4968853798</v>
      </c>
      <c r="C3531" s="131">
        <v>9669265.3627325948</v>
      </c>
      <c r="D3531" s="131">
        <v>639758.59237110685</v>
      </c>
      <c r="E3531" s="131">
        <v>5899833.9187815953</v>
      </c>
      <c r="F3531" s="133">
        <v>205979247926.40274</v>
      </c>
      <c r="G3531" s="133">
        <v>63365176341.440926</v>
      </c>
      <c r="H3531" s="133">
        <v>800065818461.07654</v>
      </c>
      <c r="I3531" s="133">
        <v>14255024885028.197</v>
      </c>
      <c r="J3531" s="133">
        <v>448009006842.9986</v>
      </c>
      <c r="K3531" s="133">
        <v>52685904753.529213</v>
      </c>
      <c r="L3531" s="133">
        <v>1603794012347.7107</v>
      </c>
      <c r="M3531" s="133">
        <v>17159579627433.512</v>
      </c>
      <c r="N3531" s="133">
        <v>18263092403334.039</v>
      </c>
      <c r="O3531" s="132">
        <v>0.62922316195928285</v>
      </c>
      <c r="P3531" s="132">
        <v>0.69153418770540964</v>
      </c>
      <c r="Q3531" s="133">
        <v>4504.9561922382927</v>
      </c>
      <c r="R3531" s="426">
        <v>1.1464466293074562</v>
      </c>
    </row>
    <row r="3532" spans="1:18">
      <c r="A3532" s="134">
        <f t="shared" si="55"/>
        <v>3527</v>
      </c>
      <c r="B3532" s="131">
        <v>7399487.2194139184</v>
      </c>
      <c r="C3532" s="131">
        <v>6593828.7958275899</v>
      </c>
      <c r="D3532" s="131">
        <v>590633.26458356064</v>
      </c>
      <c r="E3532" s="131">
        <v>5142717.2261626543</v>
      </c>
      <c r="F3532" s="133">
        <v>230799163251.5325</v>
      </c>
      <c r="G3532" s="133">
        <v>61238737146.132889</v>
      </c>
      <c r="H3532" s="133">
        <v>686798911632.5437</v>
      </c>
      <c r="I3532" s="133">
        <v>11278184325353.383</v>
      </c>
      <c r="J3532" s="133">
        <v>326791104882.71539</v>
      </c>
      <c r="K3532" s="133">
        <v>60101707528.56723</v>
      </c>
      <c r="L3532" s="133">
        <v>1354699284408.052</v>
      </c>
      <c r="M3532" s="133">
        <v>13706575333805.26</v>
      </c>
      <c r="N3532" s="133">
        <v>14685508254435.729</v>
      </c>
      <c r="O3532" s="132">
        <v>0.63839408086796745</v>
      </c>
      <c r="P3532" s="132">
        <v>0.70405166476568792</v>
      </c>
      <c r="Q3532" s="133">
        <v>3622.4736690764007</v>
      </c>
      <c r="R3532" s="426">
        <v>1.0645936197344459</v>
      </c>
    </row>
    <row r="3533" spans="1:18">
      <c r="A3533" s="134">
        <f t="shared" si="55"/>
        <v>3528</v>
      </c>
      <c r="B3533" s="131">
        <v>8860868.0436930209</v>
      </c>
      <c r="C3533" s="131">
        <v>9817821.9338811785</v>
      </c>
      <c r="D3533" s="131">
        <v>1265146.2563209631</v>
      </c>
      <c r="E3533" s="131">
        <v>5415497.1926562116</v>
      </c>
      <c r="F3533" s="133">
        <v>190826328179.76355</v>
      </c>
      <c r="G3533" s="133">
        <v>43476539141.492767</v>
      </c>
      <c r="H3533" s="133">
        <v>754084016742.71179</v>
      </c>
      <c r="I3533" s="133">
        <v>14321656189952.164</v>
      </c>
      <c r="J3533" s="133">
        <v>353692506256.17529</v>
      </c>
      <c r="K3533" s="133">
        <v>85040587516.425919</v>
      </c>
      <c r="L3533" s="133">
        <v>3060960023823.9434</v>
      </c>
      <c r="M3533" s="133">
        <v>18575433324291.422</v>
      </c>
      <c r="N3533" s="133">
        <v>19719170174635.246</v>
      </c>
      <c r="O3533" s="132">
        <v>0.63151323816334959</v>
      </c>
      <c r="P3533" s="132">
        <v>0.70498411712204345</v>
      </c>
      <c r="Q3533" s="133">
        <v>4864.1268314344461</v>
      </c>
      <c r="R3533" s="426">
        <v>1.2383902958255202</v>
      </c>
    </row>
    <row r="3534" spans="1:18">
      <c r="A3534" s="134">
        <f t="shared" si="55"/>
        <v>3529</v>
      </c>
      <c r="B3534" s="131">
        <v>8545187.742269028</v>
      </c>
      <c r="C3534" s="131">
        <v>7159944.6869474417</v>
      </c>
      <c r="D3534" s="131">
        <v>997976.25044257147</v>
      </c>
      <c r="E3534" s="131">
        <v>4102516.2477029888</v>
      </c>
      <c r="F3534" s="133">
        <v>214757170992.99078</v>
      </c>
      <c r="G3534" s="133">
        <v>38782111062.038277</v>
      </c>
      <c r="H3534" s="133">
        <v>98079868040.770142</v>
      </c>
      <c r="I3534" s="133">
        <v>11783253691521.633</v>
      </c>
      <c r="J3534" s="133">
        <v>221846256600.12607</v>
      </c>
      <c r="K3534" s="133">
        <v>72975741586.709839</v>
      </c>
      <c r="L3534" s="133">
        <v>2178833622355.0305</v>
      </c>
      <c r="M3534" s="133">
        <v>14354989180104.27</v>
      </c>
      <c r="N3534" s="133">
        <v>15278000180425.145</v>
      </c>
      <c r="O3534" s="132">
        <v>0.63092946568164587</v>
      </c>
      <c r="P3534" s="132">
        <v>0.68845386046759705</v>
      </c>
      <c r="Q3534" s="133">
        <v>3768.6236261532176</v>
      </c>
      <c r="R3534" s="426">
        <v>1.0628847559787615</v>
      </c>
    </row>
    <row r="3535" spans="1:18">
      <c r="A3535" s="134">
        <f t="shared" si="55"/>
        <v>3530</v>
      </c>
      <c r="B3535" s="131">
        <v>9066496.8472833261</v>
      </c>
      <c r="C3535" s="131">
        <v>10516770.455732349</v>
      </c>
      <c r="D3535" s="131">
        <v>1262562.8006728278</v>
      </c>
      <c r="E3535" s="131">
        <v>6602694.7980817705</v>
      </c>
      <c r="F3535" s="133">
        <v>233427401329.09448</v>
      </c>
      <c r="G3535" s="133">
        <v>62038857874.072433</v>
      </c>
      <c r="H3535" s="133">
        <v>325414169764.41541</v>
      </c>
      <c r="I3535" s="133">
        <v>19982722295706.609</v>
      </c>
      <c r="J3535" s="133">
        <v>424801115402.15796</v>
      </c>
      <c r="K3535" s="133">
        <v>122434467709.36856</v>
      </c>
      <c r="L3535" s="133">
        <v>2743718521975.0249</v>
      </c>
      <c r="M3535" s="133">
        <v>23599090570557.57</v>
      </c>
      <c r="N3535" s="133">
        <v>24966855815856.391</v>
      </c>
      <c r="O3535" s="132">
        <v>0.67178957578155662</v>
      </c>
      <c r="P3535" s="132">
        <v>0.74138578993496651</v>
      </c>
      <c r="Q3535" s="133">
        <v>6158.5732155541173</v>
      </c>
      <c r="R3535" s="426">
        <v>1.0482091452314823</v>
      </c>
    </row>
    <row r="3536" spans="1:18">
      <c r="A3536" s="134">
        <f t="shared" si="55"/>
        <v>3531</v>
      </c>
      <c r="B3536" s="131">
        <v>9408096.4575814009</v>
      </c>
      <c r="C3536" s="131">
        <v>4727311.1584425643</v>
      </c>
      <c r="D3536" s="131">
        <v>1257745.9375864984</v>
      </c>
      <c r="E3536" s="131">
        <v>6867094.5807139035</v>
      </c>
      <c r="F3536" s="133">
        <v>252077661600.22543</v>
      </c>
      <c r="G3536" s="133">
        <v>58447797029.137833</v>
      </c>
      <c r="H3536" s="133">
        <v>403811130837.91785</v>
      </c>
      <c r="I3536" s="133">
        <v>10047477012891.715</v>
      </c>
      <c r="J3536" s="133">
        <v>265012912642.9086</v>
      </c>
      <c r="K3536" s="133">
        <v>74358689340.004318</v>
      </c>
      <c r="L3536" s="133">
        <v>2851851533231.1704</v>
      </c>
      <c r="M3536" s="133">
        <v>13642511278943.715</v>
      </c>
      <c r="N3536" s="133">
        <v>14567247259948.613</v>
      </c>
      <c r="O3536" s="132">
        <v>0.5631228951932592</v>
      </c>
      <c r="P3536" s="132">
        <v>0.62415155627630425</v>
      </c>
      <c r="Q3536" s="133">
        <v>3593.3022348171221</v>
      </c>
      <c r="R3536" s="426">
        <v>1.0656745315274276</v>
      </c>
    </row>
    <row r="3537" spans="1:18">
      <c r="A3537" s="134">
        <f t="shared" si="55"/>
        <v>3532</v>
      </c>
      <c r="B3537" s="131">
        <v>12248181.873661447</v>
      </c>
      <c r="C3537" s="131">
        <v>10555649.117202127</v>
      </c>
      <c r="D3537" s="131">
        <v>647900.59372779436</v>
      </c>
      <c r="E3537" s="131">
        <v>6970576.7495983168</v>
      </c>
      <c r="F3537" s="133">
        <v>265298452472.88315</v>
      </c>
      <c r="G3537" s="133">
        <v>57963367268.669128</v>
      </c>
      <c r="H3537" s="133">
        <v>774239100090.5614</v>
      </c>
      <c r="I3537" s="133">
        <v>16605882546448.412</v>
      </c>
      <c r="J3537" s="133">
        <v>556553913266.12634</v>
      </c>
      <c r="K3537" s="133">
        <v>43929779981.881683</v>
      </c>
      <c r="L3537" s="133">
        <v>1682178744620.7112</v>
      </c>
      <c r="M3537" s="133">
        <v>19662784084407.691</v>
      </c>
      <c r="N3537" s="133">
        <v>20952607092084.523</v>
      </c>
      <c r="O3537" s="132">
        <v>0.6239495084725255</v>
      </c>
      <c r="P3537" s="132">
        <v>0.70038851741341368</v>
      </c>
      <c r="Q3537" s="133">
        <v>5168.3786610963307</v>
      </c>
      <c r="R3537" s="426">
        <v>1.5002963456392335</v>
      </c>
    </row>
    <row r="3538" spans="1:18">
      <c r="A3538" s="134">
        <f t="shared" si="55"/>
        <v>3533</v>
      </c>
      <c r="B3538" s="131">
        <v>10881601.075309364</v>
      </c>
      <c r="C3538" s="131">
        <v>4514096.4447006797</v>
      </c>
      <c r="D3538" s="131">
        <v>823206.78838842688</v>
      </c>
      <c r="E3538" s="131">
        <v>8490440.0617991723</v>
      </c>
      <c r="F3538" s="133">
        <v>197502068560.75439</v>
      </c>
      <c r="G3538" s="133">
        <v>37739802381.543854</v>
      </c>
      <c r="H3538" s="133">
        <v>318298773453.37323</v>
      </c>
      <c r="I3538" s="133">
        <v>9358849714012.0801</v>
      </c>
      <c r="J3538" s="133">
        <v>690308893122.14661</v>
      </c>
      <c r="K3538" s="133">
        <v>62747445889.182899</v>
      </c>
      <c r="L3538" s="133">
        <v>2006856620356.0115</v>
      </c>
      <c r="M3538" s="133">
        <v>12437061446832.795</v>
      </c>
      <c r="N3538" s="133">
        <v>13310252157991.797</v>
      </c>
      <c r="O3538" s="132">
        <v>0.53429007410238472</v>
      </c>
      <c r="P3538" s="132">
        <v>0.58737965954993421</v>
      </c>
      <c r="Q3538" s="133">
        <v>3283.2393088287608</v>
      </c>
      <c r="R3538" s="426">
        <v>1.1179360944139558</v>
      </c>
    </row>
    <row r="3539" spans="1:18">
      <c r="A3539" s="134">
        <f t="shared" si="55"/>
        <v>3534</v>
      </c>
      <c r="B3539" s="131">
        <v>8846669.4142986108</v>
      </c>
      <c r="C3539" s="131">
        <v>14714501.995166251</v>
      </c>
      <c r="D3539" s="131">
        <v>1177778.251093586</v>
      </c>
      <c r="E3539" s="131">
        <v>6005061.1576399067</v>
      </c>
      <c r="F3539" s="133">
        <v>269322619438.74332</v>
      </c>
      <c r="G3539" s="133">
        <v>62130479836.851295</v>
      </c>
      <c r="H3539" s="133">
        <v>743743329782.99023</v>
      </c>
      <c r="I3539" s="133">
        <v>22469914523096.086</v>
      </c>
      <c r="J3539" s="133">
        <v>557937459967.88635</v>
      </c>
      <c r="K3539" s="133">
        <v>108317092831.39677</v>
      </c>
      <c r="L3539" s="133">
        <v>3816738623361.7456</v>
      </c>
      <c r="M3539" s="133">
        <v>27696651029040.109</v>
      </c>
      <c r="N3539" s="133">
        <v>29403396554247.75</v>
      </c>
      <c r="O3539" s="132">
        <v>0.71519891664040414</v>
      </c>
      <c r="P3539" s="132">
        <v>0.78201887693580274</v>
      </c>
      <c r="Q3539" s="133">
        <v>7252.9345225080788</v>
      </c>
      <c r="R3539" s="426">
        <v>1.5145236287612878</v>
      </c>
    </row>
    <row r="3540" spans="1:18">
      <c r="A3540" s="134">
        <f t="shared" si="55"/>
        <v>3535</v>
      </c>
      <c r="B3540" s="131">
        <v>8997877.7743270937</v>
      </c>
      <c r="C3540" s="131">
        <v>15761267.031248134</v>
      </c>
      <c r="D3540" s="131">
        <v>960077.47390895104</v>
      </c>
      <c r="E3540" s="131">
        <v>6670242.572529532</v>
      </c>
      <c r="F3540" s="133">
        <v>242275849828.85287</v>
      </c>
      <c r="G3540" s="133">
        <v>40457032883.997665</v>
      </c>
      <c r="H3540" s="133">
        <v>574335758935.67041</v>
      </c>
      <c r="I3540" s="133">
        <v>22137959592463.715</v>
      </c>
      <c r="J3540" s="133">
        <v>403499867497.51154</v>
      </c>
      <c r="K3540" s="133">
        <v>109233999195.83817</v>
      </c>
      <c r="L3540" s="133">
        <v>2092774471591.2244</v>
      </c>
      <c r="M3540" s="133">
        <v>25317803689683.961</v>
      </c>
      <c r="N3540" s="133">
        <v>26838238777268.996</v>
      </c>
      <c r="O3540" s="132">
        <v>0.67969431530781321</v>
      </c>
      <c r="P3540" s="132">
        <v>0.74757123938387748</v>
      </c>
      <c r="Q3540" s="133">
        <v>6620.1871675552529</v>
      </c>
      <c r="R3540" s="426">
        <v>1.119611679779446</v>
      </c>
    </row>
    <row r="3541" spans="1:18">
      <c r="A3541" s="134">
        <f t="shared" si="55"/>
        <v>3536</v>
      </c>
      <c r="B3541" s="131">
        <v>7579139.0314411819</v>
      </c>
      <c r="C3541" s="131">
        <v>4972209.0144583415</v>
      </c>
      <c r="D3541" s="131">
        <v>870139.95617216092</v>
      </c>
      <c r="E3541" s="131">
        <v>6886536.1428758707</v>
      </c>
      <c r="F3541" s="133">
        <v>216179887298.63007</v>
      </c>
      <c r="G3541" s="133">
        <v>49299760629.738625</v>
      </c>
      <c r="H3541" s="133">
        <v>677012828541.50391</v>
      </c>
      <c r="I3541" s="133">
        <v>8188990666117.8467</v>
      </c>
      <c r="J3541" s="133">
        <v>366897188471.38721</v>
      </c>
      <c r="K3541" s="133">
        <v>61875225563.104538</v>
      </c>
      <c r="L3541" s="133">
        <v>1665094512162.551</v>
      </c>
      <c r="M3541" s="133">
        <v>10959870420856.395</v>
      </c>
      <c r="N3541" s="133">
        <v>11719287415675.479</v>
      </c>
      <c r="O3541" s="132">
        <v>0.54255832086247002</v>
      </c>
      <c r="P3541" s="132">
        <v>0.6132698120818334</v>
      </c>
      <c r="Q3541" s="133">
        <v>2890.7961064813712</v>
      </c>
      <c r="R3541" s="426">
        <v>0.981642537735396</v>
      </c>
    </row>
    <row r="3542" spans="1:18">
      <c r="A3542" s="134">
        <f t="shared" si="55"/>
        <v>3537</v>
      </c>
      <c r="B3542" s="131">
        <v>8165431.8662316082</v>
      </c>
      <c r="C3542" s="131">
        <v>4100647.2202382241</v>
      </c>
      <c r="D3542" s="131">
        <v>676904.15273499256</v>
      </c>
      <c r="E3542" s="131">
        <v>8502828.6338957157</v>
      </c>
      <c r="F3542" s="133">
        <v>203240947490.08972</v>
      </c>
      <c r="G3542" s="133">
        <v>29551457816.014053</v>
      </c>
      <c r="H3542" s="133">
        <v>396438008331.26453</v>
      </c>
      <c r="I3542" s="133">
        <v>8530924922524.6563</v>
      </c>
      <c r="J3542" s="133">
        <v>707244845837.17139</v>
      </c>
      <c r="K3542" s="133">
        <v>70254807545.546906</v>
      </c>
      <c r="L3542" s="133">
        <v>1354984746941.4951</v>
      </c>
      <c r="M3542" s="133">
        <v>11059847331180.133</v>
      </c>
      <c r="N3542" s="133">
        <v>11889155702786.391</v>
      </c>
      <c r="O3542" s="132">
        <v>0.53343581814981178</v>
      </c>
      <c r="P3542" s="132">
        <v>0.59845654977896723</v>
      </c>
      <c r="Q3542" s="133">
        <v>2932.6975093207675</v>
      </c>
      <c r="R3542" s="426">
        <v>0.94307178266253744</v>
      </c>
    </row>
    <row r="3543" spans="1:18">
      <c r="A3543" s="134">
        <f t="shared" si="55"/>
        <v>3538</v>
      </c>
      <c r="B3543" s="131">
        <v>14981173.913995024</v>
      </c>
      <c r="C3543" s="131">
        <v>8773069.6227154527</v>
      </c>
      <c r="D3543" s="131">
        <v>1101973.671780969</v>
      </c>
      <c r="E3543" s="131">
        <v>6642536.5031060763</v>
      </c>
      <c r="F3543" s="133">
        <v>237132346958.99353</v>
      </c>
      <c r="G3543" s="133">
        <v>62661257035.473022</v>
      </c>
      <c r="H3543" s="133">
        <v>321178901025.54858</v>
      </c>
      <c r="I3543" s="133">
        <v>15739813148721.238</v>
      </c>
      <c r="J3543" s="133">
        <v>351660209155.01837</v>
      </c>
      <c r="K3543" s="133">
        <v>109485264213.50693</v>
      </c>
      <c r="L3543" s="133">
        <v>3508557778471.5127</v>
      </c>
      <c r="M3543" s="133">
        <v>20030695301586.824</v>
      </c>
      <c r="N3543" s="133">
        <v>21273416186794.621</v>
      </c>
      <c r="O3543" s="132">
        <v>0.60442806182219599</v>
      </c>
      <c r="P3543" s="132">
        <v>0.6618234411040933</v>
      </c>
      <c r="Q3543" s="133">
        <v>5247.5126262443564</v>
      </c>
      <c r="R3543" s="426">
        <v>1.3100705310199627</v>
      </c>
    </row>
    <row r="3544" spans="1:18">
      <c r="A3544" s="134">
        <f t="shared" si="55"/>
        <v>3539</v>
      </c>
      <c r="B3544" s="131">
        <v>11665392.209799744</v>
      </c>
      <c r="C3544" s="131">
        <v>18989287.969241381</v>
      </c>
      <c r="D3544" s="131">
        <v>1056835.7299278264</v>
      </c>
      <c r="E3544" s="131">
        <v>4684777.7431865446</v>
      </c>
      <c r="F3544" s="133">
        <v>292093930118.52185</v>
      </c>
      <c r="G3544" s="133">
        <v>61141773673.280304</v>
      </c>
      <c r="H3544" s="133">
        <v>157326193760.8407</v>
      </c>
      <c r="I3544" s="133">
        <v>25533215675105.68</v>
      </c>
      <c r="J3544" s="133">
        <v>225880032287.86206</v>
      </c>
      <c r="K3544" s="133">
        <v>75836905765.891129</v>
      </c>
      <c r="L3544" s="133">
        <v>2302835840263.7627</v>
      </c>
      <c r="M3544" s="133">
        <v>28295094647184.035</v>
      </c>
      <c r="N3544" s="133">
        <v>30011058487165.867</v>
      </c>
      <c r="O3544" s="132">
        <v>0.70095286506102095</v>
      </c>
      <c r="P3544" s="132">
        <v>0.76043605879685727</v>
      </c>
      <c r="Q3544" s="133">
        <v>7402.8264645204408</v>
      </c>
      <c r="R3544" s="426">
        <v>1.1201660739744357</v>
      </c>
    </row>
    <row r="3545" spans="1:18">
      <c r="A3545" s="134">
        <f t="shared" si="55"/>
        <v>3540</v>
      </c>
      <c r="B3545" s="131">
        <v>11686522.090517655</v>
      </c>
      <c r="C3545" s="131">
        <v>6842439.3470766414</v>
      </c>
      <c r="D3545" s="131">
        <v>500837.21406991419</v>
      </c>
      <c r="E3545" s="131">
        <v>1620515.0472361424</v>
      </c>
      <c r="F3545" s="133">
        <v>266954090295.42877</v>
      </c>
      <c r="G3545" s="133">
        <v>51437081652.646881</v>
      </c>
      <c r="H3545" s="133">
        <v>764706244181.16956</v>
      </c>
      <c r="I3545" s="133">
        <v>13699316822479.645</v>
      </c>
      <c r="J3545" s="133">
        <v>63811714612.487686</v>
      </c>
      <c r="K3545" s="133">
        <v>43055417383.742668</v>
      </c>
      <c r="L3545" s="133">
        <v>1611057381108.7024</v>
      </c>
      <c r="M3545" s="133">
        <v>16181947579765.748</v>
      </c>
      <c r="N3545" s="133">
        <v>17355276521817.385</v>
      </c>
      <c r="O3545" s="132">
        <v>0.67170433022414955</v>
      </c>
      <c r="P3545" s="132">
        <v>0.7399103025096565</v>
      </c>
      <c r="Q3545" s="133">
        <v>4281.0252890521424</v>
      </c>
      <c r="R3545" s="426">
        <v>1.4230855919698844</v>
      </c>
    </row>
    <row r="3546" spans="1:18">
      <c r="A3546" s="134">
        <f t="shared" si="55"/>
        <v>3541</v>
      </c>
      <c r="B3546" s="131">
        <v>9905567.0636671875</v>
      </c>
      <c r="C3546" s="131">
        <v>4579109.5448885635</v>
      </c>
      <c r="D3546" s="131">
        <v>941399.41142848693</v>
      </c>
      <c r="E3546" s="131">
        <v>5864923.3201742182</v>
      </c>
      <c r="F3546" s="133">
        <v>294836630341.05066</v>
      </c>
      <c r="G3546" s="133">
        <v>71128524213.206619</v>
      </c>
      <c r="H3546" s="133">
        <v>678619317621.48999</v>
      </c>
      <c r="I3546" s="133">
        <v>9461984619041.5859</v>
      </c>
      <c r="J3546" s="133">
        <v>365087589224.81543</v>
      </c>
      <c r="K3546" s="133">
        <v>67432882473.587852</v>
      </c>
      <c r="L3546" s="133">
        <v>2219662481508.7241</v>
      </c>
      <c r="M3546" s="133">
        <v>12792786889870.203</v>
      </c>
      <c r="N3546" s="133">
        <v>13716698873594.135</v>
      </c>
      <c r="O3546" s="132">
        <v>0.54267999017946489</v>
      </c>
      <c r="P3546" s="132">
        <v>0.6274818215576432</v>
      </c>
      <c r="Q3546" s="133">
        <v>3383.4975021199148</v>
      </c>
      <c r="R3546" s="426">
        <v>1.1671387210350286</v>
      </c>
    </row>
    <row r="3547" spans="1:18">
      <c r="A3547" s="134">
        <f t="shared" si="55"/>
        <v>3542</v>
      </c>
      <c r="B3547" s="131">
        <v>8025834.2555444883</v>
      </c>
      <c r="C3547" s="131">
        <v>3061017.2515862132</v>
      </c>
      <c r="D3547" s="131">
        <v>1330363.3579447172</v>
      </c>
      <c r="E3547" s="131">
        <v>7240306.3525939416</v>
      </c>
      <c r="F3547" s="133">
        <v>231759713554.3768</v>
      </c>
      <c r="G3547" s="133">
        <v>58130197917.899124</v>
      </c>
      <c r="H3547" s="133">
        <v>487192042109.72992</v>
      </c>
      <c r="I3547" s="133">
        <v>6965033322393.7139</v>
      </c>
      <c r="J3547" s="133">
        <v>393360378202.22864</v>
      </c>
      <c r="K3547" s="133">
        <v>96250023738.388611</v>
      </c>
      <c r="L3547" s="133">
        <v>3049102996375.6665</v>
      </c>
      <c r="M3547" s="133">
        <v>10990938762819.727</v>
      </c>
      <c r="N3547" s="133">
        <v>11739357315897.355</v>
      </c>
      <c r="O3547" s="132">
        <v>0.50145122833697509</v>
      </c>
      <c r="P3547" s="132">
        <v>0.58388860944663079</v>
      </c>
      <c r="Q3547" s="133">
        <v>2895.7467478779859</v>
      </c>
      <c r="R3547" s="426">
        <v>1.1928938968463485</v>
      </c>
    </row>
    <row r="3548" spans="1:18">
      <c r="A3548" s="134">
        <f t="shared" si="55"/>
        <v>3543</v>
      </c>
      <c r="B3548" s="131">
        <v>7030686.0525113503</v>
      </c>
      <c r="C3548" s="131">
        <v>9249946.8216536064</v>
      </c>
      <c r="D3548" s="131">
        <v>1041785.5902048773</v>
      </c>
      <c r="E3548" s="131">
        <v>5849933.3528193124</v>
      </c>
      <c r="F3548" s="133">
        <v>196875718242.50446</v>
      </c>
      <c r="G3548" s="133">
        <v>31916426503.053787</v>
      </c>
      <c r="H3548" s="133">
        <v>378738519837.14819</v>
      </c>
      <c r="I3548" s="133">
        <v>18200601769456.684</v>
      </c>
      <c r="J3548" s="133">
        <v>443688393024.26691</v>
      </c>
      <c r="K3548" s="133">
        <v>91801175370.815536</v>
      </c>
      <c r="L3548" s="133">
        <v>2299791799741.4678</v>
      </c>
      <c r="M3548" s="133">
        <v>21414621657430.383</v>
      </c>
      <c r="N3548" s="133">
        <v>22787917862264.758</v>
      </c>
      <c r="O3548" s="132">
        <v>0.69686505346842065</v>
      </c>
      <c r="P3548" s="132">
        <v>0.76206014221468488</v>
      </c>
      <c r="Q3548" s="133">
        <v>5621.0946872878039</v>
      </c>
      <c r="R3548" s="426">
        <v>1.0670508191174806</v>
      </c>
    </row>
    <row r="3549" spans="1:18">
      <c r="A3549" s="134">
        <f t="shared" si="55"/>
        <v>3544</v>
      </c>
      <c r="B3549" s="131">
        <v>11204484.449307684</v>
      </c>
      <c r="C3549" s="131">
        <v>6921888.5247936901</v>
      </c>
      <c r="D3549" s="131">
        <v>1452612.0589763096</v>
      </c>
      <c r="E3549" s="131">
        <v>4794073.7793372422</v>
      </c>
      <c r="F3549" s="133">
        <v>162868365200.30774</v>
      </c>
      <c r="G3549" s="133">
        <v>40706178672.764793</v>
      </c>
      <c r="H3549" s="133">
        <v>526283664153.94318</v>
      </c>
      <c r="I3549" s="133">
        <v>11796172947406.889</v>
      </c>
      <c r="J3549" s="133">
        <v>308326026627.43823</v>
      </c>
      <c r="K3549" s="133">
        <v>101569825018.58856</v>
      </c>
      <c r="L3549" s="133">
        <v>3293962677576.4131</v>
      </c>
      <c r="M3549" s="133">
        <v>16026315140783.27</v>
      </c>
      <c r="N3549" s="133">
        <v>16945859601024.355</v>
      </c>
      <c r="O3549" s="132">
        <v>0.61625708764002918</v>
      </c>
      <c r="P3549" s="132">
        <v>0.67271252041530771</v>
      </c>
      <c r="Q3549" s="133">
        <v>4180.0344353784794</v>
      </c>
      <c r="R3549" s="426">
        <v>0.98059972559395869</v>
      </c>
    </row>
    <row r="3550" spans="1:18">
      <c r="A3550" s="134">
        <f t="shared" si="55"/>
        <v>3545</v>
      </c>
      <c r="B3550" s="131">
        <v>15024386.503553407</v>
      </c>
      <c r="C3550" s="131">
        <v>5405664.3336715586</v>
      </c>
      <c r="D3550" s="131">
        <v>817435.37325961923</v>
      </c>
      <c r="E3550" s="131">
        <v>5016665.2993773995</v>
      </c>
      <c r="F3550" s="133">
        <v>269809826670.83777</v>
      </c>
      <c r="G3550" s="133">
        <v>85790946876.081284</v>
      </c>
      <c r="H3550" s="133">
        <v>243433412564.12094</v>
      </c>
      <c r="I3550" s="133">
        <v>10363347142697.326</v>
      </c>
      <c r="J3550" s="133">
        <v>193051396007.0658</v>
      </c>
      <c r="K3550" s="133">
        <v>58531181674.601799</v>
      </c>
      <c r="L3550" s="133">
        <v>1224969831349.8904</v>
      </c>
      <c r="M3550" s="133">
        <v>12083332964293.006</v>
      </c>
      <c r="N3550" s="133">
        <v>12854204733988.721</v>
      </c>
      <c r="O3550" s="132">
        <v>0.53560624097991416</v>
      </c>
      <c r="P3550" s="132">
        <v>0.5847235824026572</v>
      </c>
      <c r="Q3550" s="133">
        <v>3170.7461109986975</v>
      </c>
      <c r="R3550" s="426">
        <v>0.7804414380728546</v>
      </c>
    </row>
    <row r="3551" spans="1:18">
      <c r="A3551" s="134">
        <f t="shared" si="55"/>
        <v>3546</v>
      </c>
      <c r="B3551" s="131">
        <v>13868395.139238043</v>
      </c>
      <c r="C3551" s="131">
        <v>6701664.6613013698</v>
      </c>
      <c r="D3551" s="131">
        <v>1612181.0177163121</v>
      </c>
      <c r="E3551" s="131">
        <v>3884389.0048219096</v>
      </c>
      <c r="F3551" s="133">
        <v>226604811639.81268</v>
      </c>
      <c r="G3551" s="133">
        <v>72183733820.812286</v>
      </c>
      <c r="H3551" s="133">
        <v>334496525524.09015</v>
      </c>
      <c r="I3551" s="133">
        <v>10776313381024.719</v>
      </c>
      <c r="J3551" s="133">
        <v>152727811745.02844</v>
      </c>
      <c r="K3551" s="133">
        <v>150420372303.10403</v>
      </c>
      <c r="L3551" s="133">
        <v>4239758385083.3374</v>
      </c>
      <c r="M3551" s="133">
        <v>15653716475680.279</v>
      </c>
      <c r="N3551" s="133">
        <v>16693358642252.229</v>
      </c>
      <c r="O3551" s="132">
        <v>0.57243647603603176</v>
      </c>
      <c r="P3551" s="132">
        <v>0.63986545559256658</v>
      </c>
      <c r="Q3551" s="133">
        <v>4117.7500350893506</v>
      </c>
      <c r="R3551" s="426">
        <v>1.2402968345138841</v>
      </c>
    </row>
    <row r="3552" spans="1:18">
      <c r="A3552" s="134">
        <f t="shared" si="55"/>
        <v>3547</v>
      </c>
      <c r="B3552" s="131">
        <v>8903268.1658723503</v>
      </c>
      <c r="C3552" s="131">
        <v>9336596.6045558993</v>
      </c>
      <c r="D3552" s="131">
        <v>831696.87593572447</v>
      </c>
      <c r="E3552" s="131">
        <v>5331183.2078537736</v>
      </c>
      <c r="F3552" s="133">
        <v>185857172531.65302</v>
      </c>
      <c r="G3552" s="133">
        <v>46025072344.675201</v>
      </c>
      <c r="H3552" s="133">
        <v>681644111756.21899</v>
      </c>
      <c r="I3552" s="133">
        <v>15339581453664.32</v>
      </c>
      <c r="J3552" s="133">
        <v>360905000336.03625</v>
      </c>
      <c r="K3552" s="133">
        <v>66977076833.674545</v>
      </c>
      <c r="L3552" s="133">
        <v>1943395463745.2344</v>
      </c>
      <c r="M3552" s="133">
        <v>18392503106335.484</v>
      </c>
      <c r="N3552" s="133">
        <v>19613109012512.91</v>
      </c>
      <c r="O3552" s="132">
        <v>0.63110445309463981</v>
      </c>
      <c r="P3552" s="132">
        <v>0.69864400800884452</v>
      </c>
      <c r="Q3552" s="133">
        <v>4837.9647292829086</v>
      </c>
      <c r="R3552" s="426">
        <v>1.1994922357615307</v>
      </c>
    </row>
    <row r="3553" spans="1:18">
      <c r="A3553" s="134">
        <f t="shared" si="55"/>
        <v>3548</v>
      </c>
      <c r="B3553" s="131">
        <v>5782767.3609678028</v>
      </c>
      <c r="C3553" s="131">
        <v>2750405.9175989316</v>
      </c>
      <c r="D3553" s="131">
        <v>1049831.4300178487</v>
      </c>
      <c r="E3553" s="131">
        <v>7152941.2121989839</v>
      </c>
      <c r="F3553" s="133">
        <v>221902130355.90338</v>
      </c>
      <c r="G3553" s="133">
        <v>49114818239.649918</v>
      </c>
      <c r="H3553" s="133">
        <v>421605603256.53772</v>
      </c>
      <c r="I3553" s="133">
        <v>6843639703737.3125</v>
      </c>
      <c r="J3553" s="133">
        <v>525145077827.51904</v>
      </c>
      <c r="K3553" s="133">
        <v>113208192064.93045</v>
      </c>
      <c r="L3553" s="133">
        <v>2227325667552.4805</v>
      </c>
      <c r="M3553" s="133">
        <v>10130924244438.781</v>
      </c>
      <c r="N3553" s="133">
        <v>10917763495171.229</v>
      </c>
      <c r="O3553" s="132">
        <v>0.51718883521958936</v>
      </c>
      <c r="P3553" s="132">
        <v>0.60029405048685569</v>
      </c>
      <c r="Q3553" s="133">
        <v>2693.0842365987241</v>
      </c>
      <c r="R3553" s="426">
        <v>1.1604549407156688</v>
      </c>
    </row>
    <row r="3554" spans="1:18">
      <c r="A3554" s="134">
        <f t="shared" si="55"/>
        <v>3549</v>
      </c>
      <c r="B3554" s="131">
        <v>15200216.907200346</v>
      </c>
      <c r="C3554" s="131">
        <v>6909226.08763979</v>
      </c>
      <c r="D3554" s="131">
        <v>1031383.4040213297</v>
      </c>
      <c r="E3554" s="131">
        <v>7056909.8788537132</v>
      </c>
      <c r="F3554" s="133">
        <v>262266368490.69647</v>
      </c>
      <c r="G3554" s="133">
        <v>72535416697.876556</v>
      </c>
      <c r="H3554" s="133">
        <v>782302187920.96204</v>
      </c>
      <c r="I3554" s="133">
        <v>9819319070800.4648</v>
      </c>
      <c r="J3554" s="133">
        <v>345856106555.27191</v>
      </c>
      <c r="K3554" s="133">
        <v>89128303083.690384</v>
      </c>
      <c r="L3554" s="133">
        <v>2612890880070.4819</v>
      </c>
      <c r="M3554" s="133">
        <v>13649496548430.871</v>
      </c>
      <c r="N3554" s="133">
        <v>14533846735952.877</v>
      </c>
      <c r="O3554" s="132">
        <v>0.52276055753924044</v>
      </c>
      <c r="P3554" s="132">
        <v>0.59066274963372378</v>
      </c>
      <c r="Q3554" s="133">
        <v>3585.0633290460969</v>
      </c>
      <c r="R3554" s="426">
        <v>1.1879757537944831</v>
      </c>
    </row>
    <row r="3555" spans="1:18">
      <c r="A3555" s="134">
        <f t="shared" si="55"/>
        <v>3550</v>
      </c>
      <c r="B3555" s="131">
        <v>7555901.8243175717</v>
      </c>
      <c r="C3555" s="131">
        <v>5373147.0474079307</v>
      </c>
      <c r="D3555" s="131">
        <v>1047467.1338284937</v>
      </c>
      <c r="E3555" s="131">
        <v>4323985.3761453386</v>
      </c>
      <c r="F3555" s="133">
        <v>297419927714.23328</v>
      </c>
      <c r="G3555" s="133">
        <v>76240658246.642456</v>
      </c>
      <c r="H3555" s="133">
        <v>682418295979.81665</v>
      </c>
      <c r="I3555" s="133">
        <v>12110158969446.109</v>
      </c>
      <c r="J3555" s="133">
        <v>334014035537.86755</v>
      </c>
      <c r="K3555" s="133">
        <v>82302171673.482773</v>
      </c>
      <c r="L3555" s="133">
        <v>2750036925624.7954</v>
      </c>
      <c r="M3555" s="133">
        <v>15958930398262.07</v>
      </c>
      <c r="N3555" s="133">
        <v>17106615246271.969</v>
      </c>
      <c r="O3555" s="132">
        <v>0.6516909470103146</v>
      </c>
      <c r="P3555" s="132">
        <v>0.7198496727122472</v>
      </c>
      <c r="Q3555" s="133">
        <v>4219.6880232540625</v>
      </c>
      <c r="R3555" s="426">
        <v>1.1548589050426543</v>
      </c>
    </row>
    <row r="3556" spans="1:18">
      <c r="A3556" s="134">
        <f t="shared" si="55"/>
        <v>3551</v>
      </c>
      <c r="B3556" s="131">
        <v>9691206.4250908718</v>
      </c>
      <c r="C3556" s="131">
        <v>5512605.5752052879</v>
      </c>
      <c r="D3556" s="131">
        <v>853637.2132313255</v>
      </c>
      <c r="E3556" s="131">
        <v>4178292.684358587</v>
      </c>
      <c r="F3556" s="133">
        <v>277184364307.27588</v>
      </c>
      <c r="G3556" s="133">
        <v>56382681435.273438</v>
      </c>
      <c r="H3556" s="133">
        <v>853150718615.6427</v>
      </c>
      <c r="I3556" s="133">
        <v>10033278551703.068</v>
      </c>
      <c r="J3556" s="133">
        <v>375267434891.63062</v>
      </c>
      <c r="K3556" s="133">
        <v>57276102117.94072</v>
      </c>
      <c r="L3556" s="133">
        <v>2585353906047.8862</v>
      </c>
      <c r="M3556" s="133">
        <v>13904326713376.17</v>
      </c>
      <c r="N3556" s="133">
        <v>14834332814481.787</v>
      </c>
      <c r="O3556" s="132">
        <v>0.64159974791441832</v>
      </c>
      <c r="P3556" s="132">
        <v>0.71788769510435846</v>
      </c>
      <c r="Q3556" s="133">
        <v>3659.1842166950632</v>
      </c>
      <c r="R3556" s="426">
        <v>1.2990037116673709</v>
      </c>
    </row>
    <row r="3557" spans="1:18">
      <c r="A3557" s="134">
        <f t="shared" si="55"/>
        <v>3552</v>
      </c>
      <c r="B3557" s="131">
        <v>10417478.46206204</v>
      </c>
      <c r="C3557" s="131">
        <v>5770792.6677419487</v>
      </c>
      <c r="D3557" s="131">
        <v>865544.82770312135</v>
      </c>
      <c r="E3557" s="131">
        <v>4211813.8629657244</v>
      </c>
      <c r="F3557" s="133">
        <v>181444354346.0661</v>
      </c>
      <c r="G3557" s="133">
        <v>42029192289.757828</v>
      </c>
      <c r="H3557" s="133">
        <v>491071166185.13184</v>
      </c>
      <c r="I3557" s="133">
        <v>9706480402673.877</v>
      </c>
      <c r="J3557" s="133">
        <v>224223453545.37357</v>
      </c>
      <c r="K3557" s="133">
        <v>96559041148.427322</v>
      </c>
      <c r="L3557" s="133">
        <v>2005591459786.4543</v>
      </c>
      <c r="M3557" s="133">
        <v>12523925523339.264</v>
      </c>
      <c r="N3557" s="133">
        <v>13415426355659.676</v>
      </c>
      <c r="O3557" s="132">
        <v>0.57407992049210432</v>
      </c>
      <c r="P3557" s="132">
        <v>0.64984070954260142</v>
      </c>
      <c r="Q3557" s="133">
        <v>3309.1826234977002</v>
      </c>
      <c r="R3557" s="426">
        <v>1.2500883926770967</v>
      </c>
    </row>
    <row r="3558" spans="1:18">
      <c r="A3558" s="134">
        <f t="shared" si="55"/>
        <v>3553</v>
      </c>
      <c r="B3558" s="131">
        <v>7013067.4560506651</v>
      </c>
      <c r="C3558" s="131">
        <v>3573641.6820795122</v>
      </c>
      <c r="D3558" s="131">
        <v>865429.73992123653</v>
      </c>
      <c r="E3558" s="131">
        <v>3535462.2865677886</v>
      </c>
      <c r="F3558" s="133">
        <v>169028206207.87769</v>
      </c>
      <c r="G3558" s="133">
        <v>42236160723.457161</v>
      </c>
      <c r="H3558" s="133">
        <v>424447531618.6236</v>
      </c>
      <c r="I3558" s="133">
        <v>7536878527496.7822</v>
      </c>
      <c r="J3558" s="133">
        <v>149927403504.28073</v>
      </c>
      <c r="K3558" s="133">
        <v>125734643188.29462</v>
      </c>
      <c r="L3558" s="133">
        <v>2307686842700.3428</v>
      </c>
      <c r="M3558" s="133">
        <v>10544674948508.324</v>
      </c>
      <c r="N3558" s="133">
        <v>11335915742426.365</v>
      </c>
      <c r="O3558" s="132">
        <v>0.58427327458382128</v>
      </c>
      <c r="P3558" s="132">
        <v>0.64211195969711721</v>
      </c>
      <c r="Q3558" s="133">
        <v>2796.2298328629417</v>
      </c>
      <c r="R3558" s="426">
        <v>1.0944423079798282</v>
      </c>
    </row>
    <row r="3559" spans="1:18">
      <c r="A3559" s="134">
        <f t="shared" si="55"/>
        <v>3554</v>
      </c>
      <c r="B3559" s="131">
        <v>10519951.244002536</v>
      </c>
      <c r="C3559" s="131">
        <v>4718284.1523149703</v>
      </c>
      <c r="D3559" s="131">
        <v>927523.26330390689</v>
      </c>
      <c r="E3559" s="131">
        <v>5602245.3287130045</v>
      </c>
      <c r="F3559" s="133">
        <v>265751150208.08191</v>
      </c>
      <c r="G3559" s="133">
        <v>72824990488.245148</v>
      </c>
      <c r="H3559" s="133">
        <v>659902001043.74951</v>
      </c>
      <c r="I3559" s="133">
        <v>9453725189142.5</v>
      </c>
      <c r="J3559" s="133">
        <v>483249992658.09399</v>
      </c>
      <c r="K3559" s="133">
        <v>105329657732.24409</v>
      </c>
      <c r="L3559" s="133">
        <v>2244338707004.9312</v>
      </c>
      <c r="M3559" s="133">
        <v>12946545547581.52</v>
      </c>
      <c r="N3559" s="133">
        <v>13945065524415.605</v>
      </c>
      <c r="O3559" s="132">
        <v>0.55956549007617851</v>
      </c>
      <c r="P3559" s="132">
        <v>0.62928338916206583</v>
      </c>
      <c r="Q3559" s="133">
        <v>3439.8286937384323</v>
      </c>
      <c r="R3559" s="426">
        <v>1.231253161125146</v>
      </c>
    </row>
    <row r="3560" spans="1:18">
      <c r="A3560" s="134">
        <f t="shared" si="55"/>
        <v>3555</v>
      </c>
      <c r="B3560" s="131">
        <v>8038719.6222966285</v>
      </c>
      <c r="C3560" s="131">
        <v>4041882.5881484901</v>
      </c>
      <c r="D3560" s="131">
        <v>754997.35411785205</v>
      </c>
      <c r="E3560" s="131">
        <v>5966749.733966466</v>
      </c>
      <c r="F3560" s="133">
        <v>188498220178.90405</v>
      </c>
      <c r="G3560" s="133">
        <v>50880971299.510292</v>
      </c>
      <c r="H3560" s="133">
        <v>152852390634.26321</v>
      </c>
      <c r="I3560" s="133">
        <v>8806598235784.6113</v>
      </c>
      <c r="J3560" s="133">
        <v>373302362435.79028</v>
      </c>
      <c r="K3560" s="133">
        <v>91705330048.909653</v>
      </c>
      <c r="L3560" s="133">
        <v>1633749854694.7295</v>
      </c>
      <c r="M3560" s="133">
        <v>11058208173598.305</v>
      </c>
      <c r="N3560" s="133">
        <v>11790869698668.34</v>
      </c>
      <c r="O3560" s="132">
        <v>0.55272467107075807</v>
      </c>
      <c r="P3560" s="132">
        <v>0.62055582695855649</v>
      </c>
      <c r="Q3560" s="133">
        <v>2908.4533050489244</v>
      </c>
      <c r="R3560" s="426">
        <v>1.1663983274272856</v>
      </c>
    </row>
    <row r="3561" spans="1:18">
      <c r="A3561" s="134">
        <f t="shared" si="55"/>
        <v>3556</v>
      </c>
      <c r="B3561" s="131">
        <v>10002575.422019338</v>
      </c>
      <c r="C3561" s="131">
        <v>7316218.3836804563</v>
      </c>
      <c r="D3561" s="131">
        <v>779028.25387613301</v>
      </c>
      <c r="E3561" s="131">
        <v>6406471.8276521377</v>
      </c>
      <c r="F3561" s="133">
        <v>231697406156.3197</v>
      </c>
      <c r="G3561" s="133">
        <v>45421704835.923706</v>
      </c>
      <c r="H3561" s="133">
        <v>571482535326.22974</v>
      </c>
      <c r="I3561" s="133">
        <v>13527093738149.611</v>
      </c>
      <c r="J3561" s="133">
        <v>496002280429.08704</v>
      </c>
      <c r="K3561" s="133">
        <v>53541087027.209885</v>
      </c>
      <c r="L3561" s="133">
        <v>2006052121804.1743</v>
      </c>
      <c r="M3561" s="133">
        <v>16654171762736.313</v>
      </c>
      <c r="N3561" s="133">
        <v>17710089606262.52</v>
      </c>
      <c r="O3561" s="132">
        <v>0.59855322700087576</v>
      </c>
      <c r="P3561" s="132">
        <v>0.66361322202508266</v>
      </c>
      <c r="Q3561" s="133">
        <v>4368.5470168383126</v>
      </c>
      <c r="R3561" s="426">
        <v>1.1723003540038897</v>
      </c>
    </row>
    <row r="3562" spans="1:18">
      <c r="A3562" s="134">
        <f t="shared" si="55"/>
        <v>3557</v>
      </c>
      <c r="B3562" s="131">
        <v>7323433.2647397788</v>
      </c>
      <c r="C3562" s="131">
        <v>15582811.599609649</v>
      </c>
      <c r="D3562" s="131">
        <v>1291079.2379529602</v>
      </c>
      <c r="E3562" s="131">
        <v>3726666.0741191339</v>
      </c>
      <c r="F3562" s="133">
        <v>222156190904.33704</v>
      </c>
      <c r="G3562" s="133">
        <v>53801318879.93428</v>
      </c>
      <c r="H3562" s="133">
        <v>571402596459.0238</v>
      </c>
      <c r="I3562" s="133">
        <v>21244274410547.473</v>
      </c>
      <c r="J3562" s="133">
        <v>172271322535.62558</v>
      </c>
      <c r="K3562" s="133">
        <v>120615632143.86519</v>
      </c>
      <c r="L3562" s="133">
        <v>2475328722893.3149</v>
      </c>
      <c r="M3562" s="133">
        <v>24583892684579.301</v>
      </c>
      <c r="N3562" s="133">
        <v>26091145785334.73</v>
      </c>
      <c r="O3562" s="132">
        <v>0.71486294997171729</v>
      </c>
      <c r="P3562" s="132">
        <v>0.7768885769064825</v>
      </c>
      <c r="Q3562" s="133">
        <v>6435.9017724061987</v>
      </c>
      <c r="R3562" s="426">
        <v>0.88475416525664319</v>
      </c>
    </row>
    <row r="3563" spans="1:18">
      <c r="A3563" s="134">
        <f t="shared" si="55"/>
        <v>3558</v>
      </c>
      <c r="B3563" s="131">
        <v>11634143.151637547</v>
      </c>
      <c r="C3563" s="131">
        <v>5005045.5971064204</v>
      </c>
      <c r="D3563" s="131">
        <v>793783.78635263466</v>
      </c>
      <c r="E3563" s="131">
        <v>4834605.8350279741</v>
      </c>
      <c r="F3563" s="133">
        <v>194536808931.93524</v>
      </c>
      <c r="G3563" s="133">
        <v>50928754637.247353</v>
      </c>
      <c r="H3563" s="133">
        <v>0</v>
      </c>
      <c r="I3563" s="133">
        <v>8748745938542.8301</v>
      </c>
      <c r="J3563" s="133">
        <v>319925013870.22595</v>
      </c>
      <c r="K3563" s="133">
        <v>79217036493.845718</v>
      </c>
      <c r="L3563" s="133">
        <v>1526249049743.3887</v>
      </c>
      <c r="M3563" s="133">
        <v>10674137038650.291</v>
      </c>
      <c r="N3563" s="133">
        <v>11380145956639.955</v>
      </c>
      <c r="O3563" s="132">
        <v>0.52450265267944796</v>
      </c>
      <c r="P3563" s="132">
        <v>0.58630073475316624</v>
      </c>
      <c r="Q3563" s="133">
        <v>2807.1400978391603</v>
      </c>
      <c r="R3563" s="426">
        <v>1.0288470689893097</v>
      </c>
    </row>
    <row r="3564" spans="1:18">
      <c r="A3564" s="134">
        <f t="shared" si="55"/>
        <v>3559</v>
      </c>
      <c r="B3564" s="131">
        <v>7146046.4423077954</v>
      </c>
      <c r="C3564" s="131">
        <v>6475197.0493462775</v>
      </c>
      <c r="D3564" s="131">
        <v>626462.20925502176</v>
      </c>
      <c r="E3564" s="131">
        <v>3436161.874900654</v>
      </c>
      <c r="F3564" s="133">
        <v>254349681838.68378</v>
      </c>
      <c r="G3564" s="133">
        <v>59434073243.153343</v>
      </c>
      <c r="H3564" s="133">
        <v>455959072280.27521</v>
      </c>
      <c r="I3564" s="133">
        <v>13560893027402.898</v>
      </c>
      <c r="J3564" s="133">
        <v>204658336663.4122</v>
      </c>
      <c r="K3564" s="133">
        <v>81499778282.891174</v>
      </c>
      <c r="L3564" s="133">
        <v>1113135195118.8479</v>
      </c>
      <c r="M3564" s="133">
        <v>15416145409748.324</v>
      </c>
      <c r="N3564" s="133">
        <v>16566646330433.092</v>
      </c>
      <c r="O3564" s="132">
        <v>0.66514177211877523</v>
      </c>
      <c r="P3564" s="132">
        <v>0.73275390783822469</v>
      </c>
      <c r="Q3564" s="133">
        <v>4086.4939147590262</v>
      </c>
      <c r="R3564" s="426">
        <v>0.92162606139532832</v>
      </c>
    </row>
    <row r="3565" spans="1:18">
      <c r="A3565" s="134">
        <f t="shared" si="55"/>
        <v>3560</v>
      </c>
      <c r="B3565" s="131">
        <v>9850692.0958586205</v>
      </c>
      <c r="C3565" s="131">
        <v>3431795.5636703698</v>
      </c>
      <c r="D3565" s="131">
        <v>948661.17216293607</v>
      </c>
      <c r="E3565" s="131">
        <v>5360818.4553230787</v>
      </c>
      <c r="F3565" s="133">
        <v>260788809520.4837</v>
      </c>
      <c r="G3565" s="133">
        <v>53050773447.675102</v>
      </c>
      <c r="H3565" s="133">
        <v>612629092043.14014</v>
      </c>
      <c r="I3565" s="133">
        <v>8416915930349.1035</v>
      </c>
      <c r="J3565" s="133">
        <v>343146062375.34155</v>
      </c>
      <c r="K3565" s="133">
        <v>85124669431.820755</v>
      </c>
      <c r="L3565" s="133">
        <v>2397315046125.1943</v>
      </c>
      <c r="M3565" s="133">
        <v>11855130800324.602</v>
      </c>
      <c r="N3565" s="133">
        <v>12799811532252.232</v>
      </c>
      <c r="O3565" s="132">
        <v>0.56247498845832666</v>
      </c>
      <c r="P3565" s="132">
        <v>0.62538087046470647</v>
      </c>
      <c r="Q3565" s="133">
        <v>3157.3289423414485</v>
      </c>
      <c r="R3565" s="426">
        <v>1.2660939443599546</v>
      </c>
    </row>
    <row r="3566" spans="1:18">
      <c r="A3566" s="134">
        <f t="shared" si="55"/>
        <v>3561</v>
      </c>
      <c r="B3566" s="131">
        <v>7621136.2125540888</v>
      </c>
      <c r="C3566" s="131">
        <v>5207924.1401600176</v>
      </c>
      <c r="D3566" s="131">
        <v>785043.90436622454</v>
      </c>
      <c r="E3566" s="131">
        <v>3779435.5416377014</v>
      </c>
      <c r="F3566" s="133">
        <v>204121216535.14462</v>
      </c>
      <c r="G3566" s="133">
        <v>39522638724.124321</v>
      </c>
      <c r="H3566" s="133">
        <v>462804046217.98822</v>
      </c>
      <c r="I3566" s="133">
        <v>9773475332865.1328</v>
      </c>
      <c r="J3566" s="133">
        <v>212864427260.64105</v>
      </c>
      <c r="K3566" s="133">
        <v>61032975253.23278</v>
      </c>
      <c r="L3566" s="133">
        <v>2132304087898.4424</v>
      </c>
      <c r="M3566" s="133">
        <v>12642480869495.438</v>
      </c>
      <c r="N3566" s="133">
        <v>13428790945792.393</v>
      </c>
      <c r="O3566" s="132">
        <v>0.64232739280654927</v>
      </c>
      <c r="P3566" s="132">
        <v>0.71403757701876946</v>
      </c>
      <c r="Q3566" s="133">
        <v>3312.4792663523417</v>
      </c>
      <c r="R3566" s="426">
        <v>1.157087745794612</v>
      </c>
    </row>
    <row r="3567" spans="1:18">
      <c r="A3567" s="134">
        <f t="shared" si="55"/>
        <v>3562</v>
      </c>
      <c r="B3567" s="131">
        <v>13025121.003603319</v>
      </c>
      <c r="C3567" s="131">
        <v>12696115.796553781</v>
      </c>
      <c r="D3567" s="131">
        <v>1098713.4322416401</v>
      </c>
      <c r="E3567" s="131">
        <v>5402973.870128585</v>
      </c>
      <c r="F3567" s="133">
        <v>180297901557.61505</v>
      </c>
      <c r="G3567" s="133">
        <v>62215652966.852982</v>
      </c>
      <c r="H3567" s="133">
        <v>414572066047.14594</v>
      </c>
      <c r="I3567" s="133">
        <v>15154232475477.527</v>
      </c>
      <c r="J3567" s="133">
        <v>309961258065.51624</v>
      </c>
      <c r="K3567" s="133">
        <v>91548685633.624664</v>
      </c>
      <c r="L3567" s="133">
        <v>2253260942964.3628</v>
      </c>
      <c r="M3567" s="133">
        <v>18223575428188.176</v>
      </c>
      <c r="N3567" s="133">
        <v>19354058052976.516</v>
      </c>
      <c r="O3567" s="132">
        <v>0.6156336915017282</v>
      </c>
      <c r="P3567" s="132">
        <v>0.66686785776260116</v>
      </c>
      <c r="Q3567" s="133">
        <v>4774.0646405960815</v>
      </c>
      <c r="R3567" s="426">
        <v>0.94319779174656126</v>
      </c>
    </row>
    <row r="3568" spans="1:18">
      <c r="A3568" s="134">
        <f t="shared" si="55"/>
        <v>3563</v>
      </c>
      <c r="B3568" s="131">
        <v>9820418.8854961488</v>
      </c>
      <c r="C3568" s="131">
        <v>5501033.3633952392</v>
      </c>
      <c r="D3568" s="131">
        <v>647109.62906214967</v>
      </c>
      <c r="E3568" s="131">
        <v>5219434.2651894037</v>
      </c>
      <c r="F3568" s="133">
        <v>207948432800.08624</v>
      </c>
      <c r="G3568" s="133">
        <v>41481574960.779404</v>
      </c>
      <c r="H3568" s="133">
        <v>446054429489.8761</v>
      </c>
      <c r="I3568" s="133">
        <v>10857490998221.49</v>
      </c>
      <c r="J3568" s="133">
        <v>271504978645.81512</v>
      </c>
      <c r="K3568" s="133">
        <v>60022211047.383621</v>
      </c>
      <c r="L3568" s="133">
        <v>1680134851685.9055</v>
      </c>
      <c r="M3568" s="133">
        <v>13315207469090.471</v>
      </c>
      <c r="N3568" s="133">
        <v>14260626372184.266</v>
      </c>
      <c r="O3568" s="132">
        <v>0.58036860717351457</v>
      </c>
      <c r="P3568" s="132">
        <v>0.64506847505043297</v>
      </c>
      <c r="Q3568" s="133">
        <v>3517.6680740464394</v>
      </c>
      <c r="R3568" s="426">
        <v>1.1577369761419138</v>
      </c>
    </row>
    <row r="3569" spans="1:18">
      <c r="A3569" s="134">
        <f t="shared" si="55"/>
        <v>3564</v>
      </c>
      <c r="B3569" s="131">
        <v>10958389.864899121</v>
      </c>
      <c r="C3569" s="131">
        <v>11565808.881663647</v>
      </c>
      <c r="D3569" s="131">
        <v>961039.93061663979</v>
      </c>
      <c r="E3569" s="131">
        <v>3337210.9700480364</v>
      </c>
      <c r="F3569" s="133">
        <v>242447851151.57678</v>
      </c>
      <c r="G3569" s="133">
        <v>56893275379.834625</v>
      </c>
      <c r="H3569" s="133">
        <v>346116649790.33105</v>
      </c>
      <c r="I3569" s="133">
        <v>19137026342523.922</v>
      </c>
      <c r="J3569" s="133">
        <v>187170526033.71213</v>
      </c>
      <c r="K3569" s="133">
        <v>101539894943.7451</v>
      </c>
      <c r="L3569" s="133">
        <v>1916357000943.3262</v>
      </c>
      <c r="M3569" s="133">
        <v>21688210414235.039</v>
      </c>
      <c r="N3569" s="133">
        <v>22985325064510.781</v>
      </c>
      <c r="O3569" s="132">
        <v>0.68424513770250861</v>
      </c>
      <c r="P3569" s="132">
        <v>0.74599932711628514</v>
      </c>
      <c r="Q3569" s="133">
        <v>5669.7891131008337</v>
      </c>
      <c r="R3569" s="426">
        <v>1.0444143278803804</v>
      </c>
    </row>
    <row r="3570" spans="1:18">
      <c r="A3570" s="134">
        <f t="shared" si="55"/>
        <v>3565</v>
      </c>
      <c r="B3570" s="131">
        <v>10406927.116310673</v>
      </c>
      <c r="C3570" s="131">
        <v>7774975.6798803732</v>
      </c>
      <c r="D3570" s="131">
        <v>768731.5009975537</v>
      </c>
      <c r="E3570" s="131">
        <v>3640140.7906271443</v>
      </c>
      <c r="F3570" s="133">
        <v>199418108156.04401</v>
      </c>
      <c r="G3570" s="133">
        <v>51244758908.227341</v>
      </c>
      <c r="H3570" s="133">
        <v>495833192040.34778</v>
      </c>
      <c r="I3570" s="133">
        <v>13122030835878.383</v>
      </c>
      <c r="J3570" s="133">
        <v>258549616005.64487</v>
      </c>
      <c r="K3570" s="133">
        <v>71836857541.602753</v>
      </c>
      <c r="L3570" s="133">
        <v>1573971751438.5815</v>
      </c>
      <c r="M3570" s="133">
        <v>15522222252904.561</v>
      </c>
      <c r="N3570" s="133">
        <v>16507435267603.832</v>
      </c>
      <c r="O3570" s="132">
        <v>0.64373201190246299</v>
      </c>
      <c r="P3570" s="132">
        <v>0.71045911221215552</v>
      </c>
      <c r="Q3570" s="133">
        <v>4071.888324519939</v>
      </c>
      <c r="R3570" s="426">
        <v>1.1113268143070492</v>
      </c>
    </row>
    <row r="3571" spans="1:18">
      <c r="A3571" s="134">
        <f t="shared" si="55"/>
        <v>3566</v>
      </c>
      <c r="B3571" s="131">
        <v>7475714.6845254237</v>
      </c>
      <c r="C3571" s="131">
        <v>11223291.914685465</v>
      </c>
      <c r="D3571" s="131">
        <v>691477.05907461327</v>
      </c>
      <c r="E3571" s="131">
        <v>4585678.6115865987</v>
      </c>
      <c r="F3571" s="133">
        <v>207020927613.11948</v>
      </c>
      <c r="G3571" s="133">
        <v>36826599856.12883</v>
      </c>
      <c r="H3571" s="133">
        <v>669693311046.67004</v>
      </c>
      <c r="I3571" s="133">
        <v>17661004548599.145</v>
      </c>
      <c r="J3571" s="133">
        <v>313773326558.03894</v>
      </c>
      <c r="K3571" s="133">
        <v>51912989721.606934</v>
      </c>
      <c r="L3571" s="133">
        <v>1710778047393.0708</v>
      </c>
      <c r="M3571" s="133">
        <v>20407162223318.531</v>
      </c>
      <c r="N3571" s="133">
        <v>21853851248039.887</v>
      </c>
      <c r="O3571" s="132">
        <v>0.71080583601454239</v>
      </c>
      <c r="P3571" s="132">
        <v>0.76914778029063668</v>
      </c>
      <c r="Q3571" s="133">
        <v>5390.6885170300657</v>
      </c>
      <c r="R3571" s="426">
        <v>1.2158955364955044</v>
      </c>
    </row>
    <row r="3572" spans="1:18">
      <c r="A3572" s="134">
        <f t="shared" si="55"/>
        <v>3567</v>
      </c>
      <c r="B3572" s="131">
        <v>8922536.4690257069</v>
      </c>
      <c r="C3572" s="131">
        <v>4224662.7680823728</v>
      </c>
      <c r="D3572" s="131">
        <v>1124349.7692883429</v>
      </c>
      <c r="E3572" s="131">
        <v>4236155.9431669982</v>
      </c>
      <c r="F3572" s="133">
        <v>185602677267.52472</v>
      </c>
      <c r="G3572" s="133">
        <v>39583122042.362686</v>
      </c>
      <c r="H3572" s="133">
        <v>904949085207.38208</v>
      </c>
      <c r="I3572" s="133">
        <v>8271252091763.5996</v>
      </c>
      <c r="J3572" s="133">
        <v>137517089267.67487</v>
      </c>
      <c r="K3572" s="133">
        <v>105324064623.38281</v>
      </c>
      <c r="L3572" s="133">
        <v>1825574365609.6841</v>
      </c>
      <c r="M3572" s="133">
        <v>11244616696471.725</v>
      </c>
      <c r="N3572" s="133">
        <v>12068671623180.33</v>
      </c>
      <c r="O3572" s="132">
        <v>0.5670070504060688</v>
      </c>
      <c r="P3572" s="132">
        <v>0.64473430610170479</v>
      </c>
      <c r="Q3572" s="133">
        <v>2976.9786934337271</v>
      </c>
      <c r="R3572" s="426">
        <v>0.84913977051497591</v>
      </c>
    </row>
    <row r="3573" spans="1:18">
      <c r="A3573" s="134">
        <f t="shared" si="55"/>
        <v>3568</v>
      </c>
      <c r="B3573" s="131">
        <v>12536676.818716537</v>
      </c>
      <c r="C3573" s="131">
        <v>6174973.9979845714</v>
      </c>
      <c r="D3573" s="131">
        <v>850062.14304394473</v>
      </c>
      <c r="E3573" s="131">
        <v>4370974.3141356735</v>
      </c>
      <c r="F3573" s="133">
        <v>234124993773.89331</v>
      </c>
      <c r="G3573" s="133">
        <v>59893391638.054565</v>
      </c>
      <c r="H3573" s="133">
        <v>491515893032.52875</v>
      </c>
      <c r="I3573" s="133">
        <v>11211212616386.459</v>
      </c>
      <c r="J3573" s="133">
        <v>189200419782.83142</v>
      </c>
      <c r="K3573" s="133">
        <v>74053547956.703873</v>
      </c>
      <c r="L3573" s="133">
        <v>2121061185527.0129</v>
      </c>
      <c r="M3573" s="133">
        <v>14087043662685.537</v>
      </c>
      <c r="N3573" s="133">
        <v>15090799177616.072</v>
      </c>
      <c r="O3573" s="132">
        <v>0.59792000705659487</v>
      </c>
      <c r="P3573" s="132">
        <v>0.64784646249918909</v>
      </c>
      <c r="Q3573" s="133">
        <v>3722.4467631021394</v>
      </c>
      <c r="R3573" s="426">
        <v>1.0740194473970601</v>
      </c>
    </row>
    <row r="3574" spans="1:18">
      <c r="A3574" s="134">
        <f t="shared" si="55"/>
        <v>3569</v>
      </c>
      <c r="B3574" s="131">
        <v>12229083.452275179</v>
      </c>
      <c r="C3574" s="131">
        <v>17698779.586359259</v>
      </c>
      <c r="D3574" s="131">
        <v>699687.74569342122</v>
      </c>
      <c r="E3574" s="131">
        <v>2303807.000640329</v>
      </c>
      <c r="F3574" s="133">
        <v>232157571219.68268</v>
      </c>
      <c r="G3574" s="133">
        <v>50818282429.1688</v>
      </c>
      <c r="H3574" s="133">
        <v>321433522382.53949</v>
      </c>
      <c r="I3574" s="133">
        <v>21955562333479.883</v>
      </c>
      <c r="J3574" s="133">
        <v>123763432740.22697</v>
      </c>
      <c r="K3574" s="133">
        <v>62041041646.515457</v>
      </c>
      <c r="L3574" s="133">
        <v>1506244846474.0732</v>
      </c>
      <c r="M3574" s="133">
        <v>23969045176723.238</v>
      </c>
      <c r="N3574" s="133">
        <v>25438428522341.574</v>
      </c>
      <c r="O3574" s="132">
        <v>0.72892558456578815</v>
      </c>
      <c r="P3574" s="132">
        <v>0.78412126078832256</v>
      </c>
      <c r="Q3574" s="133">
        <v>6274.8960341247102</v>
      </c>
      <c r="R3574" s="426">
        <v>0.94563808701263785</v>
      </c>
    </row>
    <row r="3575" spans="1:18">
      <c r="A3575" s="134">
        <f t="shared" si="55"/>
        <v>3570</v>
      </c>
      <c r="B3575" s="131">
        <v>10148535.575384775</v>
      </c>
      <c r="C3575" s="131">
        <v>6200841.3224108834</v>
      </c>
      <c r="D3575" s="131">
        <v>1535160.7782927118</v>
      </c>
      <c r="E3575" s="131">
        <v>4266480.3705094401</v>
      </c>
      <c r="F3575" s="133">
        <v>235368933253.43597</v>
      </c>
      <c r="G3575" s="133">
        <v>61233768898.951233</v>
      </c>
      <c r="H3575" s="133">
        <v>855547951691.81995</v>
      </c>
      <c r="I3575" s="133">
        <v>11293044927489.848</v>
      </c>
      <c r="J3575" s="133">
        <v>235430631063.34506</v>
      </c>
      <c r="K3575" s="133">
        <v>84884299947.083435</v>
      </c>
      <c r="L3575" s="133">
        <v>3076290217646.7192</v>
      </c>
      <c r="M3575" s="133">
        <v>15545198027838.816</v>
      </c>
      <c r="N3575" s="133">
        <v>16651366467452.074</v>
      </c>
      <c r="O3575" s="132">
        <v>0.62279090233142442</v>
      </c>
      <c r="P3575" s="132">
        <v>0.68752892905395346</v>
      </c>
      <c r="Q3575" s="133">
        <v>4107.3918271958746</v>
      </c>
      <c r="R3575" s="426">
        <v>0.89476414325149856</v>
      </c>
    </row>
    <row r="3576" spans="1:18">
      <c r="A3576" s="134">
        <f t="shared" si="55"/>
        <v>3571</v>
      </c>
      <c r="B3576" s="131">
        <v>10008228.248193694</v>
      </c>
      <c r="C3576" s="131">
        <v>4188976.2727097748</v>
      </c>
      <c r="D3576" s="131">
        <v>1342116.8606079649</v>
      </c>
      <c r="E3576" s="131">
        <v>2670410.2766333073</v>
      </c>
      <c r="F3576" s="133">
        <v>204059626617.39282</v>
      </c>
      <c r="G3576" s="133">
        <v>47535005680.934113</v>
      </c>
      <c r="H3576" s="133">
        <v>537672305486.64154</v>
      </c>
      <c r="I3576" s="133">
        <v>8984038947397.8594</v>
      </c>
      <c r="J3576" s="133">
        <v>158556145687.69894</v>
      </c>
      <c r="K3576" s="133">
        <v>110617489114.21468</v>
      </c>
      <c r="L3576" s="133">
        <v>3248474745016.0059</v>
      </c>
      <c r="M3576" s="133">
        <v>13039359632702.42</v>
      </c>
      <c r="N3576" s="133">
        <v>13903225691058.787</v>
      </c>
      <c r="O3576" s="132">
        <v>0.56467944043731988</v>
      </c>
      <c r="P3576" s="132">
        <v>0.63935031173623713</v>
      </c>
      <c r="Q3576" s="133">
        <v>3429.5080639020193</v>
      </c>
      <c r="R3576" s="426">
        <v>1.1898036240149104</v>
      </c>
    </row>
    <row r="3577" spans="1:18">
      <c r="A3577" s="134">
        <f t="shared" si="55"/>
        <v>3572</v>
      </c>
      <c r="B3577" s="131">
        <v>10783772.945653982</v>
      </c>
      <c r="C3577" s="131">
        <v>3337314.4332620436</v>
      </c>
      <c r="D3577" s="131">
        <v>628561.80722719058</v>
      </c>
      <c r="E3577" s="131">
        <v>7361978.5924866814</v>
      </c>
      <c r="F3577" s="133">
        <v>235427166172.30066</v>
      </c>
      <c r="G3577" s="133">
        <v>53721526744.594604</v>
      </c>
      <c r="H3577" s="133">
        <v>521721788896.51239</v>
      </c>
      <c r="I3577" s="133">
        <v>8930114251307.2715</v>
      </c>
      <c r="J3577" s="133">
        <v>419342550461.71692</v>
      </c>
      <c r="K3577" s="133">
        <v>53543421187.64772</v>
      </c>
      <c r="L3577" s="133">
        <v>1542985408903.9595</v>
      </c>
      <c r="M3577" s="133">
        <v>11467707420757.107</v>
      </c>
      <c r="N3577" s="133">
        <v>12398709470587.688</v>
      </c>
      <c r="O3577" s="132">
        <v>0.5206148582293596</v>
      </c>
      <c r="P3577" s="132">
        <v>0.59187225928028908</v>
      </c>
      <c r="Q3577" s="133">
        <v>3058.3891145998241</v>
      </c>
      <c r="R3577" s="426">
        <v>1.125536592989584</v>
      </c>
    </row>
    <row r="3578" spans="1:18">
      <c r="A3578" s="134">
        <f t="shared" si="55"/>
        <v>3573</v>
      </c>
      <c r="B3578" s="131">
        <v>5409580.3493043138</v>
      </c>
      <c r="C3578" s="131">
        <v>7245045.9857163029</v>
      </c>
      <c r="D3578" s="131">
        <v>1454191.5402526332</v>
      </c>
      <c r="E3578" s="131">
        <v>4107279.3162489841</v>
      </c>
      <c r="F3578" s="133">
        <v>226480435841.62967</v>
      </c>
      <c r="G3578" s="133">
        <v>57902354875.357437</v>
      </c>
      <c r="H3578" s="133">
        <v>516521137495.97406</v>
      </c>
      <c r="I3578" s="133">
        <v>11684696791418.479</v>
      </c>
      <c r="J3578" s="133">
        <v>311468023786.28021</v>
      </c>
      <c r="K3578" s="133">
        <v>147803504991.392</v>
      </c>
      <c r="L3578" s="133">
        <v>2583047713545.2246</v>
      </c>
      <c r="M3578" s="133">
        <v>15243537171237.35</v>
      </c>
      <c r="N3578" s="133">
        <v>16229590888354.387</v>
      </c>
      <c r="O3578" s="132">
        <v>0.63760578002652102</v>
      </c>
      <c r="P3578" s="132">
        <v>0.72798764533640292</v>
      </c>
      <c r="Q3578" s="133">
        <v>4003.3524638269332</v>
      </c>
      <c r="R3578" s="426">
        <v>1.0449012700690148</v>
      </c>
    </row>
    <row r="3579" spans="1:18">
      <c r="A3579" s="134">
        <f t="shared" si="55"/>
        <v>3574</v>
      </c>
      <c r="B3579" s="131">
        <v>6828459.1635106672</v>
      </c>
      <c r="C3579" s="131">
        <v>4822268.9024499943</v>
      </c>
      <c r="D3579" s="131">
        <v>1382770.4226136566</v>
      </c>
      <c r="E3579" s="131">
        <v>5942754.1264168266</v>
      </c>
      <c r="F3579" s="133">
        <v>304080005883.29944</v>
      </c>
      <c r="G3579" s="133">
        <v>81895136506.359039</v>
      </c>
      <c r="H3579" s="133">
        <v>447207093597.28912</v>
      </c>
      <c r="I3579" s="133">
        <v>11399100380885.262</v>
      </c>
      <c r="J3579" s="133">
        <v>427517514413.85065</v>
      </c>
      <c r="K3579" s="133">
        <v>90210793522.60907</v>
      </c>
      <c r="L3579" s="133">
        <v>2851033682525.7705</v>
      </c>
      <c r="M3579" s="133">
        <v>15215069464944.781</v>
      </c>
      <c r="N3579" s="133">
        <v>16268738214990.658</v>
      </c>
      <c r="O3579" s="132">
        <v>0.63337601849314862</v>
      </c>
      <c r="P3579" s="132">
        <v>0.69472092685027675</v>
      </c>
      <c r="Q3579" s="133">
        <v>4013.0089331501376</v>
      </c>
      <c r="R3579" s="426">
        <v>0.91931001975294047</v>
      </c>
    </row>
    <row r="3580" spans="1:18">
      <c r="A3580" s="134">
        <f t="shared" si="55"/>
        <v>3575</v>
      </c>
      <c r="B3580" s="131">
        <v>7947429.7361264303</v>
      </c>
      <c r="C3580" s="131">
        <v>9858488.9019278213</v>
      </c>
      <c r="D3580" s="131">
        <v>916439.98783988121</v>
      </c>
      <c r="E3580" s="131">
        <v>4751299.0147716431</v>
      </c>
      <c r="F3580" s="133">
        <v>182128652152.87469</v>
      </c>
      <c r="G3580" s="133">
        <v>35853547416.219116</v>
      </c>
      <c r="H3580" s="133">
        <v>350536731577.16248</v>
      </c>
      <c r="I3580" s="133">
        <v>15280319303867.625</v>
      </c>
      <c r="J3580" s="133">
        <v>413696618694.20972</v>
      </c>
      <c r="K3580" s="133">
        <v>108048306595.32777</v>
      </c>
      <c r="L3580" s="133">
        <v>2183394368491.9363</v>
      </c>
      <c r="M3580" s="133">
        <v>18335995329226.262</v>
      </c>
      <c r="N3580" s="133">
        <v>19448145748322.57</v>
      </c>
      <c r="O3580" s="132">
        <v>0.66816256193529566</v>
      </c>
      <c r="P3580" s="132">
        <v>0.73372525635076313</v>
      </c>
      <c r="Q3580" s="133">
        <v>4797.2732482295442</v>
      </c>
      <c r="R3580" s="426">
        <v>1.1060193396305324</v>
      </c>
    </row>
    <row r="3581" spans="1:18">
      <c r="A3581" s="134">
        <f t="shared" si="55"/>
        <v>3576</v>
      </c>
      <c r="B3581" s="131">
        <v>8215172.1393149383</v>
      </c>
      <c r="C3581" s="131">
        <v>11186888.380042952</v>
      </c>
      <c r="D3581" s="131">
        <v>1010079.3324903151</v>
      </c>
      <c r="E3581" s="131">
        <v>3626277.3708787728</v>
      </c>
      <c r="F3581" s="133">
        <v>234675580507.10062</v>
      </c>
      <c r="G3581" s="133">
        <v>47482573045.197372</v>
      </c>
      <c r="H3581" s="133">
        <v>618580043031.0238</v>
      </c>
      <c r="I3581" s="133">
        <v>18850576525878.969</v>
      </c>
      <c r="J3581" s="133">
        <v>150036869761.67029</v>
      </c>
      <c r="K3581" s="133">
        <v>84647092404.657181</v>
      </c>
      <c r="L3581" s="133">
        <v>2439585694208.5649</v>
      </c>
      <c r="M3581" s="133">
        <v>22143426225284.887</v>
      </c>
      <c r="N3581" s="133">
        <v>23545544101919.945</v>
      </c>
      <c r="O3581" s="132">
        <v>0.69092454213885945</v>
      </c>
      <c r="P3581" s="132">
        <v>0.7668938995407536</v>
      </c>
      <c r="Q3581" s="133">
        <v>5807.9783181844959</v>
      </c>
      <c r="R3581" s="426">
        <v>1.2183588185353817</v>
      </c>
    </row>
    <row r="3582" spans="1:18">
      <c r="A3582" s="134">
        <f t="shared" si="55"/>
        <v>3577</v>
      </c>
      <c r="B3582" s="131">
        <v>15425294.062838977</v>
      </c>
      <c r="C3582" s="131">
        <v>5556512.576572014</v>
      </c>
      <c r="D3582" s="131">
        <v>400842.7892341183</v>
      </c>
      <c r="E3582" s="131">
        <v>4444558.4026893806</v>
      </c>
      <c r="F3582" s="133">
        <v>315044441119.8197</v>
      </c>
      <c r="G3582" s="133">
        <v>34491391990.115738</v>
      </c>
      <c r="H3582" s="133">
        <v>275470996339.06946</v>
      </c>
      <c r="I3582" s="133">
        <v>10800076439944.092</v>
      </c>
      <c r="J3582" s="133">
        <v>198831396055.84125</v>
      </c>
      <c r="K3582" s="133">
        <v>33390549923.010647</v>
      </c>
      <c r="L3582" s="133">
        <v>787505725572.52527</v>
      </c>
      <c r="M3582" s="133">
        <v>12095275107834.539</v>
      </c>
      <c r="N3582" s="133">
        <v>13121913311137.486</v>
      </c>
      <c r="O3582" s="132">
        <v>0.53909228917817642</v>
      </c>
      <c r="P3582" s="132">
        <v>0.58576534036434158</v>
      </c>
      <c r="Q3582" s="133">
        <v>3236.7817738375643</v>
      </c>
      <c r="R3582" s="426">
        <v>1.0775973860221066</v>
      </c>
    </row>
    <row r="3583" spans="1:18">
      <c r="A3583" s="134">
        <f t="shared" si="55"/>
        <v>3578</v>
      </c>
      <c r="B3583" s="131">
        <v>12643162.940663327</v>
      </c>
      <c r="C3583" s="131">
        <v>22016966.6828054</v>
      </c>
      <c r="D3583" s="131">
        <v>737666.63658551511</v>
      </c>
      <c r="E3583" s="131">
        <v>4390802.2703711241</v>
      </c>
      <c r="F3583" s="133">
        <v>302563772921.61798</v>
      </c>
      <c r="G3583" s="133">
        <v>65773426552.634369</v>
      </c>
      <c r="H3583" s="133">
        <v>858369141293.57178</v>
      </c>
      <c r="I3583" s="133">
        <v>26243831618069.211</v>
      </c>
      <c r="J3583" s="133">
        <v>238147637522.80872</v>
      </c>
      <c r="K3583" s="133">
        <v>152127150920.26373</v>
      </c>
      <c r="L3583" s="133">
        <v>1607209805280.6541</v>
      </c>
      <c r="M3583" s="133">
        <v>29099685353086.508</v>
      </c>
      <c r="N3583" s="133">
        <v>30955478472362.148</v>
      </c>
      <c r="O3583" s="132">
        <v>0.69144183653961966</v>
      </c>
      <c r="P3583" s="132">
        <v>0.75792345144402862</v>
      </c>
      <c r="Q3583" s="133">
        <v>7635.7865003360012</v>
      </c>
      <c r="R3583" s="426">
        <v>1.1745389101136527</v>
      </c>
    </row>
    <row r="3584" spans="1:18">
      <c r="A3584" s="134">
        <f t="shared" si="55"/>
        <v>3579</v>
      </c>
      <c r="B3584" s="131">
        <v>10891661.884187497</v>
      </c>
      <c r="C3584" s="131">
        <v>4283369.203253096</v>
      </c>
      <c r="D3584" s="131">
        <v>767838.90577073442</v>
      </c>
      <c r="E3584" s="131">
        <v>4610900.846076021</v>
      </c>
      <c r="F3584" s="133">
        <v>170012263616.13916</v>
      </c>
      <c r="G3584" s="133">
        <v>44792141462.203606</v>
      </c>
      <c r="H3584" s="133">
        <v>57892530046.203979</v>
      </c>
      <c r="I3584" s="133">
        <v>6924833272152.2529</v>
      </c>
      <c r="J3584" s="133">
        <v>329763815151.79407</v>
      </c>
      <c r="K3584" s="133">
        <v>60666930989.592682</v>
      </c>
      <c r="L3584" s="133">
        <v>1723865385166.7544</v>
      </c>
      <c r="M3584" s="133">
        <v>9097021933506.5977</v>
      </c>
      <c r="N3584" s="133">
        <v>9743094676762.3965</v>
      </c>
      <c r="O3584" s="132">
        <v>0.53946815755666133</v>
      </c>
      <c r="P3584" s="132">
        <v>0.58593153819847099</v>
      </c>
      <c r="Q3584" s="133">
        <v>2403.3287313178089</v>
      </c>
      <c r="R3584" s="426">
        <v>0.9932813820632117</v>
      </c>
    </row>
    <row r="3585" spans="1:18">
      <c r="A3585" s="134">
        <f t="shared" si="55"/>
        <v>3580</v>
      </c>
      <c r="B3585" s="131">
        <v>10442194.820360634</v>
      </c>
      <c r="C3585" s="131">
        <v>4837955.5670024827</v>
      </c>
      <c r="D3585" s="131">
        <v>551776.49136440991</v>
      </c>
      <c r="E3585" s="131">
        <v>5437948.5448865332</v>
      </c>
      <c r="F3585" s="133">
        <v>223283170031.10199</v>
      </c>
      <c r="G3585" s="133">
        <v>53626069300.496208</v>
      </c>
      <c r="H3585" s="133">
        <v>515886749182.69104</v>
      </c>
      <c r="I3585" s="133">
        <v>8560412734421.6328</v>
      </c>
      <c r="J3585" s="133">
        <v>412993075334.17291</v>
      </c>
      <c r="K3585" s="133">
        <v>61406912326.477707</v>
      </c>
      <c r="L3585" s="133">
        <v>1073519344392.1177</v>
      </c>
      <c r="M3585" s="133">
        <v>10624218815657.094</v>
      </c>
      <c r="N3585" s="133">
        <v>11389214575107.377</v>
      </c>
      <c r="O3585" s="132">
        <v>0.55046179062472111</v>
      </c>
      <c r="P3585" s="132">
        <v>0.60269376610937409</v>
      </c>
      <c r="Q3585" s="133">
        <v>2809.377053553867</v>
      </c>
      <c r="R3585" s="426">
        <v>1.008563325780957</v>
      </c>
    </row>
    <row r="3586" spans="1:18">
      <c r="A3586" s="134">
        <f t="shared" si="55"/>
        <v>3581</v>
      </c>
      <c r="B3586" s="131">
        <v>9159925.3994539976</v>
      </c>
      <c r="C3586" s="131">
        <v>16826120.281658191</v>
      </c>
      <c r="D3586" s="131">
        <v>831695.48988196917</v>
      </c>
      <c r="E3586" s="131">
        <v>3099251.6625682274</v>
      </c>
      <c r="F3586" s="133">
        <v>252391221889.54468</v>
      </c>
      <c r="G3586" s="133">
        <v>56100735318.533516</v>
      </c>
      <c r="H3586" s="133">
        <v>314091804193.63171</v>
      </c>
      <c r="I3586" s="133">
        <v>26640089118196.008</v>
      </c>
      <c r="J3586" s="133">
        <v>200003162940.88422</v>
      </c>
      <c r="K3586" s="133">
        <v>71878796713.988342</v>
      </c>
      <c r="L3586" s="133">
        <v>1901825152477.9548</v>
      </c>
      <c r="M3586" s="133">
        <v>29127888034522.465</v>
      </c>
      <c r="N3586" s="133">
        <v>30966178683545.801</v>
      </c>
      <c r="O3586" s="132">
        <v>0.75714813186317764</v>
      </c>
      <c r="P3586" s="132">
        <v>0.81939173006717048</v>
      </c>
      <c r="Q3586" s="133">
        <v>7638.4259209535767</v>
      </c>
      <c r="R3586" s="426">
        <v>1.0135656133783661</v>
      </c>
    </row>
    <row r="3587" spans="1:18">
      <c r="A3587" s="134">
        <f t="shared" si="55"/>
        <v>3582</v>
      </c>
      <c r="B3587" s="131">
        <v>5837945.0285882307</v>
      </c>
      <c r="C3587" s="131">
        <v>8274203.9386780625</v>
      </c>
      <c r="D3587" s="131">
        <v>690079.93957473873</v>
      </c>
      <c r="E3587" s="131">
        <v>3497719.7464680225</v>
      </c>
      <c r="F3587" s="133">
        <v>224330422836.07916</v>
      </c>
      <c r="G3587" s="133">
        <v>36821693102.732994</v>
      </c>
      <c r="H3587" s="133">
        <v>495044927563.60291</v>
      </c>
      <c r="I3587" s="133">
        <v>15953845314096.395</v>
      </c>
      <c r="J3587" s="133">
        <v>152051060677.40112</v>
      </c>
      <c r="K3587" s="133">
        <v>88699418728.587402</v>
      </c>
      <c r="L3587" s="133">
        <v>1599323690393.8457</v>
      </c>
      <c r="M3587" s="133">
        <v>18288964411459.832</v>
      </c>
      <c r="N3587" s="133">
        <v>19497798922492.961</v>
      </c>
      <c r="O3587" s="132">
        <v>0.69722195020199751</v>
      </c>
      <c r="P3587" s="132">
        <v>0.75608130991096767</v>
      </c>
      <c r="Q3587" s="133">
        <v>4809.5211944975235</v>
      </c>
      <c r="R3587" s="426">
        <v>1.1810929838338851</v>
      </c>
    </row>
    <row r="3588" spans="1:18">
      <c r="A3588" s="134">
        <f t="shared" si="55"/>
        <v>3583</v>
      </c>
      <c r="B3588" s="131">
        <v>10518938.990095105</v>
      </c>
      <c r="C3588" s="131">
        <v>5876370.8641565712</v>
      </c>
      <c r="D3588" s="131">
        <v>1097631.5841822608</v>
      </c>
      <c r="E3588" s="131">
        <v>8319270.6230572658</v>
      </c>
      <c r="F3588" s="133">
        <v>231798851861.6225</v>
      </c>
      <c r="G3588" s="133">
        <v>50217608643.339119</v>
      </c>
      <c r="H3588" s="133">
        <v>913802929503.89661</v>
      </c>
      <c r="I3588" s="133">
        <v>9391437621946.9883</v>
      </c>
      <c r="J3588" s="133">
        <v>589062048436.78931</v>
      </c>
      <c r="K3588" s="133">
        <v>113279771473.05406</v>
      </c>
      <c r="L3588" s="133">
        <v>2695962489120.8252</v>
      </c>
      <c r="M3588" s="133">
        <v>13703544860481.555</v>
      </c>
      <c r="N3588" s="133">
        <v>14695414934081.137</v>
      </c>
      <c r="O3588" s="132">
        <v>0.53960420744783788</v>
      </c>
      <c r="P3588" s="132">
        <v>0.61679935158873378</v>
      </c>
      <c r="Q3588" s="133">
        <v>3624.917349304671</v>
      </c>
      <c r="R3588" s="426">
        <v>1.0841539020869451</v>
      </c>
    </row>
    <row r="3589" spans="1:18">
      <c r="A3589" s="134">
        <f t="shared" si="55"/>
        <v>3584</v>
      </c>
      <c r="B3589" s="131">
        <v>7281856.1618615277</v>
      </c>
      <c r="C3589" s="131">
        <v>12211717.327027535</v>
      </c>
      <c r="D3589" s="131">
        <v>853012.08433686965</v>
      </c>
      <c r="E3589" s="131">
        <v>5420767.8343566321</v>
      </c>
      <c r="F3589" s="133">
        <v>136756095457.14445</v>
      </c>
      <c r="G3589" s="133">
        <v>26956482621.635418</v>
      </c>
      <c r="H3589" s="133">
        <v>521084989653.27338</v>
      </c>
      <c r="I3589" s="133">
        <v>10524384427000.248</v>
      </c>
      <c r="J3589" s="133">
        <v>417246440259.40564</v>
      </c>
      <c r="K3589" s="133">
        <v>68891072746.008209</v>
      </c>
      <c r="L3589" s="133">
        <v>1529943271086.793</v>
      </c>
      <c r="M3589" s="133">
        <v>13061550200745.729</v>
      </c>
      <c r="N3589" s="133">
        <v>13922414540907.676</v>
      </c>
      <c r="O3589" s="132">
        <v>0.59508457822043914</v>
      </c>
      <c r="P3589" s="132">
        <v>0.65565175851822799</v>
      </c>
      <c r="Q3589" s="133">
        <v>3434.2413766422487</v>
      </c>
      <c r="R3589" s="426">
        <v>0.89461625724329197</v>
      </c>
    </row>
    <row r="3590" spans="1:18">
      <c r="A3590" s="134">
        <f t="shared" si="55"/>
        <v>3585</v>
      </c>
      <c r="B3590" s="131">
        <v>14094716.151768796</v>
      </c>
      <c r="C3590" s="131">
        <v>8449405.1728582736</v>
      </c>
      <c r="D3590" s="131">
        <v>1551235.2026068652</v>
      </c>
      <c r="E3590" s="131">
        <v>4394828.2656227592</v>
      </c>
      <c r="F3590" s="133">
        <v>286173947538.1153</v>
      </c>
      <c r="G3590" s="133">
        <v>76728382239.567078</v>
      </c>
      <c r="H3590" s="133">
        <v>326386732454.36206</v>
      </c>
      <c r="I3590" s="133">
        <v>15033296590187.598</v>
      </c>
      <c r="J3590" s="133">
        <v>299196059765.05682</v>
      </c>
      <c r="K3590" s="133">
        <v>161033080223.30212</v>
      </c>
      <c r="L3590" s="133">
        <v>3567081682796.6206</v>
      </c>
      <c r="M3590" s="133">
        <v>19386994145426.938</v>
      </c>
      <c r="N3590" s="133">
        <v>20628702833447.168</v>
      </c>
      <c r="O3590" s="132">
        <v>0.60649125012338467</v>
      </c>
      <c r="P3590" s="132">
        <v>0.67061206311439936</v>
      </c>
      <c r="Q3590" s="133">
        <v>5088.4812119997951</v>
      </c>
      <c r="R3590" s="426">
        <v>1.1299831796113879</v>
      </c>
    </row>
    <row r="3591" spans="1:18">
      <c r="A3591" s="134">
        <f t="shared" si="55"/>
        <v>3586</v>
      </c>
      <c r="B3591" s="131">
        <v>9718360.2220900785</v>
      </c>
      <c r="C3591" s="131">
        <v>6189547.5091995858</v>
      </c>
      <c r="D3591" s="131">
        <v>779776.15741152852</v>
      </c>
      <c r="E3591" s="131">
        <v>5186497.2997875493</v>
      </c>
      <c r="F3591" s="133">
        <v>197867872513.54596</v>
      </c>
      <c r="G3591" s="133">
        <v>40181944943.480797</v>
      </c>
      <c r="H3591" s="133">
        <v>447869275070.06805</v>
      </c>
      <c r="I3591" s="133">
        <v>11843082427194.574</v>
      </c>
      <c r="J3591" s="133">
        <v>313719280725.80768</v>
      </c>
      <c r="K3591" s="133">
        <v>40265842406.293663</v>
      </c>
      <c r="L3591" s="133">
        <v>1734304312554.9509</v>
      </c>
      <c r="M3591" s="133">
        <v>14379241137951.695</v>
      </c>
      <c r="N3591" s="133">
        <v>15359887555128.793</v>
      </c>
      <c r="O3591" s="132">
        <v>0.61798332403249123</v>
      </c>
      <c r="P3591" s="132">
        <v>0.69372895814495661</v>
      </c>
      <c r="Q3591" s="133">
        <v>3788.822781235519</v>
      </c>
      <c r="R3591" s="426">
        <v>1.1239848838494531</v>
      </c>
    </row>
    <row r="3592" spans="1:18">
      <c r="A3592" s="134">
        <f t="shared" ref="A3592:A3655" si="56">A3591+1</f>
        <v>3587</v>
      </c>
      <c r="B3592" s="131">
        <v>8534470.8941220343</v>
      </c>
      <c r="C3592" s="131">
        <v>10860794.109081682</v>
      </c>
      <c r="D3592" s="131">
        <v>839218.93793471414</v>
      </c>
      <c r="E3592" s="131">
        <v>5436138.1888911147</v>
      </c>
      <c r="F3592" s="133">
        <v>216063778642.44928</v>
      </c>
      <c r="G3592" s="133">
        <v>42030257936.852417</v>
      </c>
      <c r="H3592" s="133">
        <v>417137404741.2442</v>
      </c>
      <c r="I3592" s="133">
        <v>17582075342884.951</v>
      </c>
      <c r="J3592" s="133">
        <v>378228294491.31537</v>
      </c>
      <c r="K3592" s="133">
        <v>84497878016.369781</v>
      </c>
      <c r="L3592" s="133">
        <v>1978216073458.2395</v>
      </c>
      <c r="M3592" s="133">
        <v>20440154993592.121</v>
      </c>
      <c r="N3592" s="133">
        <v>21753516611495.895</v>
      </c>
      <c r="O3592" s="132">
        <v>0.68767609648387862</v>
      </c>
      <c r="P3592" s="132">
        <v>0.74990870326916637</v>
      </c>
      <c r="Q3592" s="133">
        <v>5365.9389766886761</v>
      </c>
      <c r="R3592" s="426">
        <v>0.9463612661474291</v>
      </c>
    </row>
    <row r="3593" spans="1:18">
      <c r="A3593" s="134">
        <f t="shared" si="56"/>
        <v>3588</v>
      </c>
      <c r="B3593" s="131">
        <v>8135774.8698981889</v>
      </c>
      <c r="C3593" s="131">
        <v>15346139.643347831</v>
      </c>
      <c r="D3593" s="131">
        <v>1027682.1536933301</v>
      </c>
      <c r="E3593" s="131">
        <v>7916416.9249372995</v>
      </c>
      <c r="F3593" s="133">
        <v>213625830162.32382</v>
      </c>
      <c r="G3593" s="133">
        <v>56158110020.47847</v>
      </c>
      <c r="H3593" s="133">
        <v>459416885905.34369</v>
      </c>
      <c r="I3593" s="133">
        <v>22438353384381.543</v>
      </c>
      <c r="J3593" s="133">
        <v>441954949298.97668</v>
      </c>
      <c r="K3593" s="133">
        <v>66553460876.32888</v>
      </c>
      <c r="L3593" s="133">
        <v>2404541218350.4863</v>
      </c>
      <c r="M3593" s="133">
        <v>25810819898812.68</v>
      </c>
      <c r="N3593" s="133">
        <v>27360947564203.398</v>
      </c>
      <c r="O3593" s="132">
        <v>0.68438360373748375</v>
      </c>
      <c r="P3593" s="132">
        <v>0.74902440089239786</v>
      </c>
      <c r="Q3593" s="133">
        <v>6749.1237208197826</v>
      </c>
      <c r="R3593" s="426">
        <v>1.0490917221410963</v>
      </c>
    </row>
    <row r="3594" spans="1:18">
      <c r="A3594" s="134">
        <f t="shared" si="56"/>
        <v>3589</v>
      </c>
      <c r="B3594" s="131">
        <v>9231159.6413514912</v>
      </c>
      <c r="C3594" s="131">
        <v>3774615.1655887612</v>
      </c>
      <c r="D3594" s="131">
        <v>806889.81392396183</v>
      </c>
      <c r="E3594" s="131">
        <v>4551425.9585164916</v>
      </c>
      <c r="F3594" s="133">
        <v>270297505222.5423</v>
      </c>
      <c r="G3594" s="133">
        <v>60651777512.018272</v>
      </c>
      <c r="H3594" s="133">
        <v>431990686760.74469</v>
      </c>
      <c r="I3594" s="133">
        <v>9676897587905.541</v>
      </c>
      <c r="J3594" s="133">
        <v>346893786136.23499</v>
      </c>
      <c r="K3594" s="133">
        <v>74548463963.222</v>
      </c>
      <c r="L3594" s="133">
        <v>1717386125174.9204</v>
      </c>
      <c r="M3594" s="133">
        <v>12247716649940.662</v>
      </c>
      <c r="N3594" s="133">
        <v>13116210576274.719</v>
      </c>
      <c r="O3594" s="132">
        <v>0.59804514880031112</v>
      </c>
      <c r="P3594" s="132">
        <v>0.66735669863440938</v>
      </c>
      <c r="Q3594" s="133">
        <v>3235.3750804821702</v>
      </c>
      <c r="R3594" s="426">
        <v>1.0561833231148203</v>
      </c>
    </row>
    <row r="3595" spans="1:18">
      <c r="A3595" s="134">
        <f t="shared" si="56"/>
        <v>3590</v>
      </c>
      <c r="B3595" s="131">
        <v>9059599.176203724</v>
      </c>
      <c r="C3595" s="131">
        <v>3628038.6247635838</v>
      </c>
      <c r="D3595" s="131">
        <v>682881.44195406442</v>
      </c>
      <c r="E3595" s="131">
        <v>4816155.9804637711</v>
      </c>
      <c r="F3595" s="133">
        <v>147471102415.81769</v>
      </c>
      <c r="G3595" s="133">
        <v>49104205745.350266</v>
      </c>
      <c r="H3595" s="133">
        <v>605244538274.39575</v>
      </c>
      <c r="I3595" s="133">
        <v>7026706853936.0146</v>
      </c>
      <c r="J3595" s="133">
        <v>318551303152.46436</v>
      </c>
      <c r="K3595" s="133">
        <v>69400156385.596725</v>
      </c>
      <c r="L3595" s="133">
        <v>1432932546290.9409</v>
      </c>
      <c r="M3595" s="133">
        <v>9452835398039.4121</v>
      </c>
      <c r="N3595" s="133">
        <v>10209683695452.531</v>
      </c>
      <c r="O3595" s="132">
        <v>0.53033467568538628</v>
      </c>
      <c r="P3595" s="132">
        <v>0.60754569182536511</v>
      </c>
      <c r="Q3595" s="133">
        <v>2518.4222238412758</v>
      </c>
      <c r="R3595" s="426">
        <v>1.1357928860060633</v>
      </c>
    </row>
    <row r="3596" spans="1:18">
      <c r="A3596" s="134">
        <f t="shared" si="56"/>
        <v>3591</v>
      </c>
      <c r="B3596" s="131">
        <v>12896069.543759765</v>
      </c>
      <c r="C3596" s="131">
        <v>21169326.024974063</v>
      </c>
      <c r="D3596" s="131">
        <v>650609.43406109978</v>
      </c>
      <c r="E3596" s="131">
        <v>5705899.6608988531</v>
      </c>
      <c r="F3596" s="133">
        <v>232078719536.84589</v>
      </c>
      <c r="G3596" s="133">
        <v>68942314214.517944</v>
      </c>
      <c r="H3596" s="133">
        <v>593685800535.47986</v>
      </c>
      <c r="I3596" s="133">
        <v>27512014288902.027</v>
      </c>
      <c r="J3596" s="133">
        <v>419591492879.77759</v>
      </c>
      <c r="K3596" s="133">
        <v>53965026049.055336</v>
      </c>
      <c r="L3596" s="133">
        <v>1033291800695.3923</v>
      </c>
      <c r="M3596" s="133">
        <v>29612548409061.73</v>
      </c>
      <c r="N3596" s="133">
        <v>31531459281620.957</v>
      </c>
      <c r="O3596" s="132">
        <v>0.7069943887374055</v>
      </c>
      <c r="P3596" s="132">
        <v>0.76943920851562997</v>
      </c>
      <c r="Q3596" s="133">
        <v>7777.8636609819823</v>
      </c>
      <c r="R3596" s="426">
        <v>0.86507683916163736</v>
      </c>
    </row>
    <row r="3597" spans="1:18">
      <c r="A3597" s="134">
        <f t="shared" si="56"/>
        <v>3592</v>
      </c>
      <c r="B3597" s="131">
        <v>15746251.430624787</v>
      </c>
      <c r="C3597" s="131">
        <v>24377647.833395731</v>
      </c>
      <c r="D3597" s="131">
        <v>1256437.0922476903</v>
      </c>
      <c r="E3597" s="131">
        <v>5042919.935830554</v>
      </c>
      <c r="F3597" s="133">
        <v>216833706390.52017</v>
      </c>
      <c r="G3597" s="133">
        <v>54445242380.537025</v>
      </c>
      <c r="H3597" s="133">
        <v>0</v>
      </c>
      <c r="I3597" s="133">
        <v>28491354319713.805</v>
      </c>
      <c r="J3597" s="133">
        <v>225284000242.03107</v>
      </c>
      <c r="K3597" s="133">
        <v>188674202693.29648</v>
      </c>
      <c r="L3597" s="133">
        <v>2289785509544.3784</v>
      </c>
      <c r="M3597" s="133">
        <v>31195098032193.512</v>
      </c>
      <c r="N3597" s="133">
        <v>32985173542500.355</v>
      </c>
      <c r="O3597" s="132">
        <v>0.65836902925891772</v>
      </c>
      <c r="P3597" s="132">
        <v>0.73374261294296794</v>
      </c>
      <c r="Q3597" s="133">
        <v>8136.4512931673298</v>
      </c>
      <c r="R3597" s="426">
        <v>0.99748888675604297</v>
      </c>
    </row>
    <row r="3598" spans="1:18">
      <c r="A3598" s="134">
        <f t="shared" si="56"/>
        <v>3593</v>
      </c>
      <c r="B3598" s="131">
        <v>7003600.5680010049</v>
      </c>
      <c r="C3598" s="131">
        <v>6387588.9501843555</v>
      </c>
      <c r="D3598" s="131">
        <v>1410919.7928255401</v>
      </c>
      <c r="E3598" s="131">
        <v>4801428.8833491467</v>
      </c>
      <c r="F3598" s="133">
        <v>282218823700.76001</v>
      </c>
      <c r="G3598" s="133">
        <v>54861059536.053558</v>
      </c>
      <c r="H3598" s="133">
        <v>332231076215.68231</v>
      </c>
      <c r="I3598" s="133">
        <v>13450506831239.873</v>
      </c>
      <c r="J3598" s="133">
        <v>296124694077.89337</v>
      </c>
      <c r="K3598" s="133">
        <v>94352881674.72699</v>
      </c>
      <c r="L3598" s="133">
        <v>2951453564936.3906</v>
      </c>
      <c r="M3598" s="133">
        <v>17124669048144.564</v>
      </c>
      <c r="N3598" s="133">
        <v>18218300545948.297</v>
      </c>
      <c r="O3598" s="132">
        <v>0.65310365678874516</v>
      </c>
      <c r="P3598" s="132">
        <v>0.72769267035874652</v>
      </c>
      <c r="Q3598" s="133">
        <v>4493.9073867657371</v>
      </c>
      <c r="R3598" s="426">
        <v>1.0869199885380159</v>
      </c>
    </row>
    <row r="3599" spans="1:18">
      <c r="A3599" s="134">
        <f t="shared" si="56"/>
        <v>3594</v>
      </c>
      <c r="B3599" s="131">
        <v>7549771.9385682782</v>
      </c>
      <c r="C3599" s="131">
        <v>5364786.8935471</v>
      </c>
      <c r="D3599" s="131">
        <v>1944945.3070710921</v>
      </c>
      <c r="E3599" s="131">
        <v>4844379.2741434332</v>
      </c>
      <c r="F3599" s="133">
        <v>227575521950.19006</v>
      </c>
      <c r="G3599" s="133">
        <v>58658173752.400238</v>
      </c>
      <c r="H3599" s="133">
        <v>292005872668.38568</v>
      </c>
      <c r="I3599" s="133">
        <v>11658592213847.734</v>
      </c>
      <c r="J3599" s="133">
        <v>395108556046.30164</v>
      </c>
      <c r="K3599" s="133">
        <v>180417466343.9888</v>
      </c>
      <c r="L3599" s="133">
        <v>5253867907762.3682</v>
      </c>
      <c r="M3599" s="133">
        <v>17779992016668.777</v>
      </c>
      <c r="N3599" s="133">
        <v>18972012996341.93</v>
      </c>
      <c r="O3599" s="132">
        <v>0.62155266648525376</v>
      </c>
      <c r="P3599" s="132">
        <v>0.69958620354400614</v>
      </c>
      <c r="Q3599" s="133">
        <v>4679.8256034390552</v>
      </c>
      <c r="R3599" s="426">
        <v>1.2850007157024215</v>
      </c>
    </row>
    <row r="3600" spans="1:18">
      <c r="A3600" s="134">
        <f t="shared" si="56"/>
        <v>3595</v>
      </c>
      <c r="B3600" s="131">
        <v>9164244.197190145</v>
      </c>
      <c r="C3600" s="131">
        <v>5106524.4334080005</v>
      </c>
      <c r="D3600" s="131">
        <v>567036.98424197338</v>
      </c>
      <c r="E3600" s="131">
        <v>4846659.3291012328</v>
      </c>
      <c r="F3600" s="133">
        <v>225382367529.29126</v>
      </c>
      <c r="G3600" s="133">
        <v>52119262699.572357</v>
      </c>
      <c r="H3600" s="133">
        <v>572689525135.43225</v>
      </c>
      <c r="I3600" s="133">
        <v>9600344415913.9141</v>
      </c>
      <c r="J3600" s="133">
        <v>469374822403.8042</v>
      </c>
      <c r="K3600" s="133">
        <v>52947646648.275536</v>
      </c>
      <c r="L3600" s="133">
        <v>1235541657475.1533</v>
      </c>
      <c r="M3600" s="133">
        <v>11930898067576.578</v>
      </c>
      <c r="N3600" s="133">
        <v>12764690292198.475</v>
      </c>
      <c r="O3600" s="132">
        <v>0.5976124451790249</v>
      </c>
      <c r="P3600" s="132">
        <v>0.66453546178078515</v>
      </c>
      <c r="Q3600" s="133">
        <v>3148.665587616792</v>
      </c>
      <c r="R3600" s="426">
        <v>1.0347457884071853</v>
      </c>
    </row>
    <row r="3601" spans="1:18">
      <c r="A3601" s="134">
        <f t="shared" si="56"/>
        <v>3596</v>
      </c>
      <c r="B3601" s="131">
        <v>10422837.812632155</v>
      </c>
      <c r="C3601" s="131">
        <v>18842867.993502177</v>
      </c>
      <c r="D3601" s="131">
        <v>651227.77434845828</v>
      </c>
      <c r="E3601" s="131">
        <v>3696965.5316175083</v>
      </c>
      <c r="F3601" s="133">
        <v>163555005651.34692</v>
      </c>
      <c r="G3601" s="133">
        <v>39866747613.520111</v>
      </c>
      <c r="H3601" s="133">
        <v>0</v>
      </c>
      <c r="I3601" s="133">
        <v>23379795368700.352</v>
      </c>
      <c r="J3601" s="133">
        <v>173801044151.41739</v>
      </c>
      <c r="K3601" s="133">
        <v>49670468105.299164</v>
      </c>
      <c r="L3601" s="133">
        <v>993150464658.5271</v>
      </c>
      <c r="M3601" s="133">
        <v>24596417345615.598</v>
      </c>
      <c r="N3601" s="133">
        <v>26165745785476.203</v>
      </c>
      <c r="O3601" s="132">
        <v>0.70246738016758192</v>
      </c>
      <c r="P3601" s="132">
        <v>0.761680923512421</v>
      </c>
      <c r="Q3601" s="133">
        <v>6454.3033511288122</v>
      </c>
      <c r="R3601" s="426">
        <v>0.88424802030217409</v>
      </c>
    </row>
    <row r="3602" spans="1:18">
      <c r="A3602" s="134">
        <f t="shared" si="56"/>
        <v>3597</v>
      </c>
      <c r="B3602" s="131">
        <v>9202905.299972821</v>
      </c>
      <c r="C3602" s="131">
        <v>5807612.9414824536</v>
      </c>
      <c r="D3602" s="131">
        <v>649450.80524139805</v>
      </c>
      <c r="E3602" s="131">
        <v>4181306.3345210911</v>
      </c>
      <c r="F3602" s="133">
        <v>218098806365.16046</v>
      </c>
      <c r="G3602" s="133">
        <v>48034437098.93248</v>
      </c>
      <c r="H3602" s="133">
        <v>530974035513.39166</v>
      </c>
      <c r="I3602" s="133">
        <v>11304807630685.943</v>
      </c>
      <c r="J3602" s="133">
        <v>190665032875.24323</v>
      </c>
      <c r="K3602" s="133">
        <v>73102837573.847626</v>
      </c>
      <c r="L3602" s="133">
        <v>1381852934768.8804</v>
      </c>
      <c r="M3602" s="133">
        <v>13481402471417.309</v>
      </c>
      <c r="N3602" s="133">
        <v>14416867321395.254</v>
      </c>
      <c r="O3602" s="132">
        <v>0.61773299533693649</v>
      </c>
      <c r="P3602" s="132">
        <v>0.68201737570979182</v>
      </c>
      <c r="Q3602" s="133">
        <v>3556.2080220511234</v>
      </c>
      <c r="R3602" s="426">
        <v>1.0677877295062421</v>
      </c>
    </row>
    <row r="3603" spans="1:18">
      <c r="A3603" s="134">
        <f t="shared" si="56"/>
        <v>3598</v>
      </c>
      <c r="B3603" s="131">
        <v>12720279.11433157</v>
      </c>
      <c r="C3603" s="131">
        <v>9508598.7944196723</v>
      </c>
      <c r="D3603" s="131">
        <v>1030203.0892733125</v>
      </c>
      <c r="E3603" s="131">
        <v>6071736.353637225</v>
      </c>
      <c r="F3603" s="133">
        <v>139647751756.65707</v>
      </c>
      <c r="G3603" s="133">
        <v>42810712833.989059</v>
      </c>
      <c r="H3603" s="133">
        <v>187422747669.38947</v>
      </c>
      <c r="I3603" s="133">
        <v>12596037698709.541</v>
      </c>
      <c r="J3603" s="133">
        <v>359827207774.20532</v>
      </c>
      <c r="K3603" s="133">
        <v>114088479593.10452</v>
      </c>
      <c r="L3603" s="133">
        <v>2256109857496.5088</v>
      </c>
      <c r="M3603" s="133">
        <v>15513485991242.75</v>
      </c>
      <c r="N3603" s="133">
        <v>16484847296490.49</v>
      </c>
      <c r="O3603" s="132">
        <v>0.57993041179385496</v>
      </c>
      <c r="P3603" s="132">
        <v>0.63461110343160632</v>
      </c>
      <c r="Q3603" s="133">
        <v>4066.3165506883302</v>
      </c>
      <c r="R3603" s="426">
        <v>1.0150254880741547</v>
      </c>
    </row>
    <row r="3604" spans="1:18">
      <c r="A3604" s="134">
        <f t="shared" si="56"/>
        <v>3599</v>
      </c>
      <c r="B3604" s="131">
        <v>5167669.4446332548</v>
      </c>
      <c r="C3604" s="131">
        <v>3932904.9334648992</v>
      </c>
      <c r="D3604" s="131">
        <v>2473181.8821253343</v>
      </c>
      <c r="E3604" s="131">
        <v>5524046.8912996482</v>
      </c>
      <c r="F3604" s="133">
        <v>255958958168.59055</v>
      </c>
      <c r="G3604" s="133">
        <v>61992867582.525795</v>
      </c>
      <c r="H3604" s="133">
        <v>360036250788.01172</v>
      </c>
      <c r="I3604" s="133">
        <v>8386035742995.3447</v>
      </c>
      <c r="J3604" s="133">
        <v>316572704737.72455</v>
      </c>
      <c r="K3604" s="133">
        <v>247925639902.22537</v>
      </c>
      <c r="L3604" s="133">
        <v>5676621312679.542</v>
      </c>
      <c r="M3604" s="133">
        <v>14987191651102.848</v>
      </c>
      <c r="N3604" s="133">
        <v>16031322550501.871</v>
      </c>
      <c r="O3604" s="132">
        <v>0.5768611133483541</v>
      </c>
      <c r="P3604" s="132">
        <v>0.66927335505878049</v>
      </c>
      <c r="Q3604" s="133">
        <v>3954.4456217320844</v>
      </c>
      <c r="R3604" s="426">
        <v>1.1873262301737262</v>
      </c>
    </row>
    <row r="3605" spans="1:18">
      <c r="A3605" s="134">
        <f t="shared" si="56"/>
        <v>3600</v>
      </c>
      <c r="B3605" s="131">
        <v>8502531.4853083473</v>
      </c>
      <c r="C3605" s="131">
        <v>4451893.6210821448</v>
      </c>
      <c r="D3605" s="131">
        <v>552973.84188421338</v>
      </c>
      <c r="E3605" s="131">
        <v>4517532.2583457939</v>
      </c>
      <c r="F3605" s="133">
        <v>195664061502.27118</v>
      </c>
      <c r="G3605" s="133">
        <v>55370131516.665085</v>
      </c>
      <c r="H3605" s="133">
        <v>718230313888.49841</v>
      </c>
      <c r="I3605" s="133">
        <v>8690435307991.6924</v>
      </c>
      <c r="J3605" s="133">
        <v>260209217308.73807</v>
      </c>
      <c r="K3605" s="133">
        <v>47675313693.098465</v>
      </c>
      <c r="L3605" s="133">
        <v>1138388858548.228</v>
      </c>
      <c r="M3605" s="133">
        <v>10854939011430.256</v>
      </c>
      <c r="N3605" s="133">
        <v>11705900274062.707</v>
      </c>
      <c r="O3605" s="132">
        <v>0.57780142880798058</v>
      </c>
      <c r="P3605" s="132">
        <v>0.64560523652324198</v>
      </c>
      <c r="Q3605" s="133">
        <v>2887.493900854146</v>
      </c>
      <c r="R3605" s="426">
        <v>0.91255252950767274</v>
      </c>
    </row>
    <row r="3606" spans="1:18">
      <c r="A3606" s="134">
        <f t="shared" si="56"/>
        <v>3601</v>
      </c>
      <c r="B3606" s="131">
        <v>9809684.8932440896</v>
      </c>
      <c r="C3606" s="131">
        <v>5933280.7299654372</v>
      </c>
      <c r="D3606" s="131">
        <v>729126.68120456662</v>
      </c>
      <c r="E3606" s="131">
        <v>3664464.4848665069</v>
      </c>
      <c r="F3606" s="133">
        <v>256940860842.80518</v>
      </c>
      <c r="G3606" s="133">
        <v>52516744449.266449</v>
      </c>
      <c r="H3606" s="133">
        <v>834362335358.21716</v>
      </c>
      <c r="I3606" s="133">
        <v>9661602251852.0859</v>
      </c>
      <c r="J3606" s="133">
        <v>154644988598.73965</v>
      </c>
      <c r="K3606" s="133">
        <v>64781704201.912643</v>
      </c>
      <c r="L3606" s="133">
        <v>1863481942593.7197</v>
      </c>
      <c r="M3606" s="133">
        <v>12578873222604.676</v>
      </c>
      <c r="N3606" s="133">
        <v>13470686279147.689</v>
      </c>
      <c r="O3606" s="132">
        <v>0.58513622142518318</v>
      </c>
      <c r="P3606" s="132">
        <v>0.65902721429063604</v>
      </c>
      <c r="Q3606" s="133">
        <v>3322.8135863709149</v>
      </c>
      <c r="R3606" s="426">
        <v>1.2093028247789515</v>
      </c>
    </row>
    <row r="3607" spans="1:18">
      <c r="A3607" s="134">
        <f t="shared" si="56"/>
        <v>3602</v>
      </c>
      <c r="B3607" s="131">
        <v>12669271.3205375</v>
      </c>
      <c r="C3607" s="131">
        <v>7807533.187451886</v>
      </c>
      <c r="D3607" s="131">
        <v>654752.93021364021</v>
      </c>
      <c r="E3607" s="131">
        <v>5430586.6814528462</v>
      </c>
      <c r="F3607" s="133">
        <v>238644094897.7428</v>
      </c>
      <c r="G3607" s="133">
        <v>52314793474.567657</v>
      </c>
      <c r="H3607" s="133">
        <v>464426706912.71478</v>
      </c>
      <c r="I3607" s="133">
        <v>13019456481525.813</v>
      </c>
      <c r="J3607" s="133">
        <v>339122136500.45001</v>
      </c>
      <c r="K3607" s="133">
        <v>67735200149.833977</v>
      </c>
      <c r="L3607" s="133">
        <v>1643629579940.7859</v>
      </c>
      <c r="M3607" s="133">
        <v>15534370105029.596</v>
      </c>
      <c r="N3607" s="133">
        <v>16667095986517.699</v>
      </c>
      <c r="O3607" s="132">
        <v>0.59838390014366716</v>
      </c>
      <c r="P3607" s="132">
        <v>0.64862582694032</v>
      </c>
      <c r="Q3607" s="133">
        <v>4111.2718269653924</v>
      </c>
      <c r="R3607" s="426">
        <v>1.0693941910672153</v>
      </c>
    </row>
    <row r="3608" spans="1:18">
      <c r="A3608" s="134">
        <f t="shared" si="56"/>
        <v>3603</v>
      </c>
      <c r="B3608" s="131">
        <v>9234085.0602702033</v>
      </c>
      <c r="C3608" s="131">
        <v>4244459.2308194479</v>
      </c>
      <c r="D3608" s="131">
        <v>816291.6278877143</v>
      </c>
      <c r="E3608" s="131">
        <v>5622419.0135700889</v>
      </c>
      <c r="F3608" s="133">
        <v>186750312089.87708</v>
      </c>
      <c r="G3608" s="133">
        <v>58187140263.734825</v>
      </c>
      <c r="H3608" s="133">
        <v>608738272320.19592</v>
      </c>
      <c r="I3608" s="133">
        <v>8598885119851.0703</v>
      </c>
      <c r="J3608" s="133">
        <v>214071089611.98117</v>
      </c>
      <c r="K3608" s="133">
        <v>87416026475.049561</v>
      </c>
      <c r="L3608" s="133">
        <v>1883435510625.4387</v>
      </c>
      <c r="M3608" s="133">
        <v>11392546018883.734</v>
      </c>
      <c r="N3608" s="133">
        <v>12209935404768.598</v>
      </c>
      <c r="O3608" s="132">
        <v>0.54132899206502394</v>
      </c>
      <c r="P3608" s="132">
        <v>0.60968598950744113</v>
      </c>
      <c r="Q3608" s="133">
        <v>3011.8242241659095</v>
      </c>
      <c r="R3608" s="426">
        <v>1.1972324659225102</v>
      </c>
    </row>
    <row r="3609" spans="1:18">
      <c r="A3609" s="134">
        <f t="shared" si="56"/>
        <v>3604</v>
      </c>
      <c r="B3609" s="131">
        <v>6922881.4339594245</v>
      </c>
      <c r="C3609" s="131">
        <v>12969713.046026392</v>
      </c>
      <c r="D3609" s="131">
        <v>763736.7047559073</v>
      </c>
      <c r="E3609" s="131">
        <v>3607769.975161795</v>
      </c>
      <c r="F3609" s="133">
        <v>180404189308.49646</v>
      </c>
      <c r="G3609" s="133">
        <v>37896703929.802444</v>
      </c>
      <c r="H3609" s="133">
        <v>526565753049.15833</v>
      </c>
      <c r="I3609" s="133">
        <v>20064308578093.328</v>
      </c>
      <c r="J3609" s="133">
        <v>187664475947.08887</v>
      </c>
      <c r="K3609" s="133">
        <v>98142504404.050903</v>
      </c>
      <c r="L3609" s="133">
        <v>1742506432776.7136</v>
      </c>
      <c r="M3609" s="133">
        <v>22619187744270.344</v>
      </c>
      <c r="N3609" s="133">
        <v>24085152962271.801</v>
      </c>
      <c r="O3609" s="132">
        <v>0.71749612818205077</v>
      </c>
      <c r="P3609" s="132">
        <v>0.7910976447608784</v>
      </c>
      <c r="Q3609" s="133">
        <v>5941.0836118085354</v>
      </c>
      <c r="R3609" s="426">
        <v>1.227617242613315</v>
      </c>
    </row>
    <row r="3610" spans="1:18">
      <c r="A3610" s="134">
        <f t="shared" si="56"/>
        <v>3605</v>
      </c>
      <c r="B3610" s="131">
        <v>9764072.1435448397</v>
      </c>
      <c r="C3610" s="131">
        <v>6155661.3397674356</v>
      </c>
      <c r="D3610" s="131">
        <v>1038511.2280414137</v>
      </c>
      <c r="E3610" s="131">
        <v>4788473.2139529232</v>
      </c>
      <c r="F3610" s="133">
        <v>252122929115.59442</v>
      </c>
      <c r="G3610" s="133">
        <v>64523734243.180962</v>
      </c>
      <c r="H3610" s="133">
        <v>660475046755.60815</v>
      </c>
      <c r="I3610" s="133">
        <v>11489073722101.252</v>
      </c>
      <c r="J3610" s="133">
        <v>356328069421.586</v>
      </c>
      <c r="K3610" s="133">
        <v>74597076493.856873</v>
      </c>
      <c r="L3610" s="133">
        <v>2406593309045.4414</v>
      </c>
      <c r="M3610" s="133">
        <v>14987067223817.744</v>
      </c>
      <c r="N3610" s="133">
        <v>16075772129328.289</v>
      </c>
      <c r="O3610" s="132">
        <v>0.59310962160423453</v>
      </c>
      <c r="P3610" s="132">
        <v>0.66542121080581962</v>
      </c>
      <c r="Q3610" s="133">
        <v>3965.4099973676093</v>
      </c>
      <c r="R3610" s="426">
        <v>1.2423210663649495</v>
      </c>
    </row>
    <row r="3611" spans="1:18">
      <c r="A3611" s="134">
        <f t="shared" si="56"/>
        <v>3606</v>
      </c>
      <c r="B3611" s="131">
        <v>7409465.7135024052</v>
      </c>
      <c r="C3611" s="131">
        <v>3374956.0612300825</v>
      </c>
      <c r="D3611" s="131">
        <v>586736.40893655561</v>
      </c>
      <c r="E3611" s="131">
        <v>3636419.4568353239</v>
      </c>
      <c r="F3611" s="133">
        <v>227213532925.74182</v>
      </c>
      <c r="G3611" s="133">
        <v>37401692673.83168</v>
      </c>
      <c r="H3611" s="133">
        <v>560896466475.11536</v>
      </c>
      <c r="I3611" s="133">
        <v>7489915723605.627</v>
      </c>
      <c r="J3611" s="133">
        <v>211241803312.57147</v>
      </c>
      <c r="K3611" s="133">
        <v>43726957198.588303</v>
      </c>
      <c r="L3611" s="133">
        <v>1662264241322.9856</v>
      </c>
      <c r="M3611" s="133">
        <v>9968045191914.8867</v>
      </c>
      <c r="N3611" s="133">
        <v>10763780318011.027</v>
      </c>
      <c r="O3611" s="132">
        <v>0.61292832812825038</v>
      </c>
      <c r="P3611" s="132">
        <v>0.68416841514380422</v>
      </c>
      <c r="Q3611" s="133">
        <v>2655.1012131255616</v>
      </c>
      <c r="R3611" s="426">
        <v>1.281496777644789</v>
      </c>
    </row>
    <row r="3612" spans="1:18">
      <c r="A3612" s="134">
        <f t="shared" si="56"/>
        <v>3607</v>
      </c>
      <c r="B3612" s="131">
        <v>8726893.3232083824</v>
      </c>
      <c r="C3612" s="131">
        <v>4161109.3833705122</v>
      </c>
      <c r="D3612" s="131">
        <v>759967.97846735711</v>
      </c>
      <c r="E3612" s="131">
        <v>4154629.2233187025</v>
      </c>
      <c r="F3612" s="133">
        <v>172276002869.40024</v>
      </c>
      <c r="G3612" s="133">
        <v>29409096427.27948</v>
      </c>
      <c r="H3612" s="133">
        <v>357662983649.68573</v>
      </c>
      <c r="I3612" s="133">
        <v>7669175181112.8389</v>
      </c>
      <c r="J3612" s="133">
        <v>237546042136.15851</v>
      </c>
      <c r="K3612" s="133">
        <v>85070665759.954132</v>
      </c>
      <c r="L3612" s="133">
        <v>1349242985988.6218</v>
      </c>
      <c r="M3612" s="133">
        <v>9698697858647.2578</v>
      </c>
      <c r="N3612" s="133">
        <v>10408795370859.385</v>
      </c>
      <c r="O3612" s="132">
        <v>0.56129924568981426</v>
      </c>
      <c r="P3612" s="132">
        <v>0.62534906544676339</v>
      </c>
      <c r="Q3612" s="133">
        <v>2567.5370919732077</v>
      </c>
      <c r="R3612" s="426">
        <v>0.95810491956804333</v>
      </c>
    </row>
    <row r="3613" spans="1:18">
      <c r="A3613" s="134">
        <f t="shared" si="56"/>
        <v>3608</v>
      </c>
      <c r="B3613" s="131">
        <v>13651698.320888691</v>
      </c>
      <c r="C3613" s="131">
        <v>9498345.5917916931</v>
      </c>
      <c r="D3613" s="131">
        <v>349680.10401822807</v>
      </c>
      <c r="E3613" s="131">
        <v>3049711.8919765432</v>
      </c>
      <c r="F3613" s="133">
        <v>225704149772.44803</v>
      </c>
      <c r="G3613" s="133">
        <v>58718697448.101013</v>
      </c>
      <c r="H3613" s="133">
        <v>709126408665.10559</v>
      </c>
      <c r="I3613" s="133">
        <v>15380055755049.162</v>
      </c>
      <c r="J3613" s="133">
        <v>159224895212.13132</v>
      </c>
      <c r="K3613" s="133">
        <v>35184830196.911369</v>
      </c>
      <c r="L3613" s="133">
        <v>704803797406.62122</v>
      </c>
      <c r="M3613" s="133">
        <v>16988395686529.932</v>
      </c>
      <c r="N3613" s="133">
        <v>18151145013273.172</v>
      </c>
      <c r="O3613" s="132">
        <v>0.64872143852384545</v>
      </c>
      <c r="P3613" s="132">
        <v>0.70927720939165761</v>
      </c>
      <c r="Q3613" s="133">
        <v>4477.342134502509</v>
      </c>
      <c r="R3613" s="426">
        <v>0.90956042171329643</v>
      </c>
    </row>
    <row r="3614" spans="1:18">
      <c r="A3614" s="134">
        <f t="shared" si="56"/>
        <v>3609</v>
      </c>
      <c r="B3614" s="131">
        <v>13152773.114134766</v>
      </c>
      <c r="C3614" s="131">
        <v>7781620.453804872</v>
      </c>
      <c r="D3614" s="131">
        <v>970938.12973956368</v>
      </c>
      <c r="E3614" s="131">
        <v>4452355.0810991237</v>
      </c>
      <c r="F3614" s="133">
        <v>253505955084.55103</v>
      </c>
      <c r="G3614" s="133">
        <v>60797203321.116623</v>
      </c>
      <c r="H3614" s="133">
        <v>560969888513.17651</v>
      </c>
      <c r="I3614" s="133">
        <v>14321395112140.264</v>
      </c>
      <c r="J3614" s="133">
        <v>334814686663.29547</v>
      </c>
      <c r="K3614" s="133">
        <v>103293410195.26115</v>
      </c>
      <c r="L3614" s="133">
        <v>2081326181869.0037</v>
      </c>
      <c r="M3614" s="133">
        <v>17401799279381</v>
      </c>
      <c r="N3614" s="133">
        <v>18608991049037.324</v>
      </c>
      <c r="O3614" s="132">
        <v>0.62362390576748605</v>
      </c>
      <c r="P3614" s="132">
        <v>0.6848192097789636</v>
      </c>
      <c r="Q3614" s="133">
        <v>4590.2789958158173</v>
      </c>
      <c r="R3614" s="426">
        <v>1.0432731911795758</v>
      </c>
    </row>
    <row r="3615" spans="1:18">
      <c r="A3615" s="134">
        <f t="shared" si="56"/>
        <v>3610</v>
      </c>
      <c r="B3615" s="131">
        <v>8359409.6460299995</v>
      </c>
      <c r="C3615" s="131">
        <v>8075527.4664960792</v>
      </c>
      <c r="D3615" s="131">
        <v>884526.19477849826</v>
      </c>
      <c r="E3615" s="131">
        <v>5548413.4397597481</v>
      </c>
      <c r="F3615" s="133">
        <v>203128406559.62836</v>
      </c>
      <c r="G3615" s="133">
        <v>51312062335.541107</v>
      </c>
      <c r="H3615" s="133">
        <v>354987853466.39227</v>
      </c>
      <c r="I3615" s="133">
        <v>12644872728314.139</v>
      </c>
      <c r="J3615" s="133">
        <v>368906476517.63574</v>
      </c>
      <c r="K3615" s="133">
        <v>77381921690.163483</v>
      </c>
      <c r="L3615" s="133">
        <v>2145117817875.2219</v>
      </c>
      <c r="M3615" s="133">
        <v>15591266797863.555</v>
      </c>
      <c r="N3615" s="133">
        <v>16581208667333.236</v>
      </c>
      <c r="O3615" s="132">
        <v>0.63111255181559534</v>
      </c>
      <c r="P3615" s="132">
        <v>0.69456708711125947</v>
      </c>
      <c r="Q3615" s="133">
        <v>4090.0860057556083</v>
      </c>
      <c r="R3615" s="426">
        <v>1.1641223876363624</v>
      </c>
    </row>
    <row r="3616" spans="1:18">
      <c r="A3616" s="134">
        <f t="shared" si="56"/>
        <v>3611</v>
      </c>
      <c r="B3616" s="131">
        <v>13265664.026221713</v>
      </c>
      <c r="C3616" s="131">
        <v>6346910.0859044753</v>
      </c>
      <c r="D3616" s="131">
        <v>906317.66012362484</v>
      </c>
      <c r="E3616" s="131">
        <v>3569502.3876983449</v>
      </c>
      <c r="F3616" s="133">
        <v>211059770492.16437</v>
      </c>
      <c r="G3616" s="133">
        <v>45667951970.289726</v>
      </c>
      <c r="H3616" s="133">
        <v>249503810201.28931</v>
      </c>
      <c r="I3616" s="133">
        <v>11341768551345.377</v>
      </c>
      <c r="J3616" s="133">
        <v>178215005110.01654</v>
      </c>
      <c r="K3616" s="133">
        <v>115893279335.937</v>
      </c>
      <c r="L3616" s="133">
        <v>2049333294526.7771</v>
      </c>
      <c r="M3616" s="133">
        <v>13934713940519.396</v>
      </c>
      <c r="N3616" s="133">
        <v>14861570280175.33</v>
      </c>
      <c r="O3616" s="132">
        <v>0.57047851926694793</v>
      </c>
      <c r="P3616" s="132">
        <v>0.62523561611745371</v>
      </c>
      <c r="Q3616" s="133">
        <v>3665.9028811483299</v>
      </c>
      <c r="R3616" s="426">
        <v>1.152026442312208</v>
      </c>
    </row>
    <row r="3617" spans="1:18">
      <c r="A3617" s="134">
        <f t="shared" si="56"/>
        <v>3612</v>
      </c>
      <c r="B3617" s="131">
        <v>14012396.542803572</v>
      </c>
      <c r="C3617" s="131">
        <v>8586980.5533151161</v>
      </c>
      <c r="D3617" s="131">
        <v>1076342.1718386</v>
      </c>
      <c r="E3617" s="131">
        <v>3820655.0224583629</v>
      </c>
      <c r="F3617" s="133">
        <v>141992229421.00156</v>
      </c>
      <c r="G3617" s="133">
        <v>49811113920.249084</v>
      </c>
      <c r="H3617" s="133">
        <v>82082158095.645767</v>
      </c>
      <c r="I3617" s="133">
        <v>9368503202518.7715</v>
      </c>
      <c r="J3617" s="133">
        <v>248123854504.69882</v>
      </c>
      <c r="K3617" s="133">
        <v>119979601922.2691</v>
      </c>
      <c r="L3617" s="133">
        <v>2411138004694.0527</v>
      </c>
      <c r="M3617" s="133">
        <v>12229826821735.439</v>
      </c>
      <c r="N3617" s="133">
        <v>12853606933684.311</v>
      </c>
      <c r="O3617" s="132">
        <v>0.52998503757602999</v>
      </c>
      <c r="P3617" s="132">
        <v>0.60017277369713551</v>
      </c>
      <c r="Q3617" s="133">
        <v>3170.5986516241514</v>
      </c>
      <c r="R3617" s="426">
        <v>1.1972614600063709</v>
      </c>
    </row>
    <row r="3618" spans="1:18">
      <c r="A3618" s="134">
        <f t="shared" si="56"/>
        <v>3613</v>
      </c>
      <c r="B3618" s="131">
        <v>10267634.063927976</v>
      </c>
      <c r="C3618" s="131">
        <v>15061052.980202157</v>
      </c>
      <c r="D3618" s="131">
        <v>641096.57394957449</v>
      </c>
      <c r="E3618" s="131">
        <v>6373602.7921186592</v>
      </c>
      <c r="F3618" s="133">
        <v>245531135476.67935</v>
      </c>
      <c r="G3618" s="133">
        <v>70709461801.788376</v>
      </c>
      <c r="H3618" s="133">
        <v>304304750526.36591</v>
      </c>
      <c r="I3618" s="133">
        <v>23624745976169.461</v>
      </c>
      <c r="J3618" s="133">
        <v>330361006948.66443</v>
      </c>
      <c r="K3618" s="133">
        <v>76426269703.319717</v>
      </c>
      <c r="L3618" s="133">
        <v>1421446698933.8962</v>
      </c>
      <c r="M3618" s="133">
        <v>25757284702281.707</v>
      </c>
      <c r="N3618" s="133">
        <v>27336250981885.066</v>
      </c>
      <c r="O3618" s="132">
        <v>0.69091094881661141</v>
      </c>
      <c r="P3618" s="132">
        <v>0.74023685638370229</v>
      </c>
      <c r="Q3618" s="133">
        <v>6743.0318159558628</v>
      </c>
      <c r="R3618" s="426">
        <v>1.0487221472337733</v>
      </c>
    </row>
    <row r="3619" spans="1:18">
      <c r="A3619" s="134">
        <f t="shared" si="56"/>
        <v>3614</v>
      </c>
      <c r="B3619" s="131">
        <v>6569178.3246234907</v>
      </c>
      <c r="C3619" s="131">
        <v>6187830.9546567025</v>
      </c>
      <c r="D3619" s="131">
        <v>1156491.7324217996</v>
      </c>
      <c r="E3619" s="131">
        <v>4394800.2677799044</v>
      </c>
      <c r="F3619" s="133">
        <v>241840889302.47357</v>
      </c>
      <c r="G3619" s="133">
        <v>57553559018.521523</v>
      </c>
      <c r="H3619" s="133">
        <v>649876097276.25867</v>
      </c>
      <c r="I3619" s="133">
        <v>12083723829861.555</v>
      </c>
      <c r="J3619" s="133">
        <v>215693656479.7485</v>
      </c>
      <c r="K3619" s="133">
        <v>133620810399.36871</v>
      </c>
      <c r="L3619" s="133">
        <v>2262449859292.1787</v>
      </c>
      <c r="M3619" s="133">
        <v>15345364253309.109</v>
      </c>
      <c r="N3619" s="133">
        <v>16373586316058.438</v>
      </c>
      <c r="O3619" s="132">
        <v>0.65200293609986482</v>
      </c>
      <c r="P3619" s="132">
        <v>0.72940738148209527</v>
      </c>
      <c r="Q3619" s="133">
        <v>4038.8718095852091</v>
      </c>
      <c r="R3619" s="426">
        <v>0.9208072712757307</v>
      </c>
    </row>
    <row r="3620" spans="1:18">
      <c r="A3620" s="134">
        <f t="shared" si="56"/>
        <v>3615</v>
      </c>
      <c r="B3620" s="131">
        <v>5999755.8903021086</v>
      </c>
      <c r="C3620" s="131">
        <v>6669852.8964283653</v>
      </c>
      <c r="D3620" s="131">
        <v>1235173.9197578509</v>
      </c>
      <c r="E3620" s="131">
        <v>3864160.6514749229</v>
      </c>
      <c r="F3620" s="133">
        <v>208709982888.14105</v>
      </c>
      <c r="G3620" s="133">
        <v>44085563937.031189</v>
      </c>
      <c r="H3620" s="133">
        <v>588970550304.45483</v>
      </c>
      <c r="I3620" s="133">
        <v>11576740429553.844</v>
      </c>
      <c r="J3620" s="133">
        <v>190171720396.87524</v>
      </c>
      <c r="K3620" s="133">
        <v>115257135989.37366</v>
      </c>
      <c r="L3620" s="133">
        <v>3259549269800.4009</v>
      </c>
      <c r="M3620" s="133">
        <v>15730689106044.947</v>
      </c>
      <c r="N3620" s="133">
        <v>16712549083710.736</v>
      </c>
      <c r="O3620" s="132">
        <v>0.64772084598863577</v>
      </c>
      <c r="P3620" s="132">
        <v>0.73441910177077996</v>
      </c>
      <c r="Q3620" s="133">
        <v>4122.4837404318541</v>
      </c>
      <c r="R3620" s="426">
        <v>1.2104162824535989</v>
      </c>
    </row>
    <row r="3621" spans="1:18">
      <c r="A3621" s="134">
        <f t="shared" si="56"/>
        <v>3616</v>
      </c>
      <c r="B3621" s="131">
        <v>9456936.0797046348</v>
      </c>
      <c r="C3621" s="131">
        <v>4290516.9318045778</v>
      </c>
      <c r="D3621" s="131">
        <v>1416428.7207287974</v>
      </c>
      <c r="E3621" s="131">
        <v>3545807.5570385111</v>
      </c>
      <c r="F3621" s="133">
        <v>183100277113.48178</v>
      </c>
      <c r="G3621" s="133">
        <v>39196793977.570602</v>
      </c>
      <c r="H3621" s="133">
        <v>542057375666.77069</v>
      </c>
      <c r="I3621" s="133">
        <v>9325366567349.3496</v>
      </c>
      <c r="J3621" s="133">
        <v>244236242655.64975</v>
      </c>
      <c r="K3621" s="133">
        <v>91876237272.59436</v>
      </c>
      <c r="L3621" s="133">
        <v>3410457030071.1475</v>
      </c>
      <c r="M3621" s="133">
        <v>13613993453015.512</v>
      </c>
      <c r="N3621" s="133">
        <v>14495426157734.391</v>
      </c>
      <c r="O3621" s="132">
        <v>0.59576762938008943</v>
      </c>
      <c r="P3621" s="132">
        <v>0.66098947191634161</v>
      </c>
      <c r="Q3621" s="133">
        <v>3575.5861267228393</v>
      </c>
      <c r="R3621" s="426">
        <v>1.1117764951711455</v>
      </c>
    </row>
    <row r="3622" spans="1:18">
      <c r="A3622" s="134">
        <f t="shared" si="56"/>
        <v>3617</v>
      </c>
      <c r="B3622" s="131">
        <v>12457027.005428448</v>
      </c>
      <c r="C3622" s="131">
        <v>5628116.786796608</v>
      </c>
      <c r="D3622" s="131">
        <v>1236683.7506421106</v>
      </c>
      <c r="E3622" s="131">
        <v>4140981.4836508762</v>
      </c>
      <c r="F3622" s="133">
        <v>172316008841.37219</v>
      </c>
      <c r="G3622" s="133">
        <v>67815255974.559692</v>
      </c>
      <c r="H3622" s="133">
        <v>57050699575.953369</v>
      </c>
      <c r="I3622" s="133">
        <v>10733470489229.416</v>
      </c>
      <c r="J3622" s="133">
        <v>193687446933.42694</v>
      </c>
      <c r="K3622" s="133">
        <v>73425361011</v>
      </c>
      <c r="L3622" s="133">
        <v>2490184923401.2427</v>
      </c>
      <c r="M3622" s="133">
        <v>13547818920151.039</v>
      </c>
      <c r="N3622" s="133">
        <v>14426934217494.408</v>
      </c>
      <c r="O3622" s="132">
        <v>0.58429512012298057</v>
      </c>
      <c r="P3622" s="132">
        <v>0.62655693875520446</v>
      </c>
      <c r="Q3622" s="133">
        <v>3558.6912228649257</v>
      </c>
      <c r="R3622" s="426">
        <v>0.95187211137486927</v>
      </c>
    </row>
    <row r="3623" spans="1:18">
      <c r="A3623" s="134">
        <f t="shared" si="56"/>
        <v>3618</v>
      </c>
      <c r="B3623" s="131">
        <v>12505122.162791125</v>
      </c>
      <c r="C3623" s="131">
        <v>7464373.0960348397</v>
      </c>
      <c r="D3623" s="131">
        <v>639652.95402576053</v>
      </c>
      <c r="E3623" s="131">
        <v>4315224.7025483092</v>
      </c>
      <c r="F3623" s="133">
        <v>216903689866.03674</v>
      </c>
      <c r="G3623" s="133">
        <v>39446885613.656532</v>
      </c>
      <c r="H3623" s="133">
        <v>986501252813.35132</v>
      </c>
      <c r="I3623" s="133">
        <v>14226786633851.9</v>
      </c>
      <c r="J3623" s="133">
        <v>262345986622.44296</v>
      </c>
      <c r="K3623" s="133">
        <v>66198824481.367523</v>
      </c>
      <c r="L3623" s="133">
        <v>1464653747084.7993</v>
      </c>
      <c r="M3623" s="133">
        <v>17006486444853.861</v>
      </c>
      <c r="N3623" s="133">
        <v>18212672988042.039</v>
      </c>
      <c r="O3623" s="132">
        <v>0.62860021370089059</v>
      </c>
      <c r="P3623" s="132">
        <v>0.69821545651196404</v>
      </c>
      <c r="Q3623" s="133">
        <v>4492.5192373068667</v>
      </c>
      <c r="R3623" s="426">
        <v>1.1156740245065702</v>
      </c>
    </row>
    <row r="3624" spans="1:18">
      <c r="A3624" s="134">
        <f t="shared" si="56"/>
        <v>3619</v>
      </c>
      <c r="B3624" s="131">
        <v>10013728.096077846</v>
      </c>
      <c r="C3624" s="131">
        <v>5809846.4920530161</v>
      </c>
      <c r="D3624" s="131">
        <v>1005476.6171976879</v>
      </c>
      <c r="E3624" s="131">
        <v>5807710.8296622764</v>
      </c>
      <c r="F3624" s="133">
        <v>215509856219.48438</v>
      </c>
      <c r="G3624" s="133">
        <v>27873509176.669064</v>
      </c>
      <c r="H3624" s="133">
        <v>156941500917.27423</v>
      </c>
      <c r="I3624" s="133">
        <v>10066119106934.1</v>
      </c>
      <c r="J3624" s="133">
        <v>379694438529.92609</v>
      </c>
      <c r="K3624" s="133">
        <v>126502350930.08324</v>
      </c>
      <c r="L3624" s="133">
        <v>2449620704793.1538</v>
      </c>
      <c r="M3624" s="133">
        <v>13178878102104.537</v>
      </c>
      <c r="N3624" s="133">
        <v>14156383289449.102</v>
      </c>
      <c r="O3624" s="132">
        <v>0.57344927834441739</v>
      </c>
      <c r="P3624" s="132">
        <v>0.64257621693485834</v>
      </c>
      <c r="Q3624" s="133">
        <v>3491.9544374566112</v>
      </c>
      <c r="R3624" s="426">
        <v>1.1126983168800766</v>
      </c>
    </row>
    <row r="3625" spans="1:18">
      <c r="A3625" s="134">
        <f t="shared" si="56"/>
        <v>3620</v>
      </c>
      <c r="B3625" s="131">
        <v>8583932.6132443305</v>
      </c>
      <c r="C3625" s="131">
        <v>13191712.037406826</v>
      </c>
      <c r="D3625" s="131">
        <v>1173428.5261689425</v>
      </c>
      <c r="E3625" s="131">
        <v>4813992.6136564612</v>
      </c>
      <c r="F3625" s="133">
        <v>156391042435.84149</v>
      </c>
      <c r="G3625" s="133">
        <v>55028704074.014717</v>
      </c>
      <c r="H3625" s="133">
        <v>238952849580.76697</v>
      </c>
      <c r="I3625" s="133">
        <v>16923651636355.303</v>
      </c>
      <c r="J3625" s="133">
        <v>185674127609.73325</v>
      </c>
      <c r="K3625" s="133">
        <v>87255256689.247162</v>
      </c>
      <c r="L3625" s="133">
        <v>2469264213586.999</v>
      </c>
      <c r="M3625" s="133">
        <v>19904798083822.051</v>
      </c>
      <c r="N3625" s="133">
        <v>21116026478982.73</v>
      </c>
      <c r="O3625" s="132">
        <v>0.66967976088724568</v>
      </c>
      <c r="P3625" s="132">
        <v>0.72763651933481399</v>
      </c>
      <c r="Q3625" s="133">
        <v>5208.689314006594</v>
      </c>
      <c r="R3625" s="426">
        <v>1.0705019370546283</v>
      </c>
    </row>
    <row r="3626" spans="1:18">
      <c r="A3626" s="134">
        <f t="shared" si="56"/>
        <v>3621</v>
      </c>
      <c r="B3626" s="131">
        <v>8349335.6995114358</v>
      </c>
      <c r="C3626" s="131">
        <v>4937761.7414747411</v>
      </c>
      <c r="D3626" s="131">
        <v>748101.54647104989</v>
      </c>
      <c r="E3626" s="131">
        <v>4816933.7333791535</v>
      </c>
      <c r="F3626" s="133">
        <v>225608722306.53314</v>
      </c>
      <c r="G3626" s="133">
        <v>64403794999.757263</v>
      </c>
      <c r="H3626" s="133">
        <v>782997413877.27417</v>
      </c>
      <c r="I3626" s="133">
        <v>8698259109919.8789</v>
      </c>
      <c r="J3626" s="133">
        <v>245022469992.85739</v>
      </c>
      <c r="K3626" s="133">
        <v>45031570940.07148</v>
      </c>
      <c r="L3626" s="133">
        <v>1666060682364.8501</v>
      </c>
      <c r="M3626" s="133">
        <v>11437371247094.932</v>
      </c>
      <c r="N3626" s="133">
        <v>12209204878421.887</v>
      </c>
      <c r="O3626" s="132">
        <v>0.57677543785202279</v>
      </c>
      <c r="P3626" s="132">
        <v>0.64854966436148753</v>
      </c>
      <c r="Q3626" s="133">
        <v>3011.6440252644024</v>
      </c>
      <c r="R3626" s="426">
        <v>1.1338297424453505</v>
      </c>
    </row>
    <row r="3627" spans="1:18">
      <c r="A3627" s="134">
        <f t="shared" si="56"/>
        <v>3622</v>
      </c>
      <c r="B3627" s="131">
        <v>12597836.566066423</v>
      </c>
      <c r="C3627" s="131">
        <v>5971523.8096178817</v>
      </c>
      <c r="D3627" s="131">
        <v>1048132.8477300236</v>
      </c>
      <c r="E3627" s="131">
        <v>4384398.5787615711</v>
      </c>
      <c r="F3627" s="133">
        <v>250869400327.88663</v>
      </c>
      <c r="G3627" s="133">
        <v>61229091167.267311</v>
      </c>
      <c r="H3627" s="133">
        <v>625652008266.62695</v>
      </c>
      <c r="I3627" s="133">
        <v>10809425422977</v>
      </c>
      <c r="J3627" s="133">
        <v>310239358114.03534</v>
      </c>
      <c r="K3627" s="133">
        <v>142270950176.12827</v>
      </c>
      <c r="L3627" s="133">
        <v>2912277171782.875</v>
      </c>
      <c r="M3627" s="133">
        <v>14799864911316.666</v>
      </c>
      <c r="N3627" s="133">
        <v>15840496324232.688</v>
      </c>
      <c r="O3627" s="132">
        <v>0.57420598196310979</v>
      </c>
      <c r="P3627" s="132">
        <v>0.64901188528210052</v>
      </c>
      <c r="Q3627" s="133">
        <v>3907.3745249710623</v>
      </c>
      <c r="R3627" s="426">
        <v>1.3726041833633527</v>
      </c>
    </row>
    <row r="3628" spans="1:18">
      <c r="A3628" s="134">
        <f t="shared" si="56"/>
        <v>3623</v>
      </c>
      <c r="B3628" s="131">
        <v>8163067.3483117474</v>
      </c>
      <c r="C3628" s="131">
        <v>13828274.424478961</v>
      </c>
      <c r="D3628" s="131">
        <v>617061.06712586316</v>
      </c>
      <c r="E3628" s="131">
        <v>7063958.09158043</v>
      </c>
      <c r="F3628" s="133">
        <v>230623449233.1864</v>
      </c>
      <c r="G3628" s="133">
        <v>51164656480.121666</v>
      </c>
      <c r="H3628" s="133">
        <v>466021081426.68799</v>
      </c>
      <c r="I3628" s="133">
        <v>18782369789191.031</v>
      </c>
      <c r="J3628" s="133">
        <v>644119562570.04492</v>
      </c>
      <c r="K3628" s="133">
        <v>61707283945.777557</v>
      </c>
      <c r="L3628" s="133">
        <v>1643536567819.2515</v>
      </c>
      <c r="M3628" s="133">
        <v>21597754284952.793</v>
      </c>
      <c r="N3628" s="133">
        <v>22937728282319.344</v>
      </c>
      <c r="O3628" s="132">
        <v>0.68577443622303924</v>
      </c>
      <c r="P3628" s="132">
        <v>0.75649211374211411</v>
      </c>
      <c r="Q3628" s="133">
        <v>5658.0484169509973</v>
      </c>
      <c r="R3628" s="426">
        <v>1.235033765011553</v>
      </c>
    </row>
    <row r="3629" spans="1:18">
      <c r="A3629" s="134">
        <f t="shared" si="56"/>
        <v>3624</v>
      </c>
      <c r="B3629" s="131">
        <v>10103162.603516467</v>
      </c>
      <c r="C3629" s="131">
        <v>7427280.6080830852</v>
      </c>
      <c r="D3629" s="131">
        <v>1754063.5412606178</v>
      </c>
      <c r="E3629" s="131">
        <v>4301861.1663890313</v>
      </c>
      <c r="F3629" s="133">
        <v>254240355197.2934</v>
      </c>
      <c r="G3629" s="133">
        <v>61282376089.50602</v>
      </c>
      <c r="H3629" s="133">
        <v>714345303324.89197</v>
      </c>
      <c r="I3629" s="133">
        <v>13600583303125.152</v>
      </c>
      <c r="J3629" s="133">
        <v>253934958477.84958</v>
      </c>
      <c r="K3629" s="133">
        <v>106527963948.74126</v>
      </c>
      <c r="L3629" s="133">
        <v>3725630029831.9463</v>
      </c>
      <c r="M3629" s="133">
        <v>18401021558708.582</v>
      </c>
      <c r="N3629" s="133">
        <v>19603067911713.277</v>
      </c>
      <c r="O3629" s="132">
        <v>0.63915455969497981</v>
      </c>
      <c r="P3629" s="132">
        <v>0.72413122117191764</v>
      </c>
      <c r="Q3629" s="133">
        <v>4835.487891394494</v>
      </c>
      <c r="R3629" s="426">
        <v>1.0536376710148625</v>
      </c>
    </row>
    <row r="3630" spans="1:18">
      <c r="A3630" s="134">
        <f t="shared" si="56"/>
        <v>3625</v>
      </c>
      <c r="B3630" s="131">
        <v>13517456.228035087</v>
      </c>
      <c r="C3630" s="131">
        <v>6825300.7549442779</v>
      </c>
      <c r="D3630" s="131">
        <v>1413801.4665636418</v>
      </c>
      <c r="E3630" s="131">
        <v>5726209.6109908056</v>
      </c>
      <c r="F3630" s="133">
        <v>267462541125.09903</v>
      </c>
      <c r="G3630" s="133">
        <v>57028642698.022804</v>
      </c>
      <c r="H3630" s="133">
        <v>0</v>
      </c>
      <c r="I3630" s="133">
        <v>12712825555669.188</v>
      </c>
      <c r="J3630" s="133">
        <v>336882877747.95038</v>
      </c>
      <c r="K3630" s="133">
        <v>134348095895.69359</v>
      </c>
      <c r="L3630" s="133">
        <v>3804414744004.4536</v>
      </c>
      <c r="M3630" s="133">
        <v>16988471273317.285</v>
      </c>
      <c r="N3630" s="133">
        <v>18110887336134.625</v>
      </c>
      <c r="O3630" s="132">
        <v>0.56763839949016581</v>
      </c>
      <c r="P3630" s="132">
        <v>0.62295183473760241</v>
      </c>
      <c r="Q3630" s="133">
        <v>4467.411775070208</v>
      </c>
      <c r="R3630" s="426">
        <v>1.3015785388460912</v>
      </c>
    </row>
    <row r="3631" spans="1:18">
      <c r="A3631" s="134">
        <f t="shared" si="56"/>
        <v>3626</v>
      </c>
      <c r="B3631" s="131">
        <v>9866433.4790487252</v>
      </c>
      <c r="C3631" s="131">
        <v>4785054.1923120497</v>
      </c>
      <c r="D3631" s="131">
        <v>1500822.0448212461</v>
      </c>
      <c r="E3631" s="131">
        <v>6728671.4076074827</v>
      </c>
      <c r="F3631" s="133">
        <v>132195862067.38464</v>
      </c>
      <c r="G3631" s="133">
        <v>35528959947.793747</v>
      </c>
      <c r="H3631" s="133">
        <v>695370685331.62122</v>
      </c>
      <c r="I3631" s="133">
        <v>8896741144644.875</v>
      </c>
      <c r="J3631" s="133">
        <v>465980662374.61853</v>
      </c>
      <c r="K3631" s="133">
        <v>98536749652.364548</v>
      </c>
      <c r="L3631" s="133">
        <v>2831727893815.9634</v>
      </c>
      <c r="M3631" s="133">
        <v>12988357135819.443</v>
      </c>
      <c r="N3631" s="133">
        <v>13904983282785.141</v>
      </c>
      <c r="O3631" s="132">
        <v>0.55120936523581343</v>
      </c>
      <c r="P3631" s="132">
        <v>0.62675828090592767</v>
      </c>
      <c r="Q3631" s="133">
        <v>3429.9416089751212</v>
      </c>
      <c r="R3631" s="426">
        <v>0.84226137681024738</v>
      </c>
    </row>
    <row r="3632" spans="1:18">
      <c r="A3632" s="134">
        <f t="shared" si="56"/>
        <v>3627</v>
      </c>
      <c r="B3632" s="131">
        <v>9389957.0048569944</v>
      </c>
      <c r="C3632" s="131">
        <v>16307255.387159348</v>
      </c>
      <c r="D3632" s="131">
        <v>620319.44165450567</v>
      </c>
      <c r="E3632" s="131">
        <v>3240545.2606269871</v>
      </c>
      <c r="F3632" s="133">
        <v>239314859369.01654</v>
      </c>
      <c r="G3632" s="133">
        <v>29720882929.541698</v>
      </c>
      <c r="H3632" s="133">
        <v>862879832182.30469</v>
      </c>
      <c r="I3632" s="133">
        <v>24184474284870.25</v>
      </c>
      <c r="J3632" s="133">
        <v>228701039556.21558</v>
      </c>
      <c r="K3632" s="133">
        <v>53154404818.689545</v>
      </c>
      <c r="L3632" s="133">
        <v>1647787336224.8313</v>
      </c>
      <c r="M3632" s="133">
        <v>26976996897652.293</v>
      </c>
      <c r="N3632" s="133">
        <v>28717647303513.871</v>
      </c>
      <c r="O3632" s="132">
        <v>0.74631196070394301</v>
      </c>
      <c r="P3632" s="132">
        <v>0.8134811763187052</v>
      </c>
      <c r="Q3632" s="133">
        <v>7083.7807852772248</v>
      </c>
      <c r="R3632" s="426">
        <v>1.2061044008901374</v>
      </c>
    </row>
    <row r="3633" spans="1:18">
      <c r="A3633" s="134">
        <f t="shared" si="56"/>
        <v>3628</v>
      </c>
      <c r="B3633" s="131">
        <v>8462552.4783524778</v>
      </c>
      <c r="C3633" s="131">
        <v>6047217.4992370978</v>
      </c>
      <c r="D3633" s="131">
        <v>1790349.4726022643</v>
      </c>
      <c r="E3633" s="131">
        <v>5047648.0072413934</v>
      </c>
      <c r="F3633" s="133">
        <v>233240731438.72968</v>
      </c>
      <c r="G3633" s="133">
        <v>56850920395.013329</v>
      </c>
      <c r="H3633" s="133">
        <v>642039640066.99536</v>
      </c>
      <c r="I3633" s="133">
        <v>11571005909750.799</v>
      </c>
      <c r="J3633" s="133">
        <v>274253585246.55145</v>
      </c>
      <c r="K3633" s="133">
        <v>160716512930.23676</v>
      </c>
      <c r="L3633" s="133">
        <v>4801557256978.7295</v>
      </c>
      <c r="M3633" s="133">
        <v>17449572904973.313</v>
      </c>
      <c r="N3633" s="133">
        <v>18525621850444.152</v>
      </c>
      <c r="O3633" s="132">
        <v>0.62277551188352054</v>
      </c>
      <c r="P3633" s="132">
        <v>0.7062457692988714</v>
      </c>
      <c r="Q3633" s="133">
        <v>4569.7143193004813</v>
      </c>
      <c r="R3633" s="426">
        <v>1.2272522202855278</v>
      </c>
    </row>
    <row r="3634" spans="1:18">
      <c r="A3634" s="134">
        <f t="shared" si="56"/>
        <v>3629</v>
      </c>
      <c r="B3634" s="131">
        <v>5376845.4413371645</v>
      </c>
      <c r="C3634" s="131">
        <v>11576502.249657528</v>
      </c>
      <c r="D3634" s="131">
        <v>735611.0814239725</v>
      </c>
      <c r="E3634" s="131">
        <v>7564632.8554886524</v>
      </c>
      <c r="F3634" s="133">
        <v>225652946371.11542</v>
      </c>
      <c r="G3634" s="133">
        <v>56022174837.417351</v>
      </c>
      <c r="H3634" s="133">
        <v>398491322185.53076</v>
      </c>
      <c r="I3634" s="133">
        <v>16894081957084.377</v>
      </c>
      <c r="J3634" s="133">
        <v>563336872032.82507</v>
      </c>
      <c r="K3634" s="133">
        <v>100594306202.46359</v>
      </c>
      <c r="L3634" s="133">
        <v>1737242651596.2532</v>
      </c>
      <c r="M3634" s="133">
        <v>19693747109101.453</v>
      </c>
      <c r="N3634" s="133">
        <v>20941098555345.551</v>
      </c>
      <c r="O3634" s="132">
        <v>0.65883130388445499</v>
      </c>
      <c r="P3634" s="132">
        <v>0.72499262030162481</v>
      </c>
      <c r="Q3634" s="133">
        <v>5165.5398508499138</v>
      </c>
      <c r="R3634" s="426">
        <v>1.2239966830104294</v>
      </c>
    </row>
    <row r="3635" spans="1:18">
      <c r="A3635" s="134">
        <f t="shared" si="56"/>
        <v>3630</v>
      </c>
      <c r="B3635" s="131">
        <v>10223837.055085804</v>
      </c>
      <c r="C3635" s="131">
        <v>6977549.8118459452</v>
      </c>
      <c r="D3635" s="131">
        <v>931452.27775731671</v>
      </c>
      <c r="E3635" s="131">
        <v>4969692.5221637543</v>
      </c>
      <c r="F3635" s="133">
        <v>201317967313.68048</v>
      </c>
      <c r="G3635" s="133">
        <v>56431857297.55352</v>
      </c>
      <c r="H3635" s="133">
        <v>548338919875.83893</v>
      </c>
      <c r="I3635" s="133">
        <v>11939730925471.219</v>
      </c>
      <c r="J3635" s="133">
        <v>336233359109.76544</v>
      </c>
      <c r="K3635" s="133">
        <v>87205303404.514404</v>
      </c>
      <c r="L3635" s="133">
        <v>1724322982741.1943</v>
      </c>
      <c r="M3635" s="133">
        <v>14635831490602.531</v>
      </c>
      <c r="N3635" s="133">
        <v>15652195745232.033</v>
      </c>
      <c r="O3635" s="132">
        <v>0.60997183898653096</v>
      </c>
      <c r="P3635" s="132">
        <v>0.66672921857163359</v>
      </c>
      <c r="Q3635" s="133">
        <v>3860.9264295096282</v>
      </c>
      <c r="R3635" s="426">
        <v>0.90621679244146491</v>
      </c>
    </row>
    <row r="3636" spans="1:18">
      <c r="A3636" s="134">
        <f t="shared" si="56"/>
        <v>3631</v>
      </c>
      <c r="B3636" s="131">
        <v>13666852.211728821</v>
      </c>
      <c r="C3636" s="131">
        <v>8275870.9913887335</v>
      </c>
      <c r="D3636" s="131">
        <v>621986.35204981756</v>
      </c>
      <c r="E3636" s="131">
        <v>4412674.5724111609</v>
      </c>
      <c r="F3636" s="133">
        <v>219621139502.45132</v>
      </c>
      <c r="G3636" s="133">
        <v>44553169458.991135</v>
      </c>
      <c r="H3636" s="133">
        <v>346718473374.59344</v>
      </c>
      <c r="I3636" s="133">
        <v>14190591796303.486</v>
      </c>
      <c r="J3636" s="133">
        <v>287618621569.52051</v>
      </c>
      <c r="K3636" s="133">
        <v>52340314866.904755</v>
      </c>
      <c r="L3636" s="133">
        <v>1589139967716.0933</v>
      </c>
      <c r="M3636" s="133">
        <v>16466409173830.6</v>
      </c>
      <c r="N3636" s="133">
        <v>17604018801124.367</v>
      </c>
      <c r="O3636" s="132">
        <v>0.62052864008964859</v>
      </c>
      <c r="P3636" s="132">
        <v>0.67715129493538373</v>
      </c>
      <c r="Q3636" s="133">
        <v>4342.3825360444907</v>
      </c>
      <c r="R3636" s="426">
        <v>1.1520968354209624</v>
      </c>
    </row>
    <row r="3637" spans="1:18">
      <c r="A3637" s="134">
        <f t="shared" si="56"/>
        <v>3632</v>
      </c>
      <c r="B3637" s="131">
        <v>6133738.9701873502</v>
      </c>
      <c r="C3637" s="131">
        <v>4271776.2781218048</v>
      </c>
      <c r="D3637" s="131">
        <v>1481851.9866864989</v>
      </c>
      <c r="E3637" s="131">
        <v>5133493.1654251209</v>
      </c>
      <c r="F3637" s="133">
        <v>192298987902.75647</v>
      </c>
      <c r="G3637" s="133">
        <v>55244565228.680244</v>
      </c>
      <c r="H3637" s="133">
        <v>565077712594.66809</v>
      </c>
      <c r="I3637" s="133">
        <v>6534855539992.5264</v>
      </c>
      <c r="J3637" s="133">
        <v>383923202284.80072</v>
      </c>
      <c r="K3637" s="133">
        <v>151817224927.57114</v>
      </c>
      <c r="L3637" s="133">
        <v>3763281330984.8359</v>
      </c>
      <c r="M3637" s="133">
        <v>11398955010784.402</v>
      </c>
      <c r="N3637" s="133">
        <v>12101123759526.438</v>
      </c>
      <c r="O3637" s="132">
        <v>0.54138995095004616</v>
      </c>
      <c r="P3637" s="132">
        <v>0.63431098573351496</v>
      </c>
      <c r="Q3637" s="133">
        <v>2984.9836604653274</v>
      </c>
      <c r="R3637" s="426">
        <v>1.2862853824131797</v>
      </c>
    </row>
    <row r="3638" spans="1:18">
      <c r="A3638" s="134">
        <f t="shared" si="56"/>
        <v>3633</v>
      </c>
      <c r="B3638" s="131">
        <v>11099753.439041363</v>
      </c>
      <c r="C3638" s="131">
        <v>4692934.7138302624</v>
      </c>
      <c r="D3638" s="131">
        <v>637427.80602339038</v>
      </c>
      <c r="E3638" s="131">
        <v>5818869.8580061253</v>
      </c>
      <c r="F3638" s="133">
        <v>253129084416.29211</v>
      </c>
      <c r="G3638" s="133">
        <v>81494608719.100983</v>
      </c>
      <c r="H3638" s="133">
        <v>478917517649.38348</v>
      </c>
      <c r="I3638" s="133">
        <v>9760426308326.9648</v>
      </c>
      <c r="J3638" s="133">
        <v>345693528236.44897</v>
      </c>
      <c r="K3638" s="133">
        <v>43662942675.320877</v>
      </c>
      <c r="L3638" s="133">
        <v>945554716336.81641</v>
      </c>
      <c r="M3638" s="133">
        <v>11574255013224.934</v>
      </c>
      <c r="N3638" s="133">
        <v>12387929472432.232</v>
      </c>
      <c r="O3638" s="132">
        <v>0.54930067283576334</v>
      </c>
      <c r="P3638" s="132">
        <v>0.61039181412637533</v>
      </c>
      <c r="Q3638" s="133">
        <v>3055.7300129334562</v>
      </c>
      <c r="R3638" s="426">
        <v>0.79843253183167584</v>
      </c>
    </row>
    <row r="3639" spans="1:18">
      <c r="A3639" s="134">
        <f t="shared" si="56"/>
        <v>3634</v>
      </c>
      <c r="B3639" s="131">
        <v>10281863.924242908</v>
      </c>
      <c r="C3639" s="131">
        <v>5685575.6219895883</v>
      </c>
      <c r="D3639" s="131">
        <v>1168969.6905301318</v>
      </c>
      <c r="E3639" s="131">
        <v>3571196.4580126083</v>
      </c>
      <c r="F3639" s="133">
        <v>230404879208.66446</v>
      </c>
      <c r="G3639" s="133">
        <v>54158718347.232643</v>
      </c>
      <c r="H3639" s="133">
        <v>540256329582.41766</v>
      </c>
      <c r="I3639" s="133">
        <v>9539498212166.4883</v>
      </c>
      <c r="J3639" s="133">
        <v>205655426054.26135</v>
      </c>
      <c r="K3639" s="133">
        <v>91762673318.3181</v>
      </c>
      <c r="L3639" s="133">
        <v>2645156118803.8218</v>
      </c>
      <c r="M3639" s="133">
        <v>13022328759925.309</v>
      </c>
      <c r="N3639" s="133">
        <v>13853403736073.814</v>
      </c>
      <c r="O3639" s="132">
        <v>0.5992983892694852</v>
      </c>
      <c r="P3639" s="132">
        <v>0.68581551221714099</v>
      </c>
      <c r="Q3639" s="133">
        <v>3417.2184844780004</v>
      </c>
      <c r="R3639" s="426">
        <v>1.14959737061835</v>
      </c>
    </row>
    <row r="3640" spans="1:18">
      <c r="A3640" s="134">
        <f t="shared" si="56"/>
        <v>3635</v>
      </c>
      <c r="B3640" s="131">
        <v>9211272.584346367</v>
      </c>
      <c r="C3640" s="131">
        <v>4571970.0132546872</v>
      </c>
      <c r="D3640" s="131">
        <v>903597.3880605069</v>
      </c>
      <c r="E3640" s="131">
        <v>5051645.9243938569</v>
      </c>
      <c r="F3640" s="133">
        <v>201955407163.97064</v>
      </c>
      <c r="G3640" s="133">
        <v>42016249993.1371</v>
      </c>
      <c r="H3640" s="133">
        <v>614505896981.4928</v>
      </c>
      <c r="I3640" s="133">
        <v>9553685265344.7969</v>
      </c>
      <c r="J3640" s="133">
        <v>262593606940.65607</v>
      </c>
      <c r="K3640" s="133">
        <v>67166494459.064651</v>
      </c>
      <c r="L3640" s="133">
        <v>2102254821351.4102</v>
      </c>
      <c r="M3640" s="133">
        <v>12600206085077.42</v>
      </c>
      <c r="N3640" s="133">
        <v>13536075676857.549</v>
      </c>
      <c r="O3640" s="132">
        <v>0.58290792685841253</v>
      </c>
      <c r="P3640" s="132">
        <v>0.65393999869753461</v>
      </c>
      <c r="Q3640" s="133">
        <v>3338.9431862006782</v>
      </c>
      <c r="R3640" s="426">
        <v>1.1695714075331383</v>
      </c>
    </row>
    <row r="3641" spans="1:18">
      <c r="A3641" s="134">
        <f t="shared" si="56"/>
        <v>3636</v>
      </c>
      <c r="B3641" s="131">
        <v>15552745.77457927</v>
      </c>
      <c r="C3641" s="131">
        <v>5780399.003697319</v>
      </c>
      <c r="D3641" s="131">
        <v>463290.7098654937</v>
      </c>
      <c r="E3641" s="131">
        <v>3903386.5300416155</v>
      </c>
      <c r="F3641" s="133">
        <v>256240018182.4884</v>
      </c>
      <c r="G3641" s="133">
        <v>54348862189.853592</v>
      </c>
      <c r="H3641" s="133">
        <v>581924615129.16248</v>
      </c>
      <c r="I3641" s="133">
        <v>12207085324967.273</v>
      </c>
      <c r="J3641" s="133">
        <v>198052847113.11304</v>
      </c>
      <c r="K3641" s="133">
        <v>41276481140.208267</v>
      </c>
      <c r="L3641" s="133">
        <v>825557886630.42993</v>
      </c>
      <c r="M3641" s="133">
        <v>13853897154980.188</v>
      </c>
      <c r="N3641" s="133">
        <v>14970973910747.078</v>
      </c>
      <c r="O3641" s="132">
        <v>0.57095871926974062</v>
      </c>
      <c r="P3641" s="132">
        <v>0.62844017871386526</v>
      </c>
      <c r="Q3641" s="133">
        <v>3692.8894698438771</v>
      </c>
      <c r="R3641" s="426">
        <v>1.0633390249049026</v>
      </c>
    </row>
    <row r="3642" spans="1:18">
      <c r="A3642" s="134">
        <f t="shared" si="56"/>
        <v>3637</v>
      </c>
      <c r="B3642" s="131">
        <v>6608005.9065141166</v>
      </c>
      <c r="C3642" s="131">
        <v>3473643.3431918845</v>
      </c>
      <c r="D3642" s="131">
        <v>988404.36306225625</v>
      </c>
      <c r="E3642" s="131">
        <v>5440211.692213608</v>
      </c>
      <c r="F3642" s="133">
        <v>205717791625.29596</v>
      </c>
      <c r="G3642" s="133">
        <v>58715235946.96109</v>
      </c>
      <c r="H3642" s="133">
        <v>583901516574.49353</v>
      </c>
      <c r="I3642" s="133">
        <v>8927094832435.6973</v>
      </c>
      <c r="J3642" s="133">
        <v>324441396712.80463</v>
      </c>
      <c r="K3642" s="133">
        <v>99389142681.909454</v>
      </c>
      <c r="L3642" s="133">
        <v>2135440673988.5896</v>
      </c>
      <c r="M3642" s="133">
        <v>12070267562393.496</v>
      </c>
      <c r="N3642" s="133">
        <v>13027935455002.041</v>
      </c>
      <c r="O3642" s="132">
        <v>0.58386721775577832</v>
      </c>
      <c r="P3642" s="132">
        <v>0.65535581259279907</v>
      </c>
      <c r="Q3642" s="133">
        <v>3213.6002602373064</v>
      </c>
      <c r="R3642" s="426">
        <v>1.1099533499495331</v>
      </c>
    </row>
    <row r="3643" spans="1:18">
      <c r="A3643" s="134">
        <f t="shared" si="56"/>
        <v>3638</v>
      </c>
      <c r="B3643" s="131">
        <v>15308694.591296379</v>
      </c>
      <c r="C3643" s="131">
        <v>13580435.817851946</v>
      </c>
      <c r="D3643" s="131">
        <v>439579.48252777493</v>
      </c>
      <c r="E3643" s="131">
        <v>6286675.1952745691</v>
      </c>
      <c r="F3643" s="133">
        <v>189139533731.70386</v>
      </c>
      <c r="G3643" s="133">
        <v>40823692933.661667</v>
      </c>
      <c r="H3643" s="133">
        <v>19887030738.357166</v>
      </c>
      <c r="I3643" s="133">
        <v>20039965943506.508</v>
      </c>
      <c r="J3643" s="133">
        <v>311313276674.38428</v>
      </c>
      <c r="K3643" s="133">
        <v>39557755547.36895</v>
      </c>
      <c r="L3643" s="133">
        <v>795368192936.72766</v>
      </c>
      <c r="M3643" s="133">
        <v>21206092199403.34</v>
      </c>
      <c r="N3643" s="133">
        <v>22385199680765.109</v>
      </c>
      <c r="O3643" s="132">
        <v>0.62887900959171228</v>
      </c>
      <c r="P3643" s="132">
        <v>0.67231527313532413</v>
      </c>
      <c r="Q3643" s="133">
        <v>5521.7562113382119</v>
      </c>
      <c r="R3643" s="426">
        <v>0.94525725559254692</v>
      </c>
    </row>
    <row r="3644" spans="1:18">
      <c r="A3644" s="134">
        <f t="shared" si="56"/>
        <v>3639</v>
      </c>
      <c r="B3644" s="131">
        <v>8479474.6269097626</v>
      </c>
      <c r="C3644" s="131">
        <v>3300394.3240098488</v>
      </c>
      <c r="D3644" s="131">
        <v>1080998.0087252418</v>
      </c>
      <c r="E3644" s="131">
        <v>2585099.7200935851</v>
      </c>
      <c r="F3644" s="133">
        <v>267061330799.52634</v>
      </c>
      <c r="G3644" s="133">
        <v>55107591380.146751</v>
      </c>
      <c r="H3644" s="133">
        <v>809316699507.30908</v>
      </c>
      <c r="I3644" s="133">
        <v>8617665397357.5391</v>
      </c>
      <c r="J3644" s="133">
        <v>129354712230.4256</v>
      </c>
      <c r="K3644" s="133">
        <v>96712644482.41954</v>
      </c>
      <c r="L3644" s="133">
        <v>2160104858680.3645</v>
      </c>
      <c r="M3644" s="133">
        <v>11813154312258.059</v>
      </c>
      <c r="N3644" s="133">
        <v>12742539916090.498</v>
      </c>
      <c r="O3644" s="132">
        <v>0.61199071172114394</v>
      </c>
      <c r="P3644" s="132">
        <v>0.68571597426711406</v>
      </c>
      <c r="Q3644" s="133">
        <v>3143.2017553257274</v>
      </c>
      <c r="R3644" s="426">
        <v>1.0169496488782779</v>
      </c>
    </row>
    <row r="3645" spans="1:18">
      <c r="A3645" s="134">
        <f t="shared" si="56"/>
        <v>3640</v>
      </c>
      <c r="B3645" s="131">
        <v>11541073.704359824</v>
      </c>
      <c r="C3645" s="131">
        <v>16795951.802770689</v>
      </c>
      <c r="D3645" s="131">
        <v>890826.30349933589</v>
      </c>
      <c r="E3645" s="131">
        <v>3179732.1058601388</v>
      </c>
      <c r="F3645" s="133">
        <v>186383221631.13464</v>
      </c>
      <c r="G3645" s="133">
        <v>49515839638.636971</v>
      </c>
      <c r="H3645" s="133">
        <v>321214940114.41632</v>
      </c>
      <c r="I3645" s="133">
        <v>20369782428153.746</v>
      </c>
      <c r="J3645" s="133">
        <v>211943396049.54422</v>
      </c>
      <c r="K3645" s="133">
        <v>123043627422.79413</v>
      </c>
      <c r="L3645" s="133">
        <v>2568025265209.7437</v>
      </c>
      <c r="M3645" s="133">
        <v>23594009656950.242</v>
      </c>
      <c r="N3645" s="133">
        <v>25102127988428.363</v>
      </c>
      <c r="O3645" s="132">
        <v>0.71088255751159179</v>
      </c>
      <c r="P3645" s="132">
        <v>0.76885075699141536</v>
      </c>
      <c r="Q3645" s="133">
        <v>6191.9407963562808</v>
      </c>
      <c r="R3645" s="426">
        <v>1.2100809793558933</v>
      </c>
    </row>
    <row r="3646" spans="1:18">
      <c r="A3646" s="134">
        <f t="shared" si="56"/>
        <v>3641</v>
      </c>
      <c r="B3646" s="131">
        <v>11646679.720837336</v>
      </c>
      <c r="C3646" s="131">
        <v>6111845.7998697432</v>
      </c>
      <c r="D3646" s="131">
        <v>1024135.6375881986</v>
      </c>
      <c r="E3646" s="131">
        <v>3682164.6960829971</v>
      </c>
      <c r="F3646" s="133">
        <v>239879720642.88989</v>
      </c>
      <c r="G3646" s="133">
        <v>51318831218.644844</v>
      </c>
      <c r="H3646" s="133">
        <v>797025758179.37085</v>
      </c>
      <c r="I3646" s="133">
        <v>11516350526074.629</v>
      </c>
      <c r="J3646" s="133">
        <v>215793852959.26572</v>
      </c>
      <c r="K3646" s="133">
        <v>95099880572.207382</v>
      </c>
      <c r="L3646" s="133">
        <v>2828568246625.7344</v>
      </c>
      <c r="M3646" s="133">
        <v>15452838264411.207</v>
      </c>
      <c r="N3646" s="133">
        <v>16525659482818.826</v>
      </c>
      <c r="O3646" s="132">
        <v>0.62946662330792647</v>
      </c>
      <c r="P3646" s="132">
        <v>0.69826471337537499</v>
      </c>
      <c r="Q3646" s="133">
        <v>4076.3836908778553</v>
      </c>
      <c r="R3646" s="426">
        <v>1.2508949354315491</v>
      </c>
    </row>
    <row r="3647" spans="1:18">
      <c r="A3647" s="134">
        <f t="shared" si="56"/>
        <v>3642</v>
      </c>
      <c r="B3647" s="131">
        <v>5502906.5983183598</v>
      </c>
      <c r="C3647" s="131">
        <v>3287764.3320359914</v>
      </c>
      <c r="D3647" s="131">
        <v>826561.96768661193</v>
      </c>
      <c r="E3647" s="131">
        <v>3875174.1631703628</v>
      </c>
      <c r="F3647" s="133">
        <v>236688453343.61255</v>
      </c>
      <c r="G3647" s="133">
        <v>50821334575.310463</v>
      </c>
      <c r="H3647" s="133">
        <v>620796922668.1217</v>
      </c>
      <c r="I3647" s="133">
        <v>7953281473147.793</v>
      </c>
      <c r="J3647" s="133">
        <v>268769230755.10025</v>
      </c>
      <c r="K3647" s="133">
        <v>90448020837.918198</v>
      </c>
      <c r="L3647" s="133">
        <v>2213054012534.6338</v>
      </c>
      <c r="M3647" s="133">
        <v>11146349659943.566</v>
      </c>
      <c r="N3647" s="133">
        <v>11932416320705.418</v>
      </c>
      <c r="O3647" s="132">
        <v>0.60804862190720299</v>
      </c>
      <c r="P3647" s="132">
        <v>0.66873110345648079</v>
      </c>
      <c r="Q3647" s="133">
        <v>2943.3686040220568</v>
      </c>
      <c r="R3647" s="426">
        <v>1.199761767975734</v>
      </c>
    </row>
    <row r="3648" spans="1:18">
      <c r="A3648" s="134">
        <f t="shared" si="56"/>
        <v>3643</v>
      </c>
      <c r="B3648" s="131">
        <v>8817231.9443575907</v>
      </c>
      <c r="C3648" s="131">
        <v>5197819.8046934875</v>
      </c>
      <c r="D3648" s="131">
        <v>923555.86580671708</v>
      </c>
      <c r="E3648" s="131">
        <v>5125784.9386384729</v>
      </c>
      <c r="F3648" s="133">
        <v>216472779284.72852</v>
      </c>
      <c r="G3648" s="133">
        <v>51820201734.647179</v>
      </c>
      <c r="H3648" s="133">
        <v>753989118601.4574</v>
      </c>
      <c r="I3648" s="133">
        <v>9346396019086.3926</v>
      </c>
      <c r="J3648" s="133">
        <v>229507339310.48096</v>
      </c>
      <c r="K3648" s="133">
        <v>79638889832.515839</v>
      </c>
      <c r="L3648" s="133">
        <v>1650264838601.6255</v>
      </c>
      <c r="M3648" s="133">
        <v>12059796205432.471</v>
      </c>
      <c r="N3648" s="133">
        <v>12895900198109.596</v>
      </c>
      <c r="O3648" s="132">
        <v>0.58211066030426672</v>
      </c>
      <c r="P3648" s="132">
        <v>0.65260492292731742</v>
      </c>
      <c r="Q3648" s="133">
        <v>3181.0311292820907</v>
      </c>
      <c r="R3648" s="426">
        <v>0.93490350312546999</v>
      </c>
    </row>
    <row r="3649" spans="1:18">
      <c r="A3649" s="134">
        <f t="shared" si="56"/>
        <v>3644</v>
      </c>
      <c r="B3649" s="131">
        <v>10832969.388353121</v>
      </c>
      <c r="C3649" s="131">
        <v>8637611.1416405104</v>
      </c>
      <c r="D3649" s="131">
        <v>1306751.327110396</v>
      </c>
      <c r="E3649" s="131">
        <v>3042581.6999127138</v>
      </c>
      <c r="F3649" s="133">
        <v>235078618073.84595</v>
      </c>
      <c r="G3649" s="133">
        <v>41018333087.403465</v>
      </c>
      <c r="H3649" s="133">
        <v>693167982174.97314</v>
      </c>
      <c r="I3649" s="133">
        <v>13933627244654.324</v>
      </c>
      <c r="J3649" s="133">
        <v>141006784242.38824</v>
      </c>
      <c r="K3649" s="133">
        <v>99289367831.926666</v>
      </c>
      <c r="L3649" s="133">
        <v>2968351169487.4897</v>
      </c>
      <c r="M3649" s="133">
        <v>17835442548391.102</v>
      </c>
      <c r="N3649" s="133">
        <v>19018555489298.047</v>
      </c>
      <c r="O3649" s="132">
        <v>0.65208301554108827</v>
      </c>
      <c r="P3649" s="132">
        <v>0.72951352438377282</v>
      </c>
      <c r="Q3649" s="133">
        <v>4691.3062381100262</v>
      </c>
      <c r="R3649" s="426">
        <v>1.205286719369101</v>
      </c>
    </row>
    <row r="3650" spans="1:18">
      <c r="A3650" s="134">
        <f t="shared" si="56"/>
        <v>3645</v>
      </c>
      <c r="B3650" s="131">
        <v>8115741.3105161274</v>
      </c>
      <c r="C3650" s="131">
        <v>4819394.5229368852</v>
      </c>
      <c r="D3650" s="131">
        <v>669747.35087512573</v>
      </c>
      <c r="E3650" s="131">
        <v>6299605.382532021</v>
      </c>
      <c r="F3650" s="133">
        <v>185124419602.81836</v>
      </c>
      <c r="G3650" s="133">
        <v>55374989276.436073</v>
      </c>
      <c r="H3650" s="133">
        <v>196187838616.76703</v>
      </c>
      <c r="I3650" s="133">
        <v>7209624203349.6602</v>
      </c>
      <c r="J3650" s="133">
        <v>498612393324.3999</v>
      </c>
      <c r="K3650" s="133">
        <v>67754063576.621414</v>
      </c>
      <c r="L3650" s="133">
        <v>1537689644458.7524</v>
      </c>
      <c r="M3650" s="133">
        <v>9509868143326.1992</v>
      </c>
      <c r="N3650" s="133">
        <v>10152232507519.623</v>
      </c>
      <c r="O3650" s="132">
        <v>0.54356916313100068</v>
      </c>
      <c r="P3650" s="132">
        <v>0.6028938910138032</v>
      </c>
      <c r="Q3650" s="133">
        <v>2504.2507418647319</v>
      </c>
      <c r="R3650" s="426">
        <v>1.0034759924931946</v>
      </c>
    </row>
    <row r="3651" spans="1:18">
      <c r="A3651" s="134">
        <f t="shared" si="56"/>
        <v>3646</v>
      </c>
      <c r="B3651" s="131">
        <v>9618458.8416285999</v>
      </c>
      <c r="C3651" s="131">
        <v>6261232.1190854032</v>
      </c>
      <c r="D3651" s="131">
        <v>757135.09932110144</v>
      </c>
      <c r="E3651" s="131">
        <v>6583456.9341473896</v>
      </c>
      <c r="F3651" s="133">
        <v>188050262331.44748</v>
      </c>
      <c r="G3651" s="133">
        <v>43757717367.011017</v>
      </c>
      <c r="H3651" s="133">
        <v>613306812477.74268</v>
      </c>
      <c r="I3651" s="133">
        <v>10946448492148.545</v>
      </c>
      <c r="J3651" s="133">
        <v>376574103502.1582</v>
      </c>
      <c r="K3651" s="133">
        <v>88520891023.299133</v>
      </c>
      <c r="L3651" s="133">
        <v>1795642467519.7278</v>
      </c>
      <c r="M3651" s="133">
        <v>13820492766671.473</v>
      </c>
      <c r="N3651" s="133">
        <v>14742001835808.348</v>
      </c>
      <c r="O3651" s="132">
        <v>0.56776534698962056</v>
      </c>
      <c r="P3651" s="132">
        <v>0.62981242850566044</v>
      </c>
      <c r="Q3651" s="133">
        <v>3636.4089382852362</v>
      </c>
      <c r="R3651" s="426">
        <v>1.0776754236214496</v>
      </c>
    </row>
    <row r="3652" spans="1:18">
      <c r="A3652" s="134">
        <f t="shared" si="56"/>
        <v>3647</v>
      </c>
      <c r="B3652" s="131">
        <v>7471601.62112239</v>
      </c>
      <c r="C3652" s="131">
        <v>10075269.082951482</v>
      </c>
      <c r="D3652" s="131">
        <v>1113321.8937944924</v>
      </c>
      <c r="E3652" s="131">
        <v>5348531.6476943353</v>
      </c>
      <c r="F3652" s="133">
        <v>229176103746.38562</v>
      </c>
      <c r="G3652" s="133">
        <v>65808792320.03566</v>
      </c>
      <c r="H3652" s="133">
        <v>698179954730.70068</v>
      </c>
      <c r="I3652" s="133">
        <v>15907329456513.961</v>
      </c>
      <c r="J3652" s="133">
        <v>357622397569.29871</v>
      </c>
      <c r="K3652" s="133">
        <v>143495263703.6799</v>
      </c>
      <c r="L3652" s="133">
        <v>2517956036349.5557</v>
      </c>
      <c r="M3652" s="133">
        <v>19624583108867.195</v>
      </c>
      <c r="N3652" s="133">
        <v>20864080647984.113</v>
      </c>
      <c r="O3652" s="132">
        <v>0.65106231368126499</v>
      </c>
      <c r="P3652" s="132">
        <v>0.72378354173390724</v>
      </c>
      <c r="Q3652" s="133">
        <v>5146.5418470607092</v>
      </c>
      <c r="R3652" s="426">
        <v>1.1542206908403985</v>
      </c>
    </row>
    <row r="3653" spans="1:18">
      <c r="A3653" s="134">
        <f t="shared" si="56"/>
        <v>3648</v>
      </c>
      <c r="B3653" s="131">
        <v>5343826.0037711328</v>
      </c>
      <c r="C3653" s="131">
        <v>3749388.1791836144</v>
      </c>
      <c r="D3653" s="131">
        <v>1408592.6713467804</v>
      </c>
      <c r="E3653" s="131">
        <v>3713656.5533576938</v>
      </c>
      <c r="F3653" s="133">
        <v>216257031836.04803</v>
      </c>
      <c r="G3653" s="133">
        <v>55666145219.366348</v>
      </c>
      <c r="H3653" s="133">
        <v>674820070774.60217</v>
      </c>
      <c r="I3653" s="133">
        <v>7430556819847.0977</v>
      </c>
      <c r="J3653" s="133">
        <v>162812046474.38702</v>
      </c>
      <c r="K3653" s="133">
        <v>93173721148.497665</v>
      </c>
      <c r="L3653" s="133">
        <v>4223557543737.9233</v>
      </c>
      <c r="M3653" s="133">
        <v>12584920201982.508</v>
      </c>
      <c r="N3653" s="133">
        <v>13444612496147.928</v>
      </c>
      <c r="O3653" s="132">
        <v>0.64054908997148874</v>
      </c>
      <c r="P3653" s="132">
        <v>0.72892557772676225</v>
      </c>
      <c r="Q3653" s="133">
        <v>3316.3819674760553</v>
      </c>
      <c r="R3653" s="426">
        <v>1.2285684719275467</v>
      </c>
    </row>
    <row r="3654" spans="1:18">
      <c r="A3654" s="134">
        <f t="shared" si="56"/>
        <v>3649</v>
      </c>
      <c r="B3654" s="131">
        <v>10968420.948193921</v>
      </c>
      <c r="C3654" s="131">
        <v>7050304.5345342178</v>
      </c>
      <c r="D3654" s="131">
        <v>1093188.370416576</v>
      </c>
      <c r="E3654" s="131">
        <v>5371094.8726865072</v>
      </c>
      <c r="F3654" s="133">
        <v>189699863294.73285</v>
      </c>
      <c r="G3654" s="133">
        <v>59490887220.790695</v>
      </c>
      <c r="H3654" s="133">
        <v>635732915166.57166</v>
      </c>
      <c r="I3654" s="133">
        <v>13167873682605.293</v>
      </c>
      <c r="J3654" s="133">
        <v>327935270680.21265</v>
      </c>
      <c r="K3654" s="133">
        <v>136722150169.00119</v>
      </c>
      <c r="L3654" s="133">
        <v>2183432881944.0066</v>
      </c>
      <c r="M3654" s="133">
        <v>16451696900565.086</v>
      </c>
      <c r="N3654" s="133">
        <v>17537321772475.559</v>
      </c>
      <c r="O3654" s="132">
        <v>0.61188434399202341</v>
      </c>
      <c r="P3654" s="132">
        <v>0.68161899643901214</v>
      </c>
      <c r="Q3654" s="133">
        <v>4325.9303829490773</v>
      </c>
      <c r="R3654" s="426">
        <v>0.97213817409151815</v>
      </c>
    </row>
    <row r="3655" spans="1:18">
      <c r="A3655" s="134">
        <f t="shared" si="56"/>
        <v>3650</v>
      </c>
      <c r="B3655" s="131">
        <v>14706910.313890491</v>
      </c>
      <c r="C3655" s="131">
        <v>7524737.3799757315</v>
      </c>
      <c r="D3655" s="131">
        <v>770260.66582842404</v>
      </c>
      <c r="E3655" s="131">
        <v>7258629.1367164683</v>
      </c>
      <c r="F3655" s="133">
        <v>162241908624.229</v>
      </c>
      <c r="G3655" s="133">
        <v>54496034726.284546</v>
      </c>
      <c r="H3655" s="133">
        <v>461801768178.97339</v>
      </c>
      <c r="I3655" s="133">
        <v>12273295800793.641</v>
      </c>
      <c r="J3655" s="133">
        <v>485427170825.16174</v>
      </c>
      <c r="K3655" s="133">
        <v>88328713651.303543</v>
      </c>
      <c r="L3655" s="133">
        <v>1302997786448.7083</v>
      </c>
      <c r="M3655" s="133">
        <v>14611851239897.787</v>
      </c>
      <c r="N3655" s="133">
        <v>15559723124336.055</v>
      </c>
      <c r="O3655" s="132">
        <v>0.53942874041550748</v>
      </c>
      <c r="P3655" s="132">
        <v>0.5968022738448161</v>
      </c>
      <c r="Q3655" s="133">
        <v>3838.1162122190563</v>
      </c>
      <c r="R3655" s="426">
        <v>0.88515297917862279</v>
      </c>
    </row>
    <row r="3656" spans="1:18">
      <c r="A3656" s="134">
        <f t="shared" ref="A3656:A3719" si="57">A3655+1</f>
        <v>3651</v>
      </c>
      <c r="B3656" s="131">
        <v>9111086.3307312094</v>
      </c>
      <c r="C3656" s="131">
        <v>8001598.1402945733</v>
      </c>
      <c r="D3656" s="131">
        <v>817280.80873638461</v>
      </c>
      <c r="E3656" s="131">
        <v>5965642.4973387429</v>
      </c>
      <c r="F3656" s="133">
        <v>208347119035.09229</v>
      </c>
      <c r="G3656" s="133">
        <v>63094023988.680603</v>
      </c>
      <c r="H3656" s="133">
        <v>308940170835.50366</v>
      </c>
      <c r="I3656" s="133">
        <v>14022464116576.418</v>
      </c>
      <c r="J3656" s="133">
        <v>407396506185.16693</v>
      </c>
      <c r="K3656" s="133">
        <v>69630792173.095032</v>
      </c>
      <c r="L3656" s="133">
        <v>1726368943854.4685</v>
      </c>
      <c r="M3656" s="133">
        <v>16534800529624.652</v>
      </c>
      <c r="N3656" s="133">
        <v>17559652223210.715</v>
      </c>
      <c r="O3656" s="132">
        <v>0.6322773948145276</v>
      </c>
      <c r="P3656" s="132">
        <v>0.69021952893269545</v>
      </c>
      <c r="Q3656" s="133">
        <v>4331.4386342404332</v>
      </c>
      <c r="R3656" s="426">
        <v>1.0330250052817147</v>
      </c>
    </row>
    <row r="3657" spans="1:18">
      <c r="A3657" s="134">
        <f t="shared" si="57"/>
        <v>3652</v>
      </c>
      <c r="B3657" s="131">
        <v>12450629.345526736</v>
      </c>
      <c r="C3657" s="131">
        <v>11825354.09389272</v>
      </c>
      <c r="D3657" s="131">
        <v>494977.50039655872</v>
      </c>
      <c r="E3657" s="131">
        <v>3496977.8617648287</v>
      </c>
      <c r="F3657" s="133">
        <v>260838274805.94733</v>
      </c>
      <c r="G3657" s="133">
        <v>52656229075.488281</v>
      </c>
      <c r="H3657" s="133">
        <v>537535913357.53326</v>
      </c>
      <c r="I3657" s="133">
        <v>19657801682845.516</v>
      </c>
      <c r="J3657" s="133">
        <v>169821646132.16138</v>
      </c>
      <c r="K3657" s="133">
        <v>50393528177.719566</v>
      </c>
      <c r="L3657" s="133">
        <v>1234983757722.4077</v>
      </c>
      <c r="M3657" s="133">
        <v>21650536528235.336</v>
      </c>
      <c r="N3657" s="133">
        <v>23127353241949.879</v>
      </c>
      <c r="O3657" s="132">
        <v>0.68980772280885094</v>
      </c>
      <c r="P3657" s="132">
        <v>0.7519078486075077</v>
      </c>
      <c r="Q3657" s="133">
        <v>5704.8231973236016</v>
      </c>
      <c r="R3657" s="426">
        <v>1.3077008847339693</v>
      </c>
    </row>
    <row r="3658" spans="1:18">
      <c r="A3658" s="134">
        <f t="shared" si="57"/>
        <v>3653</v>
      </c>
      <c r="B3658" s="131">
        <v>9088117.8744558748</v>
      </c>
      <c r="C3658" s="131">
        <v>6164312.2218462005</v>
      </c>
      <c r="D3658" s="131">
        <v>1328496.466938413</v>
      </c>
      <c r="E3658" s="131">
        <v>5118781.4705162561</v>
      </c>
      <c r="F3658" s="133">
        <v>312245586150.65741</v>
      </c>
      <c r="G3658" s="133">
        <v>82319847001.659393</v>
      </c>
      <c r="H3658" s="133">
        <v>728007837550.37817</v>
      </c>
      <c r="I3658" s="133">
        <v>11409667477278.221</v>
      </c>
      <c r="J3658" s="133">
        <v>275154094308.06897</v>
      </c>
      <c r="K3658" s="133">
        <v>115184245573.17815</v>
      </c>
      <c r="L3658" s="133">
        <v>2975682968327.2373</v>
      </c>
      <c r="M3658" s="133">
        <v>15503696623037.082</v>
      </c>
      <c r="N3658" s="133">
        <v>16503229397849.68</v>
      </c>
      <c r="O3658" s="132">
        <v>0.60184336025193474</v>
      </c>
      <c r="P3658" s="132">
        <v>0.67749106315678498</v>
      </c>
      <c r="Q3658" s="133">
        <v>4070.850862814425</v>
      </c>
      <c r="R3658" s="426">
        <v>1.1508795447761437</v>
      </c>
    </row>
    <row r="3659" spans="1:18">
      <c r="A3659" s="134">
        <f t="shared" si="57"/>
        <v>3654</v>
      </c>
      <c r="B3659" s="131">
        <v>11791346.547279024</v>
      </c>
      <c r="C3659" s="131">
        <v>4230076.157608578</v>
      </c>
      <c r="D3659" s="131">
        <v>924439.16729664023</v>
      </c>
      <c r="E3659" s="131">
        <v>3915505.3738783384</v>
      </c>
      <c r="F3659" s="133">
        <v>232991455963.16556</v>
      </c>
      <c r="G3659" s="133">
        <v>51789623895.849976</v>
      </c>
      <c r="H3659" s="133">
        <v>758020099323.27258</v>
      </c>
      <c r="I3659" s="133">
        <v>8147974315338.8057</v>
      </c>
      <c r="J3659" s="133">
        <v>206067176825.38403</v>
      </c>
      <c r="K3659" s="133">
        <v>90669345867.835938</v>
      </c>
      <c r="L3659" s="133">
        <v>2202748477303.3701</v>
      </c>
      <c r="M3659" s="133">
        <v>11405479414658.668</v>
      </c>
      <c r="N3659" s="133">
        <v>12343555362310.113</v>
      </c>
      <c r="O3659" s="132">
        <v>0.52997797047979911</v>
      </c>
      <c r="P3659" s="132">
        <v>0.59293062049368306</v>
      </c>
      <c r="Q3659" s="133">
        <v>3044.7842531598699</v>
      </c>
      <c r="R3659" s="426">
        <v>1.1059103345611838</v>
      </c>
    </row>
    <row r="3660" spans="1:18">
      <c r="A3660" s="134">
        <f t="shared" si="57"/>
        <v>3655</v>
      </c>
      <c r="B3660" s="131">
        <v>7459425.9332206585</v>
      </c>
      <c r="C3660" s="131">
        <v>3047848.8000707314</v>
      </c>
      <c r="D3660" s="131">
        <v>821105.08363664954</v>
      </c>
      <c r="E3660" s="131">
        <v>3633032.7642583624</v>
      </c>
      <c r="F3660" s="133">
        <v>217792009245.37048</v>
      </c>
      <c r="G3660" s="133">
        <v>45437221446.53978</v>
      </c>
      <c r="H3660" s="133">
        <v>803048112761.7616</v>
      </c>
      <c r="I3660" s="133">
        <v>7666168890581.5723</v>
      </c>
      <c r="J3660" s="133">
        <v>153844292996.36908</v>
      </c>
      <c r="K3660" s="133">
        <v>54946964186.46183</v>
      </c>
      <c r="L3660" s="133">
        <v>1735781284329.1033</v>
      </c>
      <c r="M3660" s="133">
        <v>10413789544855.268</v>
      </c>
      <c r="N3660" s="133">
        <v>11248673476323.828</v>
      </c>
      <c r="O3660" s="132">
        <v>0.59180120006348935</v>
      </c>
      <c r="P3660" s="132">
        <v>0.66256956045535476</v>
      </c>
      <c r="Q3660" s="133">
        <v>2774.7097869570371</v>
      </c>
      <c r="R3660" s="426">
        <v>1.0027373789044691</v>
      </c>
    </row>
    <row r="3661" spans="1:18">
      <c r="A3661" s="134">
        <f t="shared" si="57"/>
        <v>3656</v>
      </c>
      <c r="B3661" s="131">
        <v>6955409.0141221564</v>
      </c>
      <c r="C3661" s="131">
        <v>4489226.3476739228</v>
      </c>
      <c r="D3661" s="131">
        <v>1044068.2200143192</v>
      </c>
      <c r="E3661" s="131">
        <v>4402803.9645519629</v>
      </c>
      <c r="F3661" s="133">
        <v>173180476274.76474</v>
      </c>
      <c r="G3661" s="133">
        <v>38245115657.521774</v>
      </c>
      <c r="H3661" s="133">
        <v>652523628629.20728</v>
      </c>
      <c r="I3661" s="133">
        <v>9112910802184.3457</v>
      </c>
      <c r="J3661" s="133">
        <v>237257070510.54568</v>
      </c>
      <c r="K3661" s="133">
        <v>106585830271.32852</v>
      </c>
      <c r="L3661" s="133">
        <v>1946948597473.8394</v>
      </c>
      <c r="M3661" s="133">
        <v>12056225929069.266</v>
      </c>
      <c r="N3661" s="133">
        <v>12955830823102.02</v>
      </c>
      <c r="O3661" s="132">
        <v>0.60148059768536621</v>
      </c>
      <c r="P3661" s="132">
        <v>0.66865105872320929</v>
      </c>
      <c r="Q3661" s="133">
        <v>3195.8142138880166</v>
      </c>
      <c r="R3661" s="426">
        <v>0.90389114573557827</v>
      </c>
    </row>
    <row r="3662" spans="1:18">
      <c r="A3662" s="134">
        <f t="shared" si="57"/>
        <v>3657</v>
      </c>
      <c r="B3662" s="131">
        <v>6184694.8325378597</v>
      </c>
      <c r="C3662" s="131">
        <v>11338903.954978507</v>
      </c>
      <c r="D3662" s="131">
        <v>824024.21511682007</v>
      </c>
      <c r="E3662" s="131">
        <v>4968823.0451861108</v>
      </c>
      <c r="F3662" s="133">
        <v>250632816394.2811</v>
      </c>
      <c r="G3662" s="133">
        <v>48487651007.514175</v>
      </c>
      <c r="H3662" s="133">
        <v>610275809403.44958</v>
      </c>
      <c r="I3662" s="133">
        <v>17008320585980.844</v>
      </c>
      <c r="J3662" s="133">
        <v>352007225332.02954</v>
      </c>
      <c r="K3662" s="133">
        <v>66068094405.366432</v>
      </c>
      <c r="L3662" s="133">
        <v>1659770692300.9971</v>
      </c>
      <c r="M3662" s="133">
        <v>19696442407422.688</v>
      </c>
      <c r="N3662" s="133">
        <v>21041524257320.723</v>
      </c>
      <c r="O3662" s="132">
        <v>0.70498699455417912</v>
      </c>
      <c r="P3662" s="132">
        <v>0.77523720104086091</v>
      </c>
      <c r="Q3662" s="133">
        <v>5190.3118542971688</v>
      </c>
      <c r="R3662" s="426">
        <v>0.97539145768132884</v>
      </c>
    </row>
    <row r="3663" spans="1:18">
      <c r="A3663" s="134">
        <f t="shared" si="57"/>
        <v>3658</v>
      </c>
      <c r="B3663" s="131">
        <v>7121007.1207603859</v>
      </c>
      <c r="C3663" s="131">
        <v>13390886.571703227</v>
      </c>
      <c r="D3663" s="131">
        <v>922479.44685118133</v>
      </c>
      <c r="E3663" s="131">
        <v>3463099.0472577396</v>
      </c>
      <c r="F3663" s="133">
        <v>192971921160.77524</v>
      </c>
      <c r="G3663" s="133">
        <v>19785357049.408714</v>
      </c>
      <c r="H3663" s="133">
        <v>487044262715.37469</v>
      </c>
      <c r="I3663" s="133">
        <v>19301907257453.863</v>
      </c>
      <c r="J3663" s="133">
        <v>249643124248.59225</v>
      </c>
      <c r="K3663" s="133">
        <v>96603300968.344101</v>
      </c>
      <c r="L3663" s="133">
        <v>1985317113531.9302</v>
      </c>
      <c r="M3663" s="133">
        <v>22120515058918.105</v>
      </c>
      <c r="N3663" s="133">
        <v>23612175613204.348</v>
      </c>
      <c r="O3663" s="132">
        <v>0.70659571411138455</v>
      </c>
      <c r="P3663" s="132">
        <v>0.78436377578528726</v>
      </c>
      <c r="Q3663" s="133">
        <v>5824.414310114541</v>
      </c>
      <c r="R3663" s="426">
        <v>1.1889066994207258</v>
      </c>
    </row>
    <row r="3664" spans="1:18">
      <c r="A3664" s="134">
        <f t="shared" si="57"/>
        <v>3659</v>
      </c>
      <c r="B3664" s="131">
        <v>8527829.0705735665</v>
      </c>
      <c r="C3664" s="131">
        <v>4316979.7641105046</v>
      </c>
      <c r="D3664" s="131">
        <v>918323.62925041013</v>
      </c>
      <c r="E3664" s="131">
        <v>4763082.1586058829</v>
      </c>
      <c r="F3664" s="133">
        <v>206582487683.61154</v>
      </c>
      <c r="G3664" s="133">
        <v>59769980634.719383</v>
      </c>
      <c r="H3664" s="133">
        <v>627068211618.15076</v>
      </c>
      <c r="I3664" s="133">
        <v>9451972457425.6719</v>
      </c>
      <c r="J3664" s="133">
        <v>272427300768.00708</v>
      </c>
      <c r="K3664" s="133">
        <v>103318420478.98172</v>
      </c>
      <c r="L3664" s="133">
        <v>1818588309395.146</v>
      </c>
      <c r="M3664" s="133">
        <v>12273374699685.959</v>
      </c>
      <c r="N3664" s="133">
        <v>13178591930524.514</v>
      </c>
      <c r="O3664" s="132">
        <v>0.57230576888120244</v>
      </c>
      <c r="P3664" s="132">
        <v>0.64549868370119468</v>
      </c>
      <c r="Q3664" s="133">
        <v>3250.7626863651981</v>
      </c>
      <c r="R3664" s="426">
        <v>0.97125654805758099</v>
      </c>
    </row>
    <row r="3665" spans="1:18">
      <c r="A3665" s="134">
        <f t="shared" si="57"/>
        <v>3660</v>
      </c>
      <c r="B3665" s="131">
        <v>12149777.945592212</v>
      </c>
      <c r="C3665" s="131">
        <v>4105304.1629905771</v>
      </c>
      <c r="D3665" s="131">
        <v>1153719.451695709</v>
      </c>
      <c r="E3665" s="131">
        <v>5334322.4997937717</v>
      </c>
      <c r="F3665" s="133">
        <v>227396606619.97101</v>
      </c>
      <c r="G3665" s="133">
        <v>52961979391.693024</v>
      </c>
      <c r="H3665" s="133">
        <v>298132767264.87433</v>
      </c>
      <c r="I3665" s="133">
        <v>8313349185729.8242</v>
      </c>
      <c r="J3665" s="133">
        <v>329799446475.92969</v>
      </c>
      <c r="K3665" s="133">
        <v>122404361897.57246</v>
      </c>
      <c r="L3665" s="133">
        <v>2115661127957.1838</v>
      </c>
      <c r="M3665" s="133">
        <v>11179346889325.385</v>
      </c>
      <c r="N3665" s="133">
        <v>11905686445909.879</v>
      </c>
      <c r="O3665" s="132">
        <v>0.51565926939495021</v>
      </c>
      <c r="P3665" s="132">
        <v>0.58950850576918457</v>
      </c>
      <c r="Q3665" s="133">
        <v>2936.7751469930636</v>
      </c>
      <c r="R3665" s="426">
        <v>0.99985929033711551</v>
      </c>
    </row>
    <row r="3666" spans="1:18">
      <c r="A3666" s="134">
        <f t="shared" si="57"/>
        <v>3661</v>
      </c>
      <c r="B3666" s="131">
        <v>7014609.1244733389</v>
      </c>
      <c r="C3666" s="131">
        <v>14069816.629437221</v>
      </c>
      <c r="D3666" s="131">
        <v>1387430.6589551037</v>
      </c>
      <c r="E3666" s="131">
        <v>3473730.4655225035</v>
      </c>
      <c r="F3666" s="133">
        <v>196936335663.39893</v>
      </c>
      <c r="G3666" s="133">
        <v>39951207769.106964</v>
      </c>
      <c r="H3666" s="133">
        <v>504682078440.80518</v>
      </c>
      <c r="I3666" s="133">
        <v>22643214459352.957</v>
      </c>
      <c r="J3666" s="133">
        <v>173348723256.79132</v>
      </c>
      <c r="K3666" s="133">
        <v>125935033305.87192</v>
      </c>
      <c r="L3666" s="133">
        <v>2637653896404.1074</v>
      </c>
      <c r="M3666" s="133">
        <v>26084834190760.531</v>
      </c>
      <c r="N3666" s="133">
        <v>27758970168842.895</v>
      </c>
      <c r="O3666" s="132">
        <v>0.72727292918333597</v>
      </c>
      <c r="P3666" s="132">
        <v>0.79940543338356607</v>
      </c>
      <c r="Q3666" s="133">
        <v>6847.3039390337681</v>
      </c>
      <c r="R3666" s="426">
        <v>1.0102786429198445</v>
      </c>
    </row>
    <row r="3667" spans="1:18">
      <c r="A3667" s="134">
        <f t="shared" si="57"/>
        <v>3662</v>
      </c>
      <c r="B3667" s="131">
        <v>11781554.90136821</v>
      </c>
      <c r="C3667" s="131">
        <v>17959921.708287045</v>
      </c>
      <c r="D3667" s="131">
        <v>488339.83327309962</v>
      </c>
      <c r="E3667" s="131">
        <v>5790422.5762703288</v>
      </c>
      <c r="F3667" s="133">
        <v>311559432315.0108</v>
      </c>
      <c r="G3667" s="133">
        <v>51329799343.974686</v>
      </c>
      <c r="H3667" s="133">
        <v>877659174019.68372</v>
      </c>
      <c r="I3667" s="133">
        <v>26703187856965.746</v>
      </c>
      <c r="J3667" s="133">
        <v>402461122700.51086</v>
      </c>
      <c r="K3667" s="133">
        <v>51388960250.468735</v>
      </c>
      <c r="L3667" s="133">
        <v>1173367320604.6028</v>
      </c>
      <c r="M3667" s="133">
        <v>29208064434541.012</v>
      </c>
      <c r="N3667" s="133">
        <v>31013349286880.59</v>
      </c>
      <c r="O3667" s="132">
        <v>0.70864297680064536</v>
      </c>
      <c r="P3667" s="132">
        <v>0.76979636118963479</v>
      </c>
      <c r="Q3667" s="133">
        <v>7650.0614915837668</v>
      </c>
      <c r="R3667" s="426">
        <v>1.1869492667619184</v>
      </c>
    </row>
    <row r="3668" spans="1:18">
      <c r="A3668" s="134">
        <f t="shared" si="57"/>
        <v>3663</v>
      </c>
      <c r="B3668" s="131">
        <v>8497861.1207860429</v>
      </c>
      <c r="C3668" s="131">
        <v>6010750.4851863282</v>
      </c>
      <c r="D3668" s="131">
        <v>1273551.537549027</v>
      </c>
      <c r="E3668" s="131">
        <v>4807098.6191430017</v>
      </c>
      <c r="F3668" s="133">
        <v>200948509615.13373</v>
      </c>
      <c r="G3668" s="133">
        <v>55813004931.075882</v>
      </c>
      <c r="H3668" s="133">
        <v>491833214685.82495</v>
      </c>
      <c r="I3668" s="133">
        <v>12128557890698.133</v>
      </c>
      <c r="J3668" s="133">
        <v>249525168228.81006</v>
      </c>
      <c r="K3668" s="133">
        <v>130311439342.1763</v>
      </c>
      <c r="L3668" s="133">
        <v>2407569716918.4067</v>
      </c>
      <c r="M3668" s="133">
        <v>15407797429873.35</v>
      </c>
      <c r="N3668" s="133">
        <v>16448808737215.143</v>
      </c>
      <c r="O3668" s="132">
        <v>0.5938502218331273</v>
      </c>
      <c r="P3668" s="132">
        <v>0.66642034461210087</v>
      </c>
      <c r="Q3668" s="133">
        <v>4057.4269208720134</v>
      </c>
      <c r="R3668" s="426">
        <v>0.98342314743150017</v>
      </c>
    </row>
    <row r="3669" spans="1:18">
      <c r="A3669" s="134">
        <f t="shared" si="57"/>
        <v>3664</v>
      </c>
      <c r="B3669" s="131">
        <v>6444184.2572882148</v>
      </c>
      <c r="C3669" s="131">
        <v>4009143.2423409009</v>
      </c>
      <c r="D3669" s="131">
        <v>546445.57202647789</v>
      </c>
      <c r="E3669" s="131">
        <v>5536307.3970547821</v>
      </c>
      <c r="F3669" s="133">
        <v>229417268902.22842</v>
      </c>
      <c r="G3669" s="133">
        <v>57299148712.804001</v>
      </c>
      <c r="H3669" s="133">
        <v>534798099528.95508</v>
      </c>
      <c r="I3669" s="133">
        <v>9181818675491.8262</v>
      </c>
      <c r="J3669" s="133">
        <v>380189281831.8244</v>
      </c>
      <c r="K3669" s="133">
        <v>58792799099.779663</v>
      </c>
      <c r="L3669" s="133">
        <v>1438176144781.1294</v>
      </c>
      <c r="M3669" s="133">
        <v>11593775000733.514</v>
      </c>
      <c r="N3669" s="133">
        <v>12417659302297.803</v>
      </c>
      <c r="O3669" s="132">
        <v>0.60665104147035265</v>
      </c>
      <c r="P3669" s="132">
        <v>0.67381908564441928</v>
      </c>
      <c r="Q3669" s="133">
        <v>3063.0634687463748</v>
      </c>
      <c r="R3669" s="426">
        <v>1.1107684993058402</v>
      </c>
    </row>
    <row r="3670" spans="1:18">
      <c r="A3670" s="134">
        <f t="shared" si="57"/>
        <v>3665</v>
      </c>
      <c r="B3670" s="131">
        <v>7628255.1629965585</v>
      </c>
      <c r="C3670" s="131">
        <v>4601730.1420312254</v>
      </c>
      <c r="D3670" s="131">
        <v>1041132.2988307142</v>
      </c>
      <c r="E3670" s="131">
        <v>3224973.4654877232</v>
      </c>
      <c r="F3670" s="133">
        <v>160280837656.36823</v>
      </c>
      <c r="G3670" s="133">
        <v>48566134168.237267</v>
      </c>
      <c r="H3670" s="133">
        <v>511137233754.86816</v>
      </c>
      <c r="I3670" s="133">
        <v>9270156185131.6328</v>
      </c>
      <c r="J3670" s="133">
        <v>152510813177.81131</v>
      </c>
      <c r="K3670" s="133">
        <v>84076469444.28566</v>
      </c>
      <c r="L3670" s="133">
        <v>1918095157820.4243</v>
      </c>
      <c r="M3670" s="133">
        <v>11935975859329.02</v>
      </c>
      <c r="N3670" s="133">
        <v>12732203504134.643</v>
      </c>
      <c r="O3670" s="132">
        <v>0.60441748595178146</v>
      </c>
      <c r="P3670" s="132">
        <v>0.67554923787963417</v>
      </c>
      <c r="Q3670" s="133">
        <v>3140.652073047519</v>
      </c>
      <c r="R3670" s="426">
        <v>0.94105613434935464</v>
      </c>
    </row>
    <row r="3671" spans="1:18">
      <c r="A3671" s="134">
        <f t="shared" si="57"/>
        <v>3666</v>
      </c>
      <c r="B3671" s="131">
        <v>11100755.505185088</v>
      </c>
      <c r="C3671" s="131">
        <v>7231202.7206389019</v>
      </c>
      <c r="D3671" s="131">
        <v>1131488.1612968829</v>
      </c>
      <c r="E3671" s="131">
        <v>3469466.1855374062</v>
      </c>
      <c r="F3671" s="133">
        <v>239220590962.55975</v>
      </c>
      <c r="G3671" s="133">
        <v>47136754461.093811</v>
      </c>
      <c r="H3671" s="133">
        <v>545850121861.32385</v>
      </c>
      <c r="I3671" s="133">
        <v>11410602458638.441</v>
      </c>
      <c r="J3671" s="133">
        <v>227446088419.67841</v>
      </c>
      <c r="K3671" s="133">
        <v>85530395484.921738</v>
      </c>
      <c r="L3671" s="133">
        <v>2387489515689.9521</v>
      </c>
      <c r="M3671" s="133">
        <v>14656918580094.316</v>
      </c>
      <c r="N3671" s="133">
        <v>15528467976664.277</v>
      </c>
      <c r="O3671" s="132">
        <v>0.61122051990088222</v>
      </c>
      <c r="P3671" s="132">
        <v>0.69560684423694574</v>
      </c>
      <c r="Q3671" s="133">
        <v>3830.4065063306061</v>
      </c>
      <c r="R3671" s="426">
        <v>1.075068161464154</v>
      </c>
    </row>
    <row r="3672" spans="1:18">
      <c r="A3672" s="134">
        <f t="shared" si="57"/>
        <v>3667</v>
      </c>
      <c r="B3672" s="131">
        <v>10692149.67409067</v>
      </c>
      <c r="C3672" s="131">
        <v>4757139.543728807</v>
      </c>
      <c r="D3672" s="131">
        <v>1458481.8854324776</v>
      </c>
      <c r="E3672" s="131">
        <v>4545405.5732025616</v>
      </c>
      <c r="F3672" s="133">
        <v>336389957517.94043</v>
      </c>
      <c r="G3672" s="133">
        <v>81406076067.932388</v>
      </c>
      <c r="H3672" s="133">
        <v>814147997345.51819</v>
      </c>
      <c r="I3672" s="133">
        <v>10940033165991.488</v>
      </c>
      <c r="J3672" s="133">
        <v>193773853676.53214</v>
      </c>
      <c r="K3672" s="133">
        <v>155464123429.15125</v>
      </c>
      <c r="L3672" s="133">
        <v>2151626109268.0613</v>
      </c>
      <c r="M3672" s="133">
        <v>14255045249710.748</v>
      </c>
      <c r="N3672" s="133">
        <v>15293852901732.205</v>
      </c>
      <c r="O3672" s="132">
        <v>0.57417959558449605</v>
      </c>
      <c r="P3672" s="132">
        <v>0.64980338571360885</v>
      </c>
      <c r="Q3672" s="133">
        <v>3772.5340162141601</v>
      </c>
      <c r="R3672" s="426">
        <v>0.78948238666798998</v>
      </c>
    </row>
    <row r="3673" spans="1:18">
      <c r="A3673" s="134">
        <f t="shared" si="57"/>
        <v>3668</v>
      </c>
      <c r="B3673" s="131">
        <v>10642223.667507937</v>
      </c>
      <c r="C3673" s="131">
        <v>20834200.053426269</v>
      </c>
      <c r="D3673" s="131">
        <v>1156117.9889033986</v>
      </c>
      <c r="E3673" s="131">
        <v>5184077.2636958584</v>
      </c>
      <c r="F3673" s="133">
        <v>192167806043.95062</v>
      </c>
      <c r="G3673" s="133">
        <v>54553961722.242317</v>
      </c>
      <c r="H3673" s="133">
        <v>687930145871.37927</v>
      </c>
      <c r="I3673" s="133">
        <v>25328296447525.043</v>
      </c>
      <c r="J3673" s="133">
        <v>239994039559.29968</v>
      </c>
      <c r="K3673" s="133">
        <v>80937220031.659637</v>
      </c>
      <c r="L3673" s="133">
        <v>3231285272693.4111</v>
      </c>
      <c r="M3673" s="133">
        <v>29568443125680.793</v>
      </c>
      <c r="N3673" s="133">
        <v>31341190193071.395</v>
      </c>
      <c r="O3673" s="132">
        <v>0.70548153694838012</v>
      </c>
      <c r="P3673" s="132">
        <v>0.76840194454648703</v>
      </c>
      <c r="Q3673" s="133">
        <v>7730.9299933575221</v>
      </c>
      <c r="R3673" s="426">
        <v>1.2546007175238205</v>
      </c>
    </row>
    <row r="3674" spans="1:18">
      <c r="A3674" s="134">
        <f t="shared" si="57"/>
        <v>3669</v>
      </c>
      <c r="B3674" s="131">
        <v>13419986.908341499</v>
      </c>
      <c r="C3674" s="131">
        <v>14344875.982671253</v>
      </c>
      <c r="D3674" s="131">
        <v>732340.07569862285</v>
      </c>
      <c r="E3674" s="131">
        <v>5624578.348512928</v>
      </c>
      <c r="F3674" s="133">
        <v>221644059496.32428</v>
      </c>
      <c r="G3674" s="133">
        <v>91876270437.501923</v>
      </c>
      <c r="H3674" s="133">
        <v>331579819166.91064</v>
      </c>
      <c r="I3674" s="133">
        <v>19783173364174.141</v>
      </c>
      <c r="J3674" s="133">
        <v>602347647733.4458</v>
      </c>
      <c r="K3674" s="133">
        <v>71749163787.421799</v>
      </c>
      <c r="L3674" s="133">
        <v>1170683443214.9834</v>
      </c>
      <c r="M3674" s="133">
        <v>21959533438076.902</v>
      </c>
      <c r="N3674" s="133">
        <v>23265479146987.328</v>
      </c>
      <c r="O3674" s="132">
        <v>0.66512432506957597</v>
      </c>
      <c r="P3674" s="132">
        <v>0.72167108630240928</v>
      </c>
      <c r="Q3674" s="133">
        <v>5738.8947081863171</v>
      </c>
      <c r="R3674" s="426">
        <v>0.93189422794770826</v>
      </c>
    </row>
    <row r="3675" spans="1:18">
      <c r="A3675" s="134">
        <f t="shared" si="57"/>
        <v>3670</v>
      </c>
      <c r="B3675" s="131">
        <v>6981773.2185946601</v>
      </c>
      <c r="C3675" s="131">
        <v>6452221.3454294866</v>
      </c>
      <c r="D3675" s="131">
        <v>1061545.2395700801</v>
      </c>
      <c r="E3675" s="131">
        <v>4141162.7246657815</v>
      </c>
      <c r="F3675" s="133">
        <v>201847858788.28986</v>
      </c>
      <c r="G3675" s="133">
        <v>38880856822.208649</v>
      </c>
      <c r="H3675" s="133">
        <v>509093840709.98535</v>
      </c>
      <c r="I3675" s="133">
        <v>11993965373110.357</v>
      </c>
      <c r="J3675" s="133">
        <v>129772873212.59895</v>
      </c>
      <c r="K3675" s="133">
        <v>117627012275.99857</v>
      </c>
      <c r="L3675" s="133">
        <v>2432929593288.6758</v>
      </c>
      <c r="M3675" s="133">
        <v>15183388692597.617</v>
      </c>
      <c r="N3675" s="133">
        <v>16168652504890.92</v>
      </c>
      <c r="O3675" s="132">
        <v>0.62516296210528188</v>
      </c>
      <c r="P3675" s="132">
        <v>0.67997877741907664</v>
      </c>
      <c r="Q3675" s="133">
        <v>3988.3207954836998</v>
      </c>
      <c r="R3675" s="426">
        <v>1.1069693348128757</v>
      </c>
    </row>
    <row r="3676" spans="1:18">
      <c r="A3676" s="134">
        <f t="shared" si="57"/>
        <v>3671</v>
      </c>
      <c r="B3676" s="131">
        <v>9051611.408226179</v>
      </c>
      <c r="C3676" s="131">
        <v>4230796.2631567325</v>
      </c>
      <c r="D3676" s="131">
        <v>1324243.8789274115</v>
      </c>
      <c r="E3676" s="131">
        <v>5067020.1934762942</v>
      </c>
      <c r="F3676" s="133">
        <v>235266538066.879</v>
      </c>
      <c r="G3676" s="133">
        <v>55189067682.083511</v>
      </c>
      <c r="H3676" s="133">
        <v>486841467768.16516</v>
      </c>
      <c r="I3676" s="133">
        <v>9276057225321.8633</v>
      </c>
      <c r="J3676" s="133">
        <v>373808297566.34485</v>
      </c>
      <c r="K3676" s="133">
        <v>108751177373.56293</v>
      </c>
      <c r="L3676" s="133">
        <v>3213662231453.6392</v>
      </c>
      <c r="M3676" s="133">
        <v>13459120399483.576</v>
      </c>
      <c r="N3676" s="133">
        <v>14423682634862.596</v>
      </c>
      <c r="O3676" s="132">
        <v>0.59756168627672235</v>
      </c>
      <c r="P3676" s="132">
        <v>0.66186669795912323</v>
      </c>
      <c r="Q3676" s="133">
        <v>3557.8891551215083</v>
      </c>
      <c r="R3676" s="426">
        <v>1.1045555359585473</v>
      </c>
    </row>
    <row r="3677" spans="1:18">
      <c r="A3677" s="134">
        <f t="shared" si="57"/>
        <v>3672</v>
      </c>
      <c r="B3677" s="131">
        <v>11394093.662157705</v>
      </c>
      <c r="C3677" s="131">
        <v>7458279.2704866575</v>
      </c>
      <c r="D3677" s="131">
        <v>883572.13633322297</v>
      </c>
      <c r="E3677" s="131">
        <v>4657040.4512635283</v>
      </c>
      <c r="F3677" s="133">
        <v>199546306463.42322</v>
      </c>
      <c r="G3677" s="133">
        <v>48416820362.388168</v>
      </c>
      <c r="H3677" s="133">
        <v>668524929555.25928</v>
      </c>
      <c r="I3677" s="133">
        <v>12956096372321.201</v>
      </c>
      <c r="J3677" s="133">
        <v>283498918435.39569</v>
      </c>
      <c r="K3677" s="133">
        <v>63546713605.45929</v>
      </c>
      <c r="L3677" s="133">
        <v>1486574977339.739</v>
      </c>
      <c r="M3677" s="133">
        <v>15458241911257.055</v>
      </c>
      <c r="N3677" s="133">
        <v>16559451885060.291</v>
      </c>
      <c r="O3677" s="132">
        <v>0.6008105251024155</v>
      </c>
      <c r="P3677" s="132">
        <v>0.66936679869986737</v>
      </c>
      <c r="Q3677" s="133">
        <v>4084.7192612383551</v>
      </c>
      <c r="R3677" s="426">
        <v>0.98660232381163748</v>
      </c>
    </row>
    <row r="3678" spans="1:18">
      <c r="A3678" s="134">
        <f t="shared" si="57"/>
        <v>3673</v>
      </c>
      <c r="B3678" s="131">
        <v>7701466.6719111921</v>
      </c>
      <c r="C3678" s="131">
        <v>4704767.6950872261</v>
      </c>
      <c r="D3678" s="131">
        <v>656082.49996322091</v>
      </c>
      <c r="E3678" s="131">
        <v>4926981.2210206948</v>
      </c>
      <c r="F3678" s="133">
        <v>134397858830.56964</v>
      </c>
      <c r="G3678" s="133">
        <v>40951695668.250557</v>
      </c>
      <c r="H3678" s="133">
        <v>131124520176.73331</v>
      </c>
      <c r="I3678" s="133">
        <v>6432364643799.6055</v>
      </c>
      <c r="J3678" s="133">
        <v>284953692482.00714</v>
      </c>
      <c r="K3678" s="133">
        <v>78892745140.531677</v>
      </c>
      <c r="L3678" s="133">
        <v>1484943924683.7236</v>
      </c>
      <c r="M3678" s="133">
        <v>8412279526282.6006</v>
      </c>
      <c r="N3678" s="133">
        <v>8995655153025.6328</v>
      </c>
      <c r="O3678" s="132">
        <v>0.53468368817541845</v>
      </c>
      <c r="P3678" s="132">
        <v>0.57899223376121389</v>
      </c>
      <c r="Q3678" s="133">
        <v>2218.9578571844186</v>
      </c>
      <c r="R3678" s="426">
        <v>0.9774660456346026</v>
      </c>
    </row>
    <row r="3679" spans="1:18">
      <c r="A3679" s="134">
        <f t="shared" si="57"/>
        <v>3674</v>
      </c>
      <c r="B3679" s="131">
        <v>9016192.9574192651</v>
      </c>
      <c r="C3679" s="131">
        <v>4762283.8776890496</v>
      </c>
      <c r="D3679" s="131">
        <v>772825.81873472792</v>
      </c>
      <c r="E3679" s="131">
        <v>3602726.7103923089</v>
      </c>
      <c r="F3679" s="133">
        <v>215183236194.97296</v>
      </c>
      <c r="G3679" s="133">
        <v>44654983372.685471</v>
      </c>
      <c r="H3679" s="133">
        <v>721515327749.25</v>
      </c>
      <c r="I3679" s="133">
        <v>8192891252550.2637</v>
      </c>
      <c r="J3679" s="133">
        <v>230426164569.47495</v>
      </c>
      <c r="K3679" s="133">
        <v>65679625566.473091</v>
      </c>
      <c r="L3679" s="133">
        <v>1573013807874.6406</v>
      </c>
      <c r="M3679" s="133">
        <v>10783526178310.102</v>
      </c>
      <c r="N3679" s="133">
        <v>11582430413797.967</v>
      </c>
      <c r="O3679" s="132">
        <v>0.59020362099888979</v>
      </c>
      <c r="P3679" s="132">
        <v>0.6509459312019984</v>
      </c>
      <c r="Q3679" s="133">
        <v>2857.0375959047774</v>
      </c>
      <c r="R3679" s="426">
        <v>0.93891020150315607</v>
      </c>
    </row>
    <row r="3680" spans="1:18">
      <c r="A3680" s="134">
        <f t="shared" si="57"/>
        <v>3675</v>
      </c>
      <c r="B3680" s="131">
        <v>10990847.998449968</v>
      </c>
      <c r="C3680" s="131">
        <v>9421243.4298149329</v>
      </c>
      <c r="D3680" s="131">
        <v>983532.81593940267</v>
      </c>
      <c r="E3680" s="131">
        <v>6301204.8188620526</v>
      </c>
      <c r="F3680" s="133">
        <v>297617426147.18427</v>
      </c>
      <c r="G3680" s="133">
        <v>87513582093.731339</v>
      </c>
      <c r="H3680" s="133">
        <v>442908524040.93658</v>
      </c>
      <c r="I3680" s="133">
        <v>14099356678365.549</v>
      </c>
      <c r="J3680" s="133">
        <v>365542580057.62335</v>
      </c>
      <c r="K3680" s="133">
        <v>113912996620.90286</v>
      </c>
      <c r="L3680" s="133">
        <v>1898795067533.0137</v>
      </c>
      <c r="M3680" s="133">
        <v>16920515846618.025</v>
      </c>
      <c r="N3680" s="133">
        <v>18008692931632.188</v>
      </c>
      <c r="O3680" s="132">
        <v>0.59402650249192912</v>
      </c>
      <c r="P3680" s="132">
        <v>0.66929374065102043</v>
      </c>
      <c r="Q3680" s="133">
        <v>4442.2034858490842</v>
      </c>
      <c r="R3680" s="426">
        <v>1.0477244687909932</v>
      </c>
    </row>
    <row r="3681" spans="1:18">
      <c r="A3681" s="134">
        <f t="shared" si="57"/>
        <v>3676</v>
      </c>
      <c r="B3681" s="131">
        <v>9938804.0734294038</v>
      </c>
      <c r="C3681" s="131">
        <v>9029316.1437499486</v>
      </c>
      <c r="D3681" s="131">
        <v>789386.59546457557</v>
      </c>
      <c r="E3681" s="131">
        <v>4972127.1836163402</v>
      </c>
      <c r="F3681" s="133">
        <v>207903712970.39081</v>
      </c>
      <c r="G3681" s="133">
        <v>66771676768.207634</v>
      </c>
      <c r="H3681" s="133">
        <v>623540744288.06396</v>
      </c>
      <c r="I3681" s="133">
        <v>11561290704378.014</v>
      </c>
      <c r="J3681" s="133">
        <v>356767309345.01331</v>
      </c>
      <c r="K3681" s="133">
        <v>79380146048.007309</v>
      </c>
      <c r="L3681" s="133">
        <v>1621550940845.0876</v>
      </c>
      <c r="M3681" s="133">
        <v>14242529844904.188</v>
      </c>
      <c r="N3681" s="133">
        <v>15110369874482.947</v>
      </c>
      <c r="O3681" s="132">
        <v>0.59810338533521401</v>
      </c>
      <c r="P3681" s="132">
        <v>0.66498003864114397</v>
      </c>
      <c r="Q3681" s="133">
        <v>3727.2742660293407</v>
      </c>
      <c r="R3681" s="426">
        <v>1.0826184310264197</v>
      </c>
    </row>
    <row r="3682" spans="1:18">
      <c r="A3682" s="134">
        <f t="shared" si="57"/>
        <v>3677</v>
      </c>
      <c r="B3682" s="131">
        <v>8012107.5961521752</v>
      </c>
      <c r="C3682" s="131">
        <v>3706747.5537561066</v>
      </c>
      <c r="D3682" s="131">
        <v>746760.97386585292</v>
      </c>
      <c r="E3682" s="131">
        <v>4237695.7205725517</v>
      </c>
      <c r="F3682" s="133">
        <v>148825050653.53424</v>
      </c>
      <c r="G3682" s="133">
        <v>46428724461.480972</v>
      </c>
      <c r="H3682" s="133">
        <v>380612826096.94037</v>
      </c>
      <c r="I3682" s="133">
        <v>8614907893568.7529</v>
      </c>
      <c r="J3682" s="133">
        <v>176681307507.63766</v>
      </c>
      <c r="K3682" s="133">
        <v>81136341719.348618</v>
      </c>
      <c r="L3682" s="133">
        <v>1454093084422.5286</v>
      </c>
      <c r="M3682" s="133">
        <v>10707431453315.207</v>
      </c>
      <c r="N3682" s="133">
        <v>11517121243033.303</v>
      </c>
      <c r="O3682" s="132">
        <v>0.5724652934562966</v>
      </c>
      <c r="P3682" s="132">
        <v>0.63657884215066374</v>
      </c>
      <c r="Q3682" s="133">
        <v>2840.9277856520234</v>
      </c>
      <c r="R3682" s="426">
        <v>0.96302153537672242</v>
      </c>
    </row>
    <row r="3683" spans="1:18">
      <c r="A3683" s="134">
        <f t="shared" si="57"/>
        <v>3678</v>
      </c>
      <c r="B3683" s="131">
        <v>8711928.4204176851</v>
      </c>
      <c r="C3683" s="131">
        <v>5558225.230341116</v>
      </c>
      <c r="D3683" s="131">
        <v>851195.52985600568</v>
      </c>
      <c r="E3683" s="131">
        <v>5631705.9389597327</v>
      </c>
      <c r="F3683" s="133">
        <v>231389182391.32037</v>
      </c>
      <c r="G3683" s="133">
        <v>66052967793.053589</v>
      </c>
      <c r="H3683" s="133">
        <v>474129499940.3598</v>
      </c>
      <c r="I3683" s="133">
        <v>10115109734717.709</v>
      </c>
      <c r="J3683" s="133">
        <v>480383968608.53088</v>
      </c>
      <c r="K3683" s="133">
        <v>78164384926.748047</v>
      </c>
      <c r="L3683" s="133">
        <v>1764284124564.7927</v>
      </c>
      <c r="M3683" s="133">
        <v>12912071712758.141</v>
      </c>
      <c r="N3683" s="133">
        <v>13786847343176.922</v>
      </c>
      <c r="O3683" s="132">
        <v>0.59042667767101242</v>
      </c>
      <c r="P3683" s="132">
        <v>0.66839661836521191</v>
      </c>
      <c r="Q3683" s="133">
        <v>3400.8010219972675</v>
      </c>
      <c r="R3683" s="426">
        <v>1.0886453964198912</v>
      </c>
    </row>
    <row r="3684" spans="1:18">
      <c r="A3684" s="134">
        <f t="shared" si="57"/>
        <v>3679</v>
      </c>
      <c r="B3684" s="131">
        <v>12505963.070144188</v>
      </c>
      <c r="C3684" s="131">
        <v>4653483.4172708429</v>
      </c>
      <c r="D3684" s="131">
        <v>450298.97100090649</v>
      </c>
      <c r="E3684" s="131">
        <v>4866577.0415901197</v>
      </c>
      <c r="F3684" s="133">
        <v>285726271145.69543</v>
      </c>
      <c r="G3684" s="133">
        <v>66024146510.151749</v>
      </c>
      <c r="H3684" s="133">
        <v>511528314439.70001</v>
      </c>
      <c r="I3684" s="133">
        <v>9785988598772.8613</v>
      </c>
      <c r="J3684" s="133">
        <v>298864096010.15112</v>
      </c>
      <c r="K3684" s="133">
        <v>47330454062.942978</v>
      </c>
      <c r="L3684" s="133">
        <v>991906226039.48657</v>
      </c>
      <c r="M3684" s="133">
        <v>11635617689325.141</v>
      </c>
      <c r="N3684" s="133">
        <v>12529800466887.324</v>
      </c>
      <c r="O3684" s="132">
        <v>0.54810148699647099</v>
      </c>
      <c r="P3684" s="132">
        <v>0.61026471845261254</v>
      </c>
      <c r="Q3684" s="133">
        <v>3090.7253248365378</v>
      </c>
      <c r="R3684" s="426">
        <v>1.1838633234395033</v>
      </c>
    </row>
    <row r="3685" spans="1:18">
      <c r="A3685" s="134">
        <f t="shared" si="57"/>
        <v>3680</v>
      </c>
      <c r="B3685" s="131">
        <v>11112753.275431287</v>
      </c>
      <c r="C3685" s="131">
        <v>14677285.409815326</v>
      </c>
      <c r="D3685" s="131">
        <v>1377274.6213406881</v>
      </c>
      <c r="E3685" s="131">
        <v>3550027.398035693</v>
      </c>
      <c r="F3685" s="133">
        <v>222362131740.71594</v>
      </c>
      <c r="G3685" s="133">
        <v>51684684983.593185</v>
      </c>
      <c r="H3685" s="133">
        <v>260226144058.71445</v>
      </c>
      <c r="I3685" s="133">
        <v>15450195299879.43</v>
      </c>
      <c r="J3685" s="133">
        <v>183584169102.19427</v>
      </c>
      <c r="K3685" s="133">
        <v>121833634408.64258</v>
      </c>
      <c r="L3685" s="133">
        <v>3553108455321.3452</v>
      </c>
      <c r="M3685" s="133">
        <v>19568947702770.324</v>
      </c>
      <c r="N3685" s="133">
        <v>20793713274741.148</v>
      </c>
      <c r="O3685" s="132">
        <v>0.66308627266409914</v>
      </c>
      <c r="P3685" s="132">
        <v>0.71314063489945634</v>
      </c>
      <c r="Q3685" s="133">
        <v>5129.18433022722</v>
      </c>
      <c r="R3685" s="426">
        <v>1.0597742496449163</v>
      </c>
    </row>
    <row r="3686" spans="1:18">
      <c r="A3686" s="134">
        <f t="shared" si="57"/>
        <v>3681</v>
      </c>
      <c r="B3686" s="131">
        <v>6812051.7535116654</v>
      </c>
      <c r="C3686" s="131">
        <v>4927637.2852500929</v>
      </c>
      <c r="D3686" s="131">
        <v>602525.68751169182</v>
      </c>
      <c r="E3686" s="131">
        <v>4489583.1129288571</v>
      </c>
      <c r="F3686" s="133">
        <v>188972888080.58945</v>
      </c>
      <c r="G3686" s="133">
        <v>52078132072.722649</v>
      </c>
      <c r="H3686" s="133">
        <v>418925626022.60675</v>
      </c>
      <c r="I3686" s="133">
        <v>9672879679029.3145</v>
      </c>
      <c r="J3686" s="133">
        <v>352835274162.53021</v>
      </c>
      <c r="K3686" s="133">
        <v>62679890122.227814</v>
      </c>
      <c r="L3686" s="133">
        <v>1181018538566.998</v>
      </c>
      <c r="M3686" s="133">
        <v>11688339007903.678</v>
      </c>
      <c r="N3686" s="133">
        <v>12524744159257.27</v>
      </c>
      <c r="O3686" s="132">
        <v>0.60162757371933695</v>
      </c>
      <c r="P3686" s="132">
        <v>0.67000257553319309</v>
      </c>
      <c r="Q3686" s="133">
        <v>3089.4780856579355</v>
      </c>
      <c r="R3686" s="426">
        <v>0.97882791107437606</v>
      </c>
    </row>
    <row r="3687" spans="1:18">
      <c r="A3687" s="134">
        <f t="shared" si="57"/>
        <v>3682</v>
      </c>
      <c r="B3687" s="131">
        <v>13215014.190811103</v>
      </c>
      <c r="C3687" s="131">
        <v>6736130.3609633232</v>
      </c>
      <c r="D3687" s="131">
        <v>1052790.3007698194</v>
      </c>
      <c r="E3687" s="131">
        <v>4571975.2416543625</v>
      </c>
      <c r="F3687" s="133">
        <v>188020437261.41547</v>
      </c>
      <c r="G3687" s="133">
        <v>42913305359.206497</v>
      </c>
      <c r="H3687" s="133">
        <v>535916012560.2002</v>
      </c>
      <c r="I3687" s="133">
        <v>12369990278544.754</v>
      </c>
      <c r="J3687" s="133">
        <v>291060121597.17981</v>
      </c>
      <c r="K3687" s="133">
        <v>108124657508.10959</v>
      </c>
      <c r="L3687" s="133">
        <v>2126350653491.6868</v>
      </c>
      <c r="M3687" s="133">
        <v>15431441723701.93</v>
      </c>
      <c r="N3687" s="133">
        <v>16545437204044.355</v>
      </c>
      <c r="O3687" s="132">
        <v>0.60289422884859611</v>
      </c>
      <c r="P3687" s="132">
        <v>0.66171425638428216</v>
      </c>
      <c r="Q3687" s="133">
        <v>4081.2622604944145</v>
      </c>
      <c r="R3687" s="426">
        <v>0.92161623331564979</v>
      </c>
    </row>
    <row r="3688" spans="1:18">
      <c r="A3688" s="134">
        <f t="shared" si="57"/>
        <v>3683</v>
      </c>
      <c r="B3688" s="131">
        <v>7703610.975769164</v>
      </c>
      <c r="C3688" s="131">
        <v>3175401.928120458</v>
      </c>
      <c r="D3688" s="131">
        <v>941451.22858642926</v>
      </c>
      <c r="E3688" s="131">
        <v>4158615.6887813737</v>
      </c>
      <c r="F3688" s="133">
        <v>198945893688.10181</v>
      </c>
      <c r="G3688" s="133">
        <v>44324056831.581375</v>
      </c>
      <c r="H3688" s="133">
        <v>781841433969.06873</v>
      </c>
      <c r="I3688" s="133">
        <v>5529350523194.3037</v>
      </c>
      <c r="J3688" s="133">
        <v>260237317440.33582</v>
      </c>
      <c r="K3688" s="133">
        <v>75560649818.05304</v>
      </c>
      <c r="L3688" s="133">
        <v>2167947680133.9822</v>
      </c>
      <c r="M3688" s="133">
        <v>8814937604555.7422</v>
      </c>
      <c r="N3688" s="133">
        <v>9453213691392.5684</v>
      </c>
      <c r="O3688" s="132">
        <v>0.56241326721936125</v>
      </c>
      <c r="P3688" s="132">
        <v>0.62736417197758265</v>
      </c>
      <c r="Q3688" s="133">
        <v>2331.8238015275206</v>
      </c>
      <c r="R3688" s="426">
        <v>1.0002571113686152</v>
      </c>
    </row>
    <row r="3689" spans="1:18">
      <c r="A3689" s="134">
        <f t="shared" si="57"/>
        <v>3684</v>
      </c>
      <c r="B3689" s="131">
        <v>12002114.834923286</v>
      </c>
      <c r="C3689" s="131">
        <v>5180201.7875400698</v>
      </c>
      <c r="D3689" s="131">
        <v>735514.56845312379</v>
      </c>
      <c r="E3689" s="131">
        <v>5091552.4061025009</v>
      </c>
      <c r="F3689" s="133">
        <v>229250679274.42896</v>
      </c>
      <c r="G3689" s="133">
        <v>31549354943.022545</v>
      </c>
      <c r="H3689" s="133">
        <v>466403858007.64783</v>
      </c>
      <c r="I3689" s="133">
        <v>9926776531177.1406</v>
      </c>
      <c r="J3689" s="133">
        <v>317380823562.50513</v>
      </c>
      <c r="K3689" s="133">
        <v>89066528530.640717</v>
      </c>
      <c r="L3689" s="133">
        <v>2259467349647.0488</v>
      </c>
      <c r="M3689" s="133">
        <v>13059095090924.984</v>
      </c>
      <c r="N3689" s="133">
        <v>13946882561417.148</v>
      </c>
      <c r="O3689" s="132">
        <v>0.57006544347220189</v>
      </c>
      <c r="P3689" s="132">
        <v>0.62654993084128707</v>
      </c>
      <c r="Q3689" s="133">
        <v>3440.2769021749255</v>
      </c>
      <c r="R3689" s="426">
        <v>1.2980962627422825</v>
      </c>
    </row>
    <row r="3690" spans="1:18">
      <c r="A3690" s="134">
        <f t="shared" si="57"/>
        <v>3685</v>
      </c>
      <c r="B3690" s="131">
        <v>10810427.105744304</v>
      </c>
      <c r="C3690" s="131">
        <v>7937579.509343504</v>
      </c>
      <c r="D3690" s="131">
        <v>844587.4997215406</v>
      </c>
      <c r="E3690" s="131">
        <v>2393466.1398598221</v>
      </c>
      <c r="F3690" s="133">
        <v>284995506700.31885</v>
      </c>
      <c r="G3690" s="133">
        <v>50436928813.010193</v>
      </c>
      <c r="H3690" s="133">
        <v>616726992931.64771</v>
      </c>
      <c r="I3690" s="133">
        <v>14336376026670.113</v>
      </c>
      <c r="J3690" s="133">
        <v>136382286211.83688</v>
      </c>
      <c r="K3690" s="133">
        <v>72019350975.209</v>
      </c>
      <c r="L3690" s="133">
        <v>2284529339834.1313</v>
      </c>
      <c r="M3690" s="133">
        <v>17446033996622.938</v>
      </c>
      <c r="N3690" s="133">
        <v>18648423046935.176</v>
      </c>
      <c r="O3690" s="132">
        <v>0.67324841079681952</v>
      </c>
      <c r="P3690" s="132">
        <v>0.73803684853849472</v>
      </c>
      <c r="Q3690" s="133">
        <v>4600.0056849864768</v>
      </c>
      <c r="R3690" s="426">
        <v>1.2030607645416762</v>
      </c>
    </row>
    <row r="3691" spans="1:18">
      <c r="A3691" s="134">
        <f t="shared" si="57"/>
        <v>3686</v>
      </c>
      <c r="B3691" s="131">
        <v>10878759.30069744</v>
      </c>
      <c r="C3691" s="131">
        <v>7428168.9372767722</v>
      </c>
      <c r="D3691" s="131">
        <v>724338.40177159198</v>
      </c>
      <c r="E3691" s="131">
        <v>4931677.4147472829</v>
      </c>
      <c r="F3691" s="133">
        <v>219353617157.63705</v>
      </c>
      <c r="G3691" s="133">
        <v>60684641402.782211</v>
      </c>
      <c r="H3691" s="133">
        <v>352874316089.55298</v>
      </c>
      <c r="I3691" s="133">
        <v>12647671925938.447</v>
      </c>
      <c r="J3691" s="133">
        <v>255081724994.69223</v>
      </c>
      <c r="K3691" s="133">
        <v>84753504124.493179</v>
      </c>
      <c r="L3691" s="133">
        <v>1361536515272.7217</v>
      </c>
      <c r="M3691" s="133">
        <v>14701917986419.906</v>
      </c>
      <c r="N3691" s="133">
        <v>15745156601613.027</v>
      </c>
      <c r="O3691" s="132">
        <v>0.61493369026774936</v>
      </c>
      <c r="P3691" s="132">
        <v>0.66732050579650481</v>
      </c>
      <c r="Q3691" s="133">
        <v>3883.857079825611</v>
      </c>
      <c r="R3691" s="426">
        <v>0.8916714402456537</v>
      </c>
    </row>
    <row r="3692" spans="1:18">
      <c r="A3692" s="134">
        <f t="shared" si="57"/>
        <v>3687</v>
      </c>
      <c r="B3692" s="131">
        <v>10228982.977083359</v>
      </c>
      <c r="C3692" s="131">
        <v>7112013.6029944727</v>
      </c>
      <c r="D3692" s="131">
        <v>648273.24784633948</v>
      </c>
      <c r="E3692" s="131">
        <v>4420932.4956595656</v>
      </c>
      <c r="F3692" s="133">
        <v>270193468108.39105</v>
      </c>
      <c r="G3692" s="133">
        <v>57353431521.096626</v>
      </c>
      <c r="H3692" s="133">
        <v>220302780292.53046</v>
      </c>
      <c r="I3692" s="133">
        <v>11423380572899.844</v>
      </c>
      <c r="J3692" s="133">
        <v>311342639430.03809</v>
      </c>
      <c r="K3692" s="133">
        <v>73890534201.315323</v>
      </c>
      <c r="L3692" s="133">
        <v>1442287105505.8933</v>
      </c>
      <c r="M3692" s="133">
        <v>13471203632329.621</v>
      </c>
      <c r="N3692" s="133">
        <v>14330510968165.957</v>
      </c>
      <c r="O3692" s="132">
        <v>0.60084979288491458</v>
      </c>
      <c r="P3692" s="132">
        <v>0.66356355303216275</v>
      </c>
      <c r="Q3692" s="133">
        <v>3534.9065042343259</v>
      </c>
      <c r="R3692" s="426">
        <v>1.1516566699096826</v>
      </c>
    </row>
    <row r="3693" spans="1:18">
      <c r="A3693" s="134">
        <f t="shared" si="57"/>
        <v>3688</v>
      </c>
      <c r="B3693" s="131">
        <v>7868513.4922318542</v>
      </c>
      <c r="C3693" s="131">
        <v>12937851.434024051</v>
      </c>
      <c r="D3693" s="131">
        <v>955679.04211690882</v>
      </c>
      <c r="E3693" s="131">
        <v>5339314.4044870399</v>
      </c>
      <c r="F3693" s="133">
        <v>196772019188.23364</v>
      </c>
      <c r="G3693" s="133">
        <v>54222748796.021973</v>
      </c>
      <c r="H3693" s="133">
        <v>486733953962.05554</v>
      </c>
      <c r="I3693" s="133">
        <v>17679817757887.367</v>
      </c>
      <c r="J3693" s="133">
        <v>303015064499.75488</v>
      </c>
      <c r="K3693" s="133">
        <v>86721703055.670502</v>
      </c>
      <c r="L3693" s="133">
        <v>2208589944125.6001</v>
      </c>
      <c r="M3693" s="133">
        <v>20764878423530.449</v>
      </c>
      <c r="N3693" s="133">
        <v>22107846347324.996</v>
      </c>
      <c r="O3693" s="132">
        <v>0.68354340682269221</v>
      </c>
      <c r="P3693" s="132">
        <v>0.74090232254972432</v>
      </c>
      <c r="Q3693" s="133">
        <v>5453.3414768931907</v>
      </c>
      <c r="R3693" s="426">
        <v>1.075837791969342</v>
      </c>
    </row>
    <row r="3694" spans="1:18">
      <c r="A3694" s="134">
        <f t="shared" si="57"/>
        <v>3689</v>
      </c>
      <c r="B3694" s="131">
        <v>14346272.497339444</v>
      </c>
      <c r="C3694" s="131">
        <v>7166774.9270300716</v>
      </c>
      <c r="D3694" s="131">
        <v>725224.40851341805</v>
      </c>
      <c r="E3694" s="131">
        <v>3302858.4546783818</v>
      </c>
      <c r="F3694" s="133">
        <v>238122423613.51773</v>
      </c>
      <c r="G3694" s="133">
        <v>63117876009.890549</v>
      </c>
      <c r="H3694" s="133">
        <v>745594608155.27783</v>
      </c>
      <c r="I3694" s="133">
        <v>10636875016936.076</v>
      </c>
      <c r="J3694" s="133">
        <v>208681463450.2084</v>
      </c>
      <c r="K3694" s="133">
        <v>73852301860.233047</v>
      </c>
      <c r="L3694" s="133">
        <v>1859404794706.9282</v>
      </c>
      <c r="M3694" s="133">
        <v>13524408185108.723</v>
      </c>
      <c r="N3694" s="133">
        <v>14406328141691.891</v>
      </c>
      <c r="O3694" s="132">
        <v>0.57052801662840313</v>
      </c>
      <c r="P3694" s="132">
        <v>0.63896325573329238</v>
      </c>
      <c r="Q3694" s="133">
        <v>3553.6083230616405</v>
      </c>
      <c r="R3694" s="426">
        <v>1.2353983363804313</v>
      </c>
    </row>
    <row r="3695" spans="1:18">
      <c r="A3695" s="134">
        <f t="shared" si="57"/>
        <v>3690</v>
      </c>
      <c r="B3695" s="131">
        <v>6261683.2555750841</v>
      </c>
      <c r="C3695" s="131">
        <v>3291973.0986530893</v>
      </c>
      <c r="D3695" s="131">
        <v>1112781.3706058892</v>
      </c>
      <c r="E3695" s="131">
        <v>4608562.3025880279</v>
      </c>
      <c r="F3695" s="133">
        <v>155313233335.97504</v>
      </c>
      <c r="G3695" s="133">
        <v>42284147284.313141</v>
      </c>
      <c r="H3695" s="133">
        <v>418059853142.60492</v>
      </c>
      <c r="I3695" s="133">
        <v>7149387998714.5146</v>
      </c>
      <c r="J3695" s="133">
        <v>260103040554.41284</v>
      </c>
      <c r="K3695" s="133">
        <v>77803913797.075653</v>
      </c>
      <c r="L3695" s="133">
        <v>2235742457568.875</v>
      </c>
      <c r="M3695" s="133">
        <v>10141097263777.482</v>
      </c>
      <c r="N3695" s="133">
        <v>10900626128510.156</v>
      </c>
      <c r="O3695" s="132">
        <v>0.55298647288646519</v>
      </c>
      <c r="P3695" s="132">
        <v>0.63869293187140819</v>
      </c>
      <c r="Q3695" s="133">
        <v>2688.8569631253467</v>
      </c>
      <c r="R3695" s="426">
        <v>1.0312968668122144</v>
      </c>
    </row>
    <row r="3696" spans="1:18">
      <c r="A3696" s="134">
        <f t="shared" si="57"/>
        <v>3691</v>
      </c>
      <c r="B3696" s="131">
        <v>8341212.6130730808</v>
      </c>
      <c r="C3696" s="131">
        <v>15788675.966365838</v>
      </c>
      <c r="D3696" s="131">
        <v>1383504.6151958639</v>
      </c>
      <c r="E3696" s="131">
        <v>3937938.4401139598</v>
      </c>
      <c r="F3696" s="133">
        <v>218538555849.91986</v>
      </c>
      <c r="G3696" s="133">
        <v>70131901255.107224</v>
      </c>
      <c r="H3696" s="133">
        <v>436356725726.88788</v>
      </c>
      <c r="I3696" s="133">
        <v>18942262990254.277</v>
      </c>
      <c r="J3696" s="133">
        <v>296715397613.48212</v>
      </c>
      <c r="K3696" s="133">
        <v>118042444212.41724</v>
      </c>
      <c r="L3696" s="133">
        <v>3578587739229.1704</v>
      </c>
      <c r="M3696" s="133">
        <v>23371965297036.234</v>
      </c>
      <c r="N3696" s="133">
        <v>24711065936959.105</v>
      </c>
      <c r="O3696" s="132">
        <v>0.71034905783671742</v>
      </c>
      <c r="P3696" s="132">
        <v>0.77437568537242418</v>
      </c>
      <c r="Q3696" s="133">
        <v>6095.4775374837454</v>
      </c>
      <c r="R3696" s="426">
        <v>1.1625626204561452</v>
      </c>
    </row>
    <row r="3697" spans="1:18">
      <c r="A3697" s="134">
        <f t="shared" si="57"/>
        <v>3692</v>
      </c>
      <c r="B3697" s="131">
        <v>6287208.4142054887</v>
      </c>
      <c r="C3697" s="131">
        <v>4062842.5740965186</v>
      </c>
      <c r="D3697" s="131">
        <v>959324.49123717821</v>
      </c>
      <c r="E3697" s="131">
        <v>3508180.4244795009</v>
      </c>
      <c r="F3697" s="133">
        <v>176535288267.14563</v>
      </c>
      <c r="G3697" s="133">
        <v>48552817530.653717</v>
      </c>
      <c r="H3697" s="133">
        <v>494691274237.81543</v>
      </c>
      <c r="I3697" s="133">
        <v>8469057514831.8096</v>
      </c>
      <c r="J3697" s="133">
        <v>186999503842.10046</v>
      </c>
      <c r="K3697" s="133">
        <v>79496014345.60614</v>
      </c>
      <c r="L3697" s="133">
        <v>2237373900931.938</v>
      </c>
      <c r="M3697" s="133">
        <v>11467618208189.268</v>
      </c>
      <c r="N3697" s="133">
        <v>12218738600248.887</v>
      </c>
      <c r="O3697" s="132">
        <v>0.60544390999430409</v>
      </c>
      <c r="P3697" s="132">
        <v>0.66404068788655701</v>
      </c>
      <c r="Q3697" s="133">
        <v>3013.9957080041654</v>
      </c>
      <c r="R3697" s="426">
        <v>0.98715009353737959</v>
      </c>
    </row>
    <row r="3698" spans="1:18">
      <c r="A3698" s="134">
        <f t="shared" si="57"/>
        <v>3693</v>
      </c>
      <c r="B3698" s="131">
        <v>9024177.8707489502</v>
      </c>
      <c r="C3698" s="131">
        <v>3933988.4804917816</v>
      </c>
      <c r="D3698" s="131">
        <v>815159.63531719148</v>
      </c>
      <c r="E3698" s="131">
        <v>5854872.1789506022</v>
      </c>
      <c r="F3698" s="133">
        <v>255296790843.24796</v>
      </c>
      <c r="G3698" s="133">
        <v>65349977748.55426</v>
      </c>
      <c r="H3698" s="133">
        <v>616431769759.9314</v>
      </c>
      <c r="I3698" s="133">
        <v>8270244226817.6152</v>
      </c>
      <c r="J3698" s="133">
        <v>263371249153.69983</v>
      </c>
      <c r="K3698" s="133">
        <v>84682713702.29451</v>
      </c>
      <c r="L3698" s="133">
        <v>1735869189465.1982</v>
      </c>
      <c r="M3698" s="133">
        <v>10970599148898.738</v>
      </c>
      <c r="N3698" s="133">
        <v>11760869702015.238</v>
      </c>
      <c r="O3698" s="132">
        <v>0.5393691343611976</v>
      </c>
      <c r="P3698" s="132">
        <v>0.60536141920531394</v>
      </c>
      <c r="Q3698" s="133">
        <v>2901.0532072065216</v>
      </c>
      <c r="R3698" s="426">
        <v>1.0697719772817684</v>
      </c>
    </row>
    <row r="3699" spans="1:18">
      <c r="A3699" s="134">
        <f t="shared" si="57"/>
        <v>3694</v>
      </c>
      <c r="B3699" s="131">
        <v>11392258.071884692</v>
      </c>
      <c r="C3699" s="131">
        <v>7186778.0937680071</v>
      </c>
      <c r="D3699" s="131">
        <v>728653.73395943164</v>
      </c>
      <c r="E3699" s="131">
        <v>4156832.4115258995</v>
      </c>
      <c r="F3699" s="133">
        <v>285353234227.16522</v>
      </c>
      <c r="G3699" s="133">
        <v>65700367421.920197</v>
      </c>
      <c r="H3699" s="133">
        <v>653740888976.93555</v>
      </c>
      <c r="I3699" s="133">
        <v>11090579769285.191</v>
      </c>
      <c r="J3699" s="133">
        <v>272426268688.72253</v>
      </c>
      <c r="K3699" s="133">
        <v>65537193650.282883</v>
      </c>
      <c r="L3699" s="133">
        <v>1541125206588.8386</v>
      </c>
      <c r="M3699" s="133">
        <v>13623409327189.971</v>
      </c>
      <c r="N3699" s="133">
        <v>14536534715678.277</v>
      </c>
      <c r="O3699" s="132">
        <v>0.60820238622265221</v>
      </c>
      <c r="P3699" s="132">
        <v>0.67305824024823813</v>
      </c>
      <c r="Q3699" s="133">
        <v>3585.7263728856137</v>
      </c>
      <c r="R3699" s="426">
        <v>1.0524646981410448</v>
      </c>
    </row>
    <row r="3700" spans="1:18">
      <c r="A3700" s="134">
        <f t="shared" si="57"/>
        <v>3695</v>
      </c>
      <c r="B3700" s="131">
        <v>13986947.662958974</v>
      </c>
      <c r="C3700" s="131">
        <v>9297408.703487793</v>
      </c>
      <c r="D3700" s="131">
        <v>653418.43448008434</v>
      </c>
      <c r="E3700" s="131">
        <v>7984616.0807522172</v>
      </c>
      <c r="F3700" s="133">
        <v>265615481594.86417</v>
      </c>
      <c r="G3700" s="133">
        <v>81609573657.324173</v>
      </c>
      <c r="H3700" s="133">
        <v>511714924640.49963</v>
      </c>
      <c r="I3700" s="133">
        <v>14851111332874.818</v>
      </c>
      <c r="J3700" s="133">
        <v>457841209041.8927</v>
      </c>
      <c r="K3700" s="133">
        <v>73811472847.907516</v>
      </c>
      <c r="L3700" s="133">
        <v>1224042858816.1182</v>
      </c>
      <c r="M3700" s="133">
        <v>17118521798221.238</v>
      </c>
      <c r="N3700" s="133">
        <v>18252656269684.68</v>
      </c>
      <c r="O3700" s="132">
        <v>0.57347745656505311</v>
      </c>
      <c r="P3700" s="132">
        <v>0.63450515640235716</v>
      </c>
      <c r="Q3700" s="133">
        <v>4502.3819116143759</v>
      </c>
      <c r="R3700" s="426">
        <v>0.92949041519415387</v>
      </c>
    </row>
    <row r="3701" spans="1:18">
      <c r="A3701" s="134">
        <f t="shared" si="57"/>
        <v>3696</v>
      </c>
      <c r="B3701" s="131">
        <v>10336171.540336456</v>
      </c>
      <c r="C3701" s="131">
        <v>22874463.791557636</v>
      </c>
      <c r="D3701" s="131">
        <v>988697.1114734069</v>
      </c>
      <c r="E3701" s="131">
        <v>3906615.2980974615</v>
      </c>
      <c r="F3701" s="133">
        <v>169158309907.16266</v>
      </c>
      <c r="G3701" s="133">
        <v>33290934072.563465</v>
      </c>
      <c r="H3701" s="133">
        <v>468997645784.90906</v>
      </c>
      <c r="I3701" s="133">
        <v>23696302786746.121</v>
      </c>
      <c r="J3701" s="133">
        <v>212633981883.54169</v>
      </c>
      <c r="K3701" s="133">
        <v>78667143426.725235</v>
      </c>
      <c r="L3701" s="133">
        <v>2555331315416.771</v>
      </c>
      <c r="M3701" s="133">
        <v>27011932873258.07</v>
      </c>
      <c r="N3701" s="133">
        <v>28644663528124.789</v>
      </c>
      <c r="O3701" s="132">
        <v>0.71166383331831451</v>
      </c>
      <c r="P3701" s="132">
        <v>0.77799892449341901</v>
      </c>
      <c r="Q3701" s="133">
        <v>7065.7778806425231</v>
      </c>
      <c r="R3701" s="426">
        <v>1.2289206031112356</v>
      </c>
    </row>
    <row r="3702" spans="1:18">
      <c r="A3702" s="134">
        <f t="shared" si="57"/>
        <v>3697</v>
      </c>
      <c r="B3702" s="131">
        <v>11755804.520079853</v>
      </c>
      <c r="C3702" s="131">
        <v>5647103.8494658368</v>
      </c>
      <c r="D3702" s="131">
        <v>1629134.6732464936</v>
      </c>
      <c r="E3702" s="131">
        <v>4552370.9687677529</v>
      </c>
      <c r="F3702" s="133">
        <v>275261845802.76709</v>
      </c>
      <c r="G3702" s="133">
        <v>73014161602.171219</v>
      </c>
      <c r="H3702" s="133">
        <v>625930252468.39844</v>
      </c>
      <c r="I3702" s="133">
        <v>10109986951197.516</v>
      </c>
      <c r="J3702" s="133">
        <v>248287494492.21027</v>
      </c>
      <c r="K3702" s="133">
        <v>145808901951.41226</v>
      </c>
      <c r="L3702" s="133">
        <v>3626979169971.5801</v>
      </c>
      <c r="M3702" s="133">
        <v>14756992770081.117</v>
      </c>
      <c r="N3702" s="133">
        <v>15722365037033.455</v>
      </c>
      <c r="O3702" s="132">
        <v>0.56959963974988503</v>
      </c>
      <c r="P3702" s="132">
        <v>0.64888305857182704</v>
      </c>
      <c r="Q3702" s="133">
        <v>3878.2350856027269</v>
      </c>
      <c r="R3702" s="426">
        <v>1.1485651174828662</v>
      </c>
    </row>
    <row r="3703" spans="1:18">
      <c r="A3703" s="134">
        <f t="shared" si="57"/>
        <v>3698</v>
      </c>
      <c r="B3703" s="131">
        <v>12325065.832590833</v>
      </c>
      <c r="C3703" s="131">
        <v>20793092.163819794</v>
      </c>
      <c r="D3703" s="131">
        <v>707670.06244132319</v>
      </c>
      <c r="E3703" s="131">
        <v>6438063.3083540592</v>
      </c>
      <c r="F3703" s="133">
        <v>233895686462.68082</v>
      </c>
      <c r="G3703" s="133">
        <v>40359076106.781891</v>
      </c>
      <c r="H3703" s="133">
        <v>575648627522.44678</v>
      </c>
      <c r="I3703" s="133">
        <v>27250804866810.141</v>
      </c>
      <c r="J3703" s="133">
        <v>421781845189.25079</v>
      </c>
      <c r="K3703" s="133">
        <v>68275977890.512794</v>
      </c>
      <c r="L3703" s="133">
        <v>2255870252167.7261</v>
      </c>
      <c r="M3703" s="133">
        <v>30572381569580.074</v>
      </c>
      <c r="N3703" s="133">
        <v>32541778746816.684</v>
      </c>
      <c r="O3703" s="132">
        <v>0.69957885457736979</v>
      </c>
      <c r="P3703" s="132">
        <v>0.76122867637315061</v>
      </c>
      <c r="Q3703" s="133">
        <v>8027.0791186030301</v>
      </c>
      <c r="R3703" s="426">
        <v>1.3092959994816669</v>
      </c>
    </row>
    <row r="3704" spans="1:18">
      <c r="A3704" s="134">
        <f t="shared" si="57"/>
        <v>3699</v>
      </c>
      <c r="B3704" s="131">
        <v>8089328.9110089652</v>
      </c>
      <c r="C3704" s="131">
        <v>3942995.6472549932</v>
      </c>
      <c r="D3704" s="131">
        <v>796596.93008968583</v>
      </c>
      <c r="E3704" s="131">
        <v>3668134.6037899451</v>
      </c>
      <c r="F3704" s="133">
        <v>165352358829.6037</v>
      </c>
      <c r="G3704" s="133">
        <v>33397184276.966721</v>
      </c>
      <c r="H3704" s="133">
        <v>408547158293.90479</v>
      </c>
      <c r="I3704" s="133">
        <v>7221065619410.8574</v>
      </c>
      <c r="J3704" s="133">
        <v>261876200524.8634</v>
      </c>
      <c r="K3704" s="133">
        <v>78739256608.683701</v>
      </c>
      <c r="L3704" s="133">
        <v>2183523309840.4307</v>
      </c>
      <c r="M3704" s="133">
        <v>10153751544678.738</v>
      </c>
      <c r="N3704" s="133">
        <v>10877219253101.736</v>
      </c>
      <c r="O3704" s="132">
        <v>0.56674835735025797</v>
      </c>
      <c r="P3704" s="132">
        <v>0.63310834704043661</v>
      </c>
      <c r="Q3704" s="133">
        <v>2683.0831902076311</v>
      </c>
      <c r="R3704" s="426">
        <v>1.1735352756615569</v>
      </c>
    </row>
    <row r="3705" spans="1:18">
      <c r="A3705" s="134">
        <f t="shared" si="57"/>
        <v>3700</v>
      </c>
      <c r="B3705" s="131">
        <v>5810961.2999746269</v>
      </c>
      <c r="C3705" s="131">
        <v>3205794.2199118044</v>
      </c>
      <c r="D3705" s="131">
        <v>1020967.950047849</v>
      </c>
      <c r="E3705" s="131">
        <v>4190813.6076939693</v>
      </c>
      <c r="F3705" s="133">
        <v>180927129324.68524</v>
      </c>
      <c r="G3705" s="133">
        <v>37880404417.5121</v>
      </c>
      <c r="H3705" s="133">
        <v>504609404333.18445</v>
      </c>
      <c r="I3705" s="133">
        <v>6651052986264.1748</v>
      </c>
      <c r="J3705" s="133">
        <v>248545045418.07266</v>
      </c>
      <c r="K3705" s="133">
        <v>68761777615.559982</v>
      </c>
      <c r="L3705" s="133">
        <v>1972633240798.4194</v>
      </c>
      <c r="M3705" s="133">
        <v>9445602454429.4102</v>
      </c>
      <c r="N3705" s="133">
        <v>10130613291020.934</v>
      </c>
      <c r="O3705" s="132">
        <v>0.5811170909455845</v>
      </c>
      <c r="P3705" s="132">
        <v>0.6582550250506044</v>
      </c>
      <c r="Q3705" s="133">
        <v>2498.9179306909064</v>
      </c>
      <c r="R3705" s="426">
        <v>0.98434634367998197</v>
      </c>
    </row>
    <row r="3706" spans="1:18">
      <c r="A3706" s="134">
        <f t="shared" si="57"/>
        <v>3701</v>
      </c>
      <c r="B3706" s="131">
        <v>11497624.562154211</v>
      </c>
      <c r="C3706" s="131">
        <v>12288985.593759159</v>
      </c>
      <c r="D3706" s="131">
        <v>1922154.7141982121</v>
      </c>
      <c r="E3706" s="131">
        <v>3527073.9412872568</v>
      </c>
      <c r="F3706" s="133">
        <v>198779871508.37335</v>
      </c>
      <c r="G3706" s="133">
        <v>57205624408.426361</v>
      </c>
      <c r="H3706" s="133">
        <v>105122665299.32562</v>
      </c>
      <c r="I3706" s="133">
        <v>16779167698580.051</v>
      </c>
      <c r="J3706" s="133">
        <v>218671057487.7923</v>
      </c>
      <c r="K3706" s="133">
        <v>183163653715.89124</v>
      </c>
      <c r="L3706" s="133">
        <v>4607445405954.3467</v>
      </c>
      <c r="M3706" s="133">
        <v>21893570481037.406</v>
      </c>
      <c r="N3706" s="133">
        <v>23164146288221.539</v>
      </c>
      <c r="O3706" s="132">
        <v>0.64598980066525802</v>
      </c>
      <c r="P3706" s="132">
        <v>0.71829222305103813</v>
      </c>
      <c r="Q3706" s="133">
        <v>5713.8989364137988</v>
      </c>
      <c r="R3706" s="426">
        <v>1.1658184773677873</v>
      </c>
    </row>
    <row r="3707" spans="1:18">
      <c r="A3707" s="134">
        <f t="shared" si="57"/>
        <v>3702</v>
      </c>
      <c r="B3707" s="131">
        <v>14020946.892979911</v>
      </c>
      <c r="C3707" s="131">
        <v>22228857.062685855</v>
      </c>
      <c r="D3707" s="131">
        <v>1174968.2089501068</v>
      </c>
      <c r="E3707" s="131">
        <v>3471080.9333598446</v>
      </c>
      <c r="F3707" s="133">
        <v>258367075031.41647</v>
      </c>
      <c r="G3707" s="133">
        <v>55575770229.208176</v>
      </c>
      <c r="H3707" s="133">
        <v>791490308470.27161</v>
      </c>
      <c r="I3707" s="133">
        <v>27712488012472.098</v>
      </c>
      <c r="J3707" s="133">
        <v>125019030314.37241</v>
      </c>
      <c r="K3707" s="133">
        <v>84623683098.186417</v>
      </c>
      <c r="L3707" s="133">
        <v>2747709310683.4619</v>
      </c>
      <c r="M3707" s="133">
        <v>31461330345038.391</v>
      </c>
      <c r="N3707" s="133">
        <v>33529412837799.477</v>
      </c>
      <c r="O3707" s="132">
        <v>0.71416138420265673</v>
      </c>
      <c r="P3707" s="132">
        <v>0.78389902480714124</v>
      </c>
      <c r="Q3707" s="133">
        <v>8270.6987759742169</v>
      </c>
      <c r="R3707" s="426">
        <v>1.1890101152157204</v>
      </c>
    </row>
    <row r="3708" spans="1:18">
      <c r="A3708" s="134">
        <f t="shared" si="57"/>
        <v>3703</v>
      </c>
      <c r="B3708" s="131">
        <v>19396651.240033012</v>
      </c>
      <c r="C3708" s="131">
        <v>13335673.015545422</v>
      </c>
      <c r="D3708" s="131">
        <v>462853.70928783424</v>
      </c>
      <c r="E3708" s="131">
        <v>2894932.6048110574</v>
      </c>
      <c r="F3708" s="133">
        <v>246667082647.00708</v>
      </c>
      <c r="G3708" s="133">
        <v>62216511281.924301</v>
      </c>
      <c r="H3708" s="133">
        <v>815269903136.63892</v>
      </c>
      <c r="I3708" s="133">
        <v>24679093848158.648</v>
      </c>
      <c r="J3708" s="133">
        <v>161591490839.39786</v>
      </c>
      <c r="K3708" s="133">
        <v>55691429809.692978</v>
      </c>
      <c r="L3708" s="133">
        <v>1271703008058.1321</v>
      </c>
      <c r="M3708" s="133">
        <v>26983349680002.512</v>
      </c>
      <c r="N3708" s="133">
        <v>28678427899628.836</v>
      </c>
      <c r="O3708" s="132">
        <v>0.6760881829726566</v>
      </c>
      <c r="P3708" s="132">
        <v>0.73732610586434155</v>
      </c>
      <c r="Q3708" s="133">
        <v>7074.1065366622688</v>
      </c>
      <c r="R3708" s="426">
        <v>1.3051855644867547</v>
      </c>
    </row>
    <row r="3709" spans="1:18">
      <c r="A3709" s="134">
        <f t="shared" si="57"/>
        <v>3704</v>
      </c>
      <c r="B3709" s="131">
        <v>7619210.7211141018</v>
      </c>
      <c r="C3709" s="131">
        <v>3277904.4412693181</v>
      </c>
      <c r="D3709" s="131">
        <v>696235.66946514905</v>
      </c>
      <c r="E3709" s="131">
        <v>4871368.5019486044</v>
      </c>
      <c r="F3709" s="133">
        <v>188952710585.23209</v>
      </c>
      <c r="G3709" s="133">
        <v>43291983012.9216</v>
      </c>
      <c r="H3709" s="133">
        <v>596567934116.64172</v>
      </c>
      <c r="I3709" s="133">
        <v>7032669775979.8037</v>
      </c>
      <c r="J3709" s="133">
        <v>260466717408.71112</v>
      </c>
      <c r="K3709" s="133">
        <v>54641705121.103569</v>
      </c>
      <c r="L3709" s="133">
        <v>1240257031053.9485</v>
      </c>
      <c r="M3709" s="133">
        <v>9184603163680.209</v>
      </c>
      <c r="N3709" s="133">
        <v>9861384044125.2773</v>
      </c>
      <c r="O3709" s="132">
        <v>0.54744389026713935</v>
      </c>
      <c r="P3709" s="132">
        <v>0.60863395829337896</v>
      </c>
      <c r="Q3709" s="133">
        <v>2432.5071643130927</v>
      </c>
      <c r="R3709" s="426">
        <v>0.88143955225873183</v>
      </c>
    </row>
    <row r="3710" spans="1:18">
      <c r="A3710" s="134">
        <f t="shared" si="57"/>
        <v>3705</v>
      </c>
      <c r="B3710" s="131">
        <v>6594771.0025958819</v>
      </c>
      <c r="C3710" s="131">
        <v>4083530.7789071221</v>
      </c>
      <c r="D3710" s="131">
        <v>1097572.885835343</v>
      </c>
      <c r="E3710" s="131">
        <v>3783187.223769288</v>
      </c>
      <c r="F3710" s="133">
        <v>196866802329.07962</v>
      </c>
      <c r="G3710" s="133">
        <v>51019898703.682922</v>
      </c>
      <c r="H3710" s="133">
        <v>286218288946.38989</v>
      </c>
      <c r="I3710" s="133">
        <v>7139178240805.9385</v>
      </c>
      <c r="J3710" s="133">
        <v>252168041698.931</v>
      </c>
      <c r="K3710" s="133">
        <v>84843801099.622772</v>
      </c>
      <c r="L3710" s="133">
        <v>2607617191701.3833</v>
      </c>
      <c r="M3710" s="133">
        <v>10370025564252.266</v>
      </c>
      <c r="N3710" s="133">
        <v>11011300101359.232</v>
      </c>
      <c r="O3710" s="132">
        <v>0.61764882862071635</v>
      </c>
      <c r="P3710" s="132">
        <v>0.68197428103955682</v>
      </c>
      <c r="Q3710" s="133">
        <v>2716.1569070940386</v>
      </c>
      <c r="R3710" s="426">
        <v>1.0414595596706941</v>
      </c>
    </row>
    <row r="3711" spans="1:18">
      <c r="A3711" s="134">
        <f t="shared" si="57"/>
        <v>3706</v>
      </c>
      <c r="B3711" s="131">
        <v>8656268.181664858</v>
      </c>
      <c r="C3711" s="131">
        <v>4349556.5772190019</v>
      </c>
      <c r="D3711" s="131">
        <v>862324.76418195234</v>
      </c>
      <c r="E3711" s="131">
        <v>5255914.859913554</v>
      </c>
      <c r="F3711" s="133">
        <v>131461001752.41676</v>
      </c>
      <c r="G3711" s="133">
        <v>30435782551.861732</v>
      </c>
      <c r="H3711" s="133">
        <v>641189071122.68457</v>
      </c>
      <c r="I3711" s="133">
        <v>6570823346052.834</v>
      </c>
      <c r="J3711" s="133">
        <v>309130427940.18793</v>
      </c>
      <c r="K3711" s="133">
        <v>81035297603.953049</v>
      </c>
      <c r="L3711" s="133">
        <v>1721128007682.6565</v>
      </c>
      <c r="M3711" s="133">
        <v>9323306150402.3164</v>
      </c>
      <c r="N3711" s="133">
        <v>10028979666179.086</v>
      </c>
      <c r="O3711" s="132">
        <v>0.52205564898398726</v>
      </c>
      <c r="P3711" s="132">
        <v>0.58063781089049016</v>
      </c>
      <c r="Q3711" s="133">
        <v>2473.8479689637606</v>
      </c>
      <c r="R3711" s="426">
        <v>0.92318990741321594</v>
      </c>
    </row>
    <row r="3712" spans="1:18">
      <c r="A3712" s="134">
        <f t="shared" si="57"/>
        <v>3707</v>
      </c>
      <c r="B3712" s="131">
        <v>12554973.674938923</v>
      </c>
      <c r="C3712" s="131">
        <v>15813950.003393259</v>
      </c>
      <c r="D3712" s="131">
        <v>1218207.1714823763</v>
      </c>
      <c r="E3712" s="131">
        <v>3645001.9361584703</v>
      </c>
      <c r="F3712" s="133">
        <v>237692270975.77075</v>
      </c>
      <c r="G3712" s="133">
        <v>63299911855.022026</v>
      </c>
      <c r="H3712" s="133">
        <v>710618401972.54773</v>
      </c>
      <c r="I3712" s="133">
        <v>24358278945849.789</v>
      </c>
      <c r="J3712" s="133">
        <v>212296315650.64972</v>
      </c>
      <c r="K3712" s="133">
        <v>89112278610.963043</v>
      </c>
      <c r="L3712" s="133">
        <v>3166594851776.5713</v>
      </c>
      <c r="M3712" s="133">
        <v>28536900793860.52</v>
      </c>
      <c r="N3712" s="133">
        <v>30205476099665.762</v>
      </c>
      <c r="O3712" s="132">
        <v>0.69711380889186969</v>
      </c>
      <c r="P3712" s="132">
        <v>0.76666721501703861</v>
      </c>
      <c r="Q3712" s="133">
        <v>7450.7834483635324</v>
      </c>
      <c r="R3712" s="426">
        <v>1.1919115414145471</v>
      </c>
    </row>
    <row r="3713" spans="1:18">
      <c r="A3713" s="134">
        <f t="shared" si="57"/>
        <v>3708</v>
      </c>
      <c r="B3713" s="131">
        <v>9411422.5490206722</v>
      </c>
      <c r="C3713" s="131">
        <v>12606641.066131147</v>
      </c>
      <c r="D3713" s="131">
        <v>1919577.9472197043</v>
      </c>
      <c r="E3713" s="131">
        <v>4052009.8193620183</v>
      </c>
      <c r="F3713" s="133">
        <v>216686667605.5249</v>
      </c>
      <c r="G3713" s="133">
        <v>57136958761.23098</v>
      </c>
      <c r="H3713" s="133">
        <v>403927105311.65869</v>
      </c>
      <c r="I3713" s="133">
        <v>16716991898284.74</v>
      </c>
      <c r="J3713" s="133">
        <v>213634813990.25681</v>
      </c>
      <c r="K3713" s="133">
        <v>151904026132.72034</v>
      </c>
      <c r="L3713" s="133">
        <v>3988594722091.4688</v>
      </c>
      <c r="M3713" s="133">
        <v>21475052565810.844</v>
      </c>
      <c r="N3713" s="133">
        <v>22729292323912.902</v>
      </c>
      <c r="O3713" s="132">
        <v>0.65670549111972787</v>
      </c>
      <c r="P3713" s="132">
        <v>0.73066025248430544</v>
      </c>
      <c r="Q3713" s="133">
        <v>5606.6335283455601</v>
      </c>
      <c r="R3713" s="426">
        <v>1.1252694206372145</v>
      </c>
    </row>
    <row r="3714" spans="1:18">
      <c r="A3714" s="134">
        <f t="shared" si="57"/>
        <v>3709</v>
      </c>
      <c r="B3714" s="131">
        <v>10732720.600261126</v>
      </c>
      <c r="C3714" s="131">
        <v>4074070.9980191523</v>
      </c>
      <c r="D3714" s="131">
        <v>529315.60937992227</v>
      </c>
      <c r="E3714" s="131">
        <v>3039933.6177206188</v>
      </c>
      <c r="F3714" s="133">
        <v>243456721082.83838</v>
      </c>
      <c r="G3714" s="133">
        <v>46173934133.090225</v>
      </c>
      <c r="H3714" s="133">
        <v>620987078398.94873</v>
      </c>
      <c r="I3714" s="133">
        <v>8065125140608.9561</v>
      </c>
      <c r="J3714" s="133">
        <v>142527040701.07315</v>
      </c>
      <c r="K3714" s="133">
        <v>61404223839.638931</v>
      </c>
      <c r="L3714" s="133">
        <v>1043295282674.7162</v>
      </c>
      <c r="M3714" s="133">
        <v>9933338766223.332</v>
      </c>
      <c r="N3714" s="133">
        <v>10687129581058.502</v>
      </c>
      <c r="O3714" s="132">
        <v>0.56374530088823982</v>
      </c>
      <c r="P3714" s="132">
        <v>0.62307457628014518</v>
      </c>
      <c r="Q3714" s="133">
        <v>2636.1937792448202</v>
      </c>
      <c r="R3714" s="426">
        <v>1.1567063893833218</v>
      </c>
    </row>
    <row r="3715" spans="1:18">
      <c r="A3715" s="134">
        <f t="shared" si="57"/>
        <v>3710</v>
      </c>
      <c r="B3715" s="131">
        <v>10958608.06867894</v>
      </c>
      <c r="C3715" s="131">
        <v>4397251.4199987138</v>
      </c>
      <c r="D3715" s="131">
        <v>1578342.5300613437</v>
      </c>
      <c r="E3715" s="131">
        <v>4333849.4677343648</v>
      </c>
      <c r="F3715" s="133">
        <v>231462105194.59073</v>
      </c>
      <c r="G3715" s="133">
        <v>68573006645.268311</v>
      </c>
      <c r="H3715" s="133">
        <v>341207916080.07135</v>
      </c>
      <c r="I3715" s="133">
        <v>9965042300198.5547</v>
      </c>
      <c r="J3715" s="133">
        <v>248062197228.96457</v>
      </c>
      <c r="K3715" s="133">
        <v>168207749658.91949</v>
      </c>
      <c r="L3715" s="133">
        <v>3855696143514.3062</v>
      </c>
      <c r="M3715" s="133">
        <v>14578216306680.818</v>
      </c>
      <c r="N3715" s="133">
        <v>15529597481309.367</v>
      </c>
      <c r="O3715" s="132">
        <v>0.56717285101233961</v>
      </c>
      <c r="P3715" s="132">
        <v>0.63918051727528991</v>
      </c>
      <c r="Q3715" s="133">
        <v>3830.6851211912599</v>
      </c>
      <c r="R3715" s="426">
        <v>1.2736659857038497</v>
      </c>
    </row>
    <row r="3716" spans="1:18">
      <c r="A3716" s="134">
        <f t="shared" si="57"/>
        <v>3711</v>
      </c>
      <c r="B3716" s="131">
        <v>6626281.4976559933</v>
      </c>
      <c r="C3716" s="131">
        <v>13315966.456985274</v>
      </c>
      <c r="D3716" s="131">
        <v>1665702.9847603829</v>
      </c>
      <c r="E3716" s="131">
        <v>4029972.4607261</v>
      </c>
      <c r="F3716" s="133">
        <v>264690534228.97757</v>
      </c>
      <c r="G3716" s="133">
        <v>38262428107.120636</v>
      </c>
      <c r="H3716" s="133">
        <v>481677102262.49841</v>
      </c>
      <c r="I3716" s="133">
        <v>21577554051735.027</v>
      </c>
      <c r="J3716" s="133">
        <v>227580831633.74875</v>
      </c>
      <c r="K3716" s="133">
        <v>111148730001.60722</v>
      </c>
      <c r="L3716" s="133">
        <v>3904581235758.0425</v>
      </c>
      <c r="M3716" s="133">
        <v>26302541951390.926</v>
      </c>
      <c r="N3716" s="133">
        <v>27999572611819.461</v>
      </c>
      <c r="O3716" s="132">
        <v>0.72783877153321519</v>
      </c>
      <c r="P3716" s="132">
        <v>0.79952378985912265</v>
      </c>
      <c r="Q3716" s="133">
        <v>6906.6533329599069</v>
      </c>
      <c r="R3716" s="426">
        <v>1.1400703186357435</v>
      </c>
    </row>
    <row r="3717" spans="1:18">
      <c r="A3717" s="134">
        <f t="shared" si="57"/>
        <v>3712</v>
      </c>
      <c r="B3717" s="131">
        <v>7030377.7354576141</v>
      </c>
      <c r="C3717" s="131">
        <v>6489128.0668946933</v>
      </c>
      <c r="D3717" s="131">
        <v>1132235.9115417376</v>
      </c>
      <c r="E3717" s="131">
        <v>2678720.1144938469</v>
      </c>
      <c r="F3717" s="133">
        <v>243170750381.56192</v>
      </c>
      <c r="G3717" s="133">
        <v>42620790154.849419</v>
      </c>
      <c r="H3717" s="133">
        <v>590922298512.0697</v>
      </c>
      <c r="I3717" s="133">
        <v>10939647826704.762</v>
      </c>
      <c r="J3717" s="133">
        <v>165882922665.88535</v>
      </c>
      <c r="K3717" s="133">
        <v>80351433285.398849</v>
      </c>
      <c r="L3717" s="133">
        <v>2609101569209.9326</v>
      </c>
      <c r="M3717" s="133">
        <v>14385906050378.047</v>
      </c>
      <c r="N3717" s="133">
        <v>15353615222075.969</v>
      </c>
      <c r="O3717" s="132">
        <v>0.64171032567839026</v>
      </c>
      <c r="P3717" s="132">
        <v>0.72404896826410292</v>
      </c>
      <c r="Q3717" s="133">
        <v>3787.275585119874</v>
      </c>
      <c r="R3717" s="426">
        <v>1.233812706850878</v>
      </c>
    </row>
    <row r="3718" spans="1:18">
      <c r="A3718" s="134">
        <f t="shared" si="57"/>
        <v>3713</v>
      </c>
      <c r="B3718" s="131">
        <v>10410432.237712711</v>
      </c>
      <c r="C3718" s="131">
        <v>7629912.7896530814</v>
      </c>
      <c r="D3718" s="131">
        <v>893527.50354454946</v>
      </c>
      <c r="E3718" s="131">
        <v>3796632.2659836868</v>
      </c>
      <c r="F3718" s="133">
        <v>212518712531.68369</v>
      </c>
      <c r="G3718" s="133">
        <v>42202773085.084656</v>
      </c>
      <c r="H3718" s="133">
        <v>699229680070.99622</v>
      </c>
      <c r="I3718" s="133">
        <v>13099442209973.158</v>
      </c>
      <c r="J3718" s="133">
        <v>194392727115.10602</v>
      </c>
      <c r="K3718" s="133">
        <v>67595717941.111252</v>
      </c>
      <c r="L3718" s="133">
        <v>1895586374662.2266</v>
      </c>
      <c r="M3718" s="133">
        <v>15956246709762.598</v>
      </c>
      <c r="N3718" s="133">
        <v>16951361313479.797</v>
      </c>
      <c r="O3718" s="132">
        <v>0.64101395491130064</v>
      </c>
      <c r="P3718" s="132">
        <v>0.70858151796918412</v>
      </c>
      <c r="Q3718" s="133">
        <v>4181.3915425455834</v>
      </c>
      <c r="R3718" s="426">
        <v>1.0425125939610311</v>
      </c>
    </row>
    <row r="3719" spans="1:18">
      <c r="A3719" s="134">
        <f t="shared" si="57"/>
        <v>3714</v>
      </c>
      <c r="B3719" s="131">
        <v>13223277.659396425</v>
      </c>
      <c r="C3719" s="131">
        <v>20900811.09415194</v>
      </c>
      <c r="D3719" s="131">
        <v>875128.23073628836</v>
      </c>
      <c r="E3719" s="131">
        <v>3993244.2171956897</v>
      </c>
      <c r="F3719" s="133">
        <v>244364884061.85107</v>
      </c>
      <c r="G3719" s="133">
        <v>57538366036.571426</v>
      </c>
      <c r="H3719" s="133">
        <v>40753335734.30014</v>
      </c>
      <c r="I3719" s="133">
        <v>28685753225085.195</v>
      </c>
      <c r="J3719" s="133">
        <v>246873323383.00592</v>
      </c>
      <c r="K3719" s="133">
        <v>124030288689.74826</v>
      </c>
      <c r="L3719" s="133">
        <v>1806651873029.813</v>
      </c>
      <c r="M3719" s="133">
        <v>30904062045922.066</v>
      </c>
      <c r="N3719" s="133">
        <v>32906285083120.387</v>
      </c>
      <c r="O3719" s="132">
        <v>0.71494462674560311</v>
      </c>
      <c r="P3719" s="132">
        <v>0.76943243690370999</v>
      </c>
      <c r="Q3719" s="133">
        <v>8116.9918803947676</v>
      </c>
      <c r="R3719" s="426">
        <v>0.97828373218153419</v>
      </c>
    </row>
    <row r="3720" spans="1:18">
      <c r="A3720" s="134">
        <f t="shared" ref="A3720:A3783" si="58">A3719+1</f>
        <v>3715</v>
      </c>
      <c r="B3720" s="131">
        <v>13743612.897723006</v>
      </c>
      <c r="C3720" s="131">
        <v>6681806.3128534686</v>
      </c>
      <c r="D3720" s="131">
        <v>1095796.4375278307</v>
      </c>
      <c r="E3720" s="131">
        <v>3611712.8530655243</v>
      </c>
      <c r="F3720" s="133">
        <v>207119430778.40359</v>
      </c>
      <c r="G3720" s="133">
        <v>62959439966.143761</v>
      </c>
      <c r="H3720" s="133">
        <v>348248115936.96191</v>
      </c>
      <c r="I3720" s="133">
        <v>12555637096673.598</v>
      </c>
      <c r="J3720" s="133">
        <v>231386794076.5957</v>
      </c>
      <c r="K3720" s="133">
        <v>110267751511.62828</v>
      </c>
      <c r="L3720" s="133">
        <v>2142884541369.8501</v>
      </c>
      <c r="M3720" s="133">
        <v>15388424299568.633</v>
      </c>
      <c r="N3720" s="133">
        <v>16553870250596.449</v>
      </c>
      <c r="O3720" s="132">
        <v>0.59763429800929468</v>
      </c>
      <c r="P3720" s="132">
        <v>0.66612894595040861</v>
      </c>
      <c r="Q3720" s="133">
        <v>4083.342439712987</v>
      </c>
      <c r="R3720" s="426">
        <v>1.0070717650436445</v>
      </c>
    </row>
    <row r="3721" spans="1:18">
      <c r="A3721" s="134">
        <f t="shared" si="58"/>
        <v>3716</v>
      </c>
      <c r="B3721" s="131">
        <v>10424246.572080042</v>
      </c>
      <c r="C3721" s="131">
        <v>17714710.560009461</v>
      </c>
      <c r="D3721" s="131">
        <v>443229.05848872015</v>
      </c>
      <c r="E3721" s="131">
        <v>3861368.0872018049</v>
      </c>
      <c r="F3721" s="133">
        <v>196428657167.01886</v>
      </c>
      <c r="G3721" s="133">
        <v>43596023726.32782</v>
      </c>
      <c r="H3721" s="133">
        <v>2880918147.4937267</v>
      </c>
      <c r="I3721" s="133">
        <v>21879685169798.977</v>
      </c>
      <c r="J3721" s="133">
        <v>186206601121.09509</v>
      </c>
      <c r="K3721" s="133">
        <v>35587637957.229538</v>
      </c>
      <c r="L3721" s="133">
        <v>972251941820.4646</v>
      </c>
      <c r="M3721" s="133">
        <v>23076612268845.258</v>
      </c>
      <c r="N3721" s="133">
        <v>24471490645607.121</v>
      </c>
      <c r="O3721" s="132">
        <v>0.72457542890823734</v>
      </c>
      <c r="P3721" s="132">
        <v>0.77515259364638789</v>
      </c>
      <c r="Q3721" s="133">
        <v>6036.3815110032365</v>
      </c>
      <c r="R3721" s="426">
        <v>0.95453732670646252</v>
      </c>
    </row>
    <row r="3722" spans="1:18">
      <c r="A3722" s="134">
        <f t="shared" si="58"/>
        <v>3717</v>
      </c>
      <c r="B3722" s="131">
        <v>9360707.2177523654</v>
      </c>
      <c r="C3722" s="131">
        <v>3472463.0964686009</v>
      </c>
      <c r="D3722" s="131">
        <v>800446.96421782125</v>
      </c>
      <c r="E3722" s="131">
        <v>3545204.9034742541</v>
      </c>
      <c r="F3722" s="133">
        <v>252908848711.73917</v>
      </c>
      <c r="G3722" s="133">
        <v>61764706176.939095</v>
      </c>
      <c r="H3722" s="133">
        <v>751999876311.52893</v>
      </c>
      <c r="I3722" s="133">
        <v>7960003853904.2842</v>
      </c>
      <c r="J3722" s="133">
        <v>137507783473.28143</v>
      </c>
      <c r="K3722" s="133">
        <v>69976761364.433731</v>
      </c>
      <c r="L3722" s="133">
        <v>2119918602230.6226</v>
      </c>
      <c r="M3722" s="133">
        <v>11039406877284.152</v>
      </c>
      <c r="N3722" s="133">
        <v>11861096343399.313</v>
      </c>
      <c r="O3722" s="132">
        <v>0.58235757931389842</v>
      </c>
      <c r="P3722" s="132">
        <v>0.6663397319676434</v>
      </c>
      <c r="Q3722" s="133">
        <v>2925.7761083866089</v>
      </c>
      <c r="R3722" s="426">
        <v>1.0788356080473995</v>
      </c>
    </row>
    <row r="3723" spans="1:18">
      <c r="A3723" s="134">
        <f t="shared" si="58"/>
        <v>3718</v>
      </c>
      <c r="B3723" s="131">
        <v>10588382.299918003</v>
      </c>
      <c r="C3723" s="131">
        <v>4843350.8222441571</v>
      </c>
      <c r="D3723" s="131">
        <v>654555.40111195319</v>
      </c>
      <c r="E3723" s="131">
        <v>4121988.5956872273</v>
      </c>
      <c r="F3723" s="133">
        <v>226736824719.49042</v>
      </c>
      <c r="G3723" s="133">
        <v>61282795423.882088</v>
      </c>
      <c r="H3723" s="133">
        <v>657941899664.80383</v>
      </c>
      <c r="I3723" s="133">
        <v>9691240131856.0273</v>
      </c>
      <c r="J3723" s="133">
        <v>193606048165.31436</v>
      </c>
      <c r="K3723" s="133">
        <v>53375025777.841194</v>
      </c>
      <c r="L3723" s="133">
        <v>1638612955664.9875</v>
      </c>
      <c r="M3723" s="133">
        <v>12234776061128.977</v>
      </c>
      <c r="N3723" s="133">
        <v>13180388153267.4</v>
      </c>
      <c r="O3723" s="132">
        <v>0.58949847704674418</v>
      </c>
      <c r="P3723" s="132">
        <v>0.6418908977528488</v>
      </c>
      <c r="Q3723" s="133">
        <v>3251.2057605494329</v>
      </c>
      <c r="R3723" s="426">
        <v>1.1381651288729995</v>
      </c>
    </row>
    <row r="3724" spans="1:18">
      <c r="A3724" s="134">
        <f t="shared" si="58"/>
        <v>3719</v>
      </c>
      <c r="B3724" s="131">
        <v>12583368.888393182</v>
      </c>
      <c r="C3724" s="131">
        <v>8574431.8778353706</v>
      </c>
      <c r="D3724" s="131">
        <v>1067106.6119216299</v>
      </c>
      <c r="E3724" s="131">
        <v>6247510.7294322681</v>
      </c>
      <c r="F3724" s="133">
        <v>205848711907.62653</v>
      </c>
      <c r="G3724" s="133">
        <v>33901256089.03894</v>
      </c>
      <c r="H3724" s="133">
        <v>728310691672.2948</v>
      </c>
      <c r="I3724" s="133">
        <v>11807869405032.66</v>
      </c>
      <c r="J3724" s="133">
        <v>405267629264.42322</v>
      </c>
      <c r="K3724" s="133">
        <v>72417242449.369232</v>
      </c>
      <c r="L3724" s="133">
        <v>1907583231648.1514</v>
      </c>
      <c r="M3724" s="133">
        <v>14921448200066.898</v>
      </c>
      <c r="N3724" s="133">
        <v>15943555411602.92</v>
      </c>
      <c r="O3724" s="132">
        <v>0.5490949931459328</v>
      </c>
      <c r="P3724" s="132">
        <v>0.61937032640271217</v>
      </c>
      <c r="Q3724" s="133">
        <v>3932.7961054767934</v>
      </c>
      <c r="R3724" s="426">
        <v>0.93475807289612134</v>
      </c>
    </row>
    <row r="3725" spans="1:18">
      <c r="A3725" s="134">
        <f t="shared" si="58"/>
        <v>3720</v>
      </c>
      <c r="B3725" s="131">
        <v>8268646.8527219016</v>
      </c>
      <c r="C3725" s="131">
        <v>4086435.1036953283</v>
      </c>
      <c r="D3725" s="131">
        <v>1009036.8640169104</v>
      </c>
      <c r="E3725" s="131">
        <v>4178422.3587354808</v>
      </c>
      <c r="F3725" s="133">
        <v>248665821192.73883</v>
      </c>
      <c r="G3725" s="133">
        <v>61022762757.234894</v>
      </c>
      <c r="H3725" s="133">
        <v>575644345737.68372</v>
      </c>
      <c r="I3725" s="133">
        <v>8790229987615.0313</v>
      </c>
      <c r="J3725" s="133">
        <v>355010814157.73285</v>
      </c>
      <c r="K3725" s="133">
        <v>109589636659.68877</v>
      </c>
      <c r="L3725" s="133">
        <v>2218407596909.3228</v>
      </c>
      <c r="M3725" s="133">
        <v>12048882381079.459</v>
      </c>
      <c r="N3725" s="133">
        <v>12946513831339.061</v>
      </c>
      <c r="O3725" s="132">
        <v>0.6105743238902861</v>
      </c>
      <c r="P3725" s="132">
        <v>0.68060686468852638</v>
      </c>
      <c r="Q3725" s="133">
        <v>3193.5159919435273</v>
      </c>
      <c r="R3725" s="426">
        <v>1.0032826209396972</v>
      </c>
    </row>
    <row r="3726" spans="1:18">
      <c r="A3726" s="134">
        <f t="shared" si="58"/>
        <v>3721</v>
      </c>
      <c r="B3726" s="131">
        <v>6413908.6978813214</v>
      </c>
      <c r="C3726" s="131">
        <v>3196924.4422210455</v>
      </c>
      <c r="D3726" s="131">
        <v>715595.37472746265</v>
      </c>
      <c r="E3726" s="131">
        <v>4724572.8897274947</v>
      </c>
      <c r="F3726" s="133">
        <v>240027407598.36096</v>
      </c>
      <c r="G3726" s="133">
        <v>54934440231.023453</v>
      </c>
      <c r="H3726" s="133">
        <v>631650487092.40369</v>
      </c>
      <c r="I3726" s="133">
        <v>7393684128655.1553</v>
      </c>
      <c r="J3726" s="133">
        <v>320775983969.44714</v>
      </c>
      <c r="K3726" s="133">
        <v>60847544323.492477</v>
      </c>
      <c r="L3726" s="133">
        <v>1493697416937.6953</v>
      </c>
      <c r="M3726" s="133">
        <v>9900655560978.1934</v>
      </c>
      <c r="N3726" s="133">
        <v>10659056033371.529</v>
      </c>
      <c r="O3726" s="132">
        <v>0.58332140421935574</v>
      </c>
      <c r="P3726" s="132">
        <v>0.65345733719356947</v>
      </c>
      <c r="Q3726" s="133">
        <v>2629.2688784833572</v>
      </c>
      <c r="R3726" s="426">
        <v>1.0427169524343396</v>
      </c>
    </row>
    <row r="3727" spans="1:18">
      <c r="A3727" s="134">
        <f t="shared" si="58"/>
        <v>3722</v>
      </c>
      <c r="B3727" s="131">
        <v>11042004.356045347</v>
      </c>
      <c r="C3727" s="131">
        <v>4409143.6074674036</v>
      </c>
      <c r="D3727" s="131">
        <v>668058.73670585151</v>
      </c>
      <c r="E3727" s="131">
        <v>2966861.7145856675</v>
      </c>
      <c r="F3727" s="133">
        <v>312474267806.25482</v>
      </c>
      <c r="G3727" s="133">
        <v>64272995074.037796</v>
      </c>
      <c r="H3727" s="133">
        <v>507055325163.09399</v>
      </c>
      <c r="I3727" s="133">
        <v>10742296306559.125</v>
      </c>
      <c r="J3727" s="133">
        <v>183366899204.4899</v>
      </c>
      <c r="K3727" s="133">
        <v>58112493059.96843</v>
      </c>
      <c r="L3727" s="133">
        <v>1444099055523.2769</v>
      </c>
      <c r="M3727" s="133">
        <v>12934930079509.955</v>
      </c>
      <c r="N3727" s="133">
        <v>13961728385443.395</v>
      </c>
      <c r="O3727" s="132">
        <v>0.61733122498021076</v>
      </c>
      <c r="P3727" s="132">
        <v>0.68005536999963601</v>
      </c>
      <c r="Q3727" s="133">
        <v>3443.9389209283163</v>
      </c>
      <c r="R3727" s="426">
        <v>1.0790804478189597</v>
      </c>
    </row>
    <row r="3728" spans="1:18">
      <c r="A3728" s="134">
        <f t="shared" si="58"/>
        <v>3723</v>
      </c>
      <c r="B3728" s="131">
        <v>11411872.943580264</v>
      </c>
      <c r="C3728" s="131">
        <v>5991638.9582568379</v>
      </c>
      <c r="D3728" s="131">
        <v>998902.89667942782</v>
      </c>
      <c r="E3728" s="131">
        <v>4779379.1601234665</v>
      </c>
      <c r="F3728" s="133">
        <v>251652668957.32642</v>
      </c>
      <c r="G3728" s="133">
        <v>65413102778.461456</v>
      </c>
      <c r="H3728" s="133">
        <v>448801918233.57886</v>
      </c>
      <c r="I3728" s="133">
        <v>10808043119626.523</v>
      </c>
      <c r="J3728" s="133">
        <v>330219679014.40973</v>
      </c>
      <c r="K3728" s="133">
        <v>85928755539.962906</v>
      </c>
      <c r="L3728" s="133">
        <v>2254794859490.7993</v>
      </c>
      <c r="M3728" s="133">
        <v>13927788331905.273</v>
      </c>
      <c r="N3728" s="133">
        <v>14850461199728.371</v>
      </c>
      <c r="O3728" s="132">
        <v>0.57458482365394126</v>
      </c>
      <c r="P3728" s="132">
        <v>0.65489240316631125</v>
      </c>
      <c r="Q3728" s="133">
        <v>3663.1626047677282</v>
      </c>
      <c r="R3728" s="426">
        <v>1.2487766673146086</v>
      </c>
    </row>
    <row r="3729" spans="1:18">
      <c r="A3729" s="134">
        <f t="shared" si="58"/>
        <v>3724</v>
      </c>
      <c r="B3729" s="131">
        <v>6324820.258794561</v>
      </c>
      <c r="C3729" s="131">
        <v>13350538.231683491</v>
      </c>
      <c r="D3729" s="131">
        <v>1239008.9269803388</v>
      </c>
      <c r="E3729" s="131">
        <v>5482736.4301730767</v>
      </c>
      <c r="F3729" s="133">
        <v>237084771896.96194</v>
      </c>
      <c r="G3729" s="133">
        <v>49373487919.721642</v>
      </c>
      <c r="H3729" s="133">
        <v>467430416985.25946</v>
      </c>
      <c r="I3729" s="133">
        <v>21687869733634.352</v>
      </c>
      <c r="J3729" s="133">
        <v>357519116774.05579</v>
      </c>
      <c r="K3729" s="133">
        <v>128878639012.83128</v>
      </c>
      <c r="L3729" s="133">
        <v>3393731212005.9106</v>
      </c>
      <c r="M3729" s="133">
        <v>26035429118412.406</v>
      </c>
      <c r="N3729" s="133">
        <v>27649559223758.234</v>
      </c>
      <c r="O3729" s="132">
        <v>0.70488247925444947</v>
      </c>
      <c r="P3729" s="132">
        <v>0.76691017985649157</v>
      </c>
      <c r="Q3729" s="133">
        <v>6820.3155460676453</v>
      </c>
      <c r="R3729" s="426">
        <v>1.2575458624804607</v>
      </c>
    </row>
    <row r="3730" spans="1:18">
      <c r="A3730" s="134">
        <f t="shared" si="58"/>
        <v>3725</v>
      </c>
      <c r="B3730" s="131">
        <v>12050259.042344017</v>
      </c>
      <c r="C3730" s="131">
        <v>7895393.6955420962</v>
      </c>
      <c r="D3730" s="131">
        <v>1130328.8184472499</v>
      </c>
      <c r="E3730" s="131">
        <v>5374204.0514917374</v>
      </c>
      <c r="F3730" s="133">
        <v>207631744789.70428</v>
      </c>
      <c r="G3730" s="133">
        <v>50890738905.578873</v>
      </c>
      <c r="H3730" s="133">
        <v>396153379054.14374</v>
      </c>
      <c r="I3730" s="133">
        <v>12196161099345.66</v>
      </c>
      <c r="J3730" s="133">
        <v>391886669029.9054</v>
      </c>
      <c r="K3730" s="133">
        <v>78368216720.521576</v>
      </c>
      <c r="L3730" s="133">
        <v>2249386491266.0381</v>
      </c>
      <c r="M3730" s="133">
        <v>15311955855416.27</v>
      </c>
      <c r="N3730" s="133">
        <v>16369965292291.324</v>
      </c>
      <c r="O3730" s="132">
        <v>0.60893848487573088</v>
      </c>
      <c r="P3730" s="132">
        <v>0.6705813463818624</v>
      </c>
      <c r="Q3730" s="133">
        <v>4037.9786118133507</v>
      </c>
      <c r="R3730" s="426">
        <v>0.86988939160458301</v>
      </c>
    </row>
    <row r="3731" spans="1:18">
      <c r="A3731" s="134">
        <f t="shared" si="58"/>
        <v>3726</v>
      </c>
      <c r="B3731" s="131">
        <v>8889397.0816502906</v>
      </c>
      <c r="C3731" s="131">
        <v>3601087.369240928</v>
      </c>
      <c r="D3731" s="131">
        <v>1295849.4196961389</v>
      </c>
      <c r="E3731" s="131">
        <v>6070820.9135921542</v>
      </c>
      <c r="F3731" s="133">
        <v>154943749216.85074</v>
      </c>
      <c r="G3731" s="133">
        <v>27016508130.998421</v>
      </c>
      <c r="H3731" s="133">
        <v>737341820487.29834</v>
      </c>
      <c r="I3731" s="133">
        <v>6975978497951.5195</v>
      </c>
      <c r="J3731" s="133">
        <v>488707443883.76251</v>
      </c>
      <c r="K3731" s="133">
        <v>116440759062.49449</v>
      </c>
      <c r="L3731" s="133">
        <v>2904738944119.3184</v>
      </c>
      <c r="M3731" s="133">
        <v>11223207465504.395</v>
      </c>
      <c r="N3731" s="133">
        <v>12043737726309.814</v>
      </c>
      <c r="O3731" s="132">
        <v>0.52477679728314708</v>
      </c>
      <c r="P3731" s="132">
        <v>0.59209752296121254</v>
      </c>
      <c r="Q3731" s="133">
        <v>2970.8282501997569</v>
      </c>
      <c r="R3731" s="426">
        <v>1.0162621349524867</v>
      </c>
    </row>
    <row r="3732" spans="1:18">
      <c r="A3732" s="134">
        <f t="shared" si="58"/>
        <v>3727</v>
      </c>
      <c r="B3732" s="131">
        <v>13397503.272317331</v>
      </c>
      <c r="C3732" s="131">
        <v>5045831.7697484</v>
      </c>
      <c r="D3732" s="131">
        <v>779722.14135329239</v>
      </c>
      <c r="E3732" s="131">
        <v>3728784.3771780804</v>
      </c>
      <c r="F3732" s="133">
        <v>226576384942.50259</v>
      </c>
      <c r="G3732" s="133">
        <v>96164367271.669128</v>
      </c>
      <c r="H3732" s="133">
        <v>220665576694.1669</v>
      </c>
      <c r="I3732" s="133">
        <v>9991558396452.916</v>
      </c>
      <c r="J3732" s="133">
        <v>205966853876.70377</v>
      </c>
      <c r="K3732" s="133">
        <v>74261840708.25795</v>
      </c>
      <c r="L3732" s="133">
        <v>1841003360092.6331</v>
      </c>
      <c r="M3732" s="133">
        <v>12333456027824.676</v>
      </c>
      <c r="N3732" s="133">
        <v>13176516394656.686</v>
      </c>
      <c r="O3732" s="132">
        <v>0.55979493124009205</v>
      </c>
      <c r="P3732" s="132">
        <v>0.60550749677408444</v>
      </c>
      <c r="Q3732" s="133">
        <v>3250.2507140248363</v>
      </c>
      <c r="R3732" s="426">
        <v>1.1447201299038794</v>
      </c>
    </row>
    <row r="3733" spans="1:18">
      <c r="A3733" s="134">
        <f t="shared" si="58"/>
        <v>3728</v>
      </c>
      <c r="B3733" s="131">
        <v>12826477.662267242</v>
      </c>
      <c r="C3733" s="131">
        <v>6515028.6223074934</v>
      </c>
      <c r="D3733" s="131">
        <v>506800.65201084275</v>
      </c>
      <c r="E3733" s="131">
        <v>3703827.2906057769</v>
      </c>
      <c r="F3733" s="133">
        <v>289527095030.24536</v>
      </c>
      <c r="G3733" s="133">
        <v>52643083291.6297</v>
      </c>
      <c r="H3733" s="133">
        <v>449882148124.34241</v>
      </c>
      <c r="I3733" s="133">
        <v>12213441216823.527</v>
      </c>
      <c r="J3733" s="133">
        <v>230594329943.87067</v>
      </c>
      <c r="K3733" s="133">
        <v>55442516800.598961</v>
      </c>
      <c r="L3733" s="133">
        <v>960992478163.03015</v>
      </c>
      <c r="M3733" s="133">
        <v>13910352689855.369</v>
      </c>
      <c r="N3733" s="133">
        <v>14909468301715.1</v>
      </c>
      <c r="O3733" s="132">
        <v>0.59571618928350711</v>
      </c>
      <c r="P3733" s="132">
        <v>0.65683235524406902</v>
      </c>
      <c r="Q3733" s="133">
        <v>3677.7178839948447</v>
      </c>
      <c r="R3733" s="426">
        <v>0.92458794788929299</v>
      </c>
    </row>
    <row r="3734" spans="1:18">
      <c r="A3734" s="134">
        <f t="shared" si="58"/>
        <v>3729</v>
      </c>
      <c r="B3734" s="131">
        <v>12637675.704110861</v>
      </c>
      <c r="C3734" s="131">
        <v>7018993.3510329071</v>
      </c>
      <c r="D3734" s="131">
        <v>609998.11381195975</v>
      </c>
      <c r="E3734" s="131">
        <v>4028311.1433948604</v>
      </c>
      <c r="F3734" s="133">
        <v>253069948514.80814</v>
      </c>
      <c r="G3734" s="133">
        <v>70426518163.308823</v>
      </c>
      <c r="H3734" s="133">
        <v>731790301674.30298</v>
      </c>
      <c r="I3734" s="133">
        <v>12398116816147.658</v>
      </c>
      <c r="J3734" s="133">
        <v>261027222400.42755</v>
      </c>
      <c r="K3734" s="133">
        <v>50575973005.314659</v>
      </c>
      <c r="L3734" s="133">
        <v>1651754756619.3347</v>
      </c>
      <c r="M3734" s="133">
        <v>15093265069847.037</v>
      </c>
      <c r="N3734" s="133">
        <v>16189223645330.697</v>
      </c>
      <c r="O3734" s="132">
        <v>0.61671150702058386</v>
      </c>
      <c r="P3734" s="132">
        <v>0.6757398035950325</v>
      </c>
      <c r="Q3734" s="133">
        <v>3993.395077782609</v>
      </c>
      <c r="R3734" s="426">
        <v>1.2573517515195549</v>
      </c>
    </row>
    <row r="3735" spans="1:18">
      <c r="A3735" s="134">
        <f t="shared" si="58"/>
        <v>3730</v>
      </c>
      <c r="B3735" s="131">
        <v>14820391.70332508</v>
      </c>
      <c r="C3735" s="131">
        <v>10864497.012881454</v>
      </c>
      <c r="D3735" s="131">
        <v>973868.75448128954</v>
      </c>
      <c r="E3735" s="131">
        <v>2927639.5858254014</v>
      </c>
      <c r="F3735" s="133">
        <v>197525457877.22861</v>
      </c>
      <c r="G3735" s="133">
        <v>48041196005.937363</v>
      </c>
      <c r="H3735" s="133">
        <v>76549248258.795898</v>
      </c>
      <c r="I3735" s="133">
        <v>15454414560166.605</v>
      </c>
      <c r="J3735" s="133">
        <v>200303270999.45154</v>
      </c>
      <c r="K3735" s="133">
        <v>107512163890.76466</v>
      </c>
      <c r="L3735" s="133">
        <v>2145921695154.0256</v>
      </c>
      <c r="M3735" s="133">
        <v>17984700938469.645</v>
      </c>
      <c r="N3735" s="133">
        <v>19118788425084.223</v>
      </c>
      <c r="O3735" s="132">
        <v>0.62173423389110583</v>
      </c>
      <c r="P3735" s="132">
        <v>0.67994973097399281</v>
      </c>
      <c r="Q3735" s="133">
        <v>4716.030691930001</v>
      </c>
      <c r="R3735" s="426">
        <v>1.1184781149080887</v>
      </c>
    </row>
    <row r="3736" spans="1:18">
      <c r="A3736" s="134">
        <f t="shared" si="58"/>
        <v>3731</v>
      </c>
      <c r="B3736" s="131">
        <v>12101127.214945365</v>
      </c>
      <c r="C3736" s="131">
        <v>5340685.1912494488</v>
      </c>
      <c r="D3736" s="131">
        <v>1074072.2579700355</v>
      </c>
      <c r="E3736" s="131">
        <v>4566877.0781219471</v>
      </c>
      <c r="F3736" s="133">
        <v>193940746976.84354</v>
      </c>
      <c r="G3736" s="133">
        <v>40674486558.082886</v>
      </c>
      <c r="H3736" s="133">
        <v>736435484661.0542</v>
      </c>
      <c r="I3736" s="133">
        <v>8935177719559.7734</v>
      </c>
      <c r="J3736" s="133">
        <v>221651840151.617</v>
      </c>
      <c r="K3736" s="133">
        <v>112339717174.59824</v>
      </c>
      <c r="L3736" s="133">
        <v>2492954068251.0347</v>
      </c>
      <c r="M3736" s="133">
        <v>12498558829798.078</v>
      </c>
      <c r="N3736" s="133">
        <v>13356541609969.852</v>
      </c>
      <c r="O3736" s="132">
        <v>0.56227003198067205</v>
      </c>
      <c r="P3736" s="132">
        <v>0.62070967184674031</v>
      </c>
      <c r="Q3736" s="133">
        <v>3294.6575258929088</v>
      </c>
      <c r="R3736" s="426">
        <v>1.0619943104572875</v>
      </c>
    </row>
    <row r="3737" spans="1:18">
      <c r="A3737" s="134">
        <f t="shared" si="58"/>
        <v>3732</v>
      </c>
      <c r="B3737" s="131">
        <v>13660639.810709683</v>
      </c>
      <c r="C3737" s="131">
        <v>6617872.8284947136</v>
      </c>
      <c r="D3737" s="131">
        <v>969549.86551214708</v>
      </c>
      <c r="E3737" s="131">
        <v>3883389.7227468938</v>
      </c>
      <c r="F3737" s="133">
        <v>238718277562.25586</v>
      </c>
      <c r="G3737" s="133">
        <v>59286421619.148621</v>
      </c>
      <c r="H3737" s="133">
        <v>633276072088.93726</v>
      </c>
      <c r="I3737" s="133">
        <v>11959349515642.463</v>
      </c>
      <c r="J3737" s="133">
        <v>124573874543.74811</v>
      </c>
      <c r="K3737" s="133">
        <v>99096025415.081604</v>
      </c>
      <c r="L3737" s="133">
        <v>2322309560785.21</v>
      </c>
      <c r="M3737" s="133">
        <v>15138605048475.441</v>
      </c>
      <c r="N3737" s="133">
        <v>16163089047066.6</v>
      </c>
      <c r="O3737" s="132">
        <v>0.58624050072803258</v>
      </c>
      <c r="P3737" s="132">
        <v>0.64431104545752549</v>
      </c>
      <c r="Q3737" s="133">
        <v>3986.9484575891956</v>
      </c>
      <c r="R3737" s="426">
        <v>1.1315835815167756</v>
      </c>
    </row>
    <row r="3738" spans="1:18">
      <c r="A3738" s="134">
        <f t="shared" si="58"/>
        <v>3733</v>
      </c>
      <c r="B3738" s="131">
        <v>10974463.237396767</v>
      </c>
      <c r="C3738" s="131">
        <v>5087679.9443663722</v>
      </c>
      <c r="D3738" s="131">
        <v>812431.79190950142</v>
      </c>
      <c r="E3738" s="131">
        <v>5449207.8055372061</v>
      </c>
      <c r="F3738" s="133">
        <v>223246205931.56537</v>
      </c>
      <c r="G3738" s="133">
        <v>77168743844.536636</v>
      </c>
      <c r="H3738" s="133">
        <v>536605648897.08246</v>
      </c>
      <c r="I3738" s="133">
        <v>9604874903629.3145</v>
      </c>
      <c r="J3738" s="133">
        <v>305929951047.23975</v>
      </c>
      <c r="K3738" s="133">
        <v>76051844145.825958</v>
      </c>
      <c r="L3738" s="133">
        <v>1937975983185.4412</v>
      </c>
      <c r="M3738" s="133">
        <v>12461438330904.904</v>
      </c>
      <c r="N3738" s="133">
        <v>13252882987728.68</v>
      </c>
      <c r="O3738" s="132">
        <v>0.56622466811630212</v>
      </c>
      <c r="P3738" s="132">
        <v>0.62090140781062075</v>
      </c>
      <c r="Q3738" s="133">
        <v>3269.0880581471829</v>
      </c>
      <c r="R3738" s="426">
        <v>1.0592454895024694</v>
      </c>
    </row>
    <row r="3739" spans="1:18">
      <c r="A3739" s="134">
        <f t="shared" si="58"/>
        <v>3734</v>
      </c>
      <c r="B3739" s="131">
        <v>7757455.7181631988</v>
      </c>
      <c r="C3739" s="131">
        <v>5502088.3302253531</v>
      </c>
      <c r="D3739" s="131">
        <v>511995.86301791441</v>
      </c>
      <c r="E3739" s="131">
        <v>3360399.8561883271</v>
      </c>
      <c r="F3739" s="133">
        <v>192021199209.16788</v>
      </c>
      <c r="G3739" s="133">
        <v>39640289045.57885</v>
      </c>
      <c r="H3739" s="133">
        <v>416389321355.4375</v>
      </c>
      <c r="I3739" s="133">
        <v>9618135902499.2676</v>
      </c>
      <c r="J3739" s="133">
        <v>259069416349.82266</v>
      </c>
      <c r="K3739" s="133">
        <v>45509748191.490341</v>
      </c>
      <c r="L3739" s="133">
        <v>1228782827692.844</v>
      </c>
      <c r="M3739" s="133">
        <v>11567887216088.861</v>
      </c>
      <c r="N3739" s="133">
        <v>12418424554475.129</v>
      </c>
      <c r="O3739" s="132">
        <v>0.6434404606233195</v>
      </c>
      <c r="P3739" s="132">
        <v>0.70908790205434247</v>
      </c>
      <c r="Q3739" s="133">
        <v>3063.2522334669779</v>
      </c>
      <c r="R3739" s="426">
        <v>1.130656604741783</v>
      </c>
    </row>
    <row r="3740" spans="1:18">
      <c r="A3740" s="134">
        <f t="shared" si="58"/>
        <v>3735</v>
      </c>
      <c r="B3740" s="131">
        <v>7346187.0987627367</v>
      </c>
      <c r="C3740" s="131">
        <v>8247477.8174171085</v>
      </c>
      <c r="D3740" s="131">
        <v>738234.5562955502</v>
      </c>
      <c r="E3740" s="131">
        <v>5811161.2084409911</v>
      </c>
      <c r="F3740" s="133">
        <v>300738849644.83594</v>
      </c>
      <c r="G3740" s="133">
        <v>68391360147.69873</v>
      </c>
      <c r="H3740" s="133">
        <v>527874117989.08075</v>
      </c>
      <c r="I3740" s="133">
        <v>14271398607122.424</v>
      </c>
      <c r="J3740" s="133">
        <v>421733088266.83521</v>
      </c>
      <c r="K3740" s="133">
        <v>72727093430.820053</v>
      </c>
      <c r="L3740" s="133">
        <v>1769674426323.5659</v>
      </c>
      <c r="M3740" s="133">
        <v>17063407333132.727</v>
      </c>
      <c r="N3740" s="133">
        <v>18260823088248.477</v>
      </c>
      <c r="O3740" s="132">
        <v>0.65803088745633942</v>
      </c>
      <c r="P3740" s="132">
        <v>0.72927779855033004</v>
      </c>
      <c r="Q3740" s="133">
        <v>4504.3964203868964</v>
      </c>
      <c r="R3740" s="426">
        <v>1.2799987726110262</v>
      </c>
    </row>
    <row r="3741" spans="1:18">
      <c r="A3741" s="134">
        <f t="shared" si="58"/>
        <v>3736</v>
      </c>
      <c r="B3741" s="131">
        <v>13263399.097513441</v>
      </c>
      <c r="C3741" s="131">
        <v>11381150.894859133</v>
      </c>
      <c r="D3741" s="131">
        <v>849295.516834963</v>
      </c>
      <c r="E3741" s="131">
        <v>6530092.0635168459</v>
      </c>
      <c r="F3741" s="133">
        <v>297942997569.85144</v>
      </c>
      <c r="G3741" s="133">
        <v>93159122044.348236</v>
      </c>
      <c r="H3741" s="133">
        <v>700125670030.63037</v>
      </c>
      <c r="I3741" s="133">
        <v>18471075218496.422</v>
      </c>
      <c r="J3741" s="133">
        <v>397617923401.74249</v>
      </c>
      <c r="K3741" s="133">
        <v>69188884173.829132</v>
      </c>
      <c r="L3741" s="133">
        <v>1939149391824.5347</v>
      </c>
      <c r="M3741" s="133">
        <v>21577157087927.156</v>
      </c>
      <c r="N3741" s="133">
        <v>23013012930146.793</v>
      </c>
      <c r="O3741" s="132">
        <v>0.62491968169143575</v>
      </c>
      <c r="P3741" s="132">
        <v>0.68905945843393157</v>
      </c>
      <c r="Q3741" s="133">
        <v>5676.6188776879117</v>
      </c>
      <c r="R3741" s="426">
        <v>1.1356742742888133</v>
      </c>
    </row>
    <row r="3742" spans="1:18">
      <c r="A3742" s="134">
        <f t="shared" si="58"/>
        <v>3737</v>
      </c>
      <c r="B3742" s="131">
        <v>10066327.509747237</v>
      </c>
      <c r="C3742" s="131">
        <v>5555880.2382062552</v>
      </c>
      <c r="D3742" s="131">
        <v>714065.80113462009</v>
      </c>
      <c r="E3742" s="131">
        <v>5850448.70019201</v>
      </c>
      <c r="F3742" s="133">
        <v>196298351231.49652</v>
      </c>
      <c r="G3742" s="133">
        <v>64458791241.933884</v>
      </c>
      <c r="H3742" s="133">
        <v>710141024016.59192</v>
      </c>
      <c r="I3742" s="133">
        <v>8323143713142.792</v>
      </c>
      <c r="J3742" s="133">
        <v>549635454087.7876</v>
      </c>
      <c r="K3742" s="133">
        <v>77504077833.986282</v>
      </c>
      <c r="L3742" s="133">
        <v>1579694964832.0073</v>
      </c>
      <c r="M3742" s="133">
        <v>11240119233913.166</v>
      </c>
      <c r="N3742" s="133">
        <v>12021312326855.754</v>
      </c>
      <c r="O3742" s="132">
        <v>0.5335448136923745</v>
      </c>
      <c r="P3742" s="132">
        <v>0.60457125744377505</v>
      </c>
      <c r="Q3742" s="133">
        <v>2965.2965779121246</v>
      </c>
      <c r="R3742" s="426">
        <v>1.1630690367624223</v>
      </c>
    </row>
    <row r="3743" spans="1:18">
      <c r="A3743" s="134">
        <f t="shared" si="58"/>
        <v>3738</v>
      </c>
      <c r="B3743" s="131">
        <v>8780272.5190121401</v>
      </c>
      <c r="C3743" s="131">
        <v>5076082.1472450662</v>
      </c>
      <c r="D3743" s="131">
        <v>1102199.3081638515</v>
      </c>
      <c r="E3743" s="131">
        <v>4347185.5699097877</v>
      </c>
      <c r="F3743" s="133">
        <v>241977991812.0697</v>
      </c>
      <c r="G3743" s="133">
        <v>32910550850.854309</v>
      </c>
      <c r="H3743" s="133">
        <v>553308090020.35559</v>
      </c>
      <c r="I3743" s="133">
        <v>10642872706270.959</v>
      </c>
      <c r="J3743" s="133">
        <v>218150462770.25455</v>
      </c>
      <c r="K3743" s="133">
        <v>87829020405.147964</v>
      </c>
      <c r="L3743" s="133">
        <v>2063878037863.2371</v>
      </c>
      <c r="M3743" s="133">
        <v>13566038317329.953</v>
      </c>
      <c r="N3743" s="133">
        <v>14587184400279.926</v>
      </c>
      <c r="O3743" s="132">
        <v>0.60388833186484736</v>
      </c>
      <c r="P3743" s="132">
        <v>0.67696780750188934</v>
      </c>
      <c r="Q3743" s="133">
        <v>3598.2201283374261</v>
      </c>
      <c r="R3743" s="426">
        <v>1.0223557982608509</v>
      </c>
    </row>
    <row r="3744" spans="1:18">
      <c r="A3744" s="134">
        <f t="shared" si="58"/>
        <v>3739</v>
      </c>
      <c r="B3744" s="131">
        <v>8759911.5012949444</v>
      </c>
      <c r="C3744" s="131">
        <v>16794276.839283224</v>
      </c>
      <c r="D3744" s="131">
        <v>1010148.928836107</v>
      </c>
      <c r="E3744" s="131">
        <v>3974129.2534547001</v>
      </c>
      <c r="F3744" s="133">
        <v>269038863434.16736</v>
      </c>
      <c r="G3744" s="133">
        <v>53811995384.571854</v>
      </c>
      <c r="H3744" s="133">
        <v>517636871547.828</v>
      </c>
      <c r="I3744" s="133">
        <v>24274329273096.059</v>
      </c>
      <c r="J3744" s="133">
        <v>293199501494.40045</v>
      </c>
      <c r="K3744" s="133">
        <v>108406086248.33182</v>
      </c>
      <c r="L3744" s="133">
        <v>2028819560010.2634</v>
      </c>
      <c r="M3744" s="133">
        <v>27222391292396.883</v>
      </c>
      <c r="N3744" s="133">
        <v>28985988853073.855</v>
      </c>
      <c r="O3744" s="132">
        <v>0.73299910967216919</v>
      </c>
      <c r="P3744" s="132">
        <v>0.80430278329438587</v>
      </c>
      <c r="Q3744" s="133">
        <v>7149.9725833926632</v>
      </c>
      <c r="R3744" s="426">
        <v>0.96862272426249907</v>
      </c>
    </row>
    <row r="3745" spans="1:18">
      <c r="A3745" s="134">
        <f t="shared" si="58"/>
        <v>3740</v>
      </c>
      <c r="B3745" s="131">
        <v>13227513.176365538</v>
      </c>
      <c r="C3745" s="131">
        <v>5761786.5743679665</v>
      </c>
      <c r="D3745" s="131">
        <v>599725.56842077337</v>
      </c>
      <c r="E3745" s="131">
        <v>4091508.2971549616</v>
      </c>
      <c r="F3745" s="133">
        <v>221591899623.82446</v>
      </c>
      <c r="G3745" s="133">
        <v>75437679082.022491</v>
      </c>
      <c r="H3745" s="133">
        <v>707201756059.80542</v>
      </c>
      <c r="I3745" s="133">
        <v>9426955014150.8066</v>
      </c>
      <c r="J3745" s="133">
        <v>150220627651.51166</v>
      </c>
      <c r="K3745" s="133">
        <v>63245246102.229309</v>
      </c>
      <c r="L3745" s="133">
        <v>1083446875060.3828</v>
      </c>
      <c r="M3745" s="133">
        <v>11431069519024.734</v>
      </c>
      <c r="N3745" s="133">
        <v>12187506174410.98</v>
      </c>
      <c r="O3745" s="132">
        <v>0.5549389802614153</v>
      </c>
      <c r="P3745" s="132">
        <v>0.61637553668456446</v>
      </c>
      <c r="Q3745" s="133">
        <v>3006.2916069094672</v>
      </c>
      <c r="R3745" s="426">
        <v>0.89204088098726231</v>
      </c>
    </row>
    <row r="3746" spans="1:18">
      <c r="A3746" s="134">
        <f t="shared" si="58"/>
        <v>3741</v>
      </c>
      <c r="B3746" s="131">
        <v>8642570.0700893085</v>
      </c>
      <c r="C3746" s="131">
        <v>4159260.175523628</v>
      </c>
      <c r="D3746" s="131">
        <v>780063.63796535833</v>
      </c>
      <c r="E3746" s="131">
        <v>6840265.3562778188</v>
      </c>
      <c r="F3746" s="133">
        <v>185868926705.64716</v>
      </c>
      <c r="G3746" s="133">
        <v>57222784038.34967</v>
      </c>
      <c r="H3746" s="133">
        <v>490818801182.3291</v>
      </c>
      <c r="I3746" s="133">
        <v>7639488503132.2119</v>
      </c>
      <c r="J3746" s="133">
        <v>505938909575.29956</v>
      </c>
      <c r="K3746" s="133">
        <v>74155678204.127136</v>
      </c>
      <c r="L3746" s="133">
        <v>1621380321386.1548</v>
      </c>
      <c r="M3746" s="133">
        <v>10331782213480.123</v>
      </c>
      <c r="N3746" s="133">
        <v>11063687360966.049</v>
      </c>
      <c r="O3746" s="132">
        <v>0.51401332811069034</v>
      </c>
      <c r="P3746" s="132">
        <v>0.58104702745417014</v>
      </c>
      <c r="Q3746" s="133">
        <v>2729.0792700952265</v>
      </c>
      <c r="R3746" s="426">
        <v>1.0383518412295829</v>
      </c>
    </row>
    <row r="3747" spans="1:18">
      <c r="A3747" s="134">
        <f t="shared" si="58"/>
        <v>3742</v>
      </c>
      <c r="B3747" s="131">
        <v>10196791.413010228</v>
      </c>
      <c r="C3747" s="131">
        <v>15950149.22659643</v>
      </c>
      <c r="D3747" s="131">
        <v>1023391.0754760018</v>
      </c>
      <c r="E3747" s="131">
        <v>5159086.6930835061</v>
      </c>
      <c r="F3747" s="133">
        <v>160998618253.87219</v>
      </c>
      <c r="G3747" s="133">
        <v>54785906714.985069</v>
      </c>
      <c r="H3747" s="133">
        <v>305471682120.54102</v>
      </c>
      <c r="I3747" s="133">
        <v>20965178750253.535</v>
      </c>
      <c r="J3747" s="133">
        <v>208387632851.40347</v>
      </c>
      <c r="K3747" s="133">
        <v>112852948037.07375</v>
      </c>
      <c r="L3747" s="133">
        <v>2313904152324.3276</v>
      </c>
      <c r="M3747" s="133">
        <v>23905795165586.883</v>
      </c>
      <c r="N3747" s="133">
        <v>25296532405174.41</v>
      </c>
      <c r="O3747" s="132">
        <v>0.68953868770221283</v>
      </c>
      <c r="P3747" s="132">
        <v>0.74883176380334271</v>
      </c>
      <c r="Q3747" s="133">
        <v>6239.8945252033573</v>
      </c>
      <c r="R3747" s="426">
        <v>0.9946572832982935</v>
      </c>
    </row>
    <row r="3748" spans="1:18">
      <c r="A3748" s="134">
        <f t="shared" si="58"/>
        <v>3743</v>
      </c>
      <c r="B3748" s="131">
        <v>11414193.408793576</v>
      </c>
      <c r="C3748" s="131">
        <v>17035769.785935387</v>
      </c>
      <c r="D3748" s="131">
        <v>807116.40626367251</v>
      </c>
      <c r="E3748" s="131">
        <v>3819167.5880194199</v>
      </c>
      <c r="F3748" s="133">
        <v>174986101717.45084</v>
      </c>
      <c r="G3748" s="133">
        <v>58170227362.490715</v>
      </c>
      <c r="H3748" s="133">
        <v>557184090291.64685</v>
      </c>
      <c r="I3748" s="133">
        <v>26911938237743.445</v>
      </c>
      <c r="J3748" s="133">
        <v>210656404287.23779</v>
      </c>
      <c r="K3748" s="133">
        <v>89535345578.716248</v>
      </c>
      <c r="L3748" s="133">
        <v>1652989319618.5708</v>
      </c>
      <c r="M3748" s="133">
        <v>29422303397519.617</v>
      </c>
      <c r="N3748" s="133">
        <v>31187252371564.637</v>
      </c>
      <c r="O3748" s="132">
        <v>0.71384776326751631</v>
      </c>
      <c r="P3748" s="132">
        <v>0.77298243137170231</v>
      </c>
      <c r="Q3748" s="133">
        <v>7692.9581577613808</v>
      </c>
      <c r="R3748" s="426">
        <v>0.98888705768526575</v>
      </c>
    </row>
    <row r="3749" spans="1:18">
      <c r="A3749" s="134">
        <f t="shared" si="58"/>
        <v>3744</v>
      </c>
      <c r="B3749" s="131">
        <v>7716362.5645645251</v>
      </c>
      <c r="C3749" s="131">
        <v>4321979.1638473524</v>
      </c>
      <c r="D3749" s="131">
        <v>606071.88092489191</v>
      </c>
      <c r="E3749" s="131">
        <v>5263215.3871523067</v>
      </c>
      <c r="F3749" s="133">
        <v>157320021432.40887</v>
      </c>
      <c r="G3749" s="133">
        <v>47788882234.684235</v>
      </c>
      <c r="H3749" s="133">
        <v>675817682646.39539</v>
      </c>
      <c r="I3749" s="133">
        <v>8738677497230.0762</v>
      </c>
      <c r="J3749" s="133">
        <v>387667359165.34113</v>
      </c>
      <c r="K3749" s="133">
        <v>91342136457.64357</v>
      </c>
      <c r="L3749" s="133">
        <v>1152836827690.2107</v>
      </c>
      <c r="M3749" s="133">
        <v>11046341503189.668</v>
      </c>
      <c r="N3749" s="133">
        <v>11864889511979.26</v>
      </c>
      <c r="O3749" s="132">
        <v>0.57561670731795356</v>
      </c>
      <c r="P3749" s="132">
        <v>0.64602345855716881</v>
      </c>
      <c r="Q3749" s="133">
        <v>2926.7117691118056</v>
      </c>
      <c r="R3749" s="426">
        <v>1.0239063271734703</v>
      </c>
    </row>
    <row r="3750" spans="1:18">
      <c r="A3750" s="134">
        <f t="shared" si="58"/>
        <v>3745</v>
      </c>
      <c r="B3750" s="131">
        <v>8090632.4268877711</v>
      </c>
      <c r="C3750" s="131">
        <v>3108630.4616583949</v>
      </c>
      <c r="D3750" s="131">
        <v>1340767.2642318648</v>
      </c>
      <c r="E3750" s="131">
        <v>4713471.0766155161</v>
      </c>
      <c r="F3750" s="133">
        <v>212534818625.21896</v>
      </c>
      <c r="G3750" s="133">
        <v>38331304617.932358</v>
      </c>
      <c r="H3750" s="133">
        <v>847731382574.0603</v>
      </c>
      <c r="I3750" s="133">
        <v>7523776226040.6406</v>
      </c>
      <c r="J3750" s="133">
        <v>263972151807.58679</v>
      </c>
      <c r="K3750" s="133">
        <v>134351500558.54991</v>
      </c>
      <c r="L3750" s="133">
        <v>3547891310138.8853</v>
      </c>
      <c r="M3750" s="133">
        <v>12317722571119.723</v>
      </c>
      <c r="N3750" s="133">
        <v>13214967054551.598</v>
      </c>
      <c r="O3750" s="132">
        <v>0.56650880970364803</v>
      </c>
      <c r="P3750" s="132">
        <v>0.68314241756945859</v>
      </c>
      <c r="Q3750" s="133">
        <v>3259.735336593882</v>
      </c>
      <c r="R3750" s="426">
        <v>1.3097543082867265</v>
      </c>
    </row>
    <row r="3751" spans="1:18">
      <c r="A3751" s="134">
        <f t="shared" si="58"/>
        <v>3746</v>
      </c>
      <c r="B3751" s="131">
        <v>11823562.52627196</v>
      </c>
      <c r="C3751" s="131">
        <v>7442330.2281750543</v>
      </c>
      <c r="D3751" s="131">
        <v>408514.40836653946</v>
      </c>
      <c r="E3751" s="131">
        <v>3026954.6644699592</v>
      </c>
      <c r="F3751" s="133">
        <v>223097309436.59079</v>
      </c>
      <c r="G3751" s="133">
        <v>50853166212.119568</v>
      </c>
      <c r="H3751" s="133">
        <v>764606899192.33911</v>
      </c>
      <c r="I3751" s="133">
        <v>13790592013828.396</v>
      </c>
      <c r="J3751" s="133">
        <v>145156431445.73718</v>
      </c>
      <c r="K3751" s="133">
        <v>50611013693.521759</v>
      </c>
      <c r="L3751" s="133">
        <v>988654286924.48364</v>
      </c>
      <c r="M3751" s="133">
        <v>15739620645084.479</v>
      </c>
      <c r="N3751" s="133">
        <v>16869695428074.838</v>
      </c>
      <c r="O3751" s="132">
        <v>0.62716961959198658</v>
      </c>
      <c r="P3751" s="132">
        <v>0.69652222036001632</v>
      </c>
      <c r="Q3751" s="133">
        <v>4161.2470222187567</v>
      </c>
      <c r="R3751" s="426">
        <v>1.2207201166364692</v>
      </c>
    </row>
    <row r="3752" spans="1:18">
      <c r="A3752" s="134">
        <f t="shared" si="58"/>
        <v>3747</v>
      </c>
      <c r="B3752" s="131">
        <v>8297619.2516585998</v>
      </c>
      <c r="C3752" s="131">
        <v>4665019.1795151187</v>
      </c>
      <c r="D3752" s="131">
        <v>668355.23613218986</v>
      </c>
      <c r="E3752" s="131">
        <v>6443754.2106819525</v>
      </c>
      <c r="F3752" s="133">
        <v>182150004689.79913</v>
      </c>
      <c r="G3752" s="133">
        <v>41998435504.830009</v>
      </c>
      <c r="H3752" s="133">
        <v>567318966757.6759</v>
      </c>
      <c r="I3752" s="133">
        <v>9030412777834.0801</v>
      </c>
      <c r="J3752" s="133">
        <v>522849846643.30664</v>
      </c>
      <c r="K3752" s="133">
        <v>55924853434.569176</v>
      </c>
      <c r="L3752" s="133">
        <v>1531369916691.1104</v>
      </c>
      <c r="M3752" s="133">
        <v>11707876361360.742</v>
      </c>
      <c r="N3752" s="133">
        <v>12667069999434.324</v>
      </c>
      <c r="O3752" s="132">
        <v>0.55080575173197421</v>
      </c>
      <c r="P3752" s="132">
        <v>0.61713757311952977</v>
      </c>
      <c r="Q3752" s="133">
        <v>3124.585594335058</v>
      </c>
      <c r="R3752" s="426">
        <v>1.105947311550957</v>
      </c>
    </row>
    <row r="3753" spans="1:18">
      <c r="A3753" s="134">
        <f t="shared" si="58"/>
        <v>3748</v>
      </c>
      <c r="B3753" s="131">
        <v>12193843.472792232</v>
      </c>
      <c r="C3753" s="131">
        <v>12630141.440238167</v>
      </c>
      <c r="D3753" s="131">
        <v>1258291.9158181935</v>
      </c>
      <c r="E3753" s="131">
        <v>5145558.8026931742</v>
      </c>
      <c r="F3753" s="133">
        <v>291533314184.16895</v>
      </c>
      <c r="G3753" s="133">
        <v>62718503778.806908</v>
      </c>
      <c r="H3753" s="133">
        <v>1156056484867.3894</v>
      </c>
      <c r="I3753" s="133">
        <v>18611328597942.996</v>
      </c>
      <c r="J3753" s="133">
        <v>196255226624.82791</v>
      </c>
      <c r="K3753" s="133">
        <v>83626199094.388306</v>
      </c>
      <c r="L3753" s="133">
        <v>3481871047506.1924</v>
      </c>
      <c r="M3753" s="133">
        <v>23529137556035.793</v>
      </c>
      <c r="N3753" s="133">
        <v>24981559066852.703</v>
      </c>
      <c r="O3753" s="132">
        <v>0.67133307683936994</v>
      </c>
      <c r="P3753" s="132">
        <v>0.74787731388172829</v>
      </c>
      <c r="Q3753" s="133">
        <v>6162.2000658245443</v>
      </c>
      <c r="R3753" s="426">
        <v>1.2197870178155761</v>
      </c>
    </row>
    <row r="3754" spans="1:18">
      <c r="A3754" s="134">
        <f t="shared" si="58"/>
        <v>3749</v>
      </c>
      <c r="B3754" s="131">
        <v>10421275.995854754</v>
      </c>
      <c r="C3754" s="131">
        <v>10869575.216202348</v>
      </c>
      <c r="D3754" s="131">
        <v>859342.24291079212</v>
      </c>
      <c r="E3754" s="131">
        <v>5008079.0715476843</v>
      </c>
      <c r="F3754" s="133">
        <v>192949830001.16721</v>
      </c>
      <c r="G3754" s="133">
        <v>41061372325.909714</v>
      </c>
      <c r="H3754" s="133">
        <v>464534016027.34692</v>
      </c>
      <c r="I3754" s="133">
        <v>15075694884422.555</v>
      </c>
      <c r="J3754" s="133">
        <v>212648884032.96237</v>
      </c>
      <c r="K3754" s="133">
        <v>107952985896.27388</v>
      </c>
      <c r="L3754" s="133">
        <v>2059401546729.4844</v>
      </c>
      <c r="M3754" s="133">
        <v>17920232317108.625</v>
      </c>
      <c r="N3754" s="133">
        <v>19112015116965.082</v>
      </c>
      <c r="O3754" s="132">
        <v>0.63313372292365744</v>
      </c>
      <c r="P3754" s="132">
        <v>0.68682954728277257</v>
      </c>
      <c r="Q3754" s="133">
        <v>4714.3599203169915</v>
      </c>
      <c r="R3754" s="426">
        <v>1.0778484263575179</v>
      </c>
    </row>
    <row r="3755" spans="1:18">
      <c r="A3755" s="134">
        <f t="shared" si="58"/>
        <v>3750</v>
      </c>
      <c r="B3755" s="131">
        <v>11587986.539500266</v>
      </c>
      <c r="C3755" s="131">
        <v>15071965.29879939</v>
      </c>
      <c r="D3755" s="131">
        <v>683529.91620347113</v>
      </c>
      <c r="E3755" s="131">
        <v>4378584.5042308439</v>
      </c>
      <c r="F3755" s="133">
        <v>304988986482.50342</v>
      </c>
      <c r="G3755" s="133">
        <v>65348888530.626297</v>
      </c>
      <c r="H3755" s="133">
        <v>449683632801.74957</v>
      </c>
      <c r="I3755" s="133">
        <v>23578678904316.195</v>
      </c>
      <c r="J3755" s="133">
        <v>399197235614.54761</v>
      </c>
      <c r="K3755" s="133">
        <v>81239256883.682053</v>
      </c>
      <c r="L3755" s="133">
        <v>1506267647845.5398</v>
      </c>
      <c r="M3755" s="133">
        <v>26015066677461.715</v>
      </c>
      <c r="N3755" s="133">
        <v>27637430033070.539</v>
      </c>
      <c r="O3755" s="132">
        <v>0.70550043842976207</v>
      </c>
      <c r="P3755" s="132">
        <v>0.77076284677701168</v>
      </c>
      <c r="Q3755" s="133">
        <v>6817.3236391392547</v>
      </c>
      <c r="R3755" s="426">
        <v>1.1381709271791582</v>
      </c>
    </row>
    <row r="3756" spans="1:18">
      <c r="A3756" s="134">
        <f t="shared" si="58"/>
        <v>3751</v>
      </c>
      <c r="B3756" s="131">
        <v>9607468.1377865281</v>
      </c>
      <c r="C3756" s="131">
        <v>16845466.143249664</v>
      </c>
      <c r="D3756" s="131">
        <v>794926.61145206937</v>
      </c>
      <c r="E3756" s="131">
        <v>4615253.34330694</v>
      </c>
      <c r="F3756" s="133">
        <v>255718164245.9339</v>
      </c>
      <c r="G3756" s="133">
        <v>66195260417.480026</v>
      </c>
      <c r="H3756" s="133">
        <v>802765571498.20288</v>
      </c>
      <c r="I3756" s="133">
        <v>23772636381977.137</v>
      </c>
      <c r="J3756" s="133">
        <v>198981341210.76074</v>
      </c>
      <c r="K3756" s="133">
        <v>73179217276.810608</v>
      </c>
      <c r="L3756" s="133">
        <v>2249732608353.0313</v>
      </c>
      <c r="M3756" s="133">
        <v>27097295120315.945</v>
      </c>
      <c r="N3756" s="133">
        <v>28809602860573.168</v>
      </c>
      <c r="O3756" s="132">
        <v>0.70971823187697902</v>
      </c>
      <c r="P3756" s="132">
        <v>0.77369098332514286</v>
      </c>
      <c r="Q3756" s="133">
        <v>7106.4634584541609</v>
      </c>
      <c r="R3756" s="426">
        <v>1.2592289252454136</v>
      </c>
    </row>
    <row r="3757" spans="1:18">
      <c r="A3757" s="134">
        <f t="shared" si="58"/>
        <v>3752</v>
      </c>
      <c r="B3757" s="131">
        <v>7682159.338253974</v>
      </c>
      <c r="C3757" s="131">
        <v>14612500.305993166</v>
      </c>
      <c r="D3757" s="131">
        <v>1383864.974524678</v>
      </c>
      <c r="E3757" s="131">
        <v>6428251.882584827</v>
      </c>
      <c r="F3757" s="133">
        <v>293118205574.64417</v>
      </c>
      <c r="G3757" s="133">
        <v>72195688883.370453</v>
      </c>
      <c r="H3757" s="133">
        <v>529025452606.203</v>
      </c>
      <c r="I3757" s="133">
        <v>23206905727352.371</v>
      </c>
      <c r="J3757" s="133">
        <v>365647503714.3877</v>
      </c>
      <c r="K3757" s="133">
        <v>122170054362.51556</v>
      </c>
      <c r="L3757" s="133">
        <v>3332725722355.376</v>
      </c>
      <c r="M3757" s="133">
        <v>27556474460390.852</v>
      </c>
      <c r="N3757" s="133">
        <v>29202308313794.289</v>
      </c>
      <c r="O3757" s="132">
        <v>0.67441946545119669</v>
      </c>
      <c r="P3757" s="132">
        <v>0.74926018906688485</v>
      </c>
      <c r="Q3757" s="133">
        <v>7203.3320951638598</v>
      </c>
      <c r="R3757" s="426">
        <v>1.3002137802519083</v>
      </c>
    </row>
    <row r="3758" spans="1:18">
      <c r="A3758" s="134">
        <f t="shared" si="58"/>
        <v>3753</v>
      </c>
      <c r="B3758" s="131">
        <v>10842535.714589199</v>
      </c>
      <c r="C3758" s="131">
        <v>7979513.7030588193</v>
      </c>
      <c r="D3758" s="131">
        <v>1798366.096461914</v>
      </c>
      <c r="E3758" s="131">
        <v>5005463.2771858666</v>
      </c>
      <c r="F3758" s="133">
        <v>242885294048.73788</v>
      </c>
      <c r="G3758" s="133">
        <v>72105079820.164703</v>
      </c>
      <c r="H3758" s="133">
        <v>636033669287.12878</v>
      </c>
      <c r="I3758" s="133">
        <v>14601800607706.229</v>
      </c>
      <c r="J3758" s="133">
        <v>373781213227.32996</v>
      </c>
      <c r="K3758" s="133">
        <v>188749445493.95178</v>
      </c>
      <c r="L3758" s="133">
        <v>3650332596823.0498</v>
      </c>
      <c r="M3758" s="133">
        <v>19450697532537.688</v>
      </c>
      <c r="N3758" s="133">
        <v>20736599226997.551</v>
      </c>
      <c r="O3758" s="132">
        <v>0.63080960407926712</v>
      </c>
      <c r="P3758" s="132">
        <v>0.70670700617543925</v>
      </c>
      <c r="Q3758" s="133">
        <v>5115.0960106062039</v>
      </c>
      <c r="R3758" s="426">
        <v>1.0077383887744422</v>
      </c>
    </row>
    <row r="3759" spans="1:18">
      <c r="A3759" s="134">
        <f t="shared" si="58"/>
        <v>3754</v>
      </c>
      <c r="B3759" s="131">
        <v>10355632.813985765</v>
      </c>
      <c r="C3759" s="131">
        <v>6280552.6043834984</v>
      </c>
      <c r="D3759" s="131">
        <v>1199371.7055145307</v>
      </c>
      <c r="E3759" s="131">
        <v>2905936.2117682411</v>
      </c>
      <c r="F3759" s="133">
        <v>201120136018.69525</v>
      </c>
      <c r="G3759" s="133">
        <v>39648578396.410767</v>
      </c>
      <c r="H3759" s="133">
        <v>634769303653.5083</v>
      </c>
      <c r="I3759" s="133">
        <v>12397432021773.33</v>
      </c>
      <c r="J3759" s="133">
        <v>181602878472.8735</v>
      </c>
      <c r="K3759" s="133">
        <v>113428791551.14792</v>
      </c>
      <c r="L3759" s="133">
        <v>2617064061812.873</v>
      </c>
      <c r="M3759" s="133">
        <v>15944297057263.732</v>
      </c>
      <c r="N3759" s="133">
        <v>17028075433270.391</v>
      </c>
      <c r="O3759" s="132">
        <v>0.62068534492381422</v>
      </c>
      <c r="P3759" s="132">
        <v>0.69900272043690681</v>
      </c>
      <c r="Q3759" s="133">
        <v>4200.3146110681773</v>
      </c>
      <c r="R3759" s="426">
        <v>1.1361028372270043</v>
      </c>
    </row>
    <row r="3760" spans="1:18">
      <c r="A3760" s="134">
        <f t="shared" si="58"/>
        <v>3755</v>
      </c>
      <c r="B3760" s="131">
        <v>7123988.8129851781</v>
      </c>
      <c r="C3760" s="131">
        <v>6368306.7771855807</v>
      </c>
      <c r="D3760" s="131">
        <v>1268900.5161577109</v>
      </c>
      <c r="E3760" s="131">
        <v>6407501.4168983344</v>
      </c>
      <c r="F3760" s="133">
        <v>262546119403.6723</v>
      </c>
      <c r="G3760" s="133">
        <v>72596641326.75</v>
      </c>
      <c r="H3760" s="133">
        <v>804814913536.06616</v>
      </c>
      <c r="I3760" s="133">
        <v>12497329798640.104</v>
      </c>
      <c r="J3760" s="133">
        <v>346991583018.43115</v>
      </c>
      <c r="K3760" s="133">
        <v>114488898702.64461</v>
      </c>
      <c r="L3760" s="133">
        <v>2630724289618.2637</v>
      </c>
      <c r="M3760" s="133">
        <v>16394349483515.51</v>
      </c>
      <c r="N3760" s="133">
        <v>17479893429555.793</v>
      </c>
      <c r="O3760" s="132">
        <v>0.62390396250858382</v>
      </c>
      <c r="P3760" s="132">
        <v>0.68931610923408115</v>
      </c>
      <c r="Q3760" s="133">
        <v>4311.7645361509112</v>
      </c>
      <c r="R3760" s="426">
        <v>0.97458322282129761</v>
      </c>
    </row>
    <row r="3761" spans="1:18">
      <c r="A3761" s="134">
        <f t="shared" si="58"/>
        <v>3756</v>
      </c>
      <c r="B3761" s="131">
        <v>10210525.850461001</v>
      </c>
      <c r="C3761" s="131">
        <v>6447492.6916637979</v>
      </c>
      <c r="D3761" s="131">
        <v>1099455.3958203115</v>
      </c>
      <c r="E3761" s="131">
        <v>4159273.4541919255</v>
      </c>
      <c r="F3761" s="133">
        <v>187310784866.05515</v>
      </c>
      <c r="G3761" s="133">
        <v>43150832440.425003</v>
      </c>
      <c r="H3761" s="133">
        <v>668709943640.75989</v>
      </c>
      <c r="I3761" s="133">
        <v>11148873762924.777</v>
      </c>
      <c r="J3761" s="133">
        <v>264082655563.0141</v>
      </c>
      <c r="K3761" s="133">
        <v>109090043215.48882</v>
      </c>
      <c r="L3761" s="133">
        <v>2802318605588.687</v>
      </c>
      <c r="M3761" s="133">
        <v>14993075010932.727</v>
      </c>
      <c r="N3761" s="133">
        <v>16051117371030.57</v>
      </c>
      <c r="O3761" s="132">
        <v>0.61103028668220472</v>
      </c>
      <c r="P3761" s="132">
        <v>0.68723880150649674</v>
      </c>
      <c r="Q3761" s="133">
        <v>3959.3284092329973</v>
      </c>
      <c r="R3761" s="426">
        <v>1.1243797872032333</v>
      </c>
    </row>
    <row r="3762" spans="1:18">
      <c r="A3762" s="134">
        <f t="shared" si="58"/>
        <v>3757</v>
      </c>
      <c r="B3762" s="131">
        <v>13137465.788635448</v>
      </c>
      <c r="C3762" s="131">
        <v>6417833.509839003</v>
      </c>
      <c r="D3762" s="131">
        <v>702877.8243194737</v>
      </c>
      <c r="E3762" s="131">
        <v>5405485.7147286832</v>
      </c>
      <c r="F3762" s="133">
        <v>244287678020.22577</v>
      </c>
      <c r="G3762" s="133">
        <v>58791281271.469574</v>
      </c>
      <c r="H3762" s="133">
        <v>294230403844.03375</v>
      </c>
      <c r="I3762" s="133">
        <v>10791575776620.117</v>
      </c>
      <c r="J3762" s="133">
        <v>374653146460.01166</v>
      </c>
      <c r="K3762" s="133">
        <v>94179507545.143402</v>
      </c>
      <c r="L3762" s="133">
        <v>1144285578367.6846</v>
      </c>
      <c r="M3762" s="133">
        <v>12698924412836.988</v>
      </c>
      <c r="N3762" s="133">
        <v>13573238329786.865</v>
      </c>
      <c r="O3762" s="132">
        <v>0.5475766865345828</v>
      </c>
      <c r="P3762" s="132">
        <v>0.59243897772050369</v>
      </c>
      <c r="Q3762" s="133">
        <v>3348.1100961487086</v>
      </c>
      <c r="R3762" s="426">
        <v>0.81218093703790417</v>
      </c>
    </row>
    <row r="3763" spans="1:18">
      <c r="A3763" s="134">
        <f t="shared" si="58"/>
        <v>3758</v>
      </c>
      <c r="B3763" s="131">
        <v>7419218.0788569124</v>
      </c>
      <c r="C3763" s="131">
        <v>6889876.8952654097</v>
      </c>
      <c r="D3763" s="131">
        <v>1497482.2344615259</v>
      </c>
      <c r="E3763" s="131">
        <v>5684146.699228459</v>
      </c>
      <c r="F3763" s="133">
        <v>138906998160.50229</v>
      </c>
      <c r="G3763" s="133">
        <v>36313548041.371307</v>
      </c>
      <c r="H3763" s="133">
        <v>412157015884.6814</v>
      </c>
      <c r="I3763" s="133">
        <v>11726738802763.564</v>
      </c>
      <c r="J3763" s="133">
        <v>337513767835.74603</v>
      </c>
      <c r="K3763" s="133">
        <v>139369112438.49313</v>
      </c>
      <c r="L3763" s="133">
        <v>2649147253449.3325</v>
      </c>
      <c r="M3763" s="133">
        <v>15264925952371.816</v>
      </c>
      <c r="N3763" s="133">
        <v>16308489933249.637</v>
      </c>
      <c r="O3763" s="132">
        <v>0.58324871509162168</v>
      </c>
      <c r="P3763" s="132">
        <v>0.65039575883012468</v>
      </c>
      <c r="Q3763" s="133">
        <v>4022.8144877280802</v>
      </c>
      <c r="R3763" s="426">
        <v>0.88117504750550846</v>
      </c>
    </row>
    <row r="3764" spans="1:18">
      <c r="A3764" s="134">
        <f t="shared" si="58"/>
        <v>3759</v>
      </c>
      <c r="B3764" s="131">
        <v>14761875.583351931</v>
      </c>
      <c r="C3764" s="131">
        <v>8308616.0115609337</v>
      </c>
      <c r="D3764" s="131">
        <v>958271.85369557492</v>
      </c>
      <c r="E3764" s="131">
        <v>6799324.1152607938</v>
      </c>
      <c r="F3764" s="133">
        <v>161196613563.12836</v>
      </c>
      <c r="G3764" s="133">
        <v>47475843314.210861</v>
      </c>
      <c r="H3764" s="133">
        <v>0</v>
      </c>
      <c r="I3764" s="133">
        <v>10070379808160.199</v>
      </c>
      <c r="J3764" s="133">
        <v>508126419452.10876</v>
      </c>
      <c r="K3764" s="133">
        <v>112786951659.052</v>
      </c>
      <c r="L3764" s="133">
        <v>2299710047880.2266</v>
      </c>
      <c r="M3764" s="133">
        <v>12991003227151.588</v>
      </c>
      <c r="N3764" s="133">
        <v>13638575329611.887</v>
      </c>
      <c r="O3764" s="132">
        <v>0.45685563082493047</v>
      </c>
      <c r="P3764" s="132">
        <v>0.55513061132544028</v>
      </c>
      <c r="Q3764" s="133">
        <v>3364.2267709945454</v>
      </c>
      <c r="R3764" s="426">
        <v>1.1320521436194826</v>
      </c>
    </row>
    <row r="3765" spans="1:18">
      <c r="A3765" s="134">
        <f t="shared" si="58"/>
        <v>3760</v>
      </c>
      <c r="B3765" s="131">
        <v>10242587.596018264</v>
      </c>
      <c r="C3765" s="131">
        <v>9201795.3849382307</v>
      </c>
      <c r="D3765" s="131">
        <v>778542.21232001693</v>
      </c>
      <c r="E3765" s="131">
        <v>6669743.735701656</v>
      </c>
      <c r="F3765" s="133">
        <v>196038452171.29434</v>
      </c>
      <c r="G3765" s="133">
        <v>43884338667.233582</v>
      </c>
      <c r="H3765" s="133">
        <v>547055441651.98767</v>
      </c>
      <c r="I3765" s="133">
        <v>14389301715517.174</v>
      </c>
      <c r="J3765" s="133">
        <v>454138792360.68945</v>
      </c>
      <c r="K3765" s="133">
        <v>50230505460.43116</v>
      </c>
      <c r="L3765" s="133">
        <v>1701748709761.7646</v>
      </c>
      <c r="M3765" s="133">
        <v>17142475164752.047</v>
      </c>
      <c r="N3765" s="133">
        <v>18278988856472.367</v>
      </c>
      <c r="O3765" s="132">
        <v>0.61458513960331662</v>
      </c>
      <c r="P3765" s="132">
        <v>0.67733630142812751</v>
      </c>
      <c r="Q3765" s="133">
        <v>4508.8773696281123</v>
      </c>
      <c r="R3765" s="426">
        <v>0.99848002383929979</v>
      </c>
    </row>
    <row r="3766" spans="1:18">
      <c r="A3766" s="134">
        <f t="shared" si="58"/>
        <v>3761</v>
      </c>
      <c r="B3766" s="131">
        <v>11130743.599643869</v>
      </c>
      <c r="C3766" s="131">
        <v>4083025.0405689105</v>
      </c>
      <c r="D3766" s="131">
        <v>883029.52761095867</v>
      </c>
      <c r="E3766" s="131">
        <v>4931137.9694995107</v>
      </c>
      <c r="F3766" s="133">
        <v>191526060315.75427</v>
      </c>
      <c r="G3766" s="133">
        <v>59816593200.671219</v>
      </c>
      <c r="H3766" s="133">
        <v>450041486662.84479</v>
      </c>
      <c r="I3766" s="133">
        <v>8442648429182.9932</v>
      </c>
      <c r="J3766" s="133">
        <v>411402816545.20636</v>
      </c>
      <c r="K3766" s="133">
        <v>101487427948.73019</v>
      </c>
      <c r="L3766" s="133">
        <v>1769336081554.5579</v>
      </c>
      <c r="M3766" s="133">
        <v>11174916241894.334</v>
      </c>
      <c r="N3766" s="133">
        <v>12037419310707.225</v>
      </c>
      <c r="O3766" s="132">
        <v>0.55765955567208225</v>
      </c>
      <c r="P3766" s="132">
        <v>0.61571172986656897</v>
      </c>
      <c r="Q3766" s="133">
        <v>2969.2696869036076</v>
      </c>
      <c r="R3766" s="426">
        <v>0.99150474408093459</v>
      </c>
    </row>
    <row r="3767" spans="1:18">
      <c r="A3767" s="134">
        <f t="shared" si="58"/>
        <v>3762</v>
      </c>
      <c r="B3767" s="131">
        <v>4689480.0670984872</v>
      </c>
      <c r="C3767" s="131">
        <v>6257488.0555423591</v>
      </c>
      <c r="D3767" s="131">
        <v>826439.75072717806</v>
      </c>
      <c r="E3767" s="131">
        <v>5030019.7446469646</v>
      </c>
      <c r="F3767" s="133">
        <v>211142391735.01187</v>
      </c>
      <c r="G3767" s="133">
        <v>39755687992.592468</v>
      </c>
      <c r="H3767" s="133">
        <v>514585084764.30615</v>
      </c>
      <c r="I3767" s="133">
        <v>12368934047151.375</v>
      </c>
      <c r="J3767" s="133">
        <v>277613249760.43445</v>
      </c>
      <c r="K3767" s="133">
        <v>83321500247.08725</v>
      </c>
      <c r="L3767" s="133">
        <v>1854862574548.0032</v>
      </c>
      <c r="M3767" s="133">
        <v>15099316456471.207</v>
      </c>
      <c r="N3767" s="133">
        <v>16092907669738.938</v>
      </c>
      <c r="O3767" s="132">
        <v>0.66007038712260124</v>
      </c>
      <c r="P3767" s="132">
        <v>0.72261563552184116</v>
      </c>
      <c r="Q3767" s="133">
        <v>3969.6368203598759</v>
      </c>
      <c r="R3767" s="426">
        <v>1.0525753840774825</v>
      </c>
    </row>
    <row r="3768" spans="1:18">
      <c r="A3768" s="134">
        <f t="shared" si="58"/>
        <v>3763</v>
      </c>
      <c r="B3768" s="131">
        <v>8308250.0896492954</v>
      </c>
      <c r="C3768" s="131">
        <v>3613760.4302650546</v>
      </c>
      <c r="D3768" s="131">
        <v>856270.99131279648</v>
      </c>
      <c r="E3768" s="131">
        <v>4285473.7554483134</v>
      </c>
      <c r="F3768" s="133">
        <v>157433495671.80991</v>
      </c>
      <c r="G3768" s="133">
        <v>53121364806.098389</v>
      </c>
      <c r="H3768" s="133">
        <v>97272752955.238098</v>
      </c>
      <c r="I3768" s="133">
        <v>8725810539954.5078</v>
      </c>
      <c r="J3768" s="133">
        <v>300833144050.93658</v>
      </c>
      <c r="K3768" s="133">
        <v>99428994225.498825</v>
      </c>
      <c r="L3768" s="133">
        <v>1596630152443.1118</v>
      </c>
      <c r="M3768" s="133">
        <v>10819975583629.293</v>
      </c>
      <c r="N3768" s="133">
        <v>11627874489471.891</v>
      </c>
      <c r="O3768" s="132">
        <v>0.57764524947309237</v>
      </c>
      <c r="P3768" s="132">
        <v>0.62853839150040924</v>
      </c>
      <c r="Q3768" s="133">
        <v>2868.2472840335199</v>
      </c>
      <c r="R3768" s="426">
        <v>0.94952678643323041</v>
      </c>
    </row>
    <row r="3769" spans="1:18">
      <c r="A3769" s="134">
        <f t="shared" si="58"/>
        <v>3764</v>
      </c>
      <c r="B3769" s="131">
        <v>11263776.625138424</v>
      </c>
      <c r="C3769" s="131">
        <v>5074447.1149088927</v>
      </c>
      <c r="D3769" s="131">
        <v>536661.07110345981</v>
      </c>
      <c r="E3769" s="131">
        <v>3835156.5705383094</v>
      </c>
      <c r="F3769" s="133">
        <v>272563795829.92477</v>
      </c>
      <c r="G3769" s="133">
        <v>67601974591.755806</v>
      </c>
      <c r="H3769" s="133">
        <v>281873943993.31848</v>
      </c>
      <c r="I3769" s="133">
        <v>11516619502051.879</v>
      </c>
      <c r="J3769" s="133">
        <v>157745450271.19336</v>
      </c>
      <c r="K3769" s="133">
        <v>46495188190.936188</v>
      </c>
      <c r="L3769" s="133">
        <v>1715792431242.146</v>
      </c>
      <c r="M3769" s="133">
        <v>13718526515749.473</v>
      </c>
      <c r="N3769" s="133">
        <v>14689423954907.387</v>
      </c>
      <c r="O3769" s="132">
        <v>0.6174430321236265</v>
      </c>
      <c r="P3769" s="132">
        <v>0.67340689546460597</v>
      </c>
      <c r="Q3769" s="133">
        <v>3623.4395547378854</v>
      </c>
      <c r="R3769" s="426">
        <v>1.3872655460618131</v>
      </c>
    </row>
    <row r="3770" spans="1:18">
      <c r="A3770" s="134">
        <f t="shared" si="58"/>
        <v>3765</v>
      </c>
      <c r="B3770" s="131">
        <v>14717958.088770468</v>
      </c>
      <c r="C3770" s="131">
        <v>6201227.4667056883</v>
      </c>
      <c r="D3770" s="131">
        <v>931081.34215620765</v>
      </c>
      <c r="E3770" s="131">
        <v>2172104.3169431854</v>
      </c>
      <c r="F3770" s="133">
        <v>184186629737.30695</v>
      </c>
      <c r="G3770" s="133">
        <v>46001684221.044861</v>
      </c>
      <c r="H3770" s="133">
        <v>0</v>
      </c>
      <c r="I3770" s="133">
        <v>11108807219883.893</v>
      </c>
      <c r="J3770" s="133">
        <v>136850257310.28958</v>
      </c>
      <c r="K3770" s="133">
        <v>92843655584.780502</v>
      </c>
      <c r="L3770" s="133">
        <v>2245917188694.7373</v>
      </c>
      <c r="M3770" s="133">
        <v>13584418321473.699</v>
      </c>
      <c r="N3770" s="133">
        <v>14368549910289.533</v>
      </c>
      <c r="O3770" s="132">
        <v>0.52309894027505732</v>
      </c>
      <c r="P3770" s="132">
        <v>0.61332918611662679</v>
      </c>
      <c r="Q3770" s="133">
        <v>3544.2895683989968</v>
      </c>
      <c r="R3770" s="426">
        <v>1.0911824722365895</v>
      </c>
    </row>
    <row r="3771" spans="1:18">
      <c r="A3771" s="134">
        <f t="shared" si="58"/>
        <v>3766</v>
      </c>
      <c r="B3771" s="131">
        <v>9209820.8094160762</v>
      </c>
      <c r="C3771" s="131">
        <v>8314622.1838536533</v>
      </c>
      <c r="D3771" s="131">
        <v>1415387.2382913195</v>
      </c>
      <c r="E3771" s="131">
        <v>2423822.1846318124</v>
      </c>
      <c r="F3771" s="133">
        <v>265849498529.5415</v>
      </c>
      <c r="G3771" s="133">
        <v>53667946133.296295</v>
      </c>
      <c r="H3771" s="133">
        <v>717058034103.89661</v>
      </c>
      <c r="I3771" s="133">
        <v>15267082465628.141</v>
      </c>
      <c r="J3771" s="133">
        <v>171120790101.9014</v>
      </c>
      <c r="K3771" s="133">
        <v>136944119169.69608</v>
      </c>
      <c r="L3771" s="133">
        <v>3842496912910.3462</v>
      </c>
      <c r="M3771" s="133">
        <v>20134702321913.98</v>
      </c>
      <c r="N3771" s="133">
        <v>21418041678998.645</v>
      </c>
      <c r="O3771" s="132">
        <v>0.69857186571893271</v>
      </c>
      <c r="P3771" s="132">
        <v>0.76702312169380371</v>
      </c>
      <c r="Q3771" s="133">
        <v>5283.1873899848651</v>
      </c>
      <c r="R3771" s="426">
        <v>1.2302971432856527</v>
      </c>
    </row>
    <row r="3772" spans="1:18">
      <c r="A3772" s="134">
        <f t="shared" si="58"/>
        <v>3767</v>
      </c>
      <c r="B3772" s="131">
        <v>8416851.1238604002</v>
      </c>
      <c r="C3772" s="131">
        <v>6020761.8716830704</v>
      </c>
      <c r="D3772" s="131">
        <v>1565233.9850492831</v>
      </c>
      <c r="E3772" s="131">
        <v>6757030.4198696837</v>
      </c>
      <c r="F3772" s="133">
        <v>210831221315.21387</v>
      </c>
      <c r="G3772" s="133">
        <v>63314528771.006195</v>
      </c>
      <c r="H3772" s="133">
        <v>396754484183.2868</v>
      </c>
      <c r="I3772" s="133">
        <v>10948538351198.596</v>
      </c>
      <c r="J3772" s="133">
        <v>374469124707.1571</v>
      </c>
      <c r="K3772" s="133">
        <v>169581655854.90491</v>
      </c>
      <c r="L3772" s="133">
        <v>3074547707005.3916</v>
      </c>
      <c r="M3772" s="133">
        <v>14963891322949.336</v>
      </c>
      <c r="N3772" s="133">
        <v>15945888934048.309</v>
      </c>
      <c r="O3772" s="132">
        <v>0.57313551644450278</v>
      </c>
      <c r="P3772" s="132">
        <v>0.65073071999043008</v>
      </c>
      <c r="Q3772" s="133">
        <v>3933.3717153547877</v>
      </c>
      <c r="R3772" s="426">
        <v>0.97912229613199575</v>
      </c>
    </row>
    <row r="3773" spans="1:18">
      <c r="A3773" s="134">
        <f t="shared" si="58"/>
        <v>3768</v>
      </c>
      <c r="B3773" s="131">
        <v>14113975.360916963</v>
      </c>
      <c r="C3773" s="131">
        <v>5149482.8240263499</v>
      </c>
      <c r="D3773" s="131">
        <v>852065.91352606867</v>
      </c>
      <c r="E3773" s="131">
        <v>2076560.8339531771</v>
      </c>
      <c r="F3773" s="133">
        <v>215833839062.09277</v>
      </c>
      <c r="G3773" s="133">
        <v>51956330233.397064</v>
      </c>
      <c r="H3773" s="133">
        <v>0</v>
      </c>
      <c r="I3773" s="133">
        <v>9535652161999.0352</v>
      </c>
      <c r="J3773" s="133">
        <v>101320870453.94341</v>
      </c>
      <c r="K3773" s="133">
        <v>108121342767.46825</v>
      </c>
      <c r="L3773" s="133">
        <v>1926202753419.9771</v>
      </c>
      <c r="M3773" s="133">
        <v>11671297128640.424</v>
      </c>
      <c r="N3773" s="133">
        <v>12423614514027.463</v>
      </c>
      <c r="O3773" s="132">
        <v>0.55213910036577407</v>
      </c>
      <c r="P3773" s="132">
        <v>0.5995934519367887</v>
      </c>
      <c r="Q3773" s="133">
        <v>3064.5324405593151</v>
      </c>
      <c r="R3773" s="426">
        <v>1.039620783900667</v>
      </c>
    </row>
    <row r="3774" spans="1:18">
      <c r="A3774" s="134">
        <f t="shared" si="58"/>
        <v>3769</v>
      </c>
      <c r="B3774" s="131">
        <v>7664252.7761168592</v>
      </c>
      <c r="C3774" s="131">
        <v>5918972.973002987</v>
      </c>
      <c r="D3774" s="131">
        <v>508574.45147668931</v>
      </c>
      <c r="E3774" s="131">
        <v>3494565.5681363703</v>
      </c>
      <c r="F3774" s="133">
        <v>251522738169.27972</v>
      </c>
      <c r="G3774" s="133">
        <v>40082410225.748566</v>
      </c>
      <c r="H3774" s="133">
        <v>265985135356.06482</v>
      </c>
      <c r="I3774" s="133">
        <v>11467122543862.906</v>
      </c>
      <c r="J3774" s="133">
        <v>241210256358.4711</v>
      </c>
      <c r="K3774" s="133">
        <v>45022310021.813034</v>
      </c>
      <c r="L3774" s="133">
        <v>1282576955400.8767</v>
      </c>
      <c r="M3774" s="133">
        <v>13301917201000.131</v>
      </c>
      <c r="N3774" s="133">
        <v>14254776538741.004</v>
      </c>
      <c r="O3774" s="132">
        <v>0.66039595936113937</v>
      </c>
      <c r="P3774" s="132">
        <v>0.71417170092980942</v>
      </c>
      <c r="Q3774" s="133">
        <v>3516.2250958907262</v>
      </c>
      <c r="R3774" s="426">
        <v>1.0984040712428393</v>
      </c>
    </row>
    <row r="3775" spans="1:18">
      <c r="A3775" s="134">
        <f t="shared" si="58"/>
        <v>3770</v>
      </c>
      <c r="B3775" s="131">
        <v>17451415.708164819</v>
      </c>
      <c r="C3775" s="131">
        <v>25883110.959567081</v>
      </c>
      <c r="D3775" s="131">
        <v>1692197.0435392708</v>
      </c>
      <c r="E3775" s="131">
        <v>6160473.7972473996</v>
      </c>
      <c r="F3775" s="133">
        <v>225389625123.2666</v>
      </c>
      <c r="G3775" s="133">
        <v>64971485853.258911</v>
      </c>
      <c r="H3775" s="133">
        <v>454537462079.13446</v>
      </c>
      <c r="I3775" s="133">
        <v>27004540428584.02</v>
      </c>
      <c r="J3775" s="133">
        <v>327431866839.3656</v>
      </c>
      <c r="K3775" s="133">
        <v>146727202590.19028</v>
      </c>
      <c r="L3775" s="133">
        <v>4041249503142.0195</v>
      </c>
      <c r="M3775" s="133">
        <v>31974486463234.73</v>
      </c>
      <c r="N3775" s="133">
        <v>33732204389974.75</v>
      </c>
      <c r="O3775" s="132">
        <v>0.65481235797750525</v>
      </c>
      <c r="P3775" s="132">
        <v>0.72219448968830136</v>
      </c>
      <c r="Q3775" s="133">
        <v>8320.7213591452273</v>
      </c>
      <c r="R3775" s="426">
        <v>1.2051558388193029</v>
      </c>
    </row>
    <row r="3776" spans="1:18">
      <c r="A3776" s="134">
        <f t="shared" si="58"/>
        <v>3771</v>
      </c>
      <c r="B3776" s="131">
        <v>14814415.376625407</v>
      </c>
      <c r="C3776" s="131">
        <v>8191416.0762061197</v>
      </c>
      <c r="D3776" s="131">
        <v>735701.27072241111</v>
      </c>
      <c r="E3776" s="131">
        <v>4254798.0984547557</v>
      </c>
      <c r="F3776" s="133">
        <v>201442647935.68198</v>
      </c>
      <c r="G3776" s="133">
        <v>60944128100.539673</v>
      </c>
      <c r="H3776" s="133">
        <v>375068367288.64935</v>
      </c>
      <c r="I3776" s="133">
        <v>12350203460329.037</v>
      </c>
      <c r="J3776" s="133">
        <v>324825721944.13293</v>
      </c>
      <c r="K3776" s="133">
        <v>64044871241.415504</v>
      </c>
      <c r="L3776" s="133">
        <v>1642249626849.4734</v>
      </c>
      <c r="M3776" s="133">
        <v>14756392047652.707</v>
      </c>
      <c r="N3776" s="133">
        <v>15740798774103.727</v>
      </c>
      <c r="O3776" s="132">
        <v>0.59281260896002341</v>
      </c>
      <c r="P3776" s="132">
        <v>0.65262417080444812</v>
      </c>
      <c r="Q3776" s="133">
        <v>3882.7821347073818</v>
      </c>
      <c r="R3776" s="426">
        <v>1.0511309557380293</v>
      </c>
    </row>
    <row r="3777" spans="1:18">
      <c r="A3777" s="134">
        <f t="shared" si="58"/>
        <v>3772</v>
      </c>
      <c r="B3777" s="131">
        <v>6632457.7008800022</v>
      </c>
      <c r="C3777" s="131">
        <v>4141713.6128614047</v>
      </c>
      <c r="D3777" s="131">
        <v>482966.95511547168</v>
      </c>
      <c r="E3777" s="131">
        <v>2944870.7613024148</v>
      </c>
      <c r="F3777" s="133">
        <v>233165488079.17236</v>
      </c>
      <c r="G3777" s="133">
        <v>47167696372.76619</v>
      </c>
      <c r="H3777" s="133">
        <v>612950802746.9115</v>
      </c>
      <c r="I3777" s="133">
        <v>9447023718142.8262</v>
      </c>
      <c r="J3777" s="133">
        <v>85810392597.934937</v>
      </c>
      <c r="K3777" s="133">
        <v>57316701747.021347</v>
      </c>
      <c r="L3777" s="133">
        <v>1226065915861.7595</v>
      </c>
      <c r="M3777" s="133">
        <v>11429167531096.455</v>
      </c>
      <c r="N3777" s="133">
        <v>12295602226357.697</v>
      </c>
      <c r="O3777" s="132">
        <v>0.62939117433597747</v>
      </c>
      <c r="P3777" s="132">
        <v>0.69423846545166756</v>
      </c>
      <c r="Q3777" s="133">
        <v>3032.9556552436352</v>
      </c>
      <c r="R3777" s="426">
        <v>1.2271395879495093</v>
      </c>
    </row>
    <row r="3778" spans="1:18">
      <c r="A3778" s="134">
        <f t="shared" si="58"/>
        <v>3773</v>
      </c>
      <c r="B3778" s="131">
        <v>13276506.245635448</v>
      </c>
      <c r="C3778" s="131">
        <v>11019554.185655855</v>
      </c>
      <c r="D3778" s="131">
        <v>1244704.2153518293</v>
      </c>
      <c r="E3778" s="131">
        <v>4668603.7418651376</v>
      </c>
      <c r="F3778" s="133">
        <v>193548140297.26758</v>
      </c>
      <c r="G3778" s="133">
        <v>48490790551.346069</v>
      </c>
      <c r="H3778" s="133">
        <v>0</v>
      </c>
      <c r="I3778" s="133">
        <v>18269134662433.418</v>
      </c>
      <c r="J3778" s="133">
        <v>304220256762.16083</v>
      </c>
      <c r="K3778" s="133">
        <v>152042328849.80557</v>
      </c>
      <c r="L3778" s="133">
        <v>2624492828668.5303</v>
      </c>
      <c r="M3778" s="133">
        <v>21349890076713.914</v>
      </c>
      <c r="N3778" s="133">
        <v>22537795271333.301</v>
      </c>
      <c r="O3778" s="132">
        <v>0.63129142323314835</v>
      </c>
      <c r="P3778" s="132">
        <v>0.69267433341537876</v>
      </c>
      <c r="Q3778" s="133">
        <v>5559.3969588883328</v>
      </c>
      <c r="R3778" s="426">
        <v>1.0759997814006974</v>
      </c>
    </row>
    <row r="3779" spans="1:18">
      <c r="A3779" s="134">
        <f t="shared" si="58"/>
        <v>3774</v>
      </c>
      <c r="B3779" s="131">
        <v>10391854.653090304</v>
      </c>
      <c r="C3779" s="131">
        <v>7514391.0014615515</v>
      </c>
      <c r="D3779" s="131">
        <v>1227818.0347262155</v>
      </c>
      <c r="E3779" s="131">
        <v>3335996.8059034422</v>
      </c>
      <c r="F3779" s="133">
        <v>205008690662.32684</v>
      </c>
      <c r="G3779" s="133">
        <v>49347585943.878387</v>
      </c>
      <c r="H3779" s="133">
        <v>887561501476.70776</v>
      </c>
      <c r="I3779" s="133">
        <v>14164739939350.307</v>
      </c>
      <c r="J3779" s="133">
        <v>133914576068.18144</v>
      </c>
      <c r="K3779" s="133">
        <v>102347901769.58606</v>
      </c>
      <c r="L3779" s="133">
        <v>2872405525283.8252</v>
      </c>
      <c r="M3779" s="133">
        <v>18160969443948.605</v>
      </c>
      <c r="N3779" s="133">
        <v>19384820180350.922</v>
      </c>
      <c r="O3779" s="132">
        <v>0.63005849603529307</v>
      </c>
      <c r="P3779" s="132">
        <v>0.71624189711447328</v>
      </c>
      <c r="Q3779" s="133">
        <v>4781.6527331896696</v>
      </c>
      <c r="R3779" s="426">
        <v>1.191043571618563</v>
      </c>
    </row>
    <row r="3780" spans="1:18">
      <c r="A3780" s="134">
        <f t="shared" si="58"/>
        <v>3775</v>
      </c>
      <c r="B3780" s="131">
        <v>9457453.9441108275</v>
      </c>
      <c r="C3780" s="131">
        <v>5805670.0804055445</v>
      </c>
      <c r="D3780" s="131">
        <v>888743.64517985086</v>
      </c>
      <c r="E3780" s="131">
        <v>5878208.8109219717</v>
      </c>
      <c r="F3780" s="133">
        <v>232716463613.52994</v>
      </c>
      <c r="G3780" s="133">
        <v>45196900507.993668</v>
      </c>
      <c r="H3780" s="133">
        <v>976336498966.02686</v>
      </c>
      <c r="I3780" s="133">
        <v>11151121089955.244</v>
      </c>
      <c r="J3780" s="133">
        <v>351993625656.31744</v>
      </c>
      <c r="K3780" s="133">
        <v>63188995372.193573</v>
      </c>
      <c r="L3780" s="133">
        <v>1762075470924.4402</v>
      </c>
      <c r="M3780" s="133">
        <v>14304715680874.223</v>
      </c>
      <c r="N3780" s="133">
        <v>15402912862135.668</v>
      </c>
      <c r="O3780" s="132">
        <v>0.59311035086039243</v>
      </c>
      <c r="P3780" s="132">
        <v>0.67955078122902624</v>
      </c>
      <c r="Q3780" s="133">
        <v>3799.4358318045556</v>
      </c>
      <c r="R3780" s="426">
        <v>0.92452721722708042</v>
      </c>
    </row>
    <row r="3781" spans="1:18">
      <c r="A3781" s="134">
        <f t="shared" si="58"/>
        <v>3776</v>
      </c>
      <c r="B3781" s="131">
        <v>11390765.858919596</v>
      </c>
      <c r="C3781" s="131">
        <v>5462756.1332139708</v>
      </c>
      <c r="D3781" s="131">
        <v>1376201.7873955243</v>
      </c>
      <c r="E3781" s="131">
        <v>5164806.7295594662</v>
      </c>
      <c r="F3781" s="133">
        <v>221360783195.31238</v>
      </c>
      <c r="G3781" s="133">
        <v>51176802609.890808</v>
      </c>
      <c r="H3781" s="133">
        <v>589014001671.94629</v>
      </c>
      <c r="I3781" s="133">
        <v>8857949047559.0098</v>
      </c>
      <c r="J3781" s="133">
        <v>396548294905.96143</v>
      </c>
      <c r="K3781" s="133">
        <v>140261672484.90384</v>
      </c>
      <c r="L3781" s="133">
        <v>2933021885839.7451</v>
      </c>
      <c r="M3781" s="133">
        <v>12916794902461.566</v>
      </c>
      <c r="N3781" s="133">
        <v>13771373050378.643</v>
      </c>
      <c r="O3781" s="132">
        <v>0.56159275722709623</v>
      </c>
      <c r="P3781" s="132">
        <v>0.64319701039747268</v>
      </c>
      <c r="Q3781" s="133">
        <v>3396.9839788797835</v>
      </c>
      <c r="R3781" s="426">
        <v>1.0222428298383381</v>
      </c>
    </row>
    <row r="3782" spans="1:18">
      <c r="A3782" s="134">
        <f t="shared" si="58"/>
        <v>3777</v>
      </c>
      <c r="B3782" s="131">
        <v>9480658.4653639626</v>
      </c>
      <c r="C3782" s="131">
        <v>4908569.6679272354</v>
      </c>
      <c r="D3782" s="131">
        <v>1230375.4967204775</v>
      </c>
      <c r="E3782" s="131">
        <v>3387539.1280388767</v>
      </c>
      <c r="F3782" s="133">
        <v>190832536743.48224</v>
      </c>
      <c r="G3782" s="133">
        <v>40895508081.696999</v>
      </c>
      <c r="H3782" s="133">
        <v>472924255438.888</v>
      </c>
      <c r="I3782" s="133">
        <v>8715542251120.5293</v>
      </c>
      <c r="J3782" s="133">
        <v>210160774107.73206</v>
      </c>
      <c r="K3782" s="133">
        <v>108869412933.36827</v>
      </c>
      <c r="L3782" s="133">
        <v>2734674245660.5127</v>
      </c>
      <c r="M3782" s="133">
        <v>12242170939261.031</v>
      </c>
      <c r="N3782" s="133">
        <v>13056423618737.391</v>
      </c>
      <c r="O3782" s="132">
        <v>0.59538113423348438</v>
      </c>
      <c r="P3782" s="132">
        <v>0.65966674924572299</v>
      </c>
      <c r="Q3782" s="133">
        <v>3220.6274343210139</v>
      </c>
      <c r="R3782" s="426">
        <v>1.0196084291961327</v>
      </c>
    </row>
    <row r="3783" spans="1:18">
      <c r="A3783" s="134">
        <f t="shared" si="58"/>
        <v>3778</v>
      </c>
      <c r="B3783" s="131">
        <v>9650008.7602645494</v>
      </c>
      <c r="C3783" s="131">
        <v>8908117.3275813069</v>
      </c>
      <c r="D3783" s="131">
        <v>2093923.658625691</v>
      </c>
      <c r="E3783" s="131">
        <v>5523207.6028879033</v>
      </c>
      <c r="F3783" s="133">
        <v>236776239565.5592</v>
      </c>
      <c r="G3783" s="133">
        <v>62899594083.162338</v>
      </c>
      <c r="H3783" s="133">
        <v>473112679121.37811</v>
      </c>
      <c r="I3783" s="133">
        <v>15423038491023.133</v>
      </c>
      <c r="J3783" s="133">
        <v>514399093063.1076</v>
      </c>
      <c r="K3783" s="133">
        <v>283630206084.89648</v>
      </c>
      <c r="L3783" s="133">
        <v>5313667802502.6631</v>
      </c>
      <c r="M3783" s="133">
        <v>22007848271795.18</v>
      </c>
      <c r="N3783" s="133">
        <v>23424978476102.672</v>
      </c>
      <c r="O3783" s="132">
        <v>0.64166252292539383</v>
      </c>
      <c r="P3783" s="132">
        <v>0.72687426660428855</v>
      </c>
      <c r="Q3783" s="133">
        <v>5778.2384006173343</v>
      </c>
      <c r="R3783" s="426">
        <v>1.172242945142328</v>
      </c>
    </row>
    <row r="3784" spans="1:18">
      <c r="A3784" s="134">
        <f t="shared" ref="A3784:A3847" si="59">A3783+1</f>
        <v>3779</v>
      </c>
      <c r="B3784" s="131">
        <v>15504649.527935186</v>
      </c>
      <c r="C3784" s="131">
        <v>9168517.8736413401</v>
      </c>
      <c r="D3784" s="131">
        <v>1689207.5334700015</v>
      </c>
      <c r="E3784" s="131">
        <v>4259737.8590439055</v>
      </c>
      <c r="F3784" s="133">
        <v>318657429421.30884</v>
      </c>
      <c r="G3784" s="133">
        <v>47679476437.93251</v>
      </c>
      <c r="H3784" s="133">
        <v>851666921117.33789</v>
      </c>
      <c r="I3784" s="133">
        <v>17516114429092.582</v>
      </c>
      <c r="J3784" s="133">
        <v>213719484876.95572</v>
      </c>
      <c r="K3784" s="133">
        <v>110146989243.97487</v>
      </c>
      <c r="L3784" s="133">
        <v>5007159746182.9746</v>
      </c>
      <c r="M3784" s="133">
        <v>23698807570513.828</v>
      </c>
      <c r="N3784" s="133">
        <v>25217178590509.211</v>
      </c>
      <c r="O3784" s="132">
        <v>0.6574004626513873</v>
      </c>
      <c r="P3784" s="132">
        <v>0.71961644473199016</v>
      </c>
      <c r="Q3784" s="133">
        <v>6220.3203232632486</v>
      </c>
      <c r="R3784" s="426">
        <v>1.2267757561386865</v>
      </c>
    </row>
    <row r="3785" spans="1:18">
      <c r="A3785" s="134">
        <f t="shared" si="59"/>
        <v>3780</v>
      </c>
      <c r="B3785" s="131">
        <v>11305866.903142205</v>
      </c>
      <c r="C3785" s="131">
        <v>6401465.645704601</v>
      </c>
      <c r="D3785" s="131">
        <v>975162.46152477153</v>
      </c>
      <c r="E3785" s="131">
        <v>3956537.8461519917</v>
      </c>
      <c r="F3785" s="133">
        <v>229990746060.57501</v>
      </c>
      <c r="G3785" s="133">
        <v>48823218064.485344</v>
      </c>
      <c r="H3785" s="133">
        <v>669718157879.99292</v>
      </c>
      <c r="I3785" s="133">
        <v>11164760191515.182</v>
      </c>
      <c r="J3785" s="133">
        <v>205544313309.60333</v>
      </c>
      <c r="K3785" s="133">
        <v>63246272086.956131</v>
      </c>
      <c r="L3785" s="133">
        <v>2431837268720.124</v>
      </c>
      <c r="M3785" s="133">
        <v>14535106203511.859</v>
      </c>
      <c r="N3785" s="133">
        <v>15562547663299.027</v>
      </c>
      <c r="O3785" s="132">
        <v>0.60268609708138932</v>
      </c>
      <c r="P3785" s="132">
        <v>0.66544078384705851</v>
      </c>
      <c r="Q3785" s="133">
        <v>3838.8129411196419</v>
      </c>
      <c r="R3785" s="426">
        <v>1.2170170604679726</v>
      </c>
    </row>
    <row r="3786" spans="1:18">
      <c r="A3786" s="134">
        <f t="shared" si="59"/>
        <v>3781</v>
      </c>
      <c r="B3786" s="131">
        <v>11468165.797476348</v>
      </c>
      <c r="C3786" s="131">
        <v>4655715.9753496125</v>
      </c>
      <c r="D3786" s="131">
        <v>934173.92833795212</v>
      </c>
      <c r="E3786" s="131">
        <v>4134402.2793763606</v>
      </c>
      <c r="F3786" s="133">
        <v>271135268128.43494</v>
      </c>
      <c r="G3786" s="133">
        <v>65495505313.221741</v>
      </c>
      <c r="H3786" s="133">
        <v>772885565622.49902</v>
      </c>
      <c r="I3786" s="133">
        <v>9710612699717.1191</v>
      </c>
      <c r="J3786" s="133">
        <v>178678182685.24316</v>
      </c>
      <c r="K3786" s="133">
        <v>78092250554.977661</v>
      </c>
      <c r="L3786" s="133">
        <v>2409329012450.1636</v>
      </c>
      <c r="M3786" s="133">
        <v>13149597711030.002</v>
      </c>
      <c r="N3786" s="133">
        <v>14142029664230.152</v>
      </c>
      <c r="O3786" s="132">
        <v>0.5816294330069115</v>
      </c>
      <c r="P3786" s="132">
        <v>0.64975289955209081</v>
      </c>
      <c r="Q3786" s="133">
        <v>3488.4138293611622</v>
      </c>
      <c r="R3786" s="426">
        <v>1.2601783920620555</v>
      </c>
    </row>
    <row r="3787" spans="1:18">
      <c r="A3787" s="134">
        <f t="shared" si="59"/>
        <v>3782</v>
      </c>
      <c r="B3787" s="131">
        <v>9302224.1004383322</v>
      </c>
      <c r="C3787" s="131">
        <v>9242908.0274150576</v>
      </c>
      <c r="D3787" s="131">
        <v>657934.85714319057</v>
      </c>
      <c r="E3787" s="131">
        <v>5730452.2844081782</v>
      </c>
      <c r="F3787" s="133">
        <v>177429334969.23645</v>
      </c>
      <c r="G3787" s="133">
        <v>33834361647.061825</v>
      </c>
      <c r="H3787" s="133">
        <v>123526903858.30426</v>
      </c>
      <c r="I3787" s="133">
        <v>15387395030522.281</v>
      </c>
      <c r="J3787" s="133">
        <v>277555464221.33081</v>
      </c>
      <c r="K3787" s="133">
        <v>49108315121.836792</v>
      </c>
      <c r="L3787" s="133">
        <v>1598698200107.0771</v>
      </c>
      <c r="M3787" s="133">
        <v>17436283913830.828</v>
      </c>
      <c r="N3787" s="133">
        <v>18497847986634.113</v>
      </c>
      <c r="O3787" s="132">
        <v>0.6551858946320126</v>
      </c>
      <c r="P3787" s="132">
        <v>0.69867682768596884</v>
      </c>
      <c r="Q3787" s="133">
        <v>4562.8633415476352</v>
      </c>
      <c r="R3787" s="426">
        <v>1.0177214857071992</v>
      </c>
    </row>
    <row r="3788" spans="1:18">
      <c r="A3788" s="134">
        <f t="shared" si="59"/>
        <v>3783</v>
      </c>
      <c r="B3788" s="131">
        <v>7201485.4195956243</v>
      </c>
      <c r="C3788" s="131">
        <v>4938987.8165363278</v>
      </c>
      <c r="D3788" s="131">
        <v>529610.03136831103</v>
      </c>
      <c r="E3788" s="131">
        <v>4659797.0059079062</v>
      </c>
      <c r="F3788" s="133">
        <v>223298533110.89459</v>
      </c>
      <c r="G3788" s="133">
        <v>37935531099.221275</v>
      </c>
      <c r="H3788" s="133">
        <v>704601286891.37952</v>
      </c>
      <c r="I3788" s="133">
        <v>10442116305971.295</v>
      </c>
      <c r="J3788" s="133">
        <v>257932805262.78076</v>
      </c>
      <c r="K3788" s="133">
        <v>37068770208.319275</v>
      </c>
      <c r="L3788" s="133">
        <v>1212922171619.7148</v>
      </c>
      <c r="M3788" s="133">
        <v>12654641339953.488</v>
      </c>
      <c r="N3788" s="133">
        <v>13629867280928.574</v>
      </c>
      <c r="O3788" s="132">
        <v>0.63102978497793094</v>
      </c>
      <c r="P3788" s="132">
        <v>0.69772550695936997</v>
      </c>
      <c r="Q3788" s="133">
        <v>3362.0787570124753</v>
      </c>
      <c r="R3788" s="426">
        <v>1.1441436826830977</v>
      </c>
    </row>
    <row r="3789" spans="1:18">
      <c r="A3789" s="134">
        <f t="shared" si="59"/>
        <v>3784</v>
      </c>
      <c r="B3789" s="131">
        <v>7150222.360681138</v>
      </c>
      <c r="C3789" s="131">
        <v>3696696.1387375174</v>
      </c>
      <c r="D3789" s="131">
        <v>935124.61742162541</v>
      </c>
      <c r="E3789" s="131">
        <v>5650589.1232560324</v>
      </c>
      <c r="F3789" s="133">
        <v>214074981422.04678</v>
      </c>
      <c r="G3789" s="133">
        <v>59954316044.555496</v>
      </c>
      <c r="H3789" s="133">
        <v>668486607371.57324</v>
      </c>
      <c r="I3789" s="133">
        <v>7162469201440.1914</v>
      </c>
      <c r="J3789" s="133">
        <v>376414486172.81604</v>
      </c>
      <c r="K3789" s="133">
        <v>105993946229.92224</v>
      </c>
      <c r="L3789" s="133">
        <v>2370212857019.2827</v>
      </c>
      <c r="M3789" s="133">
        <v>10683577098233.785</v>
      </c>
      <c r="N3789" s="133">
        <v>11442755176586.598</v>
      </c>
      <c r="O3789" s="132">
        <v>0.56388272570880715</v>
      </c>
      <c r="P3789" s="132">
        <v>0.61971652919516673</v>
      </c>
      <c r="Q3789" s="133">
        <v>2822.5839113435122</v>
      </c>
      <c r="R3789" s="426">
        <v>1.0952242121211586</v>
      </c>
    </row>
    <row r="3790" spans="1:18">
      <c r="A3790" s="134">
        <f t="shared" si="59"/>
        <v>3785</v>
      </c>
      <c r="B3790" s="131">
        <v>11335870.961023688</v>
      </c>
      <c r="C3790" s="131">
        <v>5343001.9680329897</v>
      </c>
      <c r="D3790" s="131">
        <v>737186.81954409915</v>
      </c>
      <c r="E3790" s="131">
        <v>4169373.2098742346</v>
      </c>
      <c r="F3790" s="133">
        <v>207298042107.44189</v>
      </c>
      <c r="G3790" s="133">
        <v>38554017034.177109</v>
      </c>
      <c r="H3790" s="133">
        <v>680711188362.82898</v>
      </c>
      <c r="I3790" s="133">
        <v>9335179568417.6465</v>
      </c>
      <c r="J3790" s="133">
        <v>241838687617.51218</v>
      </c>
      <c r="K3790" s="133">
        <v>56813183109.848022</v>
      </c>
      <c r="L3790" s="133">
        <v>1839928707460.9014</v>
      </c>
      <c r="M3790" s="133">
        <v>12154471334968.734</v>
      </c>
      <c r="N3790" s="133">
        <v>13118163982458.779</v>
      </c>
      <c r="O3790" s="132">
        <v>0.57159160964311984</v>
      </c>
      <c r="P3790" s="132">
        <v>0.63770148159541895</v>
      </c>
      <c r="Q3790" s="133">
        <v>3235.8569270988601</v>
      </c>
      <c r="R3790" s="426">
        <v>1.2821915711017087</v>
      </c>
    </row>
    <row r="3791" spans="1:18">
      <c r="A3791" s="134">
        <f t="shared" si="59"/>
        <v>3786</v>
      </c>
      <c r="B3791" s="131">
        <v>11095005.849788101</v>
      </c>
      <c r="C3791" s="131">
        <v>5153199.2545470642</v>
      </c>
      <c r="D3791" s="131">
        <v>795573.5216733925</v>
      </c>
      <c r="E3791" s="131">
        <v>6485471.1934674261</v>
      </c>
      <c r="F3791" s="133">
        <v>200551871551.45032</v>
      </c>
      <c r="G3791" s="133">
        <v>52016668779.170265</v>
      </c>
      <c r="H3791" s="133">
        <v>834198309872.5293</v>
      </c>
      <c r="I3791" s="133">
        <v>9497552171606.7324</v>
      </c>
      <c r="J3791" s="133">
        <v>296646171099.92834</v>
      </c>
      <c r="K3791" s="133">
        <v>67655830889.464417</v>
      </c>
      <c r="L3791" s="133">
        <v>2350161974076.9961</v>
      </c>
      <c r="M3791" s="133">
        <v>13046214457545.65</v>
      </c>
      <c r="N3791" s="133">
        <v>13985082385572.879</v>
      </c>
      <c r="O3791" s="132">
        <v>0.54714914171054041</v>
      </c>
      <c r="P3791" s="132">
        <v>0.60881906549386444</v>
      </c>
      <c r="Q3791" s="133">
        <v>3449.6996511033249</v>
      </c>
      <c r="R3791" s="426">
        <v>1.3237631633517715</v>
      </c>
    </row>
    <row r="3792" spans="1:18">
      <c r="A3792" s="134">
        <f t="shared" si="59"/>
        <v>3787</v>
      </c>
      <c r="B3792" s="131">
        <v>14184070.019062778</v>
      </c>
      <c r="C3792" s="131">
        <v>20018077.51476736</v>
      </c>
      <c r="D3792" s="131">
        <v>1120652.5096401391</v>
      </c>
      <c r="E3792" s="131">
        <v>6101989.753158804</v>
      </c>
      <c r="F3792" s="133">
        <v>262913563201.29083</v>
      </c>
      <c r="G3792" s="133">
        <v>57366935298.8965</v>
      </c>
      <c r="H3792" s="133">
        <v>439076379640.56708</v>
      </c>
      <c r="I3792" s="133">
        <v>28278205330081.258</v>
      </c>
      <c r="J3792" s="133">
        <v>400519538080.82184</v>
      </c>
      <c r="K3792" s="133">
        <v>106877555816.28773</v>
      </c>
      <c r="L3792" s="133">
        <v>3206717609135.1177</v>
      </c>
      <c r="M3792" s="133">
        <v>32431396412754.051</v>
      </c>
      <c r="N3792" s="133">
        <v>34330218145156.02</v>
      </c>
      <c r="O3792" s="132">
        <v>0.69032435363986577</v>
      </c>
      <c r="P3792" s="132">
        <v>0.74663981492696341</v>
      </c>
      <c r="Q3792" s="133">
        <v>8468.2333855836259</v>
      </c>
      <c r="R3792" s="426">
        <v>1.2201824366334415</v>
      </c>
    </row>
    <row r="3793" spans="1:18">
      <c r="A3793" s="134">
        <f t="shared" si="59"/>
        <v>3788</v>
      </c>
      <c r="B3793" s="131">
        <v>17741630.17904643</v>
      </c>
      <c r="C3793" s="131">
        <v>12835582.100508163</v>
      </c>
      <c r="D3793" s="131">
        <v>818749.76562562038</v>
      </c>
      <c r="E3793" s="131">
        <v>6566878.3522505723</v>
      </c>
      <c r="F3793" s="133">
        <v>281859031833.3396</v>
      </c>
      <c r="G3793" s="133">
        <v>90789738854.055634</v>
      </c>
      <c r="H3793" s="133">
        <v>596816297067.29272</v>
      </c>
      <c r="I3793" s="133">
        <v>16461556031489.549</v>
      </c>
      <c r="J3793" s="133">
        <v>418153329253.58167</v>
      </c>
      <c r="K3793" s="133">
        <v>71131600141.46109</v>
      </c>
      <c r="L3793" s="133">
        <v>1708836424655.3936</v>
      </c>
      <c r="M3793" s="133">
        <v>19256493682607.277</v>
      </c>
      <c r="N3793" s="133">
        <v>20489410232668.016</v>
      </c>
      <c r="O3793" s="132">
        <v>0.58099540404386363</v>
      </c>
      <c r="P3793" s="132">
        <v>0.64590856703085975</v>
      </c>
      <c r="Q3793" s="133">
        <v>5054.1219123502751</v>
      </c>
      <c r="R3793" s="426">
        <v>1.1961363639597822</v>
      </c>
    </row>
    <row r="3794" spans="1:18">
      <c r="A3794" s="134">
        <f t="shared" si="59"/>
        <v>3789</v>
      </c>
      <c r="B3794" s="131">
        <v>10066874.840771565</v>
      </c>
      <c r="C3794" s="131">
        <v>4120395.6357489787</v>
      </c>
      <c r="D3794" s="131">
        <v>629051.7954261296</v>
      </c>
      <c r="E3794" s="131">
        <v>4472281.4045494767</v>
      </c>
      <c r="F3794" s="133">
        <v>208203240807.95963</v>
      </c>
      <c r="G3794" s="133">
        <v>56103241877.73587</v>
      </c>
      <c r="H3794" s="133">
        <v>494167949947.13184</v>
      </c>
      <c r="I3794" s="133">
        <v>8310035716594.3428</v>
      </c>
      <c r="J3794" s="133">
        <v>270521937391.05334</v>
      </c>
      <c r="K3794" s="133">
        <v>58041072900.602753</v>
      </c>
      <c r="L3794" s="133">
        <v>1466470287309.2427</v>
      </c>
      <c r="M3794" s="133">
        <v>10599236964142.373</v>
      </c>
      <c r="N3794" s="133">
        <v>11370488227670.996</v>
      </c>
      <c r="O3794" s="132">
        <v>0.56400739219685025</v>
      </c>
      <c r="P3794" s="132">
        <v>0.63434097250787469</v>
      </c>
      <c r="Q3794" s="133">
        <v>2804.757826263196</v>
      </c>
      <c r="R3794" s="426">
        <v>1.1187831566942952</v>
      </c>
    </row>
    <row r="3795" spans="1:18">
      <c r="A3795" s="134">
        <f t="shared" si="59"/>
        <v>3790</v>
      </c>
      <c r="B3795" s="131">
        <v>10236254.106043322</v>
      </c>
      <c r="C3795" s="131">
        <v>7142092.6511856206</v>
      </c>
      <c r="D3795" s="131">
        <v>800083.46017369884</v>
      </c>
      <c r="E3795" s="131">
        <v>5158108.2904469222</v>
      </c>
      <c r="F3795" s="133">
        <v>187237547337.03165</v>
      </c>
      <c r="G3795" s="133">
        <v>54513020842.335327</v>
      </c>
      <c r="H3795" s="133">
        <v>802834302098.66638</v>
      </c>
      <c r="I3795" s="133">
        <v>14308294741936.301</v>
      </c>
      <c r="J3795" s="133">
        <v>189190522167.24908</v>
      </c>
      <c r="K3795" s="133">
        <v>106667901807.08931</v>
      </c>
      <c r="L3795" s="133">
        <v>2158139491494.4131</v>
      </c>
      <c r="M3795" s="133">
        <v>17565126959503.719</v>
      </c>
      <c r="N3795" s="133">
        <v>18770931392611.215</v>
      </c>
      <c r="O3795" s="132">
        <v>0.61902263710565431</v>
      </c>
      <c r="P3795" s="132">
        <v>0.67813363485855438</v>
      </c>
      <c r="Q3795" s="133">
        <v>4630.224813174942</v>
      </c>
      <c r="R3795" s="426">
        <v>1.1211778981131348</v>
      </c>
    </row>
    <row r="3796" spans="1:18">
      <c r="A3796" s="134">
        <f t="shared" si="59"/>
        <v>3791</v>
      </c>
      <c r="B3796" s="131">
        <v>8435701.3810909651</v>
      </c>
      <c r="C3796" s="131">
        <v>5299201.4770573415</v>
      </c>
      <c r="D3796" s="131">
        <v>859623.42715305602</v>
      </c>
      <c r="E3796" s="131">
        <v>3739644.1185094519</v>
      </c>
      <c r="F3796" s="133">
        <v>202264591107.49609</v>
      </c>
      <c r="G3796" s="133">
        <v>47995274130.194717</v>
      </c>
      <c r="H3796" s="133">
        <v>228557033228.90033</v>
      </c>
      <c r="I3796" s="133">
        <v>9115269739273.5879</v>
      </c>
      <c r="J3796" s="133">
        <v>196613354784.2984</v>
      </c>
      <c r="K3796" s="133">
        <v>53658925758.407539</v>
      </c>
      <c r="L3796" s="133">
        <v>2255289214181.0044</v>
      </c>
      <c r="M3796" s="133">
        <v>11849388267226.199</v>
      </c>
      <c r="N3796" s="133">
        <v>12723491049859.248</v>
      </c>
      <c r="O3796" s="132">
        <v>0.62316087450135271</v>
      </c>
      <c r="P3796" s="132">
        <v>0.69183786211071741</v>
      </c>
      <c r="Q3796" s="133">
        <v>3138.5029723382459</v>
      </c>
      <c r="R3796" s="426">
        <v>1.1641102771136753</v>
      </c>
    </row>
    <row r="3797" spans="1:18">
      <c r="A3797" s="134">
        <f t="shared" si="59"/>
        <v>3792</v>
      </c>
      <c r="B3797" s="131">
        <v>11240565.02619479</v>
      </c>
      <c r="C3797" s="131">
        <v>4756807.095588496</v>
      </c>
      <c r="D3797" s="131">
        <v>612483.75192742166</v>
      </c>
      <c r="E3797" s="131">
        <v>6209982.4063491318</v>
      </c>
      <c r="F3797" s="133">
        <v>241352200911.50989</v>
      </c>
      <c r="G3797" s="133">
        <v>67246336477.937157</v>
      </c>
      <c r="H3797" s="133">
        <v>628727534167.01331</v>
      </c>
      <c r="I3797" s="133">
        <v>10553480519708.881</v>
      </c>
      <c r="J3797" s="133">
        <v>339219970329.3515</v>
      </c>
      <c r="K3797" s="133">
        <v>56249339217.991936</v>
      </c>
      <c r="L3797" s="133">
        <v>1061168151948.3936</v>
      </c>
      <c r="M3797" s="133">
        <v>12638845515371.633</v>
      </c>
      <c r="N3797" s="133">
        <v>13608110252607.299</v>
      </c>
      <c r="O3797" s="132">
        <v>0.54674548019464242</v>
      </c>
      <c r="P3797" s="132">
        <v>0.60201361616887272</v>
      </c>
      <c r="Q3797" s="133">
        <v>3356.7119518024911</v>
      </c>
      <c r="R3797" s="426">
        <v>0.94248918267396553</v>
      </c>
    </row>
    <row r="3798" spans="1:18">
      <c r="A3798" s="134">
        <f t="shared" si="59"/>
        <v>3793</v>
      </c>
      <c r="B3798" s="131">
        <v>7268531.4145179512</v>
      </c>
      <c r="C3798" s="131">
        <v>9281427.5075479317</v>
      </c>
      <c r="D3798" s="131">
        <v>965921.41840636986</v>
      </c>
      <c r="E3798" s="131">
        <v>4252019.8241035426</v>
      </c>
      <c r="F3798" s="133">
        <v>290140340190.94971</v>
      </c>
      <c r="G3798" s="133">
        <v>45422722522.256439</v>
      </c>
      <c r="H3798" s="133">
        <v>499279030409.71124</v>
      </c>
      <c r="I3798" s="133">
        <v>16082665596158.625</v>
      </c>
      <c r="J3798" s="133">
        <v>241947932048.00165</v>
      </c>
      <c r="K3798" s="133">
        <v>85615300698.92569</v>
      </c>
      <c r="L3798" s="133">
        <v>2138088555961.9487</v>
      </c>
      <c r="M3798" s="133">
        <v>19047596415277.211</v>
      </c>
      <c r="N3798" s="133">
        <v>20291136747653.609</v>
      </c>
      <c r="O3798" s="132">
        <v>0.6898443352996092</v>
      </c>
      <c r="P3798" s="132">
        <v>0.76531881511983135</v>
      </c>
      <c r="Q3798" s="133">
        <v>5005.2138006052319</v>
      </c>
      <c r="R3798" s="426">
        <v>1.1546936251428412</v>
      </c>
    </row>
    <row r="3799" spans="1:18">
      <c r="A3799" s="134">
        <f t="shared" si="59"/>
        <v>3794</v>
      </c>
      <c r="B3799" s="131">
        <v>11108666.181814423</v>
      </c>
      <c r="C3799" s="131">
        <v>8284044.9677717043</v>
      </c>
      <c r="D3799" s="131">
        <v>1033324.7465143465</v>
      </c>
      <c r="E3799" s="131">
        <v>4200663.217532305</v>
      </c>
      <c r="F3799" s="133">
        <v>175123065549.03796</v>
      </c>
      <c r="G3799" s="133">
        <v>35703112588.214798</v>
      </c>
      <c r="H3799" s="133">
        <v>426520314806.05261</v>
      </c>
      <c r="I3799" s="133">
        <v>13591913667664.621</v>
      </c>
      <c r="J3799" s="133">
        <v>280751306620.86035</v>
      </c>
      <c r="K3799" s="133">
        <v>88376633542.664368</v>
      </c>
      <c r="L3799" s="133">
        <v>2314178964353.1167</v>
      </c>
      <c r="M3799" s="133">
        <v>16701740886987.316</v>
      </c>
      <c r="N3799" s="133">
        <v>17740569853509.887</v>
      </c>
      <c r="O3799" s="132">
        <v>0.63960206221877947</v>
      </c>
      <c r="P3799" s="132">
        <v>0.71076492433175598</v>
      </c>
      <c r="Q3799" s="133">
        <v>4376.0655780734796</v>
      </c>
      <c r="R3799" s="426">
        <v>1.1610097369138532</v>
      </c>
    </row>
    <row r="3800" spans="1:18">
      <c r="A3800" s="134">
        <f t="shared" si="59"/>
        <v>3795</v>
      </c>
      <c r="B3800" s="131">
        <v>13419833.025295207</v>
      </c>
      <c r="C3800" s="131">
        <v>7669784.1542855492</v>
      </c>
      <c r="D3800" s="131">
        <v>807574.09407080011</v>
      </c>
      <c r="E3800" s="131">
        <v>3291629.5423079343</v>
      </c>
      <c r="F3800" s="133">
        <v>234612724573.07135</v>
      </c>
      <c r="G3800" s="133">
        <v>65785363452.107208</v>
      </c>
      <c r="H3800" s="133">
        <v>248496007637.59979</v>
      </c>
      <c r="I3800" s="133">
        <v>11787766768006.604</v>
      </c>
      <c r="J3800" s="133">
        <v>181648421756.46179</v>
      </c>
      <c r="K3800" s="133">
        <v>99927444313.431549</v>
      </c>
      <c r="L3800" s="133">
        <v>2080334975358.7288</v>
      </c>
      <c r="M3800" s="133">
        <v>14398173617072.824</v>
      </c>
      <c r="N3800" s="133">
        <v>15408571156323.955</v>
      </c>
      <c r="O3800" s="132">
        <v>0.57927601915386828</v>
      </c>
      <c r="P3800" s="132">
        <v>0.63338214914480684</v>
      </c>
      <c r="Q3800" s="133">
        <v>3800.8315629807485</v>
      </c>
      <c r="R3800" s="426">
        <v>1.3339811714045047</v>
      </c>
    </row>
    <row r="3801" spans="1:18">
      <c r="A3801" s="134">
        <f t="shared" si="59"/>
        <v>3796</v>
      </c>
      <c r="B3801" s="131">
        <v>11237154.358698862</v>
      </c>
      <c r="C3801" s="131">
        <v>4992526.6050200555</v>
      </c>
      <c r="D3801" s="131">
        <v>1130309.6273488102</v>
      </c>
      <c r="E3801" s="131">
        <v>4273043.1386225102</v>
      </c>
      <c r="F3801" s="133">
        <v>197383705926.89377</v>
      </c>
      <c r="G3801" s="133">
        <v>64736467732.241425</v>
      </c>
      <c r="H3801" s="133">
        <v>624276219783.49695</v>
      </c>
      <c r="I3801" s="133">
        <v>8660539447758.5938</v>
      </c>
      <c r="J3801" s="133">
        <v>211281880461.70813</v>
      </c>
      <c r="K3801" s="133">
        <v>115982412851.32925</v>
      </c>
      <c r="L3801" s="133">
        <v>2981947198279.1206</v>
      </c>
      <c r="M3801" s="133">
        <v>12594027159134.25</v>
      </c>
      <c r="N3801" s="133">
        <v>13520919853159.369</v>
      </c>
      <c r="O3801" s="132">
        <v>0.54181841720029056</v>
      </c>
      <c r="P3801" s="132">
        <v>0.61095157240084574</v>
      </c>
      <c r="Q3801" s="133">
        <v>3335.2046998419755</v>
      </c>
      <c r="R3801" s="426">
        <v>1.3853977059244527</v>
      </c>
    </row>
    <row r="3802" spans="1:18">
      <c r="A3802" s="134">
        <f t="shared" si="59"/>
        <v>3797</v>
      </c>
      <c r="B3802" s="131">
        <v>7552724.4914835775</v>
      </c>
      <c r="C3802" s="131">
        <v>11918838.598812368</v>
      </c>
      <c r="D3802" s="131">
        <v>907414.45602638507</v>
      </c>
      <c r="E3802" s="131">
        <v>6482667.9046003232</v>
      </c>
      <c r="F3802" s="133">
        <v>240651617232.27359</v>
      </c>
      <c r="G3802" s="133">
        <v>34862892628.708748</v>
      </c>
      <c r="H3802" s="133">
        <v>562701522005.40869</v>
      </c>
      <c r="I3802" s="133">
        <v>19156583499564.539</v>
      </c>
      <c r="J3802" s="133">
        <v>456327655732.96057</v>
      </c>
      <c r="K3802" s="133">
        <v>66824870376.162193</v>
      </c>
      <c r="L3802" s="133">
        <v>1807954793866.1006</v>
      </c>
      <c r="M3802" s="133">
        <v>22050392341545.176</v>
      </c>
      <c r="N3802" s="133">
        <v>23485664621521.723</v>
      </c>
      <c r="O3802" s="132">
        <v>0.67935185316738345</v>
      </c>
      <c r="P3802" s="132">
        <v>0.75430999519590602</v>
      </c>
      <c r="Q3802" s="133">
        <v>5793.2078494133502</v>
      </c>
      <c r="R3802" s="426">
        <v>1.1062686785218818</v>
      </c>
    </row>
    <row r="3803" spans="1:18">
      <c r="A3803" s="134">
        <f t="shared" si="59"/>
        <v>3798</v>
      </c>
      <c r="B3803" s="131">
        <v>8827858.9084294643</v>
      </c>
      <c r="C3803" s="131">
        <v>13469195.549784049</v>
      </c>
      <c r="D3803" s="131">
        <v>1499193.2535587775</v>
      </c>
      <c r="E3803" s="131">
        <v>3662591.0595568875</v>
      </c>
      <c r="F3803" s="133">
        <v>166449938946.63812</v>
      </c>
      <c r="G3803" s="133">
        <v>54970422552.170593</v>
      </c>
      <c r="H3803" s="133">
        <v>324538396808.80084</v>
      </c>
      <c r="I3803" s="133">
        <v>16524964515673.736</v>
      </c>
      <c r="J3803" s="133">
        <v>115203746859.14244</v>
      </c>
      <c r="K3803" s="133">
        <v>130535052527.4221</v>
      </c>
      <c r="L3803" s="133">
        <v>3279947691849.5479</v>
      </c>
      <c r="M3803" s="133">
        <v>20375189403718.648</v>
      </c>
      <c r="N3803" s="133">
        <v>21643594489582.75</v>
      </c>
      <c r="O3803" s="132">
        <v>0.68292653196632336</v>
      </c>
      <c r="P3803" s="132">
        <v>0.74483260907225346</v>
      </c>
      <c r="Q3803" s="133">
        <v>5338.8244917569682</v>
      </c>
      <c r="R3803" s="426">
        <v>1.0215973737391826</v>
      </c>
    </row>
    <row r="3804" spans="1:18">
      <c r="A3804" s="134">
        <f t="shared" si="59"/>
        <v>3799</v>
      </c>
      <c r="B3804" s="131">
        <v>8593374.9346620198</v>
      </c>
      <c r="C3804" s="131">
        <v>9607540.6180598568</v>
      </c>
      <c r="D3804" s="131">
        <v>826515.38458292629</v>
      </c>
      <c r="E3804" s="131">
        <v>3591086.2434324343</v>
      </c>
      <c r="F3804" s="133">
        <v>209186295410.06024</v>
      </c>
      <c r="G3804" s="133">
        <v>47121933983.516953</v>
      </c>
      <c r="H3804" s="133">
        <v>589239140759.94031</v>
      </c>
      <c r="I3804" s="133">
        <v>15249760092798.449</v>
      </c>
      <c r="J3804" s="133">
        <v>166354807219.3067</v>
      </c>
      <c r="K3804" s="133">
        <v>77607630145.061996</v>
      </c>
      <c r="L3804" s="133">
        <v>1620966682944.1492</v>
      </c>
      <c r="M3804" s="133">
        <v>17703928353866.906</v>
      </c>
      <c r="N3804" s="133">
        <v>18800791789381.816</v>
      </c>
      <c r="O3804" s="132">
        <v>0.66610170823226089</v>
      </c>
      <c r="P3804" s="132">
        <v>0.73166037899056746</v>
      </c>
      <c r="Q3804" s="133">
        <v>4637.5904759205268</v>
      </c>
      <c r="R3804" s="426">
        <v>1.0464447876466194</v>
      </c>
    </row>
    <row r="3805" spans="1:18">
      <c r="A3805" s="134">
        <f t="shared" si="59"/>
        <v>3800</v>
      </c>
      <c r="B3805" s="131">
        <v>9295489.191778373</v>
      </c>
      <c r="C3805" s="131">
        <v>6663498.6469377512</v>
      </c>
      <c r="D3805" s="131">
        <v>1200292.3374073643</v>
      </c>
      <c r="E3805" s="131">
        <v>6878802.1408741623</v>
      </c>
      <c r="F3805" s="133">
        <v>163961427079.54114</v>
      </c>
      <c r="G3805" s="133">
        <v>49189985098.766907</v>
      </c>
      <c r="H3805" s="133">
        <v>638330290213.10681</v>
      </c>
      <c r="I3805" s="133">
        <v>10463261435965.031</v>
      </c>
      <c r="J3805" s="133">
        <v>307176159750.51038</v>
      </c>
      <c r="K3805" s="133">
        <v>112866154195.83688</v>
      </c>
      <c r="L3805" s="133">
        <v>3067393365789.4478</v>
      </c>
      <c r="M3805" s="133">
        <v>14589027405913.932</v>
      </c>
      <c r="N3805" s="133">
        <v>15523306725999.303</v>
      </c>
      <c r="O3805" s="132">
        <v>0.58134458188614013</v>
      </c>
      <c r="P3805" s="132">
        <v>0.64478083281515153</v>
      </c>
      <c r="Q3805" s="133">
        <v>3829.1333808582394</v>
      </c>
      <c r="R3805" s="426">
        <v>1.0829373097811965</v>
      </c>
    </row>
    <row r="3806" spans="1:18">
      <c r="A3806" s="134">
        <f t="shared" si="59"/>
        <v>3801</v>
      </c>
      <c r="B3806" s="131">
        <v>9325810.4154861998</v>
      </c>
      <c r="C3806" s="131">
        <v>4536091.2135334034</v>
      </c>
      <c r="D3806" s="131">
        <v>593123.359292935</v>
      </c>
      <c r="E3806" s="131">
        <v>5216281.4272624869</v>
      </c>
      <c r="F3806" s="133">
        <v>163340814682.43201</v>
      </c>
      <c r="G3806" s="133">
        <v>55087361345.555672</v>
      </c>
      <c r="H3806" s="133">
        <v>0</v>
      </c>
      <c r="I3806" s="133">
        <v>8590571249819.1279</v>
      </c>
      <c r="J3806" s="133">
        <v>332324259841.20789</v>
      </c>
      <c r="K3806" s="133">
        <v>79466115646.39859</v>
      </c>
      <c r="L3806" s="133">
        <v>1001963733609.5364</v>
      </c>
      <c r="M3806" s="133">
        <v>10004325358916.271</v>
      </c>
      <c r="N3806" s="133">
        <v>10668327274724.061</v>
      </c>
      <c r="O3806" s="132">
        <v>0.53827750844415945</v>
      </c>
      <c r="P3806" s="132">
        <v>0.58949173025704382</v>
      </c>
      <c r="Q3806" s="133">
        <v>2631.5558151761375</v>
      </c>
      <c r="R3806" s="426">
        <v>0.92188710133747931</v>
      </c>
    </row>
    <row r="3807" spans="1:18">
      <c r="A3807" s="134">
        <f t="shared" si="59"/>
        <v>3802</v>
      </c>
      <c r="B3807" s="131">
        <v>9273357.8879262134</v>
      </c>
      <c r="C3807" s="131">
        <v>14438782.970907357</v>
      </c>
      <c r="D3807" s="131">
        <v>1403891.3656930884</v>
      </c>
      <c r="E3807" s="131">
        <v>4696332.741275005</v>
      </c>
      <c r="F3807" s="133">
        <v>253661794458.54764</v>
      </c>
      <c r="G3807" s="133">
        <v>72908517089.304169</v>
      </c>
      <c r="H3807" s="133">
        <v>793612694255.16943</v>
      </c>
      <c r="I3807" s="133">
        <v>23034567711971.91</v>
      </c>
      <c r="J3807" s="133">
        <v>353422208810.94946</v>
      </c>
      <c r="K3807" s="133">
        <v>94506825642.484253</v>
      </c>
      <c r="L3807" s="133">
        <v>2916224594790.1304</v>
      </c>
      <c r="M3807" s="133">
        <v>27192334035470.641</v>
      </c>
      <c r="N3807" s="133">
        <v>28885355593142.785</v>
      </c>
      <c r="O3807" s="132">
        <v>0.70755640157783284</v>
      </c>
      <c r="P3807" s="132">
        <v>0.78618307221052586</v>
      </c>
      <c r="Q3807" s="133">
        <v>7125.1493816336424</v>
      </c>
      <c r="R3807" s="426">
        <v>1.0986082785974993</v>
      </c>
    </row>
    <row r="3808" spans="1:18">
      <c r="A3808" s="134">
        <f t="shared" si="59"/>
        <v>3803</v>
      </c>
      <c r="B3808" s="131">
        <v>13845409.409793802</v>
      </c>
      <c r="C3808" s="131">
        <v>15419115.414352883</v>
      </c>
      <c r="D3808" s="131">
        <v>1094468.5707846768</v>
      </c>
      <c r="E3808" s="131">
        <v>4702596.5943509117</v>
      </c>
      <c r="F3808" s="133">
        <v>224320506341.25195</v>
      </c>
      <c r="G3808" s="133">
        <v>40551182176.56694</v>
      </c>
      <c r="H3808" s="133">
        <v>530276683405.97595</v>
      </c>
      <c r="I3808" s="133">
        <v>23951394571018.805</v>
      </c>
      <c r="J3808" s="133">
        <v>277494726019.01636</v>
      </c>
      <c r="K3808" s="133">
        <v>81727721914.947098</v>
      </c>
      <c r="L3808" s="133">
        <v>2618011847865.2915</v>
      </c>
      <c r="M3808" s="133">
        <v>27458905550224.035</v>
      </c>
      <c r="N3808" s="133">
        <v>29130411050809.031</v>
      </c>
      <c r="O3808" s="132">
        <v>0.68711732681298743</v>
      </c>
      <c r="P3808" s="132">
        <v>0.74775210663245151</v>
      </c>
      <c r="Q3808" s="133">
        <v>7185.5972004955674</v>
      </c>
      <c r="R3808" s="426">
        <v>1.0894023672021853</v>
      </c>
    </row>
    <row r="3809" spans="1:18">
      <c r="A3809" s="134">
        <f t="shared" si="59"/>
        <v>3804</v>
      </c>
      <c r="B3809" s="131">
        <v>9425114.8247819394</v>
      </c>
      <c r="C3809" s="131">
        <v>3553908.1307792626</v>
      </c>
      <c r="D3809" s="131">
        <v>1453050.4892231957</v>
      </c>
      <c r="E3809" s="131">
        <v>6056491.2356377803</v>
      </c>
      <c r="F3809" s="133">
        <v>245516707495.70456</v>
      </c>
      <c r="G3809" s="133">
        <v>45142065016.435196</v>
      </c>
      <c r="H3809" s="133">
        <v>665626024899.10535</v>
      </c>
      <c r="I3809" s="133">
        <v>8575949608199.208</v>
      </c>
      <c r="J3809" s="133">
        <v>487107321814.31207</v>
      </c>
      <c r="K3809" s="133">
        <v>97861273455.862976</v>
      </c>
      <c r="L3809" s="133">
        <v>2934209898749.9873</v>
      </c>
      <c r="M3809" s="133">
        <v>12760754127118.477</v>
      </c>
      <c r="N3809" s="133">
        <v>13693235806989.766</v>
      </c>
      <c r="O3809" s="132">
        <v>0.55493675997295766</v>
      </c>
      <c r="P3809" s="132">
        <v>0.6380915949495608</v>
      </c>
      <c r="Q3809" s="133">
        <v>3377.7098685223891</v>
      </c>
      <c r="R3809" s="426">
        <v>1.035638028285792</v>
      </c>
    </row>
    <row r="3810" spans="1:18">
      <c r="A3810" s="134">
        <f t="shared" si="59"/>
        <v>3805</v>
      </c>
      <c r="B3810" s="131">
        <v>10242280.052718028</v>
      </c>
      <c r="C3810" s="131">
        <v>6290387.7463647891</v>
      </c>
      <c r="D3810" s="131">
        <v>766795.5158473968</v>
      </c>
      <c r="E3810" s="131">
        <v>2836088.7576878942</v>
      </c>
      <c r="F3810" s="133">
        <v>213101651949.60992</v>
      </c>
      <c r="G3810" s="133">
        <v>54262709887.195465</v>
      </c>
      <c r="H3810" s="133">
        <v>732675149068.78162</v>
      </c>
      <c r="I3810" s="133">
        <v>10310847383949.883</v>
      </c>
      <c r="J3810" s="133">
        <v>141919189709.3139</v>
      </c>
      <c r="K3810" s="133">
        <v>84612465999.442383</v>
      </c>
      <c r="L3810" s="133">
        <v>1530866151437.9807</v>
      </c>
      <c r="M3810" s="133">
        <v>12800920340165.402</v>
      </c>
      <c r="N3810" s="133">
        <v>13767029083243.021</v>
      </c>
      <c r="O3810" s="132">
        <v>0.60396006360064192</v>
      </c>
      <c r="P3810" s="132">
        <v>0.66806515718768145</v>
      </c>
      <c r="Q3810" s="133">
        <v>3395.9124526993146</v>
      </c>
      <c r="R3810" s="426">
        <v>1.0523280578730974</v>
      </c>
    </row>
    <row r="3811" spans="1:18">
      <c r="A3811" s="134">
        <f t="shared" si="59"/>
        <v>3806</v>
      </c>
      <c r="B3811" s="131">
        <v>10531456.453403166</v>
      </c>
      <c r="C3811" s="131">
        <v>4051229.8751519602</v>
      </c>
      <c r="D3811" s="131">
        <v>1565451.9170468336</v>
      </c>
      <c r="E3811" s="131">
        <v>3829397.7304584864</v>
      </c>
      <c r="F3811" s="133">
        <v>188245614323.24139</v>
      </c>
      <c r="G3811" s="133">
        <v>52604811288.67617</v>
      </c>
      <c r="H3811" s="133">
        <v>577317952421.87317</v>
      </c>
      <c r="I3811" s="133">
        <v>8619890779499.6084</v>
      </c>
      <c r="J3811" s="133">
        <v>123704453343.82585</v>
      </c>
      <c r="K3811" s="133">
        <v>140304196797.31378</v>
      </c>
      <c r="L3811" s="133">
        <v>4166384158998.3325</v>
      </c>
      <c r="M3811" s="133">
        <v>13627601541060.955</v>
      </c>
      <c r="N3811" s="133">
        <v>14665630211210.758</v>
      </c>
      <c r="O3811" s="132">
        <v>0.57474743552331387</v>
      </c>
      <c r="P3811" s="132">
        <v>0.62640855316143274</v>
      </c>
      <c r="Q3811" s="133">
        <v>3617.5703530366941</v>
      </c>
      <c r="R3811" s="426">
        <v>1.1736763279835127</v>
      </c>
    </row>
    <row r="3812" spans="1:18">
      <c r="A3812" s="134">
        <f t="shared" si="59"/>
        <v>3807</v>
      </c>
      <c r="B3812" s="131">
        <v>6357201.9686284736</v>
      </c>
      <c r="C3812" s="131">
        <v>11945770.774450066</v>
      </c>
      <c r="D3812" s="131">
        <v>1249051.7836968801</v>
      </c>
      <c r="E3812" s="131">
        <v>4688152.1507137977</v>
      </c>
      <c r="F3812" s="133">
        <v>196465959095.37427</v>
      </c>
      <c r="G3812" s="133">
        <v>19867006767.872612</v>
      </c>
      <c r="H3812" s="133">
        <v>681328035957.3479</v>
      </c>
      <c r="I3812" s="133">
        <v>22034856907144.137</v>
      </c>
      <c r="J3812" s="133">
        <v>295346330577.63873</v>
      </c>
      <c r="K3812" s="133">
        <v>86236721984.497589</v>
      </c>
      <c r="L3812" s="133">
        <v>3680780095124.0205</v>
      </c>
      <c r="M3812" s="133">
        <v>26778548090787.641</v>
      </c>
      <c r="N3812" s="133">
        <v>28517856237792.852</v>
      </c>
      <c r="O3812" s="132">
        <v>0.73649314909661379</v>
      </c>
      <c r="P3812" s="132">
        <v>0.80321027546242973</v>
      </c>
      <c r="Q3812" s="133">
        <v>7034.4983319666626</v>
      </c>
      <c r="R3812" s="426">
        <v>1.3165268167778645</v>
      </c>
    </row>
    <row r="3813" spans="1:18">
      <c r="A3813" s="134">
        <f t="shared" si="59"/>
        <v>3808</v>
      </c>
      <c r="B3813" s="131">
        <v>8128344.1773491576</v>
      </c>
      <c r="C3813" s="131">
        <v>14416772.909493474</v>
      </c>
      <c r="D3813" s="131">
        <v>753383.71603796491</v>
      </c>
      <c r="E3813" s="131">
        <v>4653861.4685318898</v>
      </c>
      <c r="F3813" s="133">
        <v>209387617929.62744</v>
      </c>
      <c r="G3813" s="133">
        <v>54608731757.017792</v>
      </c>
      <c r="H3813" s="133">
        <v>776069991136.89136</v>
      </c>
      <c r="I3813" s="133">
        <v>17632478370958.273</v>
      </c>
      <c r="J3813" s="133">
        <v>249293656435.03131</v>
      </c>
      <c r="K3813" s="133">
        <v>82085756759.456284</v>
      </c>
      <c r="L3813" s="133">
        <v>1379281540304.5916</v>
      </c>
      <c r="M3813" s="133">
        <v>20119209315594.242</v>
      </c>
      <c r="N3813" s="133">
        <v>21372629494540.836</v>
      </c>
      <c r="O3813" s="132">
        <v>0.68542247287211366</v>
      </c>
      <c r="P3813" s="132">
        <v>0.75280230943864779</v>
      </c>
      <c r="Q3813" s="133">
        <v>5271.9855684609856</v>
      </c>
      <c r="R3813" s="426">
        <v>0.9743631223669168</v>
      </c>
    </row>
    <row r="3814" spans="1:18">
      <c r="A3814" s="134">
        <f t="shared" si="59"/>
        <v>3809</v>
      </c>
      <c r="B3814" s="131">
        <v>9470002.1503659114</v>
      </c>
      <c r="C3814" s="131">
        <v>16880636.401052888</v>
      </c>
      <c r="D3814" s="131">
        <v>1148498.1945523843</v>
      </c>
      <c r="E3814" s="131">
        <v>5312760.1492364369</v>
      </c>
      <c r="F3814" s="133">
        <v>220282811048.85229</v>
      </c>
      <c r="G3814" s="133">
        <v>44796622249.741898</v>
      </c>
      <c r="H3814" s="133">
        <v>645528876061.61487</v>
      </c>
      <c r="I3814" s="133">
        <v>22493031937255.453</v>
      </c>
      <c r="J3814" s="133">
        <v>396759586499.0954</v>
      </c>
      <c r="K3814" s="133">
        <v>105754924679.38197</v>
      </c>
      <c r="L3814" s="133">
        <v>1970670826116.708</v>
      </c>
      <c r="M3814" s="133">
        <v>25611746150612.25</v>
      </c>
      <c r="N3814" s="133">
        <v>27222478217535.688</v>
      </c>
      <c r="O3814" s="132">
        <v>0.69473689528998073</v>
      </c>
      <c r="P3814" s="132">
        <v>0.76486921884718084</v>
      </c>
      <c r="Q3814" s="133">
        <v>6714.9674932253793</v>
      </c>
      <c r="R3814" s="426">
        <v>0.84374599211544932</v>
      </c>
    </row>
    <row r="3815" spans="1:18">
      <c r="A3815" s="134">
        <f t="shared" si="59"/>
        <v>3810</v>
      </c>
      <c r="B3815" s="131">
        <v>6416508.8572955094</v>
      </c>
      <c r="C3815" s="131">
        <v>9936107.4077751786</v>
      </c>
      <c r="D3815" s="131">
        <v>1130168.2974289013</v>
      </c>
      <c r="E3815" s="131">
        <v>3599568.3280648235</v>
      </c>
      <c r="F3815" s="133">
        <v>219278334766.64923</v>
      </c>
      <c r="G3815" s="133">
        <v>50367877360.502136</v>
      </c>
      <c r="H3815" s="133">
        <v>482351582969.48053</v>
      </c>
      <c r="I3815" s="133">
        <v>18343275600982.902</v>
      </c>
      <c r="J3815" s="133">
        <v>196624244151.98865</v>
      </c>
      <c r="K3815" s="133">
        <v>100179859338.63539</v>
      </c>
      <c r="L3815" s="133">
        <v>2510210831926.8521</v>
      </c>
      <c r="M3815" s="133">
        <v>21632642119369.859</v>
      </c>
      <c r="N3815" s="133">
        <v>22918395858458.965</v>
      </c>
      <c r="O3815" s="132">
        <v>0.72812586311262362</v>
      </c>
      <c r="P3815" s="132">
        <v>0.7909678684620125</v>
      </c>
      <c r="Q3815" s="133">
        <v>5653.2796888157291</v>
      </c>
      <c r="R3815" s="426">
        <v>1.0023598604948611</v>
      </c>
    </row>
    <row r="3816" spans="1:18">
      <c r="A3816" s="134">
        <f t="shared" si="59"/>
        <v>3811</v>
      </c>
      <c r="B3816" s="131">
        <v>11847968.84390579</v>
      </c>
      <c r="C3816" s="131">
        <v>8455495.109228503</v>
      </c>
      <c r="D3816" s="131">
        <v>922875.97868337645</v>
      </c>
      <c r="E3816" s="131">
        <v>6579525.7188536003</v>
      </c>
      <c r="F3816" s="133">
        <v>242430501038.07361</v>
      </c>
      <c r="G3816" s="133">
        <v>73973347184.808655</v>
      </c>
      <c r="H3816" s="133">
        <v>536141230349.26001</v>
      </c>
      <c r="I3816" s="133">
        <v>12875421284610.211</v>
      </c>
      <c r="J3816" s="133">
        <v>511507149989.28613</v>
      </c>
      <c r="K3816" s="133">
        <v>84831936274.156479</v>
      </c>
      <c r="L3816" s="133">
        <v>2439144450970.8921</v>
      </c>
      <c r="M3816" s="133">
        <v>16447046052193.807</v>
      </c>
      <c r="N3816" s="133">
        <v>17544944007310.568</v>
      </c>
      <c r="O3816" s="132">
        <v>0.59585483309281195</v>
      </c>
      <c r="P3816" s="132">
        <v>0.67192449160918688</v>
      </c>
      <c r="Q3816" s="133">
        <v>4327.8105592773973</v>
      </c>
      <c r="R3816" s="426">
        <v>1.1444196074051038</v>
      </c>
    </row>
    <row r="3817" spans="1:18">
      <c r="A3817" s="134">
        <f t="shared" si="59"/>
        <v>3812</v>
      </c>
      <c r="B3817" s="131">
        <v>10040339.360849168</v>
      </c>
      <c r="C3817" s="131">
        <v>10424918.720228864</v>
      </c>
      <c r="D3817" s="131">
        <v>799228.59841845522</v>
      </c>
      <c r="E3817" s="131">
        <v>4487100.7832066957</v>
      </c>
      <c r="F3817" s="133">
        <v>231995287239.95563</v>
      </c>
      <c r="G3817" s="133">
        <v>34823112086.561752</v>
      </c>
      <c r="H3817" s="133">
        <v>807769028472.48438</v>
      </c>
      <c r="I3817" s="133">
        <v>16950525672774.436</v>
      </c>
      <c r="J3817" s="133">
        <v>150389450909.81799</v>
      </c>
      <c r="K3817" s="133">
        <v>71403921845.173401</v>
      </c>
      <c r="L3817" s="133">
        <v>2033688370572.9207</v>
      </c>
      <c r="M3817" s="133">
        <v>20013776444574.832</v>
      </c>
      <c r="N3817" s="133">
        <v>21411875507613.211</v>
      </c>
      <c r="O3817" s="132">
        <v>0.67015704046983782</v>
      </c>
      <c r="P3817" s="132">
        <v>0.73831242228391714</v>
      </c>
      <c r="Q3817" s="133">
        <v>5281.6663807630021</v>
      </c>
      <c r="R3817" s="426">
        <v>1.2273600856493705</v>
      </c>
    </row>
    <row r="3818" spans="1:18">
      <c r="A3818" s="134">
        <f t="shared" si="59"/>
        <v>3813</v>
      </c>
      <c r="B3818" s="131">
        <v>8484458.1161873061</v>
      </c>
      <c r="C3818" s="131">
        <v>14159384.296632146</v>
      </c>
      <c r="D3818" s="131">
        <v>1187123.4184656143</v>
      </c>
      <c r="E3818" s="131">
        <v>5925046.1937416922</v>
      </c>
      <c r="F3818" s="133">
        <v>240889872262.07916</v>
      </c>
      <c r="G3818" s="133">
        <v>63317352220.122665</v>
      </c>
      <c r="H3818" s="133">
        <v>692967896778.96533</v>
      </c>
      <c r="I3818" s="133">
        <v>21935293444612.781</v>
      </c>
      <c r="J3818" s="133">
        <v>216614835914.27399</v>
      </c>
      <c r="K3818" s="133">
        <v>111984327167.39157</v>
      </c>
      <c r="L3818" s="133">
        <v>2919971454135.4292</v>
      </c>
      <c r="M3818" s="133">
        <v>25876831958608.84</v>
      </c>
      <c r="N3818" s="133">
        <v>27469235850678.59</v>
      </c>
      <c r="O3818" s="132">
        <v>0.68498948411884408</v>
      </c>
      <c r="P3818" s="132">
        <v>0.75421512522396739</v>
      </c>
      <c r="Q3818" s="133">
        <v>6775.8351876365541</v>
      </c>
      <c r="R3818" s="426">
        <v>1.3136407779308876</v>
      </c>
    </row>
    <row r="3819" spans="1:18">
      <c r="A3819" s="134">
        <f t="shared" si="59"/>
        <v>3814</v>
      </c>
      <c r="B3819" s="131">
        <v>10896436.911957085</v>
      </c>
      <c r="C3819" s="131">
        <v>5200153.1203063242</v>
      </c>
      <c r="D3819" s="131">
        <v>1213231.2791539175</v>
      </c>
      <c r="E3819" s="131">
        <v>3765809.123177913</v>
      </c>
      <c r="F3819" s="133">
        <v>284960439408.9342</v>
      </c>
      <c r="G3819" s="133">
        <v>62188043875.577774</v>
      </c>
      <c r="H3819" s="133">
        <v>674605458260.34387</v>
      </c>
      <c r="I3819" s="133">
        <v>11340996498994.902</v>
      </c>
      <c r="J3819" s="133">
        <v>223956111871.11191</v>
      </c>
      <c r="K3819" s="133">
        <v>100420359999.38879</v>
      </c>
      <c r="L3819" s="133">
        <v>3771504618050.4092</v>
      </c>
      <c r="M3819" s="133">
        <v>16111483047176.156</v>
      </c>
      <c r="N3819" s="133">
        <v>17184220544403.051</v>
      </c>
      <c r="O3819" s="132">
        <v>0.59550155782915593</v>
      </c>
      <c r="P3819" s="132">
        <v>0.68278253580362236</v>
      </c>
      <c r="Q3819" s="133">
        <v>4238.8309186983352</v>
      </c>
      <c r="R3819" s="426">
        <v>1.4371529703112251</v>
      </c>
    </row>
    <row r="3820" spans="1:18">
      <c r="A3820" s="134">
        <f t="shared" si="59"/>
        <v>3815</v>
      </c>
      <c r="B3820" s="131">
        <v>7585615.9311517663</v>
      </c>
      <c r="C3820" s="131">
        <v>15151487.741459448</v>
      </c>
      <c r="D3820" s="131">
        <v>714649.35279602837</v>
      </c>
      <c r="E3820" s="131">
        <v>3695621.730865269</v>
      </c>
      <c r="F3820" s="133">
        <v>280387777110.7005</v>
      </c>
      <c r="G3820" s="133">
        <v>57809206629.612045</v>
      </c>
      <c r="H3820" s="133">
        <v>522846301294.302</v>
      </c>
      <c r="I3820" s="133">
        <v>21599129449009.551</v>
      </c>
      <c r="J3820" s="133">
        <v>262878923582.27856</v>
      </c>
      <c r="K3820" s="133">
        <v>82569382285.957993</v>
      </c>
      <c r="L3820" s="133">
        <v>1546490427139.4944</v>
      </c>
      <c r="M3820" s="133">
        <v>24013914483311.582</v>
      </c>
      <c r="N3820" s="133">
        <v>25594654395911.238</v>
      </c>
      <c r="O3820" s="132">
        <v>0.72065079822439104</v>
      </c>
      <c r="P3820" s="132">
        <v>0.79033890641302362</v>
      </c>
      <c r="Q3820" s="133">
        <v>6313.4322634216178</v>
      </c>
      <c r="R3820" s="426">
        <v>1.0697436143557626</v>
      </c>
    </row>
    <row r="3821" spans="1:18">
      <c r="A3821" s="134">
        <f t="shared" si="59"/>
        <v>3816</v>
      </c>
      <c r="B3821" s="131">
        <v>8011134.2178117996</v>
      </c>
      <c r="C3821" s="131">
        <v>5831899.9292573184</v>
      </c>
      <c r="D3821" s="131">
        <v>574309.54711113661</v>
      </c>
      <c r="E3821" s="131">
        <v>5648134.4820378236</v>
      </c>
      <c r="F3821" s="133">
        <v>267101400669.99445</v>
      </c>
      <c r="G3821" s="133">
        <v>35577812119.942749</v>
      </c>
      <c r="H3821" s="133">
        <v>727744522511.30798</v>
      </c>
      <c r="I3821" s="133">
        <v>13335195589467.801</v>
      </c>
      <c r="J3821" s="133">
        <v>295962642470.57233</v>
      </c>
      <c r="K3821" s="133">
        <v>68118574765.846359</v>
      </c>
      <c r="L3821" s="133">
        <v>1784927824232.9063</v>
      </c>
      <c r="M3821" s="133">
        <v>16211949153448.434</v>
      </c>
      <c r="N3821" s="133">
        <v>17382977482340.551</v>
      </c>
      <c r="O3821" s="132">
        <v>0.63633550088496404</v>
      </c>
      <c r="P3821" s="132">
        <v>0.69596773159733538</v>
      </c>
      <c r="Q3821" s="133">
        <v>4287.8582837544527</v>
      </c>
      <c r="R3821" s="426">
        <v>1.3545230362596796</v>
      </c>
    </row>
    <row r="3822" spans="1:18">
      <c r="A3822" s="134">
        <f t="shared" si="59"/>
        <v>3817</v>
      </c>
      <c r="B3822" s="131">
        <v>10155642.128897259</v>
      </c>
      <c r="C3822" s="131">
        <v>17595371.950355265</v>
      </c>
      <c r="D3822" s="131">
        <v>790861.61485386034</v>
      </c>
      <c r="E3822" s="131">
        <v>5180123.1423166217</v>
      </c>
      <c r="F3822" s="133">
        <v>199219770350.12897</v>
      </c>
      <c r="G3822" s="133">
        <v>38766418776.334503</v>
      </c>
      <c r="H3822" s="133">
        <v>834923661617.06226</v>
      </c>
      <c r="I3822" s="133">
        <v>21958526638667.887</v>
      </c>
      <c r="J3822" s="133">
        <v>439102578795.27338</v>
      </c>
      <c r="K3822" s="133">
        <v>92158847897.327591</v>
      </c>
      <c r="L3822" s="133">
        <v>1810152331384.8179</v>
      </c>
      <c r="M3822" s="133">
        <v>25134864058362.367</v>
      </c>
      <c r="N3822" s="133">
        <v>26754981102901.727</v>
      </c>
      <c r="O3822" s="132">
        <v>0.69822078683548838</v>
      </c>
      <c r="P3822" s="132">
        <v>0.77190667264178359</v>
      </c>
      <c r="Q3822" s="133">
        <v>6599.6500007157683</v>
      </c>
      <c r="R3822" s="426">
        <v>1.1492257064386162</v>
      </c>
    </row>
    <row r="3823" spans="1:18">
      <c r="A3823" s="134">
        <f t="shared" si="59"/>
        <v>3818</v>
      </c>
      <c r="B3823" s="131">
        <v>8008785.747940043</v>
      </c>
      <c r="C3823" s="131">
        <v>11917163.19240666</v>
      </c>
      <c r="D3823" s="131">
        <v>1247972.1289219861</v>
      </c>
      <c r="E3823" s="131">
        <v>6185181.4495189115</v>
      </c>
      <c r="F3823" s="133">
        <v>214457613621.83295</v>
      </c>
      <c r="G3823" s="133">
        <v>56405121565.630455</v>
      </c>
      <c r="H3823" s="133">
        <v>584982292537.66235</v>
      </c>
      <c r="I3823" s="133">
        <v>18433329691290.973</v>
      </c>
      <c r="J3823" s="133">
        <v>504836103339.7309</v>
      </c>
      <c r="K3823" s="133">
        <v>105009514786.52988</v>
      </c>
      <c r="L3823" s="133">
        <v>2824569733782.8423</v>
      </c>
      <c r="M3823" s="133">
        <v>22452727335737.742</v>
      </c>
      <c r="N3823" s="133">
        <v>23899288059858.285</v>
      </c>
      <c r="O3823" s="132">
        <v>0.67911212101335861</v>
      </c>
      <c r="P3823" s="132">
        <v>0.7480118901354349</v>
      </c>
      <c r="Q3823" s="133">
        <v>5895.2363245827046</v>
      </c>
      <c r="R3823" s="426">
        <v>1.1169412927366256</v>
      </c>
    </row>
    <row r="3824" spans="1:18">
      <c r="A3824" s="134">
        <f t="shared" si="59"/>
        <v>3819</v>
      </c>
      <c r="B3824" s="131">
        <v>11651809.483390665</v>
      </c>
      <c r="C3824" s="131">
        <v>12141545.981978105</v>
      </c>
      <c r="D3824" s="131">
        <v>1013959.9307639309</v>
      </c>
      <c r="E3824" s="131">
        <v>3068384.3454088401</v>
      </c>
      <c r="F3824" s="133">
        <v>261458354417.57904</v>
      </c>
      <c r="G3824" s="133">
        <v>69352078016.418427</v>
      </c>
      <c r="H3824" s="133">
        <v>940391472605.07642</v>
      </c>
      <c r="I3824" s="133">
        <v>19314754700814.113</v>
      </c>
      <c r="J3824" s="133">
        <v>198750027308.60242</v>
      </c>
      <c r="K3824" s="133">
        <v>83708490324.386459</v>
      </c>
      <c r="L3824" s="133">
        <v>2481998905229.0386</v>
      </c>
      <c r="M3824" s="133">
        <v>23019603596281.219</v>
      </c>
      <c r="N3824" s="133">
        <v>24574458445624.543</v>
      </c>
      <c r="O3824" s="132">
        <v>0.66241877023139217</v>
      </c>
      <c r="P3824" s="132">
        <v>0.74360834733461423</v>
      </c>
      <c r="Q3824" s="133">
        <v>6061.7805736617029</v>
      </c>
      <c r="R3824" s="426">
        <v>1.3166208062272724</v>
      </c>
    </row>
    <row r="3825" spans="1:18">
      <c r="A3825" s="134">
        <f t="shared" si="59"/>
        <v>3820</v>
      </c>
      <c r="B3825" s="131">
        <v>12710850.157405393</v>
      </c>
      <c r="C3825" s="131">
        <v>4092463.3662969898</v>
      </c>
      <c r="D3825" s="131">
        <v>469254.10274513136</v>
      </c>
      <c r="E3825" s="131">
        <v>4646042.5648574214</v>
      </c>
      <c r="F3825" s="133">
        <v>186865902353.39951</v>
      </c>
      <c r="G3825" s="133">
        <v>53691646793.424248</v>
      </c>
      <c r="H3825" s="133">
        <v>585880941053.50427</v>
      </c>
      <c r="I3825" s="133">
        <v>7665727486342.9336</v>
      </c>
      <c r="J3825" s="133">
        <v>286714865586.99878</v>
      </c>
      <c r="K3825" s="133">
        <v>43298155261.750748</v>
      </c>
      <c r="L3825" s="133">
        <v>900594193298.09644</v>
      </c>
      <c r="M3825" s="133">
        <v>9482215641543.2832</v>
      </c>
      <c r="N3825" s="133">
        <v>10177237097333.531</v>
      </c>
      <c r="O3825" s="132">
        <v>0.48695922926494428</v>
      </c>
      <c r="P3825" s="132">
        <v>0.55219641255139151</v>
      </c>
      <c r="Q3825" s="133">
        <v>2510.4186229239099</v>
      </c>
      <c r="R3825" s="426">
        <v>1.0493698679126189</v>
      </c>
    </row>
    <row r="3826" spans="1:18">
      <c r="A3826" s="134">
        <f t="shared" si="59"/>
        <v>3821</v>
      </c>
      <c r="B3826" s="131">
        <v>6566595.827751413</v>
      </c>
      <c r="C3826" s="131">
        <v>6337283.0607218575</v>
      </c>
      <c r="D3826" s="131">
        <v>1312477.2643071571</v>
      </c>
      <c r="E3826" s="131">
        <v>3797036.7751746541</v>
      </c>
      <c r="F3826" s="133">
        <v>207358503010.2912</v>
      </c>
      <c r="G3826" s="133">
        <v>33660441944.314827</v>
      </c>
      <c r="H3826" s="133">
        <v>601968771321.89709</v>
      </c>
      <c r="I3826" s="133">
        <v>13876183639216.533</v>
      </c>
      <c r="J3826" s="133">
        <v>205425408734.32266</v>
      </c>
      <c r="K3826" s="133">
        <v>138600449721.17334</v>
      </c>
      <c r="L3826" s="133">
        <v>2584962441073.1553</v>
      </c>
      <c r="M3826" s="133">
        <v>17407140710067.082</v>
      </c>
      <c r="N3826" s="133">
        <v>18580961661081.664</v>
      </c>
      <c r="O3826" s="132">
        <v>0.6701174714291025</v>
      </c>
      <c r="P3826" s="132">
        <v>0.7392358321166469</v>
      </c>
      <c r="Q3826" s="133">
        <v>4583.3649879333161</v>
      </c>
      <c r="R3826" s="426">
        <v>0.94080230516767105</v>
      </c>
    </row>
    <row r="3827" spans="1:18">
      <c r="A3827" s="134">
        <f t="shared" si="59"/>
        <v>3822</v>
      </c>
      <c r="B3827" s="131">
        <v>9279689.8281812239</v>
      </c>
      <c r="C3827" s="131">
        <v>4949456.2896173997</v>
      </c>
      <c r="D3827" s="131">
        <v>612184.43887928477</v>
      </c>
      <c r="E3827" s="131">
        <v>5170607.8231473807</v>
      </c>
      <c r="F3827" s="133">
        <v>249748268984.40375</v>
      </c>
      <c r="G3827" s="133">
        <v>68987651349.022797</v>
      </c>
      <c r="H3827" s="133">
        <v>511984880252.70215</v>
      </c>
      <c r="I3827" s="133">
        <v>10201821784708.414</v>
      </c>
      <c r="J3827" s="133">
        <v>326407365088.37366</v>
      </c>
      <c r="K3827" s="133">
        <v>56308174641.463547</v>
      </c>
      <c r="L3827" s="133">
        <v>1233163454916.3762</v>
      </c>
      <c r="M3827" s="133">
        <v>12329685659607.33</v>
      </c>
      <c r="N3827" s="133">
        <v>13209065623868.416</v>
      </c>
      <c r="O3827" s="132">
        <v>0.57496533588175536</v>
      </c>
      <c r="P3827" s="132">
        <v>0.63328551915935327</v>
      </c>
      <c r="Q3827" s="133">
        <v>3258.2796309492887</v>
      </c>
      <c r="R3827" s="426">
        <v>0.945823115052977</v>
      </c>
    </row>
    <row r="3828" spans="1:18">
      <c r="A3828" s="134">
        <f t="shared" si="59"/>
        <v>3823</v>
      </c>
      <c r="B3828" s="131">
        <v>7656890.5753142443</v>
      </c>
      <c r="C3828" s="131">
        <v>4993739.9341085488</v>
      </c>
      <c r="D3828" s="131">
        <v>800787.07068655977</v>
      </c>
      <c r="E3828" s="131">
        <v>4557032.4596079625</v>
      </c>
      <c r="F3828" s="133">
        <v>212864911734.104</v>
      </c>
      <c r="G3828" s="133">
        <v>54475204514.824059</v>
      </c>
      <c r="H3828" s="133">
        <v>527340784779.69733</v>
      </c>
      <c r="I3828" s="133">
        <v>10653650370860.166</v>
      </c>
      <c r="J3828" s="133">
        <v>175453121463.62927</v>
      </c>
      <c r="K3828" s="133">
        <v>74052543238.343033</v>
      </c>
      <c r="L3828" s="133">
        <v>1726018221096.4949</v>
      </c>
      <c r="M3828" s="133">
        <v>13156515041438.33</v>
      </c>
      <c r="N3828" s="133">
        <v>14116996701451.814</v>
      </c>
      <c r="O3828" s="132">
        <v>0.61372437498159316</v>
      </c>
      <c r="P3828" s="132">
        <v>0.68831506727135849</v>
      </c>
      <c r="Q3828" s="133">
        <v>3482.238949544108</v>
      </c>
      <c r="R3828" s="426">
        <v>1.0999835897995949</v>
      </c>
    </row>
    <row r="3829" spans="1:18">
      <c r="A3829" s="134">
        <f t="shared" si="59"/>
        <v>3824</v>
      </c>
      <c r="B3829" s="131">
        <v>15199963.42786373</v>
      </c>
      <c r="C3829" s="131">
        <v>8242200.3943026606</v>
      </c>
      <c r="D3829" s="131">
        <v>981020.80307277211</v>
      </c>
      <c r="E3829" s="131">
        <v>4999090.8606422339</v>
      </c>
      <c r="F3829" s="133">
        <v>172354245295.73578</v>
      </c>
      <c r="G3829" s="133">
        <v>44970569953.427521</v>
      </c>
      <c r="H3829" s="133">
        <v>0</v>
      </c>
      <c r="I3829" s="133">
        <v>12566327700813.092</v>
      </c>
      <c r="J3829" s="133">
        <v>334592046311.44934</v>
      </c>
      <c r="K3829" s="133">
        <v>104472024948.02516</v>
      </c>
      <c r="L3829" s="133">
        <v>2408592978493.9932</v>
      </c>
      <c r="M3829" s="133">
        <v>15413984750566.559</v>
      </c>
      <c r="N3829" s="133">
        <v>16193321105033.85</v>
      </c>
      <c r="O3829" s="132">
        <v>0.48962831910610743</v>
      </c>
      <c r="P3829" s="132">
        <v>0.59071639229299266</v>
      </c>
      <c r="Q3829" s="133">
        <v>3994.4057979856561</v>
      </c>
      <c r="R3829" s="426">
        <v>1.2294136863438283</v>
      </c>
    </row>
    <row r="3830" spans="1:18">
      <c r="A3830" s="134">
        <f t="shared" si="59"/>
        <v>3825</v>
      </c>
      <c r="B3830" s="131">
        <v>6773774.9678677293</v>
      </c>
      <c r="C3830" s="131">
        <v>8605141.8054690156</v>
      </c>
      <c r="D3830" s="131">
        <v>1258615.2083372457</v>
      </c>
      <c r="E3830" s="131">
        <v>4764828.7674655253</v>
      </c>
      <c r="F3830" s="133">
        <v>200173460701.05484</v>
      </c>
      <c r="G3830" s="133">
        <v>44000989902.509956</v>
      </c>
      <c r="H3830" s="133">
        <v>408492130569.06097</v>
      </c>
      <c r="I3830" s="133">
        <v>13283712522226.658</v>
      </c>
      <c r="J3830" s="133">
        <v>321136217886.38361</v>
      </c>
      <c r="K3830" s="133">
        <v>63398061755.105392</v>
      </c>
      <c r="L3830" s="133">
        <v>2288382545576.9307</v>
      </c>
      <c r="M3830" s="133">
        <v>16365121478014.137</v>
      </c>
      <c r="N3830" s="133">
        <v>17429354235038.154</v>
      </c>
      <c r="O3830" s="132">
        <v>0.65685330069417558</v>
      </c>
      <c r="P3830" s="132">
        <v>0.72824908884807804</v>
      </c>
      <c r="Q3830" s="133">
        <v>4299.2980352832155</v>
      </c>
      <c r="R3830" s="426">
        <v>0.93152210911369204</v>
      </c>
    </row>
    <row r="3831" spans="1:18">
      <c r="A3831" s="134">
        <f t="shared" si="59"/>
        <v>3826</v>
      </c>
      <c r="B3831" s="131">
        <v>7157301.554333074</v>
      </c>
      <c r="C3831" s="131">
        <v>6115352.9812769955</v>
      </c>
      <c r="D3831" s="131">
        <v>852957.55484465812</v>
      </c>
      <c r="E3831" s="131">
        <v>3099483.9851225256</v>
      </c>
      <c r="F3831" s="133">
        <v>200900486998.39374</v>
      </c>
      <c r="G3831" s="133">
        <v>52684297919.044754</v>
      </c>
      <c r="H3831" s="133">
        <v>485267526525.06018</v>
      </c>
      <c r="I3831" s="133">
        <v>12579270900318.07</v>
      </c>
      <c r="J3831" s="133">
        <v>178810274456.15326</v>
      </c>
      <c r="K3831" s="133">
        <v>79797291967.270828</v>
      </c>
      <c r="L3831" s="133">
        <v>2305644814350.3315</v>
      </c>
      <c r="M3831" s="133">
        <v>15628790807616.887</v>
      </c>
      <c r="N3831" s="133">
        <v>16714861202220.594</v>
      </c>
      <c r="O3831" s="132">
        <v>0.67960351489029203</v>
      </c>
      <c r="P3831" s="132">
        <v>0.74944105398946181</v>
      </c>
      <c r="Q3831" s="133">
        <v>4123.0540706020211</v>
      </c>
      <c r="R3831" s="426">
        <v>1.2372944338958647</v>
      </c>
    </row>
    <row r="3832" spans="1:18">
      <c r="A3832" s="134">
        <f t="shared" si="59"/>
        <v>3827</v>
      </c>
      <c r="B3832" s="131">
        <v>7864352.7828573044</v>
      </c>
      <c r="C3832" s="131">
        <v>3503849.8237553956</v>
      </c>
      <c r="D3832" s="131">
        <v>753592.53295736271</v>
      </c>
      <c r="E3832" s="131">
        <v>3870463.7478223164</v>
      </c>
      <c r="F3832" s="133">
        <v>218515655431.73303</v>
      </c>
      <c r="G3832" s="133">
        <v>56459311463.704025</v>
      </c>
      <c r="H3832" s="133">
        <v>566902723732.70215</v>
      </c>
      <c r="I3832" s="133">
        <v>8473458127333.9258</v>
      </c>
      <c r="J3832" s="133">
        <v>149455440431.28119</v>
      </c>
      <c r="K3832" s="133">
        <v>77846244433.986435</v>
      </c>
      <c r="L3832" s="133">
        <v>1550570790150.5083</v>
      </c>
      <c r="M3832" s="133">
        <v>10818233326082.404</v>
      </c>
      <c r="N3832" s="133">
        <v>11704013278701.99</v>
      </c>
      <c r="O3832" s="132">
        <v>0.59008605067791831</v>
      </c>
      <c r="P3832" s="132">
        <v>0.65084496584076534</v>
      </c>
      <c r="Q3832" s="133">
        <v>2887.0284357923015</v>
      </c>
      <c r="R3832" s="426">
        <v>1.0160905445533439</v>
      </c>
    </row>
    <row r="3833" spans="1:18">
      <c r="A3833" s="134">
        <f t="shared" si="59"/>
        <v>3828</v>
      </c>
      <c r="B3833" s="131">
        <v>9930207.4774050061</v>
      </c>
      <c r="C3833" s="131">
        <v>4940184.8108092165</v>
      </c>
      <c r="D3833" s="131">
        <v>1176460.7635912951</v>
      </c>
      <c r="E3833" s="131">
        <v>4334991.1664141212</v>
      </c>
      <c r="F3833" s="133">
        <v>198146835102.30713</v>
      </c>
      <c r="G3833" s="133">
        <v>45168548540.999481</v>
      </c>
      <c r="H3833" s="133">
        <v>917637119640.6073</v>
      </c>
      <c r="I3833" s="133">
        <v>9009758320712.2734</v>
      </c>
      <c r="J3833" s="133">
        <v>291305469307.98596</v>
      </c>
      <c r="K3833" s="133">
        <v>98588378659.98877</v>
      </c>
      <c r="L3833" s="133">
        <v>2413332104772.1577</v>
      </c>
      <c r="M3833" s="133">
        <v>12730621393093.014</v>
      </c>
      <c r="N3833" s="133">
        <v>13617200066699.246</v>
      </c>
      <c r="O3833" s="132">
        <v>0.56490588923691432</v>
      </c>
      <c r="P3833" s="132">
        <v>0.64115379425369956</v>
      </c>
      <c r="Q3833" s="133">
        <v>3358.9541358409588</v>
      </c>
      <c r="R3833" s="426">
        <v>1.0079530746847609</v>
      </c>
    </row>
    <row r="3834" spans="1:18">
      <c r="A3834" s="134">
        <f t="shared" si="59"/>
        <v>3829</v>
      </c>
      <c r="B3834" s="131">
        <v>9283174.6485430803</v>
      </c>
      <c r="C3834" s="131">
        <v>6058148.1130825086</v>
      </c>
      <c r="D3834" s="131">
        <v>589628.85739849869</v>
      </c>
      <c r="E3834" s="131">
        <v>6078810.5388888251</v>
      </c>
      <c r="F3834" s="133">
        <v>199440430092.67017</v>
      </c>
      <c r="G3834" s="133">
        <v>55459410068.981064</v>
      </c>
      <c r="H3834" s="133">
        <v>175687170353.49655</v>
      </c>
      <c r="I3834" s="133">
        <v>12037754433954.98</v>
      </c>
      <c r="J3834" s="133">
        <v>472148768981.04828</v>
      </c>
      <c r="K3834" s="133">
        <v>85702459861.450912</v>
      </c>
      <c r="L3834" s="133">
        <v>1380210645167.707</v>
      </c>
      <c r="M3834" s="133">
        <v>14151503478318.684</v>
      </c>
      <c r="N3834" s="133">
        <v>15133654463065.08</v>
      </c>
      <c r="O3834" s="132">
        <v>0.60267563282654146</v>
      </c>
      <c r="P3834" s="132">
        <v>0.65575007387162265</v>
      </c>
      <c r="Q3834" s="133">
        <v>3733.0178744610457</v>
      </c>
      <c r="R3834" s="426">
        <v>1.1954286532474663</v>
      </c>
    </row>
    <row r="3835" spans="1:18">
      <c r="A3835" s="134">
        <f t="shared" si="59"/>
        <v>3830</v>
      </c>
      <c r="B3835" s="131">
        <v>7825920.2582575185</v>
      </c>
      <c r="C3835" s="131">
        <v>12676788.662880285</v>
      </c>
      <c r="D3835" s="131">
        <v>830860.88589298632</v>
      </c>
      <c r="E3835" s="131">
        <v>3778452.2110905647</v>
      </c>
      <c r="F3835" s="133">
        <v>202389851433.31076</v>
      </c>
      <c r="G3835" s="133">
        <v>51814596711.129333</v>
      </c>
      <c r="H3835" s="133">
        <v>397565777105.19373</v>
      </c>
      <c r="I3835" s="133">
        <v>13605355147385.234</v>
      </c>
      <c r="J3835" s="133">
        <v>277894266111.39398</v>
      </c>
      <c r="K3835" s="133">
        <v>80418527570.308487</v>
      </c>
      <c r="L3835" s="133">
        <v>2265978962201.4331</v>
      </c>
      <c r="M3835" s="133">
        <v>16627212680373.564</v>
      </c>
      <c r="N3835" s="133">
        <v>17705243449484.023</v>
      </c>
      <c r="O3835" s="132">
        <v>0.67998458778780679</v>
      </c>
      <c r="P3835" s="132">
        <v>0.73282670618097823</v>
      </c>
      <c r="Q3835" s="133">
        <v>4367.3516155609332</v>
      </c>
      <c r="R3835" s="426">
        <v>1.1749296124897897</v>
      </c>
    </row>
    <row r="3836" spans="1:18">
      <c r="A3836" s="134">
        <f t="shared" si="59"/>
        <v>3831</v>
      </c>
      <c r="B3836" s="131">
        <v>7022765.0547260325</v>
      </c>
      <c r="C3836" s="131">
        <v>11717330.838119529</v>
      </c>
      <c r="D3836" s="131">
        <v>691764.35406367877</v>
      </c>
      <c r="E3836" s="131">
        <v>6786531.2418794902</v>
      </c>
      <c r="F3836" s="133">
        <v>209911645564.09546</v>
      </c>
      <c r="G3836" s="133">
        <v>41070455281.693451</v>
      </c>
      <c r="H3836" s="133">
        <v>562133930655.40503</v>
      </c>
      <c r="I3836" s="133">
        <v>16210618552493.514</v>
      </c>
      <c r="J3836" s="133">
        <v>371077833668.54016</v>
      </c>
      <c r="K3836" s="133">
        <v>59254720379.445404</v>
      </c>
      <c r="L3836" s="133">
        <v>1718155342296.5054</v>
      </c>
      <c r="M3836" s="133">
        <v>18921240379493.41</v>
      </c>
      <c r="N3836" s="133">
        <v>20124810116333.684</v>
      </c>
      <c r="O3836" s="132">
        <v>0.65380744344055619</v>
      </c>
      <c r="P3836" s="132">
        <v>0.7100793846527913</v>
      </c>
      <c r="Q3836" s="133">
        <v>4964.1860178425468</v>
      </c>
      <c r="R3836" s="426">
        <v>1.1405887479525878</v>
      </c>
    </row>
    <row r="3837" spans="1:18">
      <c r="A3837" s="134">
        <f t="shared" si="59"/>
        <v>3832</v>
      </c>
      <c r="B3837" s="131">
        <v>8547345.199910257</v>
      </c>
      <c r="C3837" s="131">
        <v>15020765.287901271</v>
      </c>
      <c r="D3837" s="131">
        <v>699913.60392691754</v>
      </c>
      <c r="E3837" s="131">
        <v>4387827.4081463926</v>
      </c>
      <c r="F3837" s="133">
        <v>193013045091.60159</v>
      </c>
      <c r="G3837" s="133">
        <v>44103048432.754288</v>
      </c>
      <c r="H3837" s="133">
        <v>501817946085.79901</v>
      </c>
      <c r="I3837" s="133">
        <v>21307930059629.645</v>
      </c>
      <c r="J3837" s="133">
        <v>272695870508.44165</v>
      </c>
      <c r="K3837" s="133">
        <v>69705218420.254486</v>
      </c>
      <c r="L3837" s="133">
        <v>1485919796616.2537</v>
      </c>
      <c r="M3837" s="133">
        <v>23638068891260.395</v>
      </c>
      <c r="N3837" s="133">
        <v>25120588555344.07</v>
      </c>
      <c r="O3837" s="132">
        <v>0.70999025964003093</v>
      </c>
      <c r="P3837" s="132">
        <v>0.78139300750328344</v>
      </c>
      <c r="Q3837" s="133">
        <v>6196.4944635777183</v>
      </c>
      <c r="R3837" s="426">
        <v>1.0813466362517163</v>
      </c>
    </row>
    <row r="3838" spans="1:18">
      <c r="A3838" s="134">
        <f t="shared" si="59"/>
        <v>3833</v>
      </c>
      <c r="B3838" s="131">
        <v>11147375.770061113</v>
      </c>
      <c r="C3838" s="131">
        <v>7463577.4300443381</v>
      </c>
      <c r="D3838" s="131">
        <v>781927.75854925276</v>
      </c>
      <c r="E3838" s="131">
        <v>5208371.6462804191</v>
      </c>
      <c r="F3838" s="133">
        <v>203705339001.30508</v>
      </c>
      <c r="G3838" s="133">
        <v>35871426115.408478</v>
      </c>
      <c r="H3838" s="133">
        <v>569654286951.5553</v>
      </c>
      <c r="I3838" s="133">
        <v>13129786176667.758</v>
      </c>
      <c r="J3838" s="133">
        <v>345491755022.88843</v>
      </c>
      <c r="K3838" s="133">
        <v>62601388730.451378</v>
      </c>
      <c r="L3838" s="133">
        <v>1570333476417.281</v>
      </c>
      <c r="M3838" s="133">
        <v>15677867083789.934</v>
      </c>
      <c r="N3838" s="133">
        <v>16847276459494.916</v>
      </c>
      <c r="O3838" s="132">
        <v>0.61398968121221509</v>
      </c>
      <c r="P3838" s="132">
        <v>0.67679910670357935</v>
      </c>
      <c r="Q3838" s="133">
        <v>4155.7169362345621</v>
      </c>
      <c r="R3838" s="426">
        <v>1.0135014035534253</v>
      </c>
    </row>
    <row r="3839" spans="1:18">
      <c r="A3839" s="134">
        <f t="shared" si="59"/>
        <v>3834</v>
      </c>
      <c r="B3839" s="131">
        <v>11344669.91374165</v>
      </c>
      <c r="C3839" s="131">
        <v>4999520.2693299772</v>
      </c>
      <c r="D3839" s="131">
        <v>750317.49609332508</v>
      </c>
      <c r="E3839" s="131">
        <v>4633122.7962861108</v>
      </c>
      <c r="F3839" s="133">
        <v>228803451081.60675</v>
      </c>
      <c r="G3839" s="133">
        <v>40791818640.740349</v>
      </c>
      <c r="H3839" s="133">
        <v>428170880714.41785</v>
      </c>
      <c r="I3839" s="133">
        <v>11214314986016.521</v>
      </c>
      <c r="J3839" s="133">
        <v>403363815974.24127</v>
      </c>
      <c r="K3839" s="133">
        <v>70841439441.392151</v>
      </c>
      <c r="L3839" s="133">
        <v>1929202091031.9417</v>
      </c>
      <c r="M3839" s="133">
        <v>14045893213178.516</v>
      </c>
      <c r="N3839" s="133">
        <v>15014608466517.691</v>
      </c>
      <c r="O3839" s="132">
        <v>0.60084313986826143</v>
      </c>
      <c r="P3839" s="132">
        <v>0.68494554817688136</v>
      </c>
      <c r="Q3839" s="133">
        <v>3703.6528037784142</v>
      </c>
      <c r="R3839" s="426">
        <v>1.2886962328067757</v>
      </c>
    </row>
    <row r="3840" spans="1:18">
      <c r="A3840" s="134">
        <f t="shared" si="59"/>
        <v>3835</v>
      </c>
      <c r="B3840" s="131">
        <v>13618247.293380268</v>
      </c>
      <c r="C3840" s="131">
        <v>4617147.1495934539</v>
      </c>
      <c r="D3840" s="131">
        <v>802802.47670254088</v>
      </c>
      <c r="E3840" s="131">
        <v>4119137.509366536</v>
      </c>
      <c r="F3840" s="133">
        <v>257467800317.59048</v>
      </c>
      <c r="G3840" s="133">
        <v>48393625438.412148</v>
      </c>
      <c r="H3840" s="133">
        <v>415208431109.72607</v>
      </c>
      <c r="I3840" s="133">
        <v>9353718025317.0898</v>
      </c>
      <c r="J3840" s="133">
        <v>271346643823.25226</v>
      </c>
      <c r="K3840" s="133">
        <v>64798324928.44735</v>
      </c>
      <c r="L3840" s="133">
        <v>2050157879495.7776</v>
      </c>
      <c r="M3840" s="133">
        <v>12155229304674.293</v>
      </c>
      <c r="N3840" s="133">
        <v>13096562377820.074</v>
      </c>
      <c r="O3840" s="132">
        <v>0.55013790424056053</v>
      </c>
      <c r="P3840" s="132">
        <v>0.61616369848984354</v>
      </c>
      <c r="Q3840" s="133">
        <v>3230.5284602417551</v>
      </c>
      <c r="R3840" s="426">
        <v>1.3203240604113031</v>
      </c>
    </row>
    <row r="3841" spans="1:18">
      <c r="A3841" s="134">
        <f t="shared" si="59"/>
        <v>3836</v>
      </c>
      <c r="B3841" s="131">
        <v>11242274.011504693</v>
      </c>
      <c r="C3841" s="131">
        <v>6259480.8583605764</v>
      </c>
      <c r="D3841" s="131">
        <v>1410260.1244782417</v>
      </c>
      <c r="E3841" s="131">
        <v>2970971.3978514634</v>
      </c>
      <c r="F3841" s="133">
        <v>242071840498.23514</v>
      </c>
      <c r="G3841" s="133">
        <v>57851917564.902222</v>
      </c>
      <c r="H3841" s="133">
        <v>769232233036.33484</v>
      </c>
      <c r="I3841" s="133">
        <v>10631020380607.035</v>
      </c>
      <c r="J3841" s="133">
        <v>178454762262.53943</v>
      </c>
      <c r="K3841" s="133">
        <v>84828737035.915192</v>
      </c>
      <c r="L3841" s="133">
        <v>3581367213266.4414</v>
      </c>
      <c r="M3841" s="133">
        <v>15244903326208.266</v>
      </c>
      <c r="N3841" s="133">
        <v>16289020082072.576</v>
      </c>
      <c r="O3841" s="132">
        <v>0.58668601679087362</v>
      </c>
      <c r="P3841" s="132">
        <v>0.66068012668758969</v>
      </c>
      <c r="Q3841" s="133">
        <v>4018.0118604027075</v>
      </c>
      <c r="R3841" s="426">
        <v>1.3238799145090687</v>
      </c>
    </row>
    <row r="3842" spans="1:18">
      <c r="A3842" s="134">
        <f t="shared" si="59"/>
        <v>3837</v>
      </c>
      <c r="B3842" s="131">
        <v>9664890.4124181531</v>
      </c>
      <c r="C3842" s="131">
        <v>4290780.3305057874</v>
      </c>
      <c r="D3842" s="131">
        <v>805333.86607908225</v>
      </c>
      <c r="E3842" s="131">
        <v>3441384.2720002029</v>
      </c>
      <c r="F3842" s="133">
        <v>258517443822.66089</v>
      </c>
      <c r="G3842" s="133">
        <v>41935252997.406952</v>
      </c>
      <c r="H3842" s="133">
        <v>418933026691.8689</v>
      </c>
      <c r="I3842" s="133">
        <v>9498671577709.3145</v>
      </c>
      <c r="J3842" s="133">
        <v>261689845289.58279</v>
      </c>
      <c r="K3842" s="133">
        <v>104639020036.47231</v>
      </c>
      <c r="L3842" s="133">
        <v>2132219704831.2881</v>
      </c>
      <c r="M3842" s="133">
        <v>12416153174558.527</v>
      </c>
      <c r="N3842" s="133">
        <v>13435106434962.193</v>
      </c>
      <c r="O3842" s="132">
        <v>0.61063899358861518</v>
      </c>
      <c r="P3842" s="132">
        <v>0.67917493152307751</v>
      </c>
      <c r="Q3842" s="133">
        <v>3314.0371077854447</v>
      </c>
      <c r="R3842" s="426">
        <v>1.1911917672401833</v>
      </c>
    </row>
    <row r="3843" spans="1:18">
      <c r="A3843" s="134">
        <f t="shared" si="59"/>
        <v>3838</v>
      </c>
      <c r="B3843" s="131">
        <v>7703852.8082893733</v>
      </c>
      <c r="C3843" s="131">
        <v>5615424.7554005962</v>
      </c>
      <c r="D3843" s="131">
        <v>836044.36453407258</v>
      </c>
      <c r="E3843" s="131">
        <v>4778992.908565267</v>
      </c>
      <c r="F3843" s="133">
        <v>231961023363.83899</v>
      </c>
      <c r="G3843" s="133">
        <v>41184203898.363365</v>
      </c>
      <c r="H3843" s="133">
        <v>574914452505.06055</v>
      </c>
      <c r="I3843" s="133">
        <v>11098019220494.914</v>
      </c>
      <c r="J3843" s="133">
        <v>396401893710.20569</v>
      </c>
      <c r="K3843" s="133">
        <v>78350214807.614899</v>
      </c>
      <c r="L3843" s="133">
        <v>1681289092141.9248</v>
      </c>
      <c r="M3843" s="133">
        <v>13828974873659.719</v>
      </c>
      <c r="N3843" s="133">
        <v>14716835803067.531</v>
      </c>
      <c r="O3843" s="132">
        <v>0.6212833569668289</v>
      </c>
      <c r="P3843" s="132">
        <v>0.69192850565749198</v>
      </c>
      <c r="Q3843" s="133">
        <v>3630.201234106446</v>
      </c>
      <c r="R3843" s="426">
        <v>1.0294393015735097</v>
      </c>
    </row>
    <row r="3844" spans="1:18">
      <c r="A3844" s="134">
        <f t="shared" si="59"/>
        <v>3839</v>
      </c>
      <c r="B3844" s="131">
        <v>8246398.4768654574</v>
      </c>
      <c r="C3844" s="131">
        <v>8142372.1177229397</v>
      </c>
      <c r="D3844" s="131">
        <v>871589.38167491509</v>
      </c>
      <c r="E3844" s="131">
        <v>4654783.7908879165</v>
      </c>
      <c r="F3844" s="133">
        <v>193043510017.6665</v>
      </c>
      <c r="G3844" s="133">
        <v>53915252682.425171</v>
      </c>
      <c r="H3844" s="133">
        <v>404385538407.72693</v>
      </c>
      <c r="I3844" s="133">
        <v>15099309225672.355</v>
      </c>
      <c r="J3844" s="133">
        <v>264526816729.54208</v>
      </c>
      <c r="K3844" s="133">
        <v>66508906885.933739</v>
      </c>
      <c r="L3844" s="133">
        <v>1960483436998.9412</v>
      </c>
      <c r="M3844" s="133">
        <v>17795213924694.5</v>
      </c>
      <c r="N3844" s="133">
        <v>18965569523522.438</v>
      </c>
      <c r="O3844" s="132">
        <v>0.640428472448758</v>
      </c>
      <c r="P3844" s="132">
        <v>0.69878700053120879</v>
      </c>
      <c r="Q3844" s="133">
        <v>4678.2361922847649</v>
      </c>
      <c r="R3844" s="426">
        <v>1.1546920566777261</v>
      </c>
    </row>
    <row r="3845" spans="1:18">
      <c r="A3845" s="134">
        <f t="shared" si="59"/>
        <v>3840</v>
      </c>
      <c r="B3845" s="131">
        <v>11386172.07759971</v>
      </c>
      <c r="C3845" s="131">
        <v>4141219.8386098654</v>
      </c>
      <c r="D3845" s="131">
        <v>804302.11842475599</v>
      </c>
      <c r="E3845" s="131">
        <v>3369729.9874857171</v>
      </c>
      <c r="F3845" s="133">
        <v>162938050498.83139</v>
      </c>
      <c r="G3845" s="133">
        <v>47334243484.506088</v>
      </c>
      <c r="H3845" s="133">
        <v>294750230348.35779</v>
      </c>
      <c r="I3845" s="133">
        <v>7056019493289.749</v>
      </c>
      <c r="J3845" s="133">
        <v>100822717720.86006</v>
      </c>
      <c r="K3845" s="133">
        <v>84173730579.381851</v>
      </c>
      <c r="L3845" s="133">
        <v>1988139940479.6221</v>
      </c>
      <c r="M3845" s="133">
        <v>9523906112417.9707</v>
      </c>
      <c r="N3845" s="133">
        <v>10162548033826.791</v>
      </c>
      <c r="O3845" s="132">
        <v>0.52428605826097552</v>
      </c>
      <c r="P3845" s="132">
        <v>0.5786352424991188</v>
      </c>
      <c r="Q3845" s="133">
        <v>2506.7952722809055</v>
      </c>
      <c r="R3845" s="426">
        <v>1.1137764618882104</v>
      </c>
    </row>
    <row r="3846" spans="1:18">
      <c r="A3846" s="134">
        <f t="shared" si="59"/>
        <v>3841</v>
      </c>
      <c r="B3846" s="131">
        <v>10307606.955504509</v>
      </c>
      <c r="C3846" s="131">
        <v>5441486.5255726641</v>
      </c>
      <c r="D3846" s="131">
        <v>930035.41195666022</v>
      </c>
      <c r="E3846" s="131">
        <v>4727210.1424258165</v>
      </c>
      <c r="F3846" s="133">
        <v>213535531136.74252</v>
      </c>
      <c r="G3846" s="133">
        <v>63006595927.448914</v>
      </c>
      <c r="H3846" s="133">
        <v>566974254358.01013</v>
      </c>
      <c r="I3846" s="133">
        <v>10251176147479.49</v>
      </c>
      <c r="J3846" s="133">
        <v>206359535586.34106</v>
      </c>
      <c r="K3846" s="133">
        <v>57639541156.73822</v>
      </c>
      <c r="L3846" s="133">
        <v>2427519016683.3257</v>
      </c>
      <c r="M3846" s="133">
        <v>13509668495263.906</v>
      </c>
      <c r="N3846" s="133">
        <v>14398313339740.568</v>
      </c>
      <c r="O3846" s="132">
        <v>0.58526286372790071</v>
      </c>
      <c r="P3846" s="132">
        <v>0.6418992567666636</v>
      </c>
      <c r="Q3846" s="133">
        <v>3551.63131222017</v>
      </c>
      <c r="R3846" s="426">
        <v>1.1861108094499426</v>
      </c>
    </row>
    <row r="3847" spans="1:18">
      <c r="A3847" s="134">
        <f t="shared" si="59"/>
        <v>3842</v>
      </c>
      <c r="B3847" s="131">
        <v>7052932.7200466888</v>
      </c>
      <c r="C3847" s="131">
        <v>4079817.0135348537</v>
      </c>
      <c r="D3847" s="131">
        <v>965573.99419404287</v>
      </c>
      <c r="E3847" s="131">
        <v>3847764.9673707392</v>
      </c>
      <c r="F3847" s="133">
        <v>210598008730.91144</v>
      </c>
      <c r="G3847" s="133">
        <v>42410123597.777039</v>
      </c>
      <c r="H3847" s="133">
        <v>685396478455.82507</v>
      </c>
      <c r="I3847" s="133">
        <v>8613928845379.5488</v>
      </c>
      <c r="J3847" s="133">
        <v>251281487157.11041</v>
      </c>
      <c r="K3847" s="133">
        <v>109827480076.42149</v>
      </c>
      <c r="L3847" s="133">
        <v>1938767070693.3469</v>
      </c>
      <c r="M3847" s="133">
        <v>11599201361762.254</v>
      </c>
      <c r="N3847" s="133">
        <v>12429289014850.818</v>
      </c>
      <c r="O3847" s="132">
        <v>0.61033372074757997</v>
      </c>
      <c r="P3847" s="132">
        <v>0.67487148627423577</v>
      </c>
      <c r="Q3847" s="133">
        <v>3065.9321694254609</v>
      </c>
      <c r="R3847" s="426">
        <v>0.94676733404448044</v>
      </c>
    </row>
    <row r="3848" spans="1:18">
      <c r="A3848" s="134">
        <f t="shared" ref="A3848:A3911" si="60">A3847+1</f>
        <v>3843</v>
      </c>
      <c r="B3848" s="131">
        <v>10026165.240268992</v>
      </c>
      <c r="C3848" s="131">
        <v>7373454.8436179943</v>
      </c>
      <c r="D3848" s="131">
        <v>673104.88965023251</v>
      </c>
      <c r="E3848" s="131">
        <v>4673140.7441406697</v>
      </c>
      <c r="F3848" s="133">
        <v>212262507321.46704</v>
      </c>
      <c r="G3848" s="133">
        <v>52994615878.407318</v>
      </c>
      <c r="H3848" s="133">
        <v>374866271553.18921</v>
      </c>
      <c r="I3848" s="133">
        <v>12592901954582.91</v>
      </c>
      <c r="J3848" s="133">
        <v>327393204043.13483</v>
      </c>
      <c r="K3848" s="133">
        <v>81121369847.95343</v>
      </c>
      <c r="L3848" s="133">
        <v>1489053452189.1987</v>
      </c>
      <c r="M3848" s="133">
        <v>14865336252216.387</v>
      </c>
      <c r="N3848" s="133">
        <v>15781669410359.637</v>
      </c>
      <c r="O3848" s="132">
        <v>0.63007769180773343</v>
      </c>
      <c r="P3848" s="132">
        <v>0.68811697814395134</v>
      </c>
      <c r="Q3848" s="133">
        <v>3892.8636927379471</v>
      </c>
      <c r="R3848" s="426">
        <v>1.0385353042435739</v>
      </c>
    </row>
    <row r="3849" spans="1:18">
      <c r="A3849" s="134">
        <f t="shared" si="60"/>
        <v>3844</v>
      </c>
      <c r="B3849" s="131">
        <v>6872348.8153875545</v>
      </c>
      <c r="C3849" s="131">
        <v>5226658.5578701654</v>
      </c>
      <c r="D3849" s="131">
        <v>963388.60577332508</v>
      </c>
      <c r="E3849" s="131">
        <v>4898673.677132912</v>
      </c>
      <c r="F3849" s="133">
        <v>269895291448.43048</v>
      </c>
      <c r="G3849" s="133">
        <v>60193835308.070084</v>
      </c>
      <c r="H3849" s="133">
        <v>348485531576.97754</v>
      </c>
      <c r="I3849" s="133">
        <v>9610760663375.3125</v>
      </c>
      <c r="J3849" s="133">
        <v>278533635859.29297</v>
      </c>
      <c r="K3849" s="133">
        <v>77353399898.884201</v>
      </c>
      <c r="L3849" s="133">
        <v>2110089676145.5151</v>
      </c>
      <c r="M3849" s="133">
        <v>12425222906855.982</v>
      </c>
      <c r="N3849" s="133">
        <v>13362050389706.236</v>
      </c>
      <c r="O3849" s="132">
        <v>0.61755488076198395</v>
      </c>
      <c r="P3849" s="132">
        <v>0.68214244783338041</v>
      </c>
      <c r="Q3849" s="133">
        <v>3296.0163763458895</v>
      </c>
      <c r="R3849" s="426">
        <v>1.132890859875227</v>
      </c>
    </row>
    <row r="3850" spans="1:18">
      <c r="A3850" s="134">
        <f t="shared" si="60"/>
        <v>3845</v>
      </c>
      <c r="B3850" s="131">
        <v>8875816.8637518864</v>
      </c>
      <c r="C3850" s="131">
        <v>5378604.5291909836</v>
      </c>
      <c r="D3850" s="131">
        <v>1659954.2540006856</v>
      </c>
      <c r="E3850" s="131">
        <v>8414243.5433094017</v>
      </c>
      <c r="F3850" s="133">
        <v>250995462825.8367</v>
      </c>
      <c r="G3850" s="133">
        <v>49713133280.110703</v>
      </c>
      <c r="H3850" s="133">
        <v>303285767879.0484</v>
      </c>
      <c r="I3850" s="133">
        <v>10726981013974.982</v>
      </c>
      <c r="J3850" s="133">
        <v>515171362172.3186</v>
      </c>
      <c r="K3850" s="133">
        <v>210725539511.06635</v>
      </c>
      <c r="L3850" s="133">
        <v>4371771484427.2192</v>
      </c>
      <c r="M3850" s="133">
        <v>16127935167964.635</v>
      </c>
      <c r="N3850" s="133">
        <v>17209898677254.404</v>
      </c>
      <c r="O3850" s="132">
        <v>0.57460908963953738</v>
      </c>
      <c r="P3850" s="132">
        <v>0.62737947106585656</v>
      </c>
      <c r="Q3850" s="133">
        <v>4245.1649425886544</v>
      </c>
      <c r="R3850" s="426">
        <v>1.090119334890955</v>
      </c>
    </row>
    <row r="3851" spans="1:18">
      <c r="A3851" s="134">
        <f t="shared" si="60"/>
        <v>3846</v>
      </c>
      <c r="B3851" s="131">
        <v>9190202.4663430378</v>
      </c>
      <c r="C3851" s="131">
        <v>6644558.5099698193</v>
      </c>
      <c r="D3851" s="131">
        <v>1127690.4195191711</v>
      </c>
      <c r="E3851" s="131">
        <v>5128399.8204210475</v>
      </c>
      <c r="F3851" s="133">
        <v>190953294977.94608</v>
      </c>
      <c r="G3851" s="133">
        <v>52106001098.436646</v>
      </c>
      <c r="H3851" s="133">
        <v>22794550261.197632</v>
      </c>
      <c r="I3851" s="133">
        <v>12956268192327.352</v>
      </c>
      <c r="J3851" s="133">
        <v>393960203578.86169</v>
      </c>
      <c r="K3851" s="133">
        <v>132643975467.84366</v>
      </c>
      <c r="L3851" s="133">
        <v>2183335374205.8792</v>
      </c>
      <c r="M3851" s="133">
        <v>15689002295841.133</v>
      </c>
      <c r="N3851" s="133">
        <v>16685938543294.441</v>
      </c>
      <c r="O3851" s="132">
        <v>0.62435283216228565</v>
      </c>
      <c r="P3851" s="132">
        <v>0.68246412460474914</v>
      </c>
      <c r="Q3851" s="133">
        <v>4115.9197196088908</v>
      </c>
      <c r="R3851" s="426">
        <v>0.93903801003672105</v>
      </c>
    </row>
    <row r="3852" spans="1:18">
      <c r="A3852" s="134">
        <f t="shared" si="60"/>
        <v>3847</v>
      </c>
      <c r="B3852" s="131">
        <v>9060358.378675092</v>
      </c>
      <c r="C3852" s="131">
        <v>4985217.1958873132</v>
      </c>
      <c r="D3852" s="131">
        <v>619038.8687063352</v>
      </c>
      <c r="E3852" s="131">
        <v>4938641.8689962905</v>
      </c>
      <c r="F3852" s="133">
        <v>141321890598.38177</v>
      </c>
      <c r="G3852" s="133">
        <v>30736152845.770576</v>
      </c>
      <c r="H3852" s="133">
        <v>393725310404.18018</v>
      </c>
      <c r="I3852" s="133">
        <v>8284016075255.6865</v>
      </c>
      <c r="J3852" s="133">
        <v>245255465525.14249</v>
      </c>
      <c r="K3852" s="133">
        <v>69529174288.204208</v>
      </c>
      <c r="L3852" s="133">
        <v>1460663029624.0015</v>
      </c>
      <c r="M3852" s="133">
        <v>10453189055097.217</v>
      </c>
      <c r="N3852" s="133">
        <v>11246035183973.068</v>
      </c>
      <c r="O3852" s="132">
        <v>0.52923735129485328</v>
      </c>
      <c r="P3852" s="132">
        <v>0.58949653142929825</v>
      </c>
      <c r="Q3852" s="133">
        <v>2774.0589995000169</v>
      </c>
      <c r="R3852" s="426">
        <v>1.0503869508888339</v>
      </c>
    </row>
    <row r="3853" spans="1:18">
      <c r="A3853" s="134">
        <f t="shared" si="60"/>
        <v>3848</v>
      </c>
      <c r="B3853" s="131">
        <v>9778032.1525990721</v>
      </c>
      <c r="C3853" s="131">
        <v>5887148.3441790799</v>
      </c>
      <c r="D3853" s="131">
        <v>766220.62189171265</v>
      </c>
      <c r="E3853" s="131">
        <v>4123283.7585361134</v>
      </c>
      <c r="F3853" s="133">
        <v>244018961749.66467</v>
      </c>
      <c r="G3853" s="133">
        <v>52435182459.803917</v>
      </c>
      <c r="H3853" s="133">
        <v>612379733665.00708</v>
      </c>
      <c r="I3853" s="133">
        <v>10683374164640.244</v>
      </c>
      <c r="J3853" s="133">
        <v>275301022565.9679</v>
      </c>
      <c r="K3853" s="133">
        <v>55846082098.129196</v>
      </c>
      <c r="L3853" s="133">
        <v>1747077802199.2043</v>
      </c>
      <c r="M3853" s="133">
        <v>13373978805168.555</v>
      </c>
      <c r="N3853" s="133">
        <v>14407165538680.045</v>
      </c>
      <c r="O3853" s="132">
        <v>0.62161588665436129</v>
      </c>
      <c r="P3853" s="132">
        <v>0.68720411470016574</v>
      </c>
      <c r="Q3853" s="133">
        <v>3553.8148837395274</v>
      </c>
      <c r="R3853" s="426">
        <v>1.0824644806913737</v>
      </c>
    </row>
    <row r="3854" spans="1:18">
      <c r="A3854" s="134">
        <f t="shared" si="60"/>
        <v>3849</v>
      </c>
      <c r="B3854" s="131">
        <v>9714172.9756344818</v>
      </c>
      <c r="C3854" s="131">
        <v>3822582.7269452168</v>
      </c>
      <c r="D3854" s="131">
        <v>900721.79234091588</v>
      </c>
      <c r="E3854" s="131">
        <v>5963352.1505069267</v>
      </c>
      <c r="F3854" s="133">
        <v>232056690696.53235</v>
      </c>
      <c r="G3854" s="133">
        <v>57857227872.592415</v>
      </c>
      <c r="H3854" s="133">
        <v>497073918754.19733</v>
      </c>
      <c r="I3854" s="133">
        <v>8791241389587.3906</v>
      </c>
      <c r="J3854" s="133">
        <v>180108331188.70184</v>
      </c>
      <c r="K3854" s="133">
        <v>119445716805.95868</v>
      </c>
      <c r="L3854" s="133">
        <v>2515507881340.5889</v>
      </c>
      <c r="M3854" s="133">
        <v>12103377237676.836</v>
      </c>
      <c r="N3854" s="133">
        <v>12950846388396.297</v>
      </c>
      <c r="O3854" s="132">
        <v>0.52570079094625033</v>
      </c>
      <c r="P3854" s="132">
        <v>0.572566383867533</v>
      </c>
      <c r="Q3854" s="133">
        <v>3194.5847036004679</v>
      </c>
      <c r="R3854" s="426">
        <v>1.2548332364704333</v>
      </c>
    </row>
    <row r="3855" spans="1:18">
      <c r="A3855" s="134">
        <f t="shared" si="60"/>
        <v>3850</v>
      </c>
      <c r="B3855" s="131">
        <v>6875866.4706065096</v>
      </c>
      <c r="C3855" s="131">
        <v>4147266.0764913633</v>
      </c>
      <c r="D3855" s="131">
        <v>1178939.2837616499</v>
      </c>
      <c r="E3855" s="131">
        <v>4533795.6892685732</v>
      </c>
      <c r="F3855" s="133">
        <v>196043222630.61932</v>
      </c>
      <c r="G3855" s="133">
        <v>35731099442.779778</v>
      </c>
      <c r="H3855" s="133">
        <v>644439545224.91797</v>
      </c>
      <c r="I3855" s="133">
        <v>8631184049906.6035</v>
      </c>
      <c r="J3855" s="133">
        <v>290451917617.23212</v>
      </c>
      <c r="K3855" s="133">
        <v>112838720823.47316</v>
      </c>
      <c r="L3855" s="133">
        <v>2747320986324.6689</v>
      </c>
      <c r="M3855" s="133">
        <v>12426235219896.895</v>
      </c>
      <c r="N3855" s="133">
        <v>13313939606610.496</v>
      </c>
      <c r="O3855" s="132">
        <v>0.58277967636072792</v>
      </c>
      <c r="P3855" s="132">
        <v>0.67580391145221219</v>
      </c>
      <c r="Q3855" s="133">
        <v>3284.1488916158105</v>
      </c>
      <c r="R3855" s="426">
        <v>1.2136067425482169</v>
      </c>
    </row>
    <row r="3856" spans="1:18">
      <c r="A3856" s="134">
        <f t="shared" si="60"/>
        <v>3851</v>
      </c>
      <c r="B3856" s="131">
        <v>11740157.869557686</v>
      </c>
      <c r="C3856" s="131">
        <v>5612276.6567715788</v>
      </c>
      <c r="D3856" s="131">
        <v>898052.46942480584</v>
      </c>
      <c r="E3856" s="131">
        <v>5367265.3009910863</v>
      </c>
      <c r="F3856" s="133">
        <v>244202425429.41479</v>
      </c>
      <c r="G3856" s="133">
        <v>67643147082.936874</v>
      </c>
      <c r="H3856" s="133">
        <v>256847825981.73172</v>
      </c>
      <c r="I3856" s="133">
        <v>10359034982033.063</v>
      </c>
      <c r="J3856" s="133">
        <v>332277641926.05151</v>
      </c>
      <c r="K3856" s="133">
        <v>97397623215.030655</v>
      </c>
      <c r="L3856" s="133">
        <v>1694140649459.8188</v>
      </c>
      <c r="M3856" s="133">
        <v>12739698722615.695</v>
      </c>
      <c r="N3856" s="133">
        <v>13619523813306.227</v>
      </c>
      <c r="O3856" s="132">
        <v>0.55121839788809079</v>
      </c>
      <c r="P3856" s="132">
        <v>0.61178058076279063</v>
      </c>
      <c r="Q3856" s="133">
        <v>3359.5273343133267</v>
      </c>
      <c r="R3856" s="426">
        <v>0.98301414447374347</v>
      </c>
    </row>
    <row r="3857" spans="1:18">
      <c r="A3857" s="134">
        <f t="shared" si="60"/>
        <v>3852</v>
      </c>
      <c r="B3857" s="131">
        <v>11944936.315230712</v>
      </c>
      <c r="C3857" s="131">
        <v>11571338.511455802</v>
      </c>
      <c r="D3857" s="131">
        <v>946363.6589507641</v>
      </c>
      <c r="E3857" s="131">
        <v>6099220.330330194</v>
      </c>
      <c r="F3857" s="133">
        <v>198405814768.37061</v>
      </c>
      <c r="G3857" s="133">
        <v>70981415868.163208</v>
      </c>
      <c r="H3857" s="133">
        <v>388347680956.24823</v>
      </c>
      <c r="I3857" s="133">
        <v>17330149735234.559</v>
      </c>
      <c r="J3857" s="133">
        <v>418794794632.16504</v>
      </c>
      <c r="K3857" s="133">
        <v>132206795940.16849</v>
      </c>
      <c r="L3857" s="133">
        <v>2722524888882.8511</v>
      </c>
      <c r="M3857" s="133">
        <v>20992023895645.992</v>
      </c>
      <c r="N3857" s="133">
        <v>22345027485388.285</v>
      </c>
      <c r="O3857" s="132">
        <v>0.62818925707140116</v>
      </c>
      <c r="P3857" s="132">
        <v>0.68793695993984105</v>
      </c>
      <c r="Q3857" s="133">
        <v>5511.8469376882795</v>
      </c>
      <c r="R3857" s="426">
        <v>1.4005313027714066</v>
      </c>
    </row>
    <row r="3858" spans="1:18">
      <c r="A3858" s="134">
        <f t="shared" si="60"/>
        <v>3853</v>
      </c>
      <c r="B3858" s="131">
        <v>12754256.702687122</v>
      </c>
      <c r="C3858" s="131">
        <v>6373331.007710292</v>
      </c>
      <c r="D3858" s="131">
        <v>474990.04709688883</v>
      </c>
      <c r="E3858" s="131">
        <v>5258323.50778447</v>
      </c>
      <c r="F3858" s="133">
        <v>200093007481.6983</v>
      </c>
      <c r="G3858" s="133">
        <v>55845064375.350433</v>
      </c>
      <c r="H3858" s="133">
        <v>959143245889.62744</v>
      </c>
      <c r="I3858" s="133">
        <v>8806149415180.3867</v>
      </c>
      <c r="J3858" s="133">
        <v>335855755404.41858</v>
      </c>
      <c r="K3858" s="133">
        <v>41958607580.556633</v>
      </c>
      <c r="L3858" s="133">
        <v>1303194301403.8892</v>
      </c>
      <c r="M3858" s="133">
        <v>11446301325458.877</v>
      </c>
      <c r="N3858" s="133">
        <v>12280865141316.242</v>
      </c>
      <c r="O3858" s="132">
        <v>0.55555512968506437</v>
      </c>
      <c r="P3858" s="132">
        <v>0.62308645214395941</v>
      </c>
      <c r="Q3858" s="133">
        <v>3029.3204591307949</v>
      </c>
      <c r="R3858" s="426">
        <v>1.1242250239386171</v>
      </c>
    </row>
    <row r="3859" spans="1:18">
      <c r="A3859" s="134">
        <f t="shared" si="60"/>
        <v>3854</v>
      </c>
      <c r="B3859" s="131">
        <v>9658066.1921929531</v>
      </c>
      <c r="C3859" s="131">
        <v>4942387.2132719215</v>
      </c>
      <c r="D3859" s="131">
        <v>1133138.9631336792</v>
      </c>
      <c r="E3859" s="131">
        <v>4022604.7586454186</v>
      </c>
      <c r="F3859" s="133">
        <v>194262271651.4267</v>
      </c>
      <c r="G3859" s="133">
        <v>40491031578.69165</v>
      </c>
      <c r="H3859" s="133">
        <v>546572496716.70465</v>
      </c>
      <c r="I3859" s="133">
        <v>9708987413883.8047</v>
      </c>
      <c r="J3859" s="133">
        <v>191225954988.79315</v>
      </c>
      <c r="K3859" s="133">
        <v>76924102623.55011</v>
      </c>
      <c r="L3859" s="133">
        <v>2554585868875.3838</v>
      </c>
      <c r="M3859" s="133">
        <v>13078295837088.238</v>
      </c>
      <c r="N3859" s="133">
        <v>13981514896684.455</v>
      </c>
      <c r="O3859" s="132">
        <v>0.57610867852206904</v>
      </c>
      <c r="P3859" s="132">
        <v>0.66094352372186671</v>
      </c>
      <c r="Q3859" s="133">
        <v>3448.819658777616</v>
      </c>
      <c r="R3859" s="426">
        <v>1.0990216706192251</v>
      </c>
    </row>
    <row r="3860" spans="1:18">
      <c r="A3860" s="134">
        <f t="shared" si="60"/>
        <v>3855</v>
      </c>
      <c r="B3860" s="131">
        <v>11058346.324095067</v>
      </c>
      <c r="C3860" s="131">
        <v>11456671.539284559</v>
      </c>
      <c r="D3860" s="131">
        <v>1028769.8872192011</v>
      </c>
      <c r="E3860" s="131">
        <v>3641801.2622088026</v>
      </c>
      <c r="F3860" s="133">
        <v>204903495272.04224</v>
      </c>
      <c r="G3860" s="133">
        <v>66120320646.636154</v>
      </c>
      <c r="H3860" s="133">
        <v>165069291204.37469</v>
      </c>
      <c r="I3860" s="133">
        <v>16529146626583.85</v>
      </c>
      <c r="J3860" s="133">
        <v>287778783248.47101</v>
      </c>
      <c r="K3860" s="133">
        <v>127880967078.13852</v>
      </c>
      <c r="L3860" s="133">
        <v>2347851724910.8872</v>
      </c>
      <c r="M3860" s="133">
        <v>19457727393025.723</v>
      </c>
      <c r="N3860" s="133">
        <v>20681391370224.277</v>
      </c>
      <c r="O3860" s="132">
        <v>0.66433989542072225</v>
      </c>
      <c r="P3860" s="132">
        <v>0.72099209345043491</v>
      </c>
      <c r="Q3860" s="133">
        <v>5101.4778910272025</v>
      </c>
      <c r="R3860" s="426">
        <v>1.1117218071850259</v>
      </c>
    </row>
    <row r="3861" spans="1:18">
      <c r="A3861" s="134">
        <f t="shared" si="60"/>
        <v>3856</v>
      </c>
      <c r="B3861" s="131">
        <v>10114634.789767841</v>
      </c>
      <c r="C3861" s="131">
        <v>19258742.171400517</v>
      </c>
      <c r="D3861" s="131">
        <v>1162123.0062956256</v>
      </c>
      <c r="E3861" s="131">
        <v>4608488.3041597297</v>
      </c>
      <c r="F3861" s="133">
        <v>199663452283.63464</v>
      </c>
      <c r="G3861" s="133">
        <v>47781308393.72728</v>
      </c>
      <c r="H3861" s="133">
        <v>139143449017.83292</v>
      </c>
      <c r="I3861" s="133">
        <v>26360162350108.168</v>
      </c>
      <c r="J3861" s="133">
        <v>203124527031.09311</v>
      </c>
      <c r="K3861" s="133">
        <v>167750381157.4368</v>
      </c>
      <c r="L3861" s="133">
        <v>2317691234648</v>
      </c>
      <c r="M3861" s="133">
        <v>29187871941962.531</v>
      </c>
      <c r="N3861" s="133">
        <v>30891209673090.898</v>
      </c>
      <c r="O3861" s="132">
        <v>0.70295600044391493</v>
      </c>
      <c r="P3861" s="132">
        <v>0.77057361403768654</v>
      </c>
      <c r="Q3861" s="133">
        <v>7619.933318473335</v>
      </c>
      <c r="R3861" s="426">
        <v>1.0929213547670047</v>
      </c>
    </row>
    <row r="3862" spans="1:18">
      <c r="A3862" s="134">
        <f t="shared" si="60"/>
        <v>3857</v>
      </c>
      <c r="B3862" s="131">
        <v>8248937.4842059342</v>
      </c>
      <c r="C3862" s="131">
        <v>6124778.4039408732</v>
      </c>
      <c r="D3862" s="131">
        <v>1203412.0121892747</v>
      </c>
      <c r="E3862" s="131">
        <v>4941638.1859006705</v>
      </c>
      <c r="F3862" s="133">
        <v>250094069849.3558</v>
      </c>
      <c r="G3862" s="133">
        <v>60687744969.296143</v>
      </c>
      <c r="H3862" s="133">
        <v>751636774229.44226</v>
      </c>
      <c r="I3862" s="133">
        <v>10570329954541.6</v>
      </c>
      <c r="J3862" s="133">
        <v>237388316053.60382</v>
      </c>
      <c r="K3862" s="133">
        <v>97514863987.909546</v>
      </c>
      <c r="L3862" s="133">
        <v>2719512172855.5288</v>
      </c>
      <c r="M3862" s="133">
        <v>14376382081668.084</v>
      </c>
      <c r="N3862" s="133">
        <v>15319068777010.381</v>
      </c>
      <c r="O3862" s="132">
        <v>0.60218465896412288</v>
      </c>
      <c r="P3862" s="132">
        <v>0.6895987505037583</v>
      </c>
      <c r="Q3862" s="133">
        <v>3778.7540150494278</v>
      </c>
      <c r="R3862" s="426">
        <v>1.2006764300124511</v>
      </c>
    </row>
    <row r="3863" spans="1:18">
      <c r="A3863" s="134">
        <f t="shared" si="60"/>
        <v>3858</v>
      </c>
      <c r="B3863" s="131">
        <v>10137375.661527872</v>
      </c>
      <c r="C3863" s="131">
        <v>6112564.3166401573</v>
      </c>
      <c r="D3863" s="131">
        <v>1045095.9667455753</v>
      </c>
      <c r="E3863" s="131">
        <v>2234607.0883917557</v>
      </c>
      <c r="F3863" s="133">
        <v>276155556689.01892</v>
      </c>
      <c r="G3863" s="133">
        <v>62346396739.013992</v>
      </c>
      <c r="H3863" s="133">
        <v>664358546497.09814</v>
      </c>
      <c r="I3863" s="133">
        <v>10097458676321.787</v>
      </c>
      <c r="J3863" s="133">
        <v>99649134034.373856</v>
      </c>
      <c r="K3863" s="133">
        <v>84929328050.559143</v>
      </c>
      <c r="L3863" s="133">
        <v>2405045974339.9932</v>
      </c>
      <c r="M3863" s="133">
        <v>13351441659243.809</v>
      </c>
      <c r="N3863" s="133">
        <v>14256018616023.289</v>
      </c>
      <c r="O3863" s="132">
        <v>0.58461030491411026</v>
      </c>
      <c r="P3863" s="132">
        <v>0.65844621792449065</v>
      </c>
      <c r="Q3863" s="133">
        <v>3516.5314790387984</v>
      </c>
      <c r="R3863" s="426">
        <v>1.1647348870126086</v>
      </c>
    </row>
    <row r="3864" spans="1:18">
      <c r="A3864" s="134">
        <f t="shared" si="60"/>
        <v>3859</v>
      </c>
      <c r="B3864" s="131">
        <v>11198082.149988664</v>
      </c>
      <c r="C3864" s="131">
        <v>3887321.4432881577</v>
      </c>
      <c r="D3864" s="131">
        <v>506258.01806105155</v>
      </c>
      <c r="E3864" s="131">
        <v>3377395.2394736889</v>
      </c>
      <c r="F3864" s="133">
        <v>234365224018.05936</v>
      </c>
      <c r="G3864" s="133">
        <v>76376454882.686401</v>
      </c>
      <c r="H3864" s="133">
        <v>659487046027.32446</v>
      </c>
      <c r="I3864" s="133">
        <v>8885074539216.4473</v>
      </c>
      <c r="J3864" s="133">
        <v>191340705653.73785</v>
      </c>
      <c r="K3864" s="133">
        <v>52249772992.487175</v>
      </c>
      <c r="L3864" s="133">
        <v>1161039897966.8179</v>
      </c>
      <c r="M3864" s="133">
        <v>10949191961856.814</v>
      </c>
      <c r="N3864" s="133">
        <v>11699584774989.42</v>
      </c>
      <c r="O3864" s="132">
        <v>0.56880135201795012</v>
      </c>
      <c r="P3864" s="132">
        <v>0.63610031485708796</v>
      </c>
      <c r="Q3864" s="133">
        <v>2885.9360569781497</v>
      </c>
      <c r="R3864" s="426">
        <v>1.2135644119839992</v>
      </c>
    </row>
    <row r="3865" spans="1:18">
      <c r="A3865" s="134">
        <f t="shared" si="60"/>
        <v>3860</v>
      </c>
      <c r="B3865" s="131">
        <v>12007643.50600322</v>
      </c>
      <c r="C3865" s="131">
        <v>4034312.8814449054</v>
      </c>
      <c r="D3865" s="131">
        <v>1128338.892000396</v>
      </c>
      <c r="E3865" s="131">
        <v>7129375.5850823633</v>
      </c>
      <c r="F3865" s="133">
        <v>221241008642.05121</v>
      </c>
      <c r="G3865" s="133">
        <v>49297242211.535545</v>
      </c>
      <c r="H3865" s="133">
        <v>942548774735.71765</v>
      </c>
      <c r="I3865" s="133">
        <v>7541010170167.2188</v>
      </c>
      <c r="J3865" s="133">
        <v>588288884234.08606</v>
      </c>
      <c r="K3865" s="133">
        <v>131643349985.64481</v>
      </c>
      <c r="L3865" s="133">
        <v>2321337924606.6245</v>
      </c>
      <c r="M3865" s="133">
        <v>11524829103729.293</v>
      </c>
      <c r="N3865" s="133">
        <v>12417130099107.396</v>
      </c>
      <c r="O3865" s="132">
        <v>0.51023992209384206</v>
      </c>
      <c r="P3865" s="132">
        <v>0.59491836749886318</v>
      </c>
      <c r="Q3865" s="133">
        <v>3062.9329302188939</v>
      </c>
      <c r="R3865" s="426">
        <v>1.0047411788191254</v>
      </c>
    </row>
    <row r="3866" spans="1:18">
      <c r="A3866" s="134">
        <f t="shared" si="60"/>
        <v>3861</v>
      </c>
      <c r="B3866" s="131">
        <v>10240161.994321523</v>
      </c>
      <c r="C3866" s="131">
        <v>6222501.0947524076</v>
      </c>
      <c r="D3866" s="131">
        <v>752594.02661688498</v>
      </c>
      <c r="E3866" s="131">
        <v>3773405.2374414708</v>
      </c>
      <c r="F3866" s="133">
        <v>201347928301.6456</v>
      </c>
      <c r="G3866" s="133">
        <v>42808748712.179718</v>
      </c>
      <c r="H3866" s="133">
        <v>340594477050.76593</v>
      </c>
      <c r="I3866" s="133">
        <v>12118408128192.531</v>
      </c>
      <c r="J3866" s="133">
        <v>234494658723.41431</v>
      </c>
      <c r="K3866" s="133">
        <v>70307993824.625946</v>
      </c>
      <c r="L3866" s="133">
        <v>1996658191059.9343</v>
      </c>
      <c r="M3866" s="133">
        <v>14760463448851.27</v>
      </c>
      <c r="N3866" s="133">
        <v>15737057142432.643</v>
      </c>
      <c r="O3866" s="132">
        <v>0.63470220474791583</v>
      </c>
      <c r="P3866" s="132">
        <v>0.7009969485218519</v>
      </c>
      <c r="Q3866" s="133">
        <v>3881.8591865892063</v>
      </c>
      <c r="R3866" s="426">
        <v>1.2286839590775753</v>
      </c>
    </row>
    <row r="3867" spans="1:18">
      <c r="A3867" s="134">
        <f t="shared" si="60"/>
        <v>3862</v>
      </c>
      <c r="B3867" s="131">
        <v>13754867.045810165</v>
      </c>
      <c r="C3867" s="131">
        <v>5463696.9572077347</v>
      </c>
      <c r="D3867" s="131">
        <v>1051155.1326528289</v>
      </c>
      <c r="E3867" s="131">
        <v>9575346.6016368829</v>
      </c>
      <c r="F3867" s="133">
        <v>251536550150.9581</v>
      </c>
      <c r="G3867" s="133">
        <v>63809713345.658714</v>
      </c>
      <c r="H3867" s="133">
        <v>702330226353.04419</v>
      </c>
      <c r="I3867" s="133">
        <v>10489261504544.309</v>
      </c>
      <c r="J3867" s="133">
        <v>896334337903.79028</v>
      </c>
      <c r="K3867" s="133">
        <v>100436612957.79803</v>
      </c>
      <c r="L3867" s="133">
        <v>2516420318928.5933</v>
      </c>
      <c r="M3867" s="133">
        <v>14704783000687.537</v>
      </c>
      <c r="N3867" s="133">
        <v>15768003619419.398</v>
      </c>
      <c r="O3867" s="132">
        <v>0.52573864458189101</v>
      </c>
      <c r="P3867" s="132">
        <v>0.5912644381960217</v>
      </c>
      <c r="Q3867" s="133">
        <v>3889.4927526934875</v>
      </c>
      <c r="R3867" s="426">
        <v>1.2214484372637799</v>
      </c>
    </row>
    <row r="3868" spans="1:18">
      <c r="A3868" s="134">
        <f t="shared" si="60"/>
        <v>3863</v>
      </c>
      <c r="B3868" s="131">
        <v>7405412.4823908191</v>
      </c>
      <c r="C3868" s="131">
        <v>10384584.483630963</v>
      </c>
      <c r="D3868" s="131">
        <v>760259.69900064322</v>
      </c>
      <c r="E3868" s="131">
        <v>3185804.4040298993</v>
      </c>
      <c r="F3868" s="133">
        <v>208044102632.59644</v>
      </c>
      <c r="G3868" s="133">
        <v>41693000271.061562</v>
      </c>
      <c r="H3868" s="133">
        <v>353708544130.41699</v>
      </c>
      <c r="I3868" s="133">
        <v>15018545568049.791</v>
      </c>
      <c r="J3868" s="133">
        <v>223871582900.78455</v>
      </c>
      <c r="K3868" s="133">
        <v>68209662836.226738</v>
      </c>
      <c r="L3868" s="133">
        <v>1881437896350.8201</v>
      </c>
      <c r="M3868" s="133">
        <v>17545773254268.039</v>
      </c>
      <c r="N3868" s="133">
        <v>18693674466672.508</v>
      </c>
      <c r="O3868" s="132">
        <v>0.69418754591946097</v>
      </c>
      <c r="P3868" s="132">
        <v>0.74876746334120048</v>
      </c>
      <c r="Q3868" s="133">
        <v>4611.1678506838944</v>
      </c>
      <c r="R3868" s="426">
        <v>1.0482881711474783</v>
      </c>
    </row>
    <row r="3869" spans="1:18">
      <c r="A3869" s="134">
        <f t="shared" si="60"/>
        <v>3864</v>
      </c>
      <c r="B3869" s="131">
        <v>6997501.4673096156</v>
      </c>
      <c r="C3869" s="131">
        <v>6031719.1427251631</v>
      </c>
      <c r="D3869" s="131">
        <v>1931850.4357114502</v>
      </c>
      <c r="E3869" s="131">
        <v>3183905.877121076</v>
      </c>
      <c r="F3869" s="133">
        <v>151085663963.9447</v>
      </c>
      <c r="G3869" s="133">
        <v>42510632219.438995</v>
      </c>
      <c r="H3869" s="133">
        <v>687394892301.08582</v>
      </c>
      <c r="I3869" s="133">
        <v>9130323138690.6426</v>
      </c>
      <c r="J3869" s="133">
        <v>257662064573.39874</v>
      </c>
      <c r="K3869" s="133">
        <v>97618195132.688293</v>
      </c>
      <c r="L3869" s="133">
        <v>4333424380400.5166</v>
      </c>
      <c r="M3869" s="133">
        <v>14506422671098.332</v>
      </c>
      <c r="N3869" s="133">
        <v>15482529780212.246</v>
      </c>
      <c r="O3869" s="132">
        <v>0.62337310533697454</v>
      </c>
      <c r="P3869" s="132">
        <v>0.7043280868359123</v>
      </c>
      <c r="Q3869" s="133">
        <v>3819.0749334514667</v>
      </c>
      <c r="R3869" s="426">
        <v>1.1506556374172874</v>
      </c>
    </row>
    <row r="3870" spans="1:18">
      <c r="A3870" s="134">
        <f t="shared" si="60"/>
        <v>3865</v>
      </c>
      <c r="B3870" s="131">
        <v>11949514.715401229</v>
      </c>
      <c r="C3870" s="131">
        <v>5242812.3234082488</v>
      </c>
      <c r="D3870" s="131">
        <v>986778.84893637185</v>
      </c>
      <c r="E3870" s="131">
        <v>3834602.7721234872</v>
      </c>
      <c r="F3870" s="133">
        <v>229843182313.26154</v>
      </c>
      <c r="G3870" s="133">
        <v>61864480703.231544</v>
      </c>
      <c r="H3870" s="133">
        <v>581467220489.73767</v>
      </c>
      <c r="I3870" s="133">
        <v>8729003031224.5928</v>
      </c>
      <c r="J3870" s="133">
        <v>246687857937.57169</v>
      </c>
      <c r="K3870" s="133">
        <v>81933469955.147202</v>
      </c>
      <c r="L3870" s="133">
        <v>2227051410606.4858</v>
      </c>
      <c r="M3870" s="133">
        <v>11866142990213.535</v>
      </c>
      <c r="N3870" s="133">
        <v>12723117141458.18</v>
      </c>
      <c r="O3870" s="132">
        <v>0.57477512965095989</v>
      </c>
      <c r="P3870" s="132">
        <v>0.64140472539515181</v>
      </c>
      <c r="Q3870" s="133">
        <v>3138.4107403695557</v>
      </c>
      <c r="R3870" s="426">
        <v>1.0278451073463</v>
      </c>
    </row>
    <row r="3871" spans="1:18">
      <c r="A3871" s="134">
        <f t="shared" si="60"/>
        <v>3866</v>
      </c>
      <c r="B3871" s="131">
        <v>8451702.5046623275</v>
      </c>
      <c r="C3871" s="131">
        <v>4534728.623596712</v>
      </c>
      <c r="D3871" s="131">
        <v>1115856.8137748789</v>
      </c>
      <c r="E3871" s="131">
        <v>5765251.0903291255</v>
      </c>
      <c r="F3871" s="133">
        <v>232422144958.82526</v>
      </c>
      <c r="G3871" s="133">
        <v>84578004476.190628</v>
      </c>
      <c r="H3871" s="133">
        <v>773818900317.00488</v>
      </c>
      <c r="I3871" s="133">
        <v>7832507518842.3057</v>
      </c>
      <c r="J3871" s="133">
        <v>428431143543.67493</v>
      </c>
      <c r="K3871" s="133">
        <v>107378323219.55447</v>
      </c>
      <c r="L3871" s="133">
        <v>2392628185490.7295</v>
      </c>
      <c r="M3871" s="133">
        <v>11534764071413.27</v>
      </c>
      <c r="N3871" s="133">
        <v>12358229131515.096</v>
      </c>
      <c r="O3871" s="132">
        <v>0.56101027059676645</v>
      </c>
      <c r="P3871" s="132">
        <v>0.65369927816111417</v>
      </c>
      <c r="Q3871" s="133">
        <v>3048.4038311581389</v>
      </c>
      <c r="R3871" s="426">
        <v>1.1124504462409772</v>
      </c>
    </row>
    <row r="3872" spans="1:18">
      <c r="A3872" s="134">
        <f t="shared" si="60"/>
        <v>3867</v>
      </c>
      <c r="B3872" s="131">
        <v>10407729.58088021</v>
      </c>
      <c r="C3872" s="131">
        <v>5970405.6124940617</v>
      </c>
      <c r="D3872" s="131">
        <v>459019.12609139393</v>
      </c>
      <c r="E3872" s="131">
        <v>4881518.2802101662</v>
      </c>
      <c r="F3872" s="133">
        <v>183091124046.20258</v>
      </c>
      <c r="G3872" s="133">
        <v>43096926775.057068</v>
      </c>
      <c r="H3872" s="133">
        <v>78808969219.695801</v>
      </c>
      <c r="I3872" s="133">
        <v>10175008681060.219</v>
      </c>
      <c r="J3872" s="133">
        <v>389257345180.50775</v>
      </c>
      <c r="K3872" s="133">
        <v>41457212591.816345</v>
      </c>
      <c r="L3872" s="133">
        <v>880145901125.11096</v>
      </c>
      <c r="M3872" s="133">
        <v>11564678109177.35</v>
      </c>
      <c r="N3872" s="133">
        <v>12362074722120.18</v>
      </c>
      <c r="O3872" s="132">
        <v>0.58346719964753579</v>
      </c>
      <c r="P3872" s="132">
        <v>0.63964850596268452</v>
      </c>
      <c r="Q3872" s="133">
        <v>3049.3524228219485</v>
      </c>
      <c r="R3872" s="426">
        <v>1.1004315776102516</v>
      </c>
    </row>
    <row r="3873" spans="1:18">
      <c r="A3873" s="134">
        <f t="shared" si="60"/>
        <v>3868</v>
      </c>
      <c r="B3873" s="131">
        <v>11722998.628715564</v>
      </c>
      <c r="C3873" s="131">
        <v>7552798.295221217</v>
      </c>
      <c r="D3873" s="131">
        <v>1082114.4834448975</v>
      </c>
      <c r="E3873" s="131">
        <v>5136014.1714269193</v>
      </c>
      <c r="F3873" s="133">
        <v>237411312228.0271</v>
      </c>
      <c r="G3873" s="133">
        <v>57273018835.0103</v>
      </c>
      <c r="H3873" s="133">
        <v>455932703776.48004</v>
      </c>
      <c r="I3873" s="133">
        <v>11611867559857.795</v>
      </c>
      <c r="J3873" s="133">
        <v>477112218685.62024</v>
      </c>
      <c r="K3873" s="133">
        <v>82304178126.988281</v>
      </c>
      <c r="L3873" s="133">
        <v>2009749401283.6106</v>
      </c>
      <c r="M3873" s="133">
        <v>14636966061730.496</v>
      </c>
      <c r="N3873" s="133">
        <v>15560316925512.242</v>
      </c>
      <c r="O3873" s="132">
        <v>0.59610682462480691</v>
      </c>
      <c r="P3873" s="132">
        <v>0.66080899317693509</v>
      </c>
      <c r="Q3873" s="133">
        <v>3838.2626851288214</v>
      </c>
      <c r="R3873" s="426">
        <v>0.99456068344839077</v>
      </c>
    </row>
    <row r="3874" spans="1:18">
      <c r="A3874" s="134">
        <f t="shared" si="60"/>
        <v>3869</v>
      </c>
      <c r="B3874" s="131">
        <v>5944652.9515600707</v>
      </c>
      <c r="C3874" s="131">
        <v>8578391.4307705481</v>
      </c>
      <c r="D3874" s="131">
        <v>732671.97249116783</v>
      </c>
      <c r="E3874" s="131">
        <v>4045468.696312556</v>
      </c>
      <c r="F3874" s="133">
        <v>205287807874.36523</v>
      </c>
      <c r="G3874" s="133">
        <v>37856278078.212044</v>
      </c>
      <c r="H3874" s="133">
        <v>567912505782.66223</v>
      </c>
      <c r="I3874" s="133">
        <v>18959444533632.711</v>
      </c>
      <c r="J3874" s="133">
        <v>235930845736.23364</v>
      </c>
      <c r="K3874" s="133">
        <v>113313892977.94769</v>
      </c>
      <c r="L3874" s="133">
        <v>1638411897542.2256</v>
      </c>
      <c r="M3874" s="133">
        <v>21515013675671.785</v>
      </c>
      <c r="N3874" s="133">
        <v>22997318941840.055</v>
      </c>
      <c r="O3874" s="132">
        <v>0.71556068852559152</v>
      </c>
      <c r="P3874" s="132">
        <v>0.78426825478967421</v>
      </c>
      <c r="Q3874" s="133">
        <v>5672.7476422891104</v>
      </c>
      <c r="R3874" s="426">
        <v>1.1178676239709648</v>
      </c>
    </row>
    <row r="3875" spans="1:18">
      <c r="A3875" s="134">
        <f t="shared" si="60"/>
        <v>3870</v>
      </c>
      <c r="B3875" s="131">
        <v>12042909.125121703</v>
      </c>
      <c r="C3875" s="131">
        <v>7766716.9092589905</v>
      </c>
      <c r="D3875" s="131">
        <v>1335004.4542754842</v>
      </c>
      <c r="E3875" s="131">
        <v>4309944.0437766872</v>
      </c>
      <c r="F3875" s="133">
        <v>183391917982.27271</v>
      </c>
      <c r="G3875" s="133">
        <v>48540543765.248314</v>
      </c>
      <c r="H3875" s="133">
        <v>732665526874.33862</v>
      </c>
      <c r="I3875" s="133">
        <v>14285522148678.492</v>
      </c>
      <c r="J3875" s="133">
        <v>246429811105.54895</v>
      </c>
      <c r="K3875" s="133">
        <v>109767978629.82137</v>
      </c>
      <c r="L3875" s="133">
        <v>3035663916559.0259</v>
      </c>
      <c r="M3875" s="133">
        <v>18410049381847.227</v>
      </c>
      <c r="N3875" s="133">
        <v>19511869912930.598</v>
      </c>
      <c r="O3875" s="132">
        <v>0.61957744159273931</v>
      </c>
      <c r="P3875" s="132">
        <v>0.69946919707593491</v>
      </c>
      <c r="Q3875" s="133">
        <v>4812.9920850840153</v>
      </c>
      <c r="R3875" s="426">
        <v>1.1866405974864116</v>
      </c>
    </row>
    <row r="3876" spans="1:18">
      <c r="A3876" s="134">
        <f t="shared" si="60"/>
        <v>3871</v>
      </c>
      <c r="B3876" s="131">
        <v>10412912.878516739</v>
      </c>
      <c r="C3876" s="131">
        <v>5612332.5134412535</v>
      </c>
      <c r="D3876" s="131">
        <v>707157.00907359831</v>
      </c>
      <c r="E3876" s="131">
        <v>6352427.8657501498</v>
      </c>
      <c r="F3876" s="133">
        <v>168332951819.51401</v>
      </c>
      <c r="G3876" s="133">
        <v>56041736097.497299</v>
      </c>
      <c r="H3876" s="133">
        <v>355798384844.16876</v>
      </c>
      <c r="I3876" s="133">
        <v>9575672200377.3457</v>
      </c>
      <c r="J3876" s="133">
        <v>315080466247.68451</v>
      </c>
      <c r="K3876" s="133">
        <v>80527868732.464798</v>
      </c>
      <c r="L3876" s="133">
        <v>1838337449520.4634</v>
      </c>
      <c r="M3876" s="133">
        <v>12165416369722.125</v>
      </c>
      <c r="N3876" s="133">
        <v>12965894219278.43</v>
      </c>
      <c r="O3876" s="132">
        <v>0.54771386384340859</v>
      </c>
      <c r="P3876" s="132">
        <v>0.61114101334411053</v>
      </c>
      <c r="Q3876" s="133">
        <v>3198.2965513760309</v>
      </c>
      <c r="R3876" s="426">
        <v>1.1114224167904665</v>
      </c>
    </row>
    <row r="3877" spans="1:18">
      <c r="A3877" s="134">
        <f t="shared" si="60"/>
        <v>3872</v>
      </c>
      <c r="B3877" s="131">
        <v>9921830.0068625417</v>
      </c>
      <c r="C3877" s="131">
        <v>5601314.1827191561</v>
      </c>
      <c r="D3877" s="131">
        <v>786959.47023353784</v>
      </c>
      <c r="E3877" s="131">
        <v>4197470.8897758573</v>
      </c>
      <c r="F3877" s="133">
        <v>211553775533.0224</v>
      </c>
      <c r="G3877" s="133">
        <v>67440229387.997963</v>
      </c>
      <c r="H3877" s="133">
        <v>497114643363.68097</v>
      </c>
      <c r="I3877" s="133">
        <v>7999663221592.3887</v>
      </c>
      <c r="J3877" s="133">
        <v>268965186970.12924</v>
      </c>
      <c r="K3877" s="133">
        <v>86260504934.613876</v>
      </c>
      <c r="L3877" s="133">
        <v>2103583915724.2571</v>
      </c>
      <c r="M3877" s="133">
        <v>10955587472585.07</v>
      </c>
      <c r="N3877" s="133">
        <v>11707502448498.447</v>
      </c>
      <c r="O3877" s="132">
        <v>0.56467105200694823</v>
      </c>
      <c r="P3877" s="132">
        <v>0.6221556336739158</v>
      </c>
      <c r="Q3877" s="133">
        <v>2887.8891091510723</v>
      </c>
      <c r="R3877" s="426">
        <v>1.1863877044677109</v>
      </c>
    </row>
    <row r="3878" spans="1:18">
      <c r="A3878" s="134">
        <f t="shared" si="60"/>
        <v>3873</v>
      </c>
      <c r="B3878" s="131">
        <v>13390594.878319278</v>
      </c>
      <c r="C3878" s="131">
        <v>7686212.7140569305</v>
      </c>
      <c r="D3878" s="131">
        <v>728578.81308373413</v>
      </c>
      <c r="E3878" s="131">
        <v>6447315.2906419858</v>
      </c>
      <c r="F3878" s="133">
        <v>201540631321.98676</v>
      </c>
      <c r="G3878" s="133">
        <v>62769732417.27063</v>
      </c>
      <c r="H3878" s="133">
        <v>618623037216.49744</v>
      </c>
      <c r="I3878" s="133">
        <v>12041109666756.607</v>
      </c>
      <c r="J3878" s="133">
        <v>388642366488.87091</v>
      </c>
      <c r="K3878" s="133">
        <v>59655331199.52253</v>
      </c>
      <c r="L3878" s="133">
        <v>1630471195084.2449</v>
      </c>
      <c r="M3878" s="133">
        <v>14738501596745.744</v>
      </c>
      <c r="N3878" s="133">
        <v>15780105319778.744</v>
      </c>
      <c r="O3878" s="132">
        <v>0.56910246459871949</v>
      </c>
      <c r="P3878" s="132">
        <v>0.62996137180463574</v>
      </c>
      <c r="Q3878" s="133">
        <v>3892.4778785838048</v>
      </c>
      <c r="R3878" s="426">
        <v>1.0936796737392842</v>
      </c>
    </row>
    <row r="3879" spans="1:18">
      <c r="A3879" s="134">
        <f t="shared" si="60"/>
        <v>3874</v>
      </c>
      <c r="B3879" s="131">
        <v>8728816.9593594391</v>
      </c>
      <c r="C3879" s="131">
        <v>7874625.745960773</v>
      </c>
      <c r="D3879" s="131">
        <v>834955.77533515287</v>
      </c>
      <c r="E3879" s="131">
        <v>5332439.6721447902</v>
      </c>
      <c r="F3879" s="133">
        <v>216925684532.47083</v>
      </c>
      <c r="G3879" s="133">
        <v>53777927944.017136</v>
      </c>
      <c r="H3879" s="133">
        <v>607404886266.36121</v>
      </c>
      <c r="I3879" s="133">
        <v>13263820551186.156</v>
      </c>
      <c r="J3879" s="133">
        <v>263870621853.22974</v>
      </c>
      <c r="K3879" s="133">
        <v>92473026924.374359</v>
      </c>
      <c r="L3879" s="133">
        <v>2037201212352.6785</v>
      </c>
      <c r="M3879" s="133">
        <v>16264770298582.801</v>
      </c>
      <c r="N3879" s="133">
        <v>17425296521485.283</v>
      </c>
      <c r="O3879" s="132">
        <v>0.62974406081462997</v>
      </c>
      <c r="P3879" s="132">
        <v>0.68571846346979359</v>
      </c>
      <c r="Q3879" s="133">
        <v>4298.2971192612931</v>
      </c>
      <c r="R3879" s="426">
        <v>1.0934004464526923</v>
      </c>
    </row>
    <row r="3880" spans="1:18">
      <c r="A3880" s="134">
        <f t="shared" si="60"/>
        <v>3875</v>
      </c>
      <c r="B3880" s="131">
        <v>7475812.02163513</v>
      </c>
      <c r="C3880" s="131">
        <v>7115062.662638478</v>
      </c>
      <c r="D3880" s="131">
        <v>1308207.2880634656</v>
      </c>
      <c r="E3880" s="131">
        <v>5983660.4755322579</v>
      </c>
      <c r="F3880" s="133">
        <v>174364591007.86972</v>
      </c>
      <c r="G3880" s="133">
        <v>48243059599.914276</v>
      </c>
      <c r="H3880" s="133">
        <v>532587744232.81824</v>
      </c>
      <c r="I3880" s="133">
        <v>11274138526497.611</v>
      </c>
      <c r="J3880" s="133">
        <v>559314311224.8197</v>
      </c>
      <c r="K3880" s="133">
        <v>119817984052.48079</v>
      </c>
      <c r="L3880" s="133">
        <v>1823233959835.3093</v>
      </c>
      <c r="M3880" s="133">
        <v>14309092525843.039</v>
      </c>
      <c r="N3880" s="133">
        <v>15264311919946.281</v>
      </c>
      <c r="O3880" s="132">
        <v>0.60848626748098955</v>
      </c>
      <c r="P3880" s="132">
        <v>0.69718696050835016</v>
      </c>
      <c r="Q3880" s="133">
        <v>3765.2471435486632</v>
      </c>
      <c r="R3880" s="426">
        <v>0.77463149886305871</v>
      </c>
    </row>
    <row r="3881" spans="1:18">
      <c r="A3881" s="134">
        <f t="shared" si="60"/>
        <v>3876</v>
      </c>
      <c r="B3881" s="131">
        <v>9815612.4049433619</v>
      </c>
      <c r="C3881" s="131">
        <v>4163722.5499208733</v>
      </c>
      <c r="D3881" s="131">
        <v>624505.2829328361</v>
      </c>
      <c r="E3881" s="131">
        <v>4317515.8176415479</v>
      </c>
      <c r="F3881" s="133">
        <v>213572999406.82263</v>
      </c>
      <c r="G3881" s="133">
        <v>30213333587.823441</v>
      </c>
      <c r="H3881" s="133">
        <v>679649613740.03613</v>
      </c>
      <c r="I3881" s="133">
        <v>8866525174285.5137</v>
      </c>
      <c r="J3881" s="133">
        <v>256589718895.89105</v>
      </c>
      <c r="K3881" s="133">
        <v>47600521153.649445</v>
      </c>
      <c r="L3881" s="133">
        <v>1179416468702.6624</v>
      </c>
      <c r="M3881" s="133">
        <v>11029781496777.754</v>
      </c>
      <c r="N3881" s="133">
        <v>11875802291705.771</v>
      </c>
      <c r="O3881" s="132">
        <v>0.58142497805119453</v>
      </c>
      <c r="P3881" s="132">
        <v>0.63796061757267652</v>
      </c>
      <c r="Q3881" s="133">
        <v>2929.4036240024102</v>
      </c>
      <c r="R3881" s="426">
        <v>1.0450773513177509</v>
      </c>
    </row>
    <row r="3882" spans="1:18">
      <c r="A3882" s="134">
        <f t="shared" si="60"/>
        <v>3877</v>
      </c>
      <c r="B3882" s="131">
        <v>6254072.2247438077</v>
      </c>
      <c r="C3882" s="131">
        <v>4166745.2223704234</v>
      </c>
      <c r="D3882" s="131">
        <v>621072.35996611789</v>
      </c>
      <c r="E3882" s="131">
        <v>4819813.0798319727</v>
      </c>
      <c r="F3882" s="133">
        <v>198730181335.22174</v>
      </c>
      <c r="G3882" s="133">
        <v>35569194165.234787</v>
      </c>
      <c r="H3882" s="133">
        <v>531794609703.19604</v>
      </c>
      <c r="I3882" s="133">
        <v>9618134498384.5977</v>
      </c>
      <c r="J3882" s="133">
        <v>337383157905.99652</v>
      </c>
      <c r="K3882" s="133">
        <v>84698685559.292007</v>
      </c>
      <c r="L3882" s="133">
        <v>1467778646380.3037</v>
      </c>
      <c r="M3882" s="133">
        <v>12039789597933.387</v>
      </c>
      <c r="N3882" s="133">
        <v>12910274197856.498</v>
      </c>
      <c r="O3882" s="132">
        <v>0.61378005272856262</v>
      </c>
      <c r="P3882" s="132">
        <v>0.68464990695033112</v>
      </c>
      <c r="Q3882" s="133">
        <v>3184.5767631614449</v>
      </c>
      <c r="R3882" s="426">
        <v>1.0576370560364179</v>
      </c>
    </row>
    <row r="3883" spans="1:18">
      <c r="A3883" s="134">
        <f t="shared" si="60"/>
        <v>3878</v>
      </c>
      <c r="B3883" s="131">
        <v>11359608.961476568</v>
      </c>
      <c r="C3883" s="131">
        <v>5456027.4378616055</v>
      </c>
      <c r="D3883" s="131">
        <v>1229248.5898228795</v>
      </c>
      <c r="E3883" s="131">
        <v>4743453.5599773293</v>
      </c>
      <c r="F3883" s="133">
        <v>289786135251.07654</v>
      </c>
      <c r="G3883" s="133">
        <v>53324937858.991592</v>
      </c>
      <c r="H3883" s="133">
        <v>687704055255.18933</v>
      </c>
      <c r="I3883" s="133">
        <v>9903904318198.1289</v>
      </c>
      <c r="J3883" s="133">
        <v>295506701494.59412</v>
      </c>
      <c r="K3883" s="133">
        <v>148955289767.99393</v>
      </c>
      <c r="L3883" s="133">
        <v>2784180689623.5679</v>
      </c>
      <c r="M3883" s="133">
        <v>13820251054339.475</v>
      </c>
      <c r="N3883" s="133">
        <v>14747236038978.535</v>
      </c>
      <c r="O3883" s="132">
        <v>0.57111381075062984</v>
      </c>
      <c r="P3883" s="132">
        <v>0.63950515292219512</v>
      </c>
      <c r="Q3883" s="133">
        <v>3637.7000589488248</v>
      </c>
      <c r="R3883" s="426">
        <v>1.1047063030446638</v>
      </c>
    </row>
    <row r="3884" spans="1:18">
      <c r="A3884" s="134">
        <f t="shared" si="60"/>
        <v>3879</v>
      </c>
      <c r="B3884" s="131">
        <v>7942329.5467850994</v>
      </c>
      <c r="C3884" s="131">
        <v>4956053.7389684906</v>
      </c>
      <c r="D3884" s="131">
        <v>830774.73953205557</v>
      </c>
      <c r="E3884" s="131">
        <v>6866294.3669950562</v>
      </c>
      <c r="F3884" s="133">
        <v>244093865887.87708</v>
      </c>
      <c r="G3884" s="133">
        <v>67198865151.261002</v>
      </c>
      <c r="H3884" s="133">
        <v>631192812016.88403</v>
      </c>
      <c r="I3884" s="133">
        <v>10323371313588.285</v>
      </c>
      <c r="J3884" s="133">
        <v>345567527734.67651</v>
      </c>
      <c r="K3884" s="133">
        <v>78521063109.005692</v>
      </c>
      <c r="L3884" s="133">
        <v>2072523464195.051</v>
      </c>
      <c r="M3884" s="133">
        <v>13451176180643.902</v>
      </c>
      <c r="N3884" s="133">
        <v>14390934862407.287</v>
      </c>
      <c r="O3884" s="132">
        <v>0.55570656989430656</v>
      </c>
      <c r="P3884" s="132">
        <v>0.61995773861049608</v>
      </c>
      <c r="Q3884" s="133">
        <v>3549.8112635439779</v>
      </c>
      <c r="R3884" s="426">
        <v>1.2365450714975401</v>
      </c>
    </row>
    <row r="3885" spans="1:18">
      <c r="A3885" s="134">
        <f t="shared" si="60"/>
        <v>3880</v>
      </c>
      <c r="B3885" s="131">
        <v>8439304.7084774449</v>
      </c>
      <c r="C3885" s="131">
        <v>7075172.4344764249</v>
      </c>
      <c r="D3885" s="131">
        <v>1263046.9129562937</v>
      </c>
      <c r="E3885" s="131">
        <v>3570618.2822453813</v>
      </c>
      <c r="F3885" s="133">
        <v>151983396537.03589</v>
      </c>
      <c r="G3885" s="133">
        <v>48432405118.345596</v>
      </c>
      <c r="H3885" s="133">
        <v>331675086784.91443</v>
      </c>
      <c r="I3885" s="133">
        <v>10976844045796.855</v>
      </c>
      <c r="J3885" s="133">
        <v>162225240112.31485</v>
      </c>
      <c r="K3885" s="133">
        <v>128862935952.81212</v>
      </c>
      <c r="L3885" s="133">
        <v>2573206610092.3398</v>
      </c>
      <c r="M3885" s="133">
        <v>14172813918739.236</v>
      </c>
      <c r="N3885" s="133">
        <v>15114722751997.658</v>
      </c>
      <c r="O3885" s="132">
        <v>0.62518273009250647</v>
      </c>
      <c r="P3885" s="132">
        <v>0.67278490655375944</v>
      </c>
      <c r="Q3885" s="133">
        <v>3728.3479901326241</v>
      </c>
      <c r="R3885" s="426">
        <v>0.9455587571184314</v>
      </c>
    </row>
    <row r="3886" spans="1:18">
      <c r="A3886" s="134">
        <f t="shared" si="60"/>
        <v>3881</v>
      </c>
      <c r="B3886" s="131">
        <v>11009420.684737835</v>
      </c>
      <c r="C3886" s="131">
        <v>18026731.405712202</v>
      </c>
      <c r="D3886" s="131">
        <v>1435702.6270608362</v>
      </c>
      <c r="E3886" s="131">
        <v>5501817.2961764336</v>
      </c>
      <c r="F3886" s="133">
        <v>208775171165.43268</v>
      </c>
      <c r="G3886" s="133">
        <v>55329976995.91819</v>
      </c>
      <c r="H3886" s="133">
        <v>471977914626.84338</v>
      </c>
      <c r="I3886" s="133">
        <v>21640365692310.273</v>
      </c>
      <c r="J3886" s="133">
        <v>349381289702.53198</v>
      </c>
      <c r="K3886" s="133">
        <v>112588494264.94829</v>
      </c>
      <c r="L3886" s="133">
        <v>3757959552840.4893</v>
      </c>
      <c r="M3886" s="133">
        <v>26332272943745.086</v>
      </c>
      <c r="N3886" s="133">
        <v>27821410252094.148</v>
      </c>
      <c r="O3886" s="132">
        <v>0.68033250773107501</v>
      </c>
      <c r="P3886" s="132">
        <v>0.74423129404900457</v>
      </c>
      <c r="Q3886" s="133">
        <v>6862.7060315969775</v>
      </c>
      <c r="R3886" s="426">
        <v>1.2708639964551025</v>
      </c>
    </row>
    <row r="3887" spans="1:18">
      <c r="A3887" s="134">
        <f t="shared" si="60"/>
        <v>3882</v>
      </c>
      <c r="B3887" s="131">
        <v>9364208.8642918374</v>
      </c>
      <c r="C3887" s="131">
        <v>5913507.409722968</v>
      </c>
      <c r="D3887" s="131">
        <v>612698.12480581971</v>
      </c>
      <c r="E3887" s="131">
        <v>3571914.8803873062</v>
      </c>
      <c r="F3887" s="133">
        <v>208767588395.85565</v>
      </c>
      <c r="G3887" s="133">
        <v>47498655342.411835</v>
      </c>
      <c r="H3887" s="133">
        <v>666116960889.64038</v>
      </c>
      <c r="I3887" s="133">
        <v>11138764839818.773</v>
      </c>
      <c r="J3887" s="133">
        <v>304646394543.76459</v>
      </c>
      <c r="K3887" s="133">
        <v>82376507107.474411</v>
      </c>
      <c r="L3887" s="133">
        <v>1412593664630.8916</v>
      </c>
      <c r="M3887" s="133">
        <v>13604498366990.543</v>
      </c>
      <c r="N3887" s="133">
        <v>14591215432406.625</v>
      </c>
      <c r="O3887" s="132">
        <v>0.6284810043895882</v>
      </c>
      <c r="P3887" s="132">
        <v>0.69785429383004782</v>
      </c>
      <c r="Q3887" s="133">
        <v>3599.2144628531387</v>
      </c>
      <c r="R3887" s="426">
        <v>1.0574675601082371</v>
      </c>
    </row>
    <row r="3888" spans="1:18">
      <c r="A3888" s="134">
        <f t="shared" si="60"/>
        <v>3883</v>
      </c>
      <c r="B3888" s="131">
        <v>10071102.232847814</v>
      </c>
      <c r="C3888" s="131">
        <v>6271389.5673651993</v>
      </c>
      <c r="D3888" s="131">
        <v>607796.13037127256</v>
      </c>
      <c r="E3888" s="131">
        <v>3177390.4831099296</v>
      </c>
      <c r="F3888" s="133">
        <v>228427323250.55566</v>
      </c>
      <c r="G3888" s="133">
        <v>44056677822.61747</v>
      </c>
      <c r="H3888" s="133">
        <v>371092031464.34869</v>
      </c>
      <c r="I3888" s="133">
        <v>10913514101795.266</v>
      </c>
      <c r="J3888" s="133">
        <v>149168968091.70923</v>
      </c>
      <c r="K3888" s="133">
        <v>44028905455.193008</v>
      </c>
      <c r="L3888" s="133">
        <v>1218153530430.9973</v>
      </c>
      <c r="M3888" s="133">
        <v>12695957537237.516</v>
      </c>
      <c r="N3888" s="133">
        <v>13578884187600.875</v>
      </c>
      <c r="O3888" s="132">
        <v>0.62982266416851007</v>
      </c>
      <c r="P3888" s="132">
        <v>0.68616234397910369</v>
      </c>
      <c r="Q3888" s="133">
        <v>3349.5027596450109</v>
      </c>
      <c r="R3888" s="426">
        <v>1.0612250853732994</v>
      </c>
    </row>
    <row r="3889" spans="1:18">
      <c r="A3889" s="134">
        <f t="shared" si="60"/>
        <v>3884</v>
      </c>
      <c r="B3889" s="131">
        <v>6100945.9150078082</v>
      </c>
      <c r="C3889" s="131">
        <v>5655061.3980611796</v>
      </c>
      <c r="D3889" s="131">
        <v>827637.17659580603</v>
      </c>
      <c r="E3889" s="131">
        <v>5246780.0474194791</v>
      </c>
      <c r="F3889" s="133">
        <v>192120949029.1792</v>
      </c>
      <c r="G3889" s="133">
        <v>29568360599.708473</v>
      </c>
      <c r="H3889" s="133">
        <v>566693426282.4458</v>
      </c>
      <c r="I3889" s="133">
        <v>10189321372082.184</v>
      </c>
      <c r="J3889" s="133">
        <v>303676651539.04028</v>
      </c>
      <c r="K3889" s="133">
        <v>94142579347.128922</v>
      </c>
      <c r="L3889" s="133">
        <v>1593086929037.9541</v>
      </c>
      <c r="M3889" s="133">
        <v>12746920958288.754</v>
      </c>
      <c r="N3889" s="133">
        <v>13621723126394.938</v>
      </c>
      <c r="O3889" s="132">
        <v>0.61802024025681146</v>
      </c>
      <c r="P3889" s="132">
        <v>0.6786385943989528</v>
      </c>
      <c r="Q3889" s="133">
        <v>3360.0698387752682</v>
      </c>
      <c r="R3889" s="426">
        <v>0.78522717638685857</v>
      </c>
    </row>
    <row r="3890" spans="1:18">
      <c r="A3890" s="134">
        <f t="shared" si="60"/>
        <v>3885</v>
      </c>
      <c r="B3890" s="131">
        <v>10166908.811738895</v>
      </c>
      <c r="C3890" s="131">
        <v>6879773.6274589282</v>
      </c>
      <c r="D3890" s="131">
        <v>1008491.5056826172</v>
      </c>
      <c r="E3890" s="131">
        <v>4193477.2080088002</v>
      </c>
      <c r="F3890" s="133">
        <v>168054297423.52557</v>
      </c>
      <c r="G3890" s="133">
        <v>46272692813.628319</v>
      </c>
      <c r="H3890" s="133">
        <v>834133190033.42712</v>
      </c>
      <c r="I3890" s="133">
        <v>11652864002288.254</v>
      </c>
      <c r="J3890" s="133">
        <v>265051148656.22675</v>
      </c>
      <c r="K3890" s="133">
        <v>120469043837.79156</v>
      </c>
      <c r="L3890" s="133">
        <v>2120324787837.1863</v>
      </c>
      <c r="M3890" s="133">
        <v>14992842172652.885</v>
      </c>
      <c r="N3890" s="133">
        <v>16037559450346.604</v>
      </c>
      <c r="O3890" s="132">
        <v>0.59692668372319413</v>
      </c>
      <c r="P3890" s="132">
        <v>0.68828906488265829</v>
      </c>
      <c r="Q3890" s="133">
        <v>3955.9840775398629</v>
      </c>
      <c r="R3890" s="426">
        <v>1.1487227757810889</v>
      </c>
    </row>
    <row r="3891" spans="1:18">
      <c r="A3891" s="134">
        <f t="shared" si="60"/>
        <v>3886</v>
      </c>
      <c r="B3891" s="131">
        <v>12453302.747601932</v>
      </c>
      <c r="C3891" s="131">
        <v>7136486.5371813709</v>
      </c>
      <c r="D3891" s="131">
        <v>1231342.3757269441</v>
      </c>
      <c r="E3891" s="131">
        <v>4763427.6590821724</v>
      </c>
      <c r="F3891" s="133">
        <v>223723623937.49976</v>
      </c>
      <c r="G3891" s="133">
        <v>65230278837.206688</v>
      </c>
      <c r="H3891" s="133">
        <v>605440158730.96362</v>
      </c>
      <c r="I3891" s="133">
        <v>12571149701386.049</v>
      </c>
      <c r="J3891" s="133">
        <v>205557992139.98169</v>
      </c>
      <c r="K3891" s="133">
        <v>108135360246.27939</v>
      </c>
      <c r="L3891" s="133">
        <v>2730369666215.0601</v>
      </c>
      <c r="M3891" s="133">
        <v>16220652878718.334</v>
      </c>
      <c r="N3891" s="133">
        <v>17145554453255.912</v>
      </c>
      <c r="O3891" s="132">
        <v>0.58249733149841021</v>
      </c>
      <c r="P3891" s="132">
        <v>0.65281435795530429</v>
      </c>
      <c r="Q3891" s="133">
        <v>4229.2931557118682</v>
      </c>
      <c r="R3891" s="426">
        <v>1.1917547543289362</v>
      </c>
    </row>
    <row r="3892" spans="1:18">
      <c r="A3892" s="134">
        <f t="shared" si="60"/>
        <v>3887</v>
      </c>
      <c r="B3892" s="131">
        <v>12004603.029813493</v>
      </c>
      <c r="C3892" s="131">
        <v>12842613.045993535</v>
      </c>
      <c r="D3892" s="131">
        <v>1737607.9987175534</v>
      </c>
      <c r="E3892" s="131">
        <v>5163271.5198556092</v>
      </c>
      <c r="F3892" s="133">
        <v>263475749276.40604</v>
      </c>
      <c r="G3892" s="133">
        <v>51254067401.375717</v>
      </c>
      <c r="H3892" s="133">
        <v>564614989232.80188</v>
      </c>
      <c r="I3892" s="133">
        <v>18776236479313.84</v>
      </c>
      <c r="J3892" s="133">
        <v>255980752601.73285</v>
      </c>
      <c r="K3892" s="133">
        <v>185669984612.54807</v>
      </c>
      <c r="L3892" s="133">
        <v>4425600204230.9443</v>
      </c>
      <c r="M3892" s="133">
        <v>24208102409991.867</v>
      </c>
      <c r="N3892" s="133">
        <v>25671112083043.5</v>
      </c>
      <c r="O3892" s="132">
        <v>0.6478534070857519</v>
      </c>
      <c r="P3892" s="132">
        <v>0.72766190522408702</v>
      </c>
      <c r="Q3892" s="133">
        <v>6332.2920777117661</v>
      </c>
      <c r="R3892" s="426">
        <v>1.2087427999024205</v>
      </c>
    </row>
    <row r="3893" spans="1:18">
      <c r="A3893" s="134">
        <f t="shared" si="60"/>
        <v>3888</v>
      </c>
      <c r="B3893" s="131">
        <v>9125450.4161223359</v>
      </c>
      <c r="C3893" s="131">
        <v>7531705.5022412678</v>
      </c>
      <c r="D3893" s="131">
        <v>848498.3755241388</v>
      </c>
      <c r="E3893" s="131">
        <v>5096643.2101284098</v>
      </c>
      <c r="F3893" s="133">
        <v>218717625294.18243</v>
      </c>
      <c r="G3893" s="133">
        <v>46774212348.442459</v>
      </c>
      <c r="H3893" s="133">
        <v>428172404447.13184</v>
      </c>
      <c r="I3893" s="133">
        <v>12798549286822.092</v>
      </c>
      <c r="J3893" s="133">
        <v>302468545147.97314</v>
      </c>
      <c r="K3893" s="133">
        <v>111367441995.09114</v>
      </c>
      <c r="L3893" s="133">
        <v>1856606917634.7339</v>
      </c>
      <c r="M3893" s="133">
        <v>15497164596047.021</v>
      </c>
      <c r="N3893" s="133">
        <v>16455254428079.104</v>
      </c>
      <c r="O3893" s="132">
        <v>0.60007869330868169</v>
      </c>
      <c r="P3893" s="132">
        <v>0.65667808697866026</v>
      </c>
      <c r="Q3893" s="133">
        <v>4059.0168791512342</v>
      </c>
      <c r="R3893" s="426">
        <v>1.0634402707898356</v>
      </c>
    </row>
    <row r="3894" spans="1:18">
      <c r="A3894" s="134">
        <f t="shared" si="60"/>
        <v>3889</v>
      </c>
      <c r="B3894" s="131">
        <v>6841986.764522871</v>
      </c>
      <c r="C3894" s="131">
        <v>14043127.911530219</v>
      </c>
      <c r="D3894" s="131">
        <v>1342731.9680303899</v>
      </c>
      <c r="E3894" s="131">
        <v>5345598.2761798669</v>
      </c>
      <c r="F3894" s="133">
        <v>184943578632.86539</v>
      </c>
      <c r="G3894" s="133">
        <v>54644533768.673523</v>
      </c>
      <c r="H3894" s="133">
        <v>685439338026.36584</v>
      </c>
      <c r="I3894" s="133">
        <v>16493100303194.721</v>
      </c>
      <c r="J3894" s="133">
        <v>425942855850.17126</v>
      </c>
      <c r="K3894" s="133">
        <v>126052834794.06543</v>
      </c>
      <c r="L3894" s="133">
        <v>3105787723961.8662</v>
      </c>
      <c r="M3894" s="133">
        <v>20836323055827.191</v>
      </c>
      <c r="N3894" s="133">
        <v>22140224512956.438</v>
      </c>
      <c r="O3894" s="132">
        <v>0.65840658049848089</v>
      </c>
      <c r="P3894" s="132">
        <v>0.73464311243447056</v>
      </c>
      <c r="Q3894" s="133">
        <v>5461.3281975718892</v>
      </c>
      <c r="R3894" s="426">
        <v>1.0882868597841708</v>
      </c>
    </row>
    <row r="3895" spans="1:18">
      <c r="A3895" s="134">
        <f t="shared" si="60"/>
        <v>3890</v>
      </c>
      <c r="B3895" s="131">
        <v>13874906.122425281</v>
      </c>
      <c r="C3895" s="131">
        <v>19981976.085273221</v>
      </c>
      <c r="D3895" s="131">
        <v>1356973.1641326933</v>
      </c>
      <c r="E3895" s="131">
        <v>3931558.7407168676</v>
      </c>
      <c r="F3895" s="133">
        <v>283129926141.28967</v>
      </c>
      <c r="G3895" s="133">
        <v>74884300254.481842</v>
      </c>
      <c r="H3895" s="133">
        <v>408274576449.75165</v>
      </c>
      <c r="I3895" s="133">
        <v>26547431020960.242</v>
      </c>
      <c r="J3895" s="133">
        <v>175500485716.84753</v>
      </c>
      <c r="K3895" s="133">
        <v>153272465279.38046</v>
      </c>
      <c r="L3895" s="133">
        <v>3528428836632.3052</v>
      </c>
      <c r="M3895" s="133">
        <v>30812907385038.523</v>
      </c>
      <c r="N3895" s="133">
        <v>32773057533170.188</v>
      </c>
      <c r="O3895" s="132">
        <v>0.69786320649427591</v>
      </c>
      <c r="P3895" s="132">
        <v>0.76607771528670787</v>
      </c>
      <c r="Q3895" s="133">
        <v>8084.1286465639341</v>
      </c>
      <c r="R3895" s="426">
        <v>1.2227403447703431</v>
      </c>
    </row>
    <row r="3896" spans="1:18">
      <c r="A3896" s="134">
        <f t="shared" si="60"/>
        <v>3891</v>
      </c>
      <c r="B3896" s="131">
        <v>10196086.542359902</v>
      </c>
      <c r="C3896" s="131">
        <v>4366295.0509626223</v>
      </c>
      <c r="D3896" s="131">
        <v>982398.18355912273</v>
      </c>
      <c r="E3896" s="131">
        <v>3425114.7335418677</v>
      </c>
      <c r="F3896" s="133">
        <v>210857250882.74072</v>
      </c>
      <c r="G3896" s="133">
        <v>58323921349.07016</v>
      </c>
      <c r="H3896" s="133">
        <v>520583166299.55481</v>
      </c>
      <c r="I3896" s="133">
        <v>10588500644995.494</v>
      </c>
      <c r="J3896" s="133">
        <v>114319625662.4599</v>
      </c>
      <c r="K3896" s="133">
        <v>79596936613.034943</v>
      </c>
      <c r="L3896" s="133">
        <v>2505549491631.709</v>
      </c>
      <c r="M3896" s="133">
        <v>13808549865202.252</v>
      </c>
      <c r="N3896" s="133">
        <v>14809415570145.893</v>
      </c>
      <c r="O3896" s="132">
        <v>0.61241148680933088</v>
      </c>
      <c r="P3896" s="132">
        <v>0.68788540363739581</v>
      </c>
      <c r="Q3896" s="133">
        <v>3653.0378811410687</v>
      </c>
      <c r="R3896" s="426">
        <v>1.1413229413402248</v>
      </c>
    </row>
    <row r="3897" spans="1:18">
      <c r="A3897" s="134">
        <f t="shared" si="60"/>
        <v>3892</v>
      </c>
      <c r="B3897" s="131">
        <v>8677705.103681488</v>
      </c>
      <c r="C3897" s="131">
        <v>16367677.551419374</v>
      </c>
      <c r="D3897" s="131">
        <v>524879.32575464866</v>
      </c>
      <c r="E3897" s="131">
        <v>3066899.1430324242</v>
      </c>
      <c r="F3897" s="133">
        <v>247880661075.87793</v>
      </c>
      <c r="G3897" s="133">
        <v>49614033495.052231</v>
      </c>
      <c r="H3897" s="133">
        <v>450537747088.76245</v>
      </c>
      <c r="I3897" s="133">
        <v>21514762004664.559</v>
      </c>
      <c r="J3897" s="133">
        <v>183410919315.03748</v>
      </c>
      <c r="K3897" s="133">
        <v>46350815101.14888</v>
      </c>
      <c r="L3897" s="133">
        <v>1210303368279.0186</v>
      </c>
      <c r="M3897" s="133">
        <v>23405364854448.527</v>
      </c>
      <c r="N3897" s="133">
        <v>24804809189847.07</v>
      </c>
      <c r="O3897" s="132">
        <v>0.73543496545813591</v>
      </c>
      <c r="P3897" s="132">
        <v>0.7970316051704055</v>
      </c>
      <c r="Q3897" s="133">
        <v>6118.6011815113643</v>
      </c>
      <c r="R3897" s="426">
        <v>0.967819680107596</v>
      </c>
    </row>
    <row r="3898" spans="1:18">
      <c r="A3898" s="134">
        <f t="shared" si="60"/>
        <v>3893</v>
      </c>
      <c r="B3898" s="131">
        <v>8456375.9127398301</v>
      </c>
      <c r="C3898" s="131">
        <v>2862144.4196306975</v>
      </c>
      <c r="D3898" s="131">
        <v>1217336.1991741785</v>
      </c>
      <c r="E3898" s="131">
        <v>4928573.0782633983</v>
      </c>
      <c r="F3898" s="133">
        <v>171234597253.38318</v>
      </c>
      <c r="G3898" s="133">
        <v>46133683392.446983</v>
      </c>
      <c r="H3898" s="133">
        <v>266498824689.20184</v>
      </c>
      <c r="I3898" s="133">
        <v>6232007031420.5713</v>
      </c>
      <c r="J3898" s="133">
        <v>232228798351.59918</v>
      </c>
      <c r="K3898" s="133">
        <v>127775015268.12057</v>
      </c>
      <c r="L3898" s="133">
        <v>3136839231630.6851</v>
      </c>
      <c r="M3898" s="133">
        <v>9995348901360.1777</v>
      </c>
      <c r="N3898" s="133">
        <v>10677073375873.297</v>
      </c>
      <c r="O3898" s="132">
        <v>0.54264539632102571</v>
      </c>
      <c r="P3898" s="132">
        <v>0.59578083228792911</v>
      </c>
      <c r="Q3898" s="133">
        <v>2633.7132155582872</v>
      </c>
      <c r="R3898" s="426">
        <v>1.0693169050818263</v>
      </c>
    </row>
    <row r="3899" spans="1:18">
      <c r="A3899" s="134">
        <f t="shared" si="60"/>
        <v>3894</v>
      </c>
      <c r="B3899" s="131">
        <v>8836991.2047641333</v>
      </c>
      <c r="C3899" s="131">
        <v>4014004.5614234428</v>
      </c>
      <c r="D3899" s="131">
        <v>1105604.0928964051</v>
      </c>
      <c r="E3899" s="131">
        <v>3773949.6446683118</v>
      </c>
      <c r="F3899" s="133">
        <v>267238252043.43066</v>
      </c>
      <c r="G3899" s="133">
        <v>49025865168.208603</v>
      </c>
      <c r="H3899" s="133">
        <v>686948829357.06055</v>
      </c>
      <c r="I3899" s="133">
        <v>9190397074746.4004</v>
      </c>
      <c r="J3899" s="133">
        <v>218366086622.96838</v>
      </c>
      <c r="K3899" s="133">
        <v>104317237024.66273</v>
      </c>
      <c r="L3899" s="133">
        <v>2361762773497.0366</v>
      </c>
      <c r="M3899" s="133">
        <v>12561792001248.129</v>
      </c>
      <c r="N3899" s="133">
        <v>13480379324496.156</v>
      </c>
      <c r="O3899" s="132">
        <v>0.58117404237281678</v>
      </c>
      <c r="P3899" s="132">
        <v>0.64608348759981982</v>
      </c>
      <c r="Q3899" s="133">
        <v>3325.2045694366443</v>
      </c>
      <c r="R3899" s="426">
        <v>1.1140547205951123</v>
      </c>
    </row>
    <row r="3900" spans="1:18">
      <c r="A3900" s="134">
        <f t="shared" si="60"/>
        <v>3895</v>
      </c>
      <c r="B3900" s="131">
        <v>8649863.4821477402</v>
      </c>
      <c r="C3900" s="131">
        <v>4202369.4496384179</v>
      </c>
      <c r="D3900" s="131">
        <v>1202264.9880934157</v>
      </c>
      <c r="E3900" s="131">
        <v>5193669.540414568</v>
      </c>
      <c r="F3900" s="133">
        <v>287215654585.62805</v>
      </c>
      <c r="G3900" s="133">
        <v>56944522179.092323</v>
      </c>
      <c r="H3900" s="133">
        <v>550974019974.72681</v>
      </c>
      <c r="I3900" s="133">
        <v>9587096737955.125</v>
      </c>
      <c r="J3900" s="133">
        <v>280300515821.23767</v>
      </c>
      <c r="K3900" s="133">
        <v>124216649245.63684</v>
      </c>
      <c r="L3900" s="133">
        <v>2522530188895.1631</v>
      </c>
      <c r="M3900" s="133">
        <v>13065118111891.891</v>
      </c>
      <c r="N3900" s="133">
        <v>13950389346364.703</v>
      </c>
      <c r="O3900" s="132">
        <v>0.56690182747809348</v>
      </c>
      <c r="P3900" s="132">
        <v>0.65701382032513189</v>
      </c>
      <c r="Q3900" s="133">
        <v>3441.1419206622354</v>
      </c>
      <c r="R3900" s="426">
        <v>1.184694950206612</v>
      </c>
    </row>
    <row r="3901" spans="1:18">
      <c r="A3901" s="134">
        <f t="shared" si="60"/>
        <v>3896</v>
      </c>
      <c r="B3901" s="131">
        <v>10025924.625905629</v>
      </c>
      <c r="C3901" s="131">
        <v>4811144.4917263901</v>
      </c>
      <c r="D3901" s="131">
        <v>999636.61951601016</v>
      </c>
      <c r="E3901" s="131">
        <v>3823478.6479592756</v>
      </c>
      <c r="F3901" s="133">
        <v>227756824357.21967</v>
      </c>
      <c r="G3901" s="133">
        <v>59080319539.139954</v>
      </c>
      <c r="H3901" s="133">
        <v>176156530095.06647</v>
      </c>
      <c r="I3901" s="133">
        <v>10102839649941.277</v>
      </c>
      <c r="J3901" s="133">
        <v>250608809296.02637</v>
      </c>
      <c r="K3901" s="133">
        <v>95310398995.903625</v>
      </c>
      <c r="L3901" s="133">
        <v>2209041245359.7739</v>
      </c>
      <c r="M3901" s="133">
        <v>12833956633688.049</v>
      </c>
      <c r="N3901" s="133">
        <v>13685768330789.773</v>
      </c>
      <c r="O3901" s="132">
        <v>0.60072171113117845</v>
      </c>
      <c r="P3901" s="132">
        <v>0.66861962641311867</v>
      </c>
      <c r="Q3901" s="133">
        <v>3375.8678664996974</v>
      </c>
      <c r="R3901" s="426">
        <v>1.1037462490316754</v>
      </c>
    </row>
    <row r="3902" spans="1:18">
      <c r="A3902" s="134">
        <f t="shared" si="60"/>
        <v>3897</v>
      </c>
      <c r="B3902" s="131">
        <v>8718928.4397670366</v>
      </c>
      <c r="C3902" s="131">
        <v>3088261.1317931334</v>
      </c>
      <c r="D3902" s="131">
        <v>869340.00472044083</v>
      </c>
      <c r="E3902" s="131">
        <v>5875688.9297773568</v>
      </c>
      <c r="F3902" s="133">
        <v>201260754966.15308</v>
      </c>
      <c r="G3902" s="133">
        <v>53912956311.948662</v>
      </c>
      <c r="H3902" s="133">
        <v>805682341106.11157</v>
      </c>
      <c r="I3902" s="133">
        <v>6598366020848.0234</v>
      </c>
      <c r="J3902" s="133">
        <v>262012916286.19647</v>
      </c>
      <c r="K3902" s="133">
        <v>66258231963.473755</v>
      </c>
      <c r="L3902" s="133">
        <v>1999151371767.9468</v>
      </c>
      <c r="M3902" s="133">
        <v>9731470881971.752</v>
      </c>
      <c r="N3902" s="133">
        <v>10407464409270.818</v>
      </c>
      <c r="O3902" s="132">
        <v>0.50659656680054999</v>
      </c>
      <c r="P3902" s="132">
        <v>0.59811762285487269</v>
      </c>
      <c r="Q3902" s="133">
        <v>2567.2087837372519</v>
      </c>
      <c r="R3902" s="426">
        <v>1.1212611191999449</v>
      </c>
    </row>
    <row r="3903" spans="1:18">
      <c r="A3903" s="134">
        <f t="shared" si="60"/>
        <v>3898</v>
      </c>
      <c r="B3903" s="131">
        <v>12355299.02893622</v>
      </c>
      <c r="C3903" s="131">
        <v>4529811.6239255145</v>
      </c>
      <c r="D3903" s="131">
        <v>1494227.074997965</v>
      </c>
      <c r="E3903" s="131">
        <v>4107832.912884824</v>
      </c>
      <c r="F3903" s="133">
        <v>207240358653.47409</v>
      </c>
      <c r="G3903" s="133">
        <v>58342085569.050293</v>
      </c>
      <c r="H3903" s="133">
        <v>573576499370.39197</v>
      </c>
      <c r="I3903" s="133">
        <v>8671344089951.7617</v>
      </c>
      <c r="J3903" s="133">
        <v>207785255344.5636</v>
      </c>
      <c r="K3903" s="133">
        <v>135183104215.85735</v>
      </c>
      <c r="L3903" s="133">
        <v>3545547228465.0332</v>
      </c>
      <c r="M3903" s="133">
        <v>13133436177347.609</v>
      </c>
      <c r="N3903" s="133">
        <v>14057900529238.682</v>
      </c>
      <c r="O3903" s="132">
        <v>0.56120229795169785</v>
      </c>
      <c r="P3903" s="132">
        <v>0.62833177565431897</v>
      </c>
      <c r="Q3903" s="133">
        <v>3467.6616993681996</v>
      </c>
      <c r="R3903" s="426">
        <v>0.97313384302374895</v>
      </c>
    </row>
    <row r="3904" spans="1:18">
      <c r="A3904" s="134">
        <f t="shared" si="60"/>
        <v>3899</v>
      </c>
      <c r="B3904" s="131">
        <v>11247446.257134473</v>
      </c>
      <c r="C3904" s="131">
        <v>19653633.5456913</v>
      </c>
      <c r="D3904" s="131">
        <v>639066.98831261927</v>
      </c>
      <c r="E3904" s="131">
        <v>7236089.2072922187</v>
      </c>
      <c r="F3904" s="133">
        <v>247331331885.15024</v>
      </c>
      <c r="G3904" s="133">
        <v>62301425829.142212</v>
      </c>
      <c r="H3904" s="133">
        <v>432608371201.21088</v>
      </c>
      <c r="I3904" s="133">
        <v>24069090966072.504</v>
      </c>
      <c r="J3904" s="133">
        <v>382337160543.80737</v>
      </c>
      <c r="K3904" s="133">
        <v>121090718123.44463</v>
      </c>
      <c r="L3904" s="133">
        <v>1484753001026.1643</v>
      </c>
      <c r="M3904" s="133">
        <v>26489880216967.133</v>
      </c>
      <c r="N3904" s="133">
        <v>28063770343396.57</v>
      </c>
      <c r="O3904" s="132">
        <v>0.66988256393330103</v>
      </c>
      <c r="P3904" s="132">
        <v>0.72641487691024709</v>
      </c>
      <c r="Q3904" s="133">
        <v>6922.4889845576145</v>
      </c>
      <c r="R3904" s="426">
        <v>1.0434965109647047</v>
      </c>
    </row>
    <row r="3905" spans="1:18">
      <c r="A3905" s="134">
        <f t="shared" si="60"/>
        <v>3900</v>
      </c>
      <c r="B3905" s="131">
        <v>10837494.883956114</v>
      </c>
      <c r="C3905" s="131">
        <v>12155858.581760935</v>
      </c>
      <c r="D3905" s="131">
        <v>1104840.810049078</v>
      </c>
      <c r="E3905" s="131">
        <v>6529971.091117098</v>
      </c>
      <c r="F3905" s="133">
        <v>131110982537.17084</v>
      </c>
      <c r="G3905" s="133">
        <v>44065490018.855576</v>
      </c>
      <c r="H3905" s="133">
        <v>752442644671.15833</v>
      </c>
      <c r="I3905" s="133">
        <v>17238629951597.02</v>
      </c>
      <c r="J3905" s="133">
        <v>279006851710.79486</v>
      </c>
      <c r="K3905" s="133">
        <v>79808941318.751526</v>
      </c>
      <c r="L3905" s="133">
        <v>2239105797141.707</v>
      </c>
      <c r="M3905" s="133">
        <v>20588994186439.43</v>
      </c>
      <c r="N3905" s="133">
        <v>21867507494310.16</v>
      </c>
      <c r="O3905" s="132">
        <v>0.6130110850938858</v>
      </c>
      <c r="P3905" s="132">
        <v>0.68751427923698949</v>
      </c>
      <c r="Q3905" s="133">
        <v>5394.0571026912085</v>
      </c>
      <c r="R3905" s="426">
        <v>1.0373806379116466</v>
      </c>
    </row>
    <row r="3906" spans="1:18">
      <c r="A3906" s="134">
        <f t="shared" si="60"/>
        <v>3901</v>
      </c>
      <c r="B3906" s="131">
        <v>10304149.739966501</v>
      </c>
      <c r="C3906" s="131">
        <v>3319836.4914808907</v>
      </c>
      <c r="D3906" s="131">
        <v>506999.07924108091</v>
      </c>
      <c r="E3906" s="131">
        <v>4174069.3096244121</v>
      </c>
      <c r="F3906" s="133">
        <v>231728302257.67249</v>
      </c>
      <c r="G3906" s="133">
        <v>53987648976.735199</v>
      </c>
      <c r="H3906" s="133">
        <v>624598443826.83862</v>
      </c>
      <c r="I3906" s="133">
        <v>8727392016034.5889</v>
      </c>
      <c r="J3906" s="133">
        <v>323219698197.34229</v>
      </c>
      <c r="K3906" s="133">
        <v>34946833213.092957</v>
      </c>
      <c r="L3906" s="133">
        <v>1301582656717.5176</v>
      </c>
      <c r="M3906" s="133">
        <v>11011739647989.381</v>
      </c>
      <c r="N3906" s="133">
        <v>11895325258987.119</v>
      </c>
      <c r="O3906" s="132">
        <v>0.57565755836988353</v>
      </c>
      <c r="P3906" s="132">
        <v>0.6366214217794548</v>
      </c>
      <c r="Q3906" s="133">
        <v>2934.219353474869</v>
      </c>
      <c r="R3906" s="426">
        <v>1.1292921110036978</v>
      </c>
    </row>
    <row r="3907" spans="1:18">
      <c r="A3907" s="134">
        <f t="shared" si="60"/>
        <v>3902</v>
      </c>
      <c r="B3907" s="131">
        <v>7683875.1983072013</v>
      </c>
      <c r="C3907" s="131">
        <v>3658787.750669613</v>
      </c>
      <c r="D3907" s="131">
        <v>842244.10176085611</v>
      </c>
      <c r="E3907" s="131">
        <v>4504309.6971920896</v>
      </c>
      <c r="F3907" s="133">
        <v>246223200723.85889</v>
      </c>
      <c r="G3907" s="133">
        <v>52943464559.637802</v>
      </c>
      <c r="H3907" s="133">
        <v>926159858886.39465</v>
      </c>
      <c r="I3907" s="133">
        <v>7265973495474.6777</v>
      </c>
      <c r="J3907" s="133">
        <v>372833259611.14294</v>
      </c>
      <c r="K3907" s="133">
        <v>89272453436.830948</v>
      </c>
      <c r="L3907" s="133">
        <v>1926805712211.3125</v>
      </c>
      <c r="M3907" s="133">
        <v>10581044779620.359</v>
      </c>
      <c r="N3907" s="133">
        <v>11390465887375.783</v>
      </c>
      <c r="O3907" s="132">
        <v>0.5744454048768094</v>
      </c>
      <c r="P3907" s="132">
        <v>0.67384951655418202</v>
      </c>
      <c r="Q3907" s="133">
        <v>2809.6857146955558</v>
      </c>
      <c r="R3907" s="426">
        <v>1.3145347855492133</v>
      </c>
    </row>
    <row r="3908" spans="1:18">
      <c r="A3908" s="134">
        <f t="shared" si="60"/>
        <v>3903</v>
      </c>
      <c r="B3908" s="131">
        <v>5494327.1961794561</v>
      </c>
      <c r="C3908" s="131">
        <v>3888252.9460955337</v>
      </c>
      <c r="D3908" s="131">
        <v>1345872.3905973786</v>
      </c>
      <c r="E3908" s="131">
        <v>3233371.244185383</v>
      </c>
      <c r="F3908" s="133">
        <v>180495390963.90924</v>
      </c>
      <c r="G3908" s="133">
        <v>44646361991.296158</v>
      </c>
      <c r="H3908" s="133">
        <v>415702301121.9325</v>
      </c>
      <c r="I3908" s="133">
        <v>8452089669670.8301</v>
      </c>
      <c r="J3908" s="133">
        <v>107956566995.31212</v>
      </c>
      <c r="K3908" s="133">
        <v>136194012853.94041</v>
      </c>
      <c r="L3908" s="133">
        <v>2950399183140.687</v>
      </c>
      <c r="M3908" s="133">
        <v>12062341733782.701</v>
      </c>
      <c r="N3908" s="133">
        <v>12849556240214.02</v>
      </c>
      <c r="O3908" s="132">
        <v>0.61190481515239281</v>
      </c>
      <c r="P3908" s="132">
        <v>0.67049090235668607</v>
      </c>
      <c r="Q3908" s="133">
        <v>3169.5994672456882</v>
      </c>
      <c r="R3908" s="426">
        <v>1.0696825119171112</v>
      </c>
    </row>
    <row r="3909" spans="1:18">
      <c r="A3909" s="134">
        <f t="shared" si="60"/>
        <v>3904</v>
      </c>
      <c r="B3909" s="131">
        <v>9839539.3900343329</v>
      </c>
      <c r="C3909" s="131">
        <v>11339269.906836594</v>
      </c>
      <c r="D3909" s="131">
        <v>642568.20778012229</v>
      </c>
      <c r="E3909" s="131">
        <v>3748274.8840317028</v>
      </c>
      <c r="F3909" s="133">
        <v>183064077496.96002</v>
      </c>
      <c r="G3909" s="133">
        <v>56025908023.460396</v>
      </c>
      <c r="H3909" s="133">
        <v>794705293567.24438</v>
      </c>
      <c r="I3909" s="133">
        <v>15564508955328.645</v>
      </c>
      <c r="J3909" s="133">
        <v>149605485857.25223</v>
      </c>
      <c r="K3909" s="133">
        <v>72362886615.421265</v>
      </c>
      <c r="L3909" s="133">
        <v>1653617137588.644</v>
      </c>
      <c r="M3909" s="133">
        <v>18234799758957.207</v>
      </c>
      <c r="N3909" s="133">
        <v>19336381453439.82</v>
      </c>
      <c r="O3909" s="132">
        <v>0.65974199710238046</v>
      </c>
      <c r="P3909" s="132">
        <v>0.72213760050227194</v>
      </c>
      <c r="Q3909" s="133">
        <v>4769.7043545732167</v>
      </c>
      <c r="R3909" s="426">
        <v>1.178095981273948</v>
      </c>
    </row>
    <row r="3910" spans="1:18">
      <c r="A3910" s="134">
        <f t="shared" si="60"/>
        <v>3905</v>
      </c>
      <c r="B3910" s="131">
        <v>7729468.2378476774</v>
      </c>
      <c r="C3910" s="131">
        <v>4835167.5187777942</v>
      </c>
      <c r="D3910" s="131">
        <v>1033439.5927937215</v>
      </c>
      <c r="E3910" s="131">
        <v>5356125.8630749118</v>
      </c>
      <c r="F3910" s="133">
        <v>252406223426.71429</v>
      </c>
      <c r="G3910" s="133">
        <v>44804233365.548988</v>
      </c>
      <c r="H3910" s="133">
        <v>323521739529.05249</v>
      </c>
      <c r="I3910" s="133">
        <v>10857326718936.229</v>
      </c>
      <c r="J3910" s="133">
        <v>415280570554.45587</v>
      </c>
      <c r="K3910" s="133">
        <v>98155067968.612183</v>
      </c>
      <c r="L3910" s="133">
        <v>2215904391542.6748</v>
      </c>
      <c r="M3910" s="133">
        <v>13910188488531.023</v>
      </c>
      <c r="N3910" s="133">
        <v>14953188916012.424</v>
      </c>
      <c r="O3910" s="132">
        <v>0.61005485814832394</v>
      </c>
      <c r="P3910" s="132">
        <v>0.67851031113598792</v>
      </c>
      <c r="Q3910" s="133">
        <v>3688.5024459823444</v>
      </c>
      <c r="R3910" s="426">
        <v>1.1563824896413903</v>
      </c>
    </row>
    <row r="3911" spans="1:18">
      <c r="A3911" s="134">
        <f t="shared" si="60"/>
        <v>3906</v>
      </c>
      <c r="B3911" s="131">
        <v>10427174.7553175</v>
      </c>
      <c r="C3911" s="131">
        <v>7750285.2662104452</v>
      </c>
      <c r="D3911" s="131">
        <v>539795.67070112715</v>
      </c>
      <c r="E3911" s="131">
        <v>6620630.9098680811</v>
      </c>
      <c r="F3911" s="133">
        <v>183801523012.33408</v>
      </c>
      <c r="G3911" s="133">
        <v>46005433322.167694</v>
      </c>
      <c r="H3911" s="133">
        <v>601417283701.54321</v>
      </c>
      <c r="I3911" s="133">
        <v>12292041451062.773</v>
      </c>
      <c r="J3911" s="133">
        <v>463603141303.1947</v>
      </c>
      <c r="K3911" s="133">
        <v>53295111664.937042</v>
      </c>
      <c r="L3911" s="133">
        <v>969060870070.85327</v>
      </c>
      <c r="M3911" s="133">
        <v>14379417857803.303</v>
      </c>
      <c r="N3911" s="133">
        <v>15423278490533.291</v>
      </c>
      <c r="O3911" s="132">
        <v>0.58209402690044276</v>
      </c>
      <c r="P3911" s="132">
        <v>0.6572221405707569</v>
      </c>
      <c r="Q3911" s="133">
        <v>3804.4594204571513</v>
      </c>
      <c r="R3911" s="426">
        <v>0.96998347195810197</v>
      </c>
    </row>
    <row r="3912" spans="1:18">
      <c r="A3912" s="134">
        <f t="shared" ref="A3912:A3975" si="61">A3911+1</f>
        <v>3907</v>
      </c>
      <c r="B3912" s="131">
        <v>10935679.721634245</v>
      </c>
      <c r="C3912" s="131">
        <v>4836542.3284761524</v>
      </c>
      <c r="D3912" s="131">
        <v>1141076.6283540083</v>
      </c>
      <c r="E3912" s="131">
        <v>6003146.3569568424</v>
      </c>
      <c r="F3912" s="133">
        <v>199348548457.84729</v>
      </c>
      <c r="G3912" s="133">
        <v>55834780749.819199</v>
      </c>
      <c r="H3912" s="133">
        <v>623966163437.54346</v>
      </c>
      <c r="I3912" s="133">
        <v>9094551286874.6426</v>
      </c>
      <c r="J3912" s="133">
        <v>496476389393.24158</v>
      </c>
      <c r="K3912" s="133">
        <v>123328872739.50699</v>
      </c>
      <c r="L3912" s="133">
        <v>2461752141435.0493</v>
      </c>
      <c r="M3912" s="133">
        <v>12800074853879.984</v>
      </c>
      <c r="N3912" s="133">
        <v>13635012809560.514</v>
      </c>
      <c r="O3912" s="132">
        <v>0.55508118472471646</v>
      </c>
      <c r="P3912" s="132">
        <v>0.62786090165537078</v>
      </c>
      <c r="Q3912" s="133">
        <v>3363.3480043316513</v>
      </c>
      <c r="R3912" s="426">
        <v>1.0865726421747235</v>
      </c>
    </row>
    <row r="3913" spans="1:18">
      <c r="A3913" s="134">
        <f t="shared" si="61"/>
        <v>3908</v>
      </c>
      <c r="B3913" s="131">
        <v>8247376.3913210584</v>
      </c>
      <c r="C3913" s="131">
        <v>3768287.4039955805</v>
      </c>
      <c r="D3913" s="131">
        <v>2130612.2285474003</v>
      </c>
      <c r="E3913" s="131">
        <v>5932061.8643288463</v>
      </c>
      <c r="F3913" s="133">
        <v>169846381880.84039</v>
      </c>
      <c r="G3913" s="133">
        <v>45569010741.340569</v>
      </c>
      <c r="H3913" s="133">
        <v>515360075759.30414</v>
      </c>
      <c r="I3913" s="133">
        <v>7413912862529.3896</v>
      </c>
      <c r="J3913" s="133">
        <v>278776104125.47217</v>
      </c>
      <c r="K3913" s="133">
        <v>163523239857.22897</v>
      </c>
      <c r="L3913" s="133">
        <v>4489410539135.2461</v>
      </c>
      <c r="M3913" s="133">
        <v>12860982821406.641</v>
      </c>
      <c r="N3913" s="133">
        <v>13760874210497.898</v>
      </c>
      <c r="O3913" s="132">
        <v>0.51479897057263702</v>
      </c>
      <c r="P3913" s="132">
        <v>0.60383474825772487</v>
      </c>
      <c r="Q3913" s="133">
        <v>3394.3942305125552</v>
      </c>
      <c r="R3913" s="426">
        <v>1.0607017930062341</v>
      </c>
    </row>
    <row r="3914" spans="1:18">
      <c r="A3914" s="134">
        <f t="shared" si="61"/>
        <v>3909</v>
      </c>
      <c r="B3914" s="131">
        <v>7800412.314103853</v>
      </c>
      <c r="C3914" s="131">
        <v>3201655.3523540548</v>
      </c>
      <c r="D3914" s="131">
        <v>1123516.5101834338</v>
      </c>
      <c r="E3914" s="131">
        <v>4607561.5547967907</v>
      </c>
      <c r="F3914" s="133">
        <v>182846716351.12109</v>
      </c>
      <c r="G3914" s="133">
        <v>43522727110.658691</v>
      </c>
      <c r="H3914" s="133">
        <v>681752985766.61792</v>
      </c>
      <c r="I3914" s="133">
        <v>8094633715033.8789</v>
      </c>
      <c r="J3914" s="133">
        <v>217744785998.00012</v>
      </c>
      <c r="K3914" s="133">
        <v>64262554169.778564</v>
      </c>
      <c r="L3914" s="133">
        <v>2884433269373.6089</v>
      </c>
      <c r="M3914" s="133">
        <v>11942827310341.887</v>
      </c>
      <c r="N3914" s="133">
        <v>12840776908438.867</v>
      </c>
      <c r="O3914" s="132">
        <v>0.56172434094239199</v>
      </c>
      <c r="P3914" s="132">
        <v>0.62050742627269517</v>
      </c>
      <c r="Q3914" s="133">
        <v>3167.4338698665188</v>
      </c>
      <c r="R3914" s="426">
        <v>1.1586857179999044</v>
      </c>
    </row>
    <row r="3915" spans="1:18">
      <c r="A3915" s="134">
        <f t="shared" si="61"/>
        <v>3910</v>
      </c>
      <c r="B3915" s="131">
        <v>14777539.594954753</v>
      </c>
      <c r="C3915" s="131">
        <v>6049671.1616492569</v>
      </c>
      <c r="D3915" s="131">
        <v>1070046.9427624787</v>
      </c>
      <c r="E3915" s="131">
        <v>9133460.5189300701</v>
      </c>
      <c r="F3915" s="133">
        <v>330026325998.46478</v>
      </c>
      <c r="G3915" s="133">
        <v>66082708992.252594</v>
      </c>
      <c r="H3915" s="133">
        <v>709493960394.30359</v>
      </c>
      <c r="I3915" s="133">
        <v>10302037854689.723</v>
      </c>
      <c r="J3915" s="133">
        <v>877108809443.66992</v>
      </c>
      <c r="K3915" s="133">
        <v>107901038324.14211</v>
      </c>
      <c r="L3915" s="133">
        <v>2279537646164.2974</v>
      </c>
      <c r="M3915" s="133">
        <v>14276079309016.135</v>
      </c>
      <c r="N3915" s="133">
        <v>15318032809109.816</v>
      </c>
      <c r="O3915" s="132">
        <v>0.51889372982376214</v>
      </c>
      <c r="P3915" s="132">
        <v>0.5893953192956608</v>
      </c>
      <c r="Q3915" s="133">
        <v>3778.4984728933932</v>
      </c>
      <c r="R3915" s="426">
        <v>1.0629888728387322</v>
      </c>
    </row>
    <row r="3916" spans="1:18">
      <c r="A3916" s="134">
        <f t="shared" si="61"/>
        <v>3911</v>
      </c>
      <c r="B3916" s="131">
        <v>10133136.92482567</v>
      </c>
      <c r="C3916" s="131">
        <v>8754530.8987218216</v>
      </c>
      <c r="D3916" s="131">
        <v>784819.33287900849</v>
      </c>
      <c r="E3916" s="131">
        <v>5790717.1899276199</v>
      </c>
      <c r="F3916" s="133">
        <v>201154711792.91119</v>
      </c>
      <c r="G3916" s="133">
        <v>55711856932.044891</v>
      </c>
      <c r="H3916" s="133">
        <v>263493346522.85693</v>
      </c>
      <c r="I3916" s="133">
        <v>12895353105833.881</v>
      </c>
      <c r="J3916" s="133">
        <v>358038933606.0614</v>
      </c>
      <c r="K3916" s="133">
        <v>92443119129.746475</v>
      </c>
      <c r="L3916" s="133">
        <v>1473012615632.8994</v>
      </c>
      <c r="M3916" s="133">
        <v>15082341120725.445</v>
      </c>
      <c r="N3916" s="133">
        <v>16098981638562.127</v>
      </c>
      <c r="O3916" s="132">
        <v>0.60484507441459112</v>
      </c>
      <c r="P3916" s="132">
        <v>0.65269347117570531</v>
      </c>
      <c r="Q3916" s="133">
        <v>3971.1350859798044</v>
      </c>
      <c r="R3916" s="426">
        <v>0.91492452312891115</v>
      </c>
    </row>
    <row r="3917" spans="1:18">
      <c r="A3917" s="134">
        <f t="shared" si="61"/>
        <v>3912</v>
      </c>
      <c r="B3917" s="131">
        <v>12605365.331943208</v>
      </c>
      <c r="C3917" s="131">
        <v>17855747.25775522</v>
      </c>
      <c r="D3917" s="131">
        <v>852417.87381437281</v>
      </c>
      <c r="E3917" s="131">
        <v>3067347.3167790724</v>
      </c>
      <c r="F3917" s="133">
        <v>210982797544.52289</v>
      </c>
      <c r="G3917" s="133">
        <v>41636754320.391548</v>
      </c>
      <c r="H3917" s="133">
        <v>672973611618.75684</v>
      </c>
      <c r="I3917" s="133">
        <v>22441167160717.445</v>
      </c>
      <c r="J3917" s="133">
        <v>78559536324.721878</v>
      </c>
      <c r="K3917" s="133">
        <v>52320208925.521591</v>
      </c>
      <c r="L3917" s="133">
        <v>2036071631069.9585</v>
      </c>
      <c r="M3917" s="133">
        <v>25281092148656.406</v>
      </c>
      <c r="N3917" s="133">
        <v>26898869400189.41</v>
      </c>
      <c r="O3917" s="132">
        <v>0.70871136814934144</v>
      </c>
      <c r="P3917" s="132">
        <v>0.77804811765059012</v>
      </c>
      <c r="Q3917" s="133">
        <v>6635.142920618996</v>
      </c>
      <c r="R3917" s="426">
        <v>1.1431278755940764</v>
      </c>
    </row>
    <row r="3918" spans="1:18">
      <c r="A3918" s="134">
        <f t="shared" si="61"/>
        <v>3913</v>
      </c>
      <c r="B3918" s="131">
        <v>8396275.6275505908</v>
      </c>
      <c r="C3918" s="131">
        <v>4441930.4186628815</v>
      </c>
      <c r="D3918" s="131">
        <v>1021652.0240915492</v>
      </c>
      <c r="E3918" s="131">
        <v>5025478.1475539617</v>
      </c>
      <c r="F3918" s="133">
        <v>195353349410.21283</v>
      </c>
      <c r="G3918" s="133">
        <v>32561039566.080982</v>
      </c>
      <c r="H3918" s="133">
        <v>759381827496.54858</v>
      </c>
      <c r="I3918" s="133">
        <v>8415593934409.5752</v>
      </c>
      <c r="J3918" s="133">
        <v>182279535668.29419</v>
      </c>
      <c r="K3918" s="133">
        <v>73028189998.381439</v>
      </c>
      <c r="L3918" s="133">
        <v>2209359310999.1699</v>
      </c>
      <c r="M3918" s="133">
        <v>11639642798571.969</v>
      </c>
      <c r="N3918" s="133">
        <v>12526214245274.885</v>
      </c>
      <c r="O3918" s="132">
        <v>0.54688181490793508</v>
      </c>
      <c r="P3918" s="132">
        <v>0.62659804252889084</v>
      </c>
      <c r="Q3918" s="133">
        <v>3089.8407117106276</v>
      </c>
      <c r="R3918" s="426">
        <v>1.1324060758759515</v>
      </c>
    </row>
    <row r="3919" spans="1:18">
      <c r="A3919" s="134">
        <f t="shared" si="61"/>
        <v>3914</v>
      </c>
      <c r="B3919" s="131">
        <v>8664543.3242326677</v>
      </c>
      <c r="C3919" s="131">
        <v>3520067.0198167101</v>
      </c>
      <c r="D3919" s="131">
        <v>886946.66102411947</v>
      </c>
      <c r="E3919" s="131">
        <v>3552786.8478973825</v>
      </c>
      <c r="F3919" s="133">
        <v>156594650325.94446</v>
      </c>
      <c r="G3919" s="133">
        <v>35933942013.771378</v>
      </c>
      <c r="H3919" s="133">
        <v>556002606221.10034</v>
      </c>
      <c r="I3919" s="133">
        <v>7057296165893.8174</v>
      </c>
      <c r="J3919" s="133">
        <v>222438168244.88251</v>
      </c>
      <c r="K3919" s="133">
        <v>78130097900.142181</v>
      </c>
      <c r="L3919" s="133">
        <v>1726748295549.5005</v>
      </c>
      <c r="M3919" s="133">
        <v>9640615333809.4434</v>
      </c>
      <c r="N3919" s="133">
        <v>10365103980739.596</v>
      </c>
      <c r="O3919" s="132">
        <v>0.56328130468912307</v>
      </c>
      <c r="P3919" s="132">
        <v>0.65230767212912499</v>
      </c>
      <c r="Q3919" s="133">
        <v>2556.7597387122833</v>
      </c>
      <c r="R3919" s="426">
        <v>0.93486166256995129</v>
      </c>
    </row>
    <row r="3920" spans="1:18">
      <c r="A3920" s="134">
        <f t="shared" si="61"/>
        <v>3915</v>
      </c>
      <c r="B3920" s="131">
        <v>10936919.520088201</v>
      </c>
      <c r="C3920" s="131">
        <v>4558318.6150533361</v>
      </c>
      <c r="D3920" s="131">
        <v>962510.06763886753</v>
      </c>
      <c r="E3920" s="131">
        <v>4494860.3172425069</v>
      </c>
      <c r="F3920" s="133">
        <v>233117900749.29755</v>
      </c>
      <c r="G3920" s="133">
        <v>55801059749.743317</v>
      </c>
      <c r="H3920" s="133">
        <v>365868368777.85193</v>
      </c>
      <c r="I3920" s="133">
        <v>9390448643293.2578</v>
      </c>
      <c r="J3920" s="133">
        <v>231836313132.54791</v>
      </c>
      <c r="K3920" s="133">
        <v>108707192784.60124</v>
      </c>
      <c r="L3920" s="133">
        <v>2111716879651.6677</v>
      </c>
      <c r="M3920" s="133">
        <v>12208577397639.928</v>
      </c>
      <c r="N3920" s="133">
        <v>13131046470421.848</v>
      </c>
      <c r="O3920" s="132">
        <v>0.56415245755430854</v>
      </c>
      <c r="P3920" s="132">
        <v>0.62779365108501028</v>
      </c>
      <c r="Q3920" s="133">
        <v>3239.0346498327203</v>
      </c>
      <c r="R3920" s="426">
        <v>1.0426901516909934</v>
      </c>
    </row>
    <row r="3921" spans="1:18">
      <c r="A3921" s="134">
        <f t="shared" si="61"/>
        <v>3916</v>
      </c>
      <c r="B3921" s="131">
        <v>8275349.162419959</v>
      </c>
      <c r="C3921" s="131">
        <v>4733860.5731150229</v>
      </c>
      <c r="D3921" s="131">
        <v>792512.0628482555</v>
      </c>
      <c r="E3921" s="131">
        <v>4899754.0578007977</v>
      </c>
      <c r="F3921" s="133">
        <v>265002900219.18033</v>
      </c>
      <c r="G3921" s="133">
        <v>59892423009.378769</v>
      </c>
      <c r="H3921" s="133">
        <v>636854287367.11926</v>
      </c>
      <c r="I3921" s="133">
        <v>9706731767132.4336</v>
      </c>
      <c r="J3921" s="133">
        <v>454552811699.04688</v>
      </c>
      <c r="K3921" s="133">
        <v>110187093983.35445</v>
      </c>
      <c r="L3921" s="133">
        <v>2109882594759.3818</v>
      </c>
      <c r="M3921" s="133">
        <v>13018208554941.336</v>
      </c>
      <c r="N3921" s="133">
        <v>13933869130088.686</v>
      </c>
      <c r="O3921" s="132">
        <v>0.59581473466413215</v>
      </c>
      <c r="P3921" s="132">
        <v>0.65422216788063547</v>
      </c>
      <c r="Q3921" s="133">
        <v>3437.0668796469377</v>
      </c>
      <c r="R3921" s="426">
        <v>1.1626080385838733</v>
      </c>
    </row>
    <row r="3922" spans="1:18">
      <c r="A3922" s="134">
        <f t="shared" si="61"/>
        <v>3917</v>
      </c>
      <c r="B3922" s="131">
        <v>7282413.3337811949</v>
      </c>
      <c r="C3922" s="131">
        <v>3651312.7888936237</v>
      </c>
      <c r="D3922" s="131">
        <v>1136520.5632905499</v>
      </c>
      <c r="E3922" s="131">
        <v>4285297.9205744117</v>
      </c>
      <c r="F3922" s="133">
        <v>225454237864.26001</v>
      </c>
      <c r="G3922" s="133">
        <v>56803749861.730591</v>
      </c>
      <c r="H3922" s="133">
        <v>839976635875.14221</v>
      </c>
      <c r="I3922" s="133">
        <v>9541104946570.5801</v>
      </c>
      <c r="J3922" s="133">
        <v>246214931015.74725</v>
      </c>
      <c r="K3922" s="133">
        <v>133018210270.29826</v>
      </c>
      <c r="L3922" s="133">
        <v>2879326253797.4287</v>
      </c>
      <c r="M3922" s="133">
        <v>13639640977529.199</v>
      </c>
      <c r="N3922" s="133">
        <v>14624584242373.82</v>
      </c>
      <c r="O3922" s="132">
        <v>0.61489881558721038</v>
      </c>
      <c r="P3922" s="132">
        <v>0.69761406546364335</v>
      </c>
      <c r="Q3922" s="133">
        <v>3607.445545726152</v>
      </c>
      <c r="R3922" s="426">
        <v>1.2854353224711981</v>
      </c>
    </row>
    <row r="3923" spans="1:18">
      <c r="A3923" s="134">
        <f t="shared" si="61"/>
        <v>3918</v>
      </c>
      <c r="B3923" s="131">
        <v>5841310.6912478991</v>
      </c>
      <c r="C3923" s="131">
        <v>9578646.3537772242</v>
      </c>
      <c r="D3923" s="131">
        <v>745594.01614488894</v>
      </c>
      <c r="E3923" s="131">
        <v>4491224.27133503</v>
      </c>
      <c r="F3923" s="133">
        <v>164460429105.99426</v>
      </c>
      <c r="G3923" s="133">
        <v>40370965183.197266</v>
      </c>
      <c r="H3923" s="133">
        <v>549671894223.39362</v>
      </c>
      <c r="I3923" s="133">
        <v>12908971472234.406</v>
      </c>
      <c r="J3923" s="133">
        <v>296373248356.03326</v>
      </c>
      <c r="K3923" s="133">
        <v>90838724921.024704</v>
      </c>
      <c r="L3923" s="133">
        <v>1476599879510.3535</v>
      </c>
      <c r="M3923" s="133">
        <v>15322455219245.213</v>
      </c>
      <c r="N3923" s="133">
        <v>16371512351110.811</v>
      </c>
      <c r="O3923" s="132">
        <v>0.67092225806619366</v>
      </c>
      <c r="P3923" s="132">
        <v>0.74536687465923401</v>
      </c>
      <c r="Q3923" s="133">
        <v>4038.3602247436634</v>
      </c>
      <c r="R3923" s="426">
        <v>0.99806021744636209</v>
      </c>
    </row>
    <row r="3924" spans="1:18">
      <c r="A3924" s="134">
        <f t="shared" si="61"/>
        <v>3919</v>
      </c>
      <c r="B3924" s="131">
        <v>11617132.444765013</v>
      </c>
      <c r="C3924" s="131">
        <v>6002707.8155178279</v>
      </c>
      <c r="D3924" s="131">
        <v>1472798.5797815227</v>
      </c>
      <c r="E3924" s="131">
        <v>3101755.5137597313</v>
      </c>
      <c r="F3924" s="133">
        <v>200508097086.89557</v>
      </c>
      <c r="G3924" s="133">
        <v>48686297476.570442</v>
      </c>
      <c r="H3924" s="133">
        <v>570119933095.36426</v>
      </c>
      <c r="I3924" s="133">
        <v>12935847755708.652</v>
      </c>
      <c r="J3924" s="133">
        <v>175678751854.21829</v>
      </c>
      <c r="K3924" s="133">
        <v>151332996737.89291</v>
      </c>
      <c r="L3924" s="133">
        <v>3045980161629.624</v>
      </c>
      <c r="M3924" s="133">
        <v>16878959599025.75</v>
      </c>
      <c r="N3924" s="133">
        <v>18015280161648.918</v>
      </c>
      <c r="O3924" s="132">
        <v>0.6376904276447446</v>
      </c>
      <c r="P3924" s="132">
        <v>0.70483793789412374</v>
      </c>
      <c r="Q3924" s="133">
        <v>4443.8283575848345</v>
      </c>
      <c r="R3924" s="426">
        <v>0.89105951149835716</v>
      </c>
    </row>
    <row r="3925" spans="1:18">
      <c r="A3925" s="134">
        <f t="shared" si="61"/>
        <v>3920</v>
      </c>
      <c r="B3925" s="131">
        <v>12245383.004186617</v>
      </c>
      <c r="C3925" s="131">
        <v>5150355.4909160538</v>
      </c>
      <c r="D3925" s="131">
        <v>1047365.761654078</v>
      </c>
      <c r="E3925" s="131">
        <v>4559766.1891622562</v>
      </c>
      <c r="F3925" s="133">
        <v>225527628380.10419</v>
      </c>
      <c r="G3925" s="133">
        <v>65965224155.657463</v>
      </c>
      <c r="H3925" s="133">
        <v>0</v>
      </c>
      <c r="I3925" s="133">
        <v>8278356217738.0225</v>
      </c>
      <c r="J3925" s="133">
        <v>416017639550.03015</v>
      </c>
      <c r="K3925" s="133">
        <v>106050524911.94525</v>
      </c>
      <c r="L3925" s="133">
        <v>2059005395655.187</v>
      </c>
      <c r="M3925" s="133">
        <v>10859429777855.186</v>
      </c>
      <c r="N3925" s="133">
        <v>11610412856888.346</v>
      </c>
      <c r="O3925" s="132">
        <v>0.5384484560141729</v>
      </c>
      <c r="P3925" s="132">
        <v>0.58404890453425762</v>
      </c>
      <c r="Q3925" s="133">
        <v>2863.940023899444</v>
      </c>
      <c r="R3925" s="426">
        <v>0.84416109944878537</v>
      </c>
    </row>
    <row r="3926" spans="1:18">
      <c r="A3926" s="134">
        <f t="shared" si="61"/>
        <v>3921</v>
      </c>
      <c r="B3926" s="131">
        <v>6812814.0974118309</v>
      </c>
      <c r="C3926" s="131">
        <v>5843862.0268257735</v>
      </c>
      <c r="D3926" s="131">
        <v>824735.72494232329</v>
      </c>
      <c r="E3926" s="131">
        <v>5259208.6740609445</v>
      </c>
      <c r="F3926" s="133">
        <v>185774912310.90411</v>
      </c>
      <c r="G3926" s="133">
        <v>41184080978.856316</v>
      </c>
      <c r="H3926" s="133">
        <v>500243611304.09479</v>
      </c>
      <c r="I3926" s="133">
        <v>11056133250434.15</v>
      </c>
      <c r="J3926" s="133">
        <v>366243432359.18115</v>
      </c>
      <c r="K3926" s="133">
        <v>70952952806.412842</v>
      </c>
      <c r="L3926" s="133">
        <v>1668263308735.8042</v>
      </c>
      <c r="M3926" s="133">
        <v>13661836555639.645</v>
      </c>
      <c r="N3926" s="133">
        <v>14623265914368.846</v>
      </c>
      <c r="O3926" s="132">
        <v>0.61785856340984302</v>
      </c>
      <c r="P3926" s="132">
        <v>0.68774814976631815</v>
      </c>
      <c r="Q3926" s="133">
        <v>3607.1203538156997</v>
      </c>
      <c r="R3926" s="426">
        <v>0.92728983792619224</v>
      </c>
    </row>
    <row r="3927" spans="1:18">
      <c r="A3927" s="134">
        <f t="shared" si="61"/>
        <v>3922</v>
      </c>
      <c r="B3927" s="131">
        <v>8733592.5693576857</v>
      </c>
      <c r="C3927" s="131">
        <v>3465018.0398526154</v>
      </c>
      <c r="D3927" s="131">
        <v>859010.27632546343</v>
      </c>
      <c r="E3927" s="131">
        <v>3879859.8190528462</v>
      </c>
      <c r="F3927" s="133">
        <v>239972931505.95334</v>
      </c>
      <c r="G3927" s="133">
        <v>44813616306.374634</v>
      </c>
      <c r="H3927" s="133">
        <v>664307030080.14941</v>
      </c>
      <c r="I3927" s="133">
        <v>8574600396132.9316</v>
      </c>
      <c r="J3927" s="133">
        <v>126173059870.50772</v>
      </c>
      <c r="K3927" s="133">
        <v>73218225778.895615</v>
      </c>
      <c r="L3927" s="133">
        <v>1790973505579.2427</v>
      </c>
      <c r="M3927" s="133">
        <v>11229272217441.729</v>
      </c>
      <c r="N3927" s="133">
        <v>12079019922177.781</v>
      </c>
      <c r="O3927" s="132">
        <v>0.56683132334051345</v>
      </c>
      <c r="P3927" s="132">
        <v>0.63322531709877117</v>
      </c>
      <c r="Q3927" s="133">
        <v>2979.5313078879581</v>
      </c>
      <c r="R3927" s="426">
        <v>0.94318640808721033</v>
      </c>
    </row>
    <row r="3928" spans="1:18">
      <c r="A3928" s="134">
        <f t="shared" si="61"/>
        <v>3923</v>
      </c>
      <c r="B3928" s="131">
        <v>9430462.3282780834</v>
      </c>
      <c r="C3928" s="131">
        <v>7579797.927834861</v>
      </c>
      <c r="D3928" s="131">
        <v>1238811.1506105955</v>
      </c>
      <c r="E3928" s="131">
        <v>5120109.4336213917</v>
      </c>
      <c r="F3928" s="133">
        <v>233124882013.03262</v>
      </c>
      <c r="G3928" s="133">
        <v>55218207569.854965</v>
      </c>
      <c r="H3928" s="133">
        <v>648329764978.47656</v>
      </c>
      <c r="I3928" s="133">
        <v>14345504830646.438</v>
      </c>
      <c r="J3928" s="133">
        <v>424843788695.71954</v>
      </c>
      <c r="K3928" s="133">
        <v>146130707471.09189</v>
      </c>
      <c r="L3928" s="133">
        <v>2964945717274.3052</v>
      </c>
      <c r="M3928" s="133">
        <v>18529754809066.031</v>
      </c>
      <c r="N3928" s="133">
        <v>19752427361776.492</v>
      </c>
      <c r="O3928" s="132">
        <v>0.63304338693477358</v>
      </c>
      <c r="P3928" s="132">
        <v>0.69592688347968246</v>
      </c>
      <c r="Q3928" s="133">
        <v>4872.3303803099388</v>
      </c>
      <c r="R3928" s="426">
        <v>1.1173497755088546</v>
      </c>
    </row>
    <row r="3929" spans="1:18">
      <c r="A3929" s="134">
        <f t="shared" si="61"/>
        <v>3924</v>
      </c>
      <c r="B3929" s="131">
        <v>10733668.652116532</v>
      </c>
      <c r="C3929" s="131">
        <v>3463335.6896307911</v>
      </c>
      <c r="D3929" s="131">
        <v>574611.68596135406</v>
      </c>
      <c r="E3929" s="131">
        <v>3898102.5842062174</v>
      </c>
      <c r="F3929" s="133">
        <v>259494887322.37964</v>
      </c>
      <c r="G3929" s="133">
        <v>74919868781.221146</v>
      </c>
      <c r="H3929" s="133">
        <v>449126371770.38171</v>
      </c>
      <c r="I3929" s="133">
        <v>8087204555164.6992</v>
      </c>
      <c r="J3929" s="133">
        <v>233300858331.27325</v>
      </c>
      <c r="K3929" s="133">
        <v>97644712686.191513</v>
      </c>
      <c r="L3929" s="133">
        <v>1046520835623.0909</v>
      </c>
      <c r="M3929" s="133">
        <v>9913797333575.6387</v>
      </c>
      <c r="N3929" s="133">
        <v>10577789306387.543</v>
      </c>
      <c r="O3929" s="132">
        <v>0.53811068151442309</v>
      </c>
      <c r="P3929" s="132">
        <v>0.60920342961585705</v>
      </c>
      <c r="Q3929" s="133">
        <v>2609.2228185465078</v>
      </c>
      <c r="R3929" s="426">
        <v>1.0731705213799907</v>
      </c>
    </row>
    <row r="3930" spans="1:18">
      <c r="A3930" s="134">
        <f t="shared" si="61"/>
        <v>3925</v>
      </c>
      <c r="B3930" s="131">
        <v>14200724.113651454</v>
      </c>
      <c r="C3930" s="131">
        <v>9002527.0709913839</v>
      </c>
      <c r="D3930" s="131">
        <v>528700.75143178389</v>
      </c>
      <c r="E3930" s="131">
        <v>7139599.5746655529</v>
      </c>
      <c r="F3930" s="133">
        <v>272155207719.85278</v>
      </c>
      <c r="G3930" s="133">
        <v>77922807190.275497</v>
      </c>
      <c r="H3930" s="133">
        <v>887042433454.99219</v>
      </c>
      <c r="I3930" s="133">
        <v>14488094597993.518</v>
      </c>
      <c r="J3930" s="133">
        <v>701311784782.63367</v>
      </c>
      <c r="K3930" s="133">
        <v>43434016539.397812</v>
      </c>
      <c r="L3930" s="133">
        <v>1283084387485.8232</v>
      </c>
      <c r="M3930" s="133">
        <v>17402967220256.363</v>
      </c>
      <c r="N3930" s="133">
        <v>18618958034911.27</v>
      </c>
      <c r="O3930" s="132">
        <v>0.59300744072755462</v>
      </c>
      <c r="P3930" s="132">
        <v>0.66490806232951782</v>
      </c>
      <c r="Q3930" s="133">
        <v>4592.7375517788032</v>
      </c>
      <c r="R3930" s="426">
        <v>1.2101713839593913</v>
      </c>
    </row>
    <row r="3931" spans="1:18">
      <c r="A3931" s="134">
        <f t="shared" si="61"/>
        <v>3926</v>
      </c>
      <c r="B3931" s="131">
        <v>14270580.098888392</v>
      </c>
      <c r="C3931" s="131">
        <v>7374554.5183848906</v>
      </c>
      <c r="D3931" s="131">
        <v>452898.76398990949</v>
      </c>
      <c r="E3931" s="131">
        <v>4117751.5689606601</v>
      </c>
      <c r="F3931" s="133">
        <v>194749134695.56665</v>
      </c>
      <c r="G3931" s="133">
        <v>59136046906.419861</v>
      </c>
      <c r="H3931" s="133">
        <v>287135323434.63538</v>
      </c>
      <c r="I3931" s="133">
        <v>11066487744138.703</v>
      </c>
      <c r="J3931" s="133">
        <v>211383430584.38287</v>
      </c>
      <c r="K3931" s="133">
        <v>32516531013.224495</v>
      </c>
      <c r="L3931" s="133">
        <v>895167843383.44971</v>
      </c>
      <c r="M3931" s="133">
        <v>12492690872554.395</v>
      </c>
      <c r="N3931" s="133">
        <v>13340453215574.408</v>
      </c>
      <c r="O3931" s="132">
        <v>0.56885958372543233</v>
      </c>
      <c r="P3931" s="132">
        <v>0.6119357779876925</v>
      </c>
      <c r="Q3931" s="133">
        <v>3290.6890023617188</v>
      </c>
      <c r="R3931" s="426">
        <v>0.97831197123784719</v>
      </c>
    </row>
    <row r="3932" spans="1:18">
      <c r="A3932" s="134">
        <f t="shared" si="61"/>
        <v>3927</v>
      </c>
      <c r="B3932" s="131">
        <v>7820119.047274787</v>
      </c>
      <c r="C3932" s="131">
        <v>4560778.5556024825</v>
      </c>
      <c r="D3932" s="131">
        <v>963524.02921516565</v>
      </c>
      <c r="E3932" s="131">
        <v>2643079.6787415873</v>
      </c>
      <c r="F3932" s="133">
        <v>195598108058.24896</v>
      </c>
      <c r="G3932" s="133">
        <v>46777056588.553986</v>
      </c>
      <c r="H3932" s="133">
        <v>523614034674.90918</v>
      </c>
      <c r="I3932" s="133">
        <v>8443460990133.0117</v>
      </c>
      <c r="J3932" s="133">
        <v>119258559755.86188</v>
      </c>
      <c r="K3932" s="133">
        <v>110203631279.25397</v>
      </c>
      <c r="L3932" s="133">
        <v>1830854757268.1787</v>
      </c>
      <c r="M3932" s="133">
        <v>11027391973111.215</v>
      </c>
      <c r="N3932" s="133">
        <v>11816345223986.928</v>
      </c>
      <c r="O3932" s="132">
        <v>0.61269833608282875</v>
      </c>
      <c r="P3932" s="132">
        <v>0.689441805184978</v>
      </c>
      <c r="Q3932" s="133">
        <v>2914.7373517481324</v>
      </c>
      <c r="R3932" s="426">
        <v>0.9463164885124985</v>
      </c>
    </row>
    <row r="3933" spans="1:18">
      <c r="A3933" s="134">
        <f t="shared" si="61"/>
        <v>3928</v>
      </c>
      <c r="B3933" s="131">
        <v>10185487.708466187</v>
      </c>
      <c r="C3933" s="131">
        <v>18305224.694453113</v>
      </c>
      <c r="D3933" s="131">
        <v>715033.04579014843</v>
      </c>
      <c r="E3933" s="131">
        <v>5862494.3004646236</v>
      </c>
      <c r="F3933" s="133">
        <v>274527955250.66864</v>
      </c>
      <c r="G3933" s="133">
        <v>55284076027.807365</v>
      </c>
      <c r="H3933" s="133">
        <v>796414751515.43506</v>
      </c>
      <c r="I3933" s="133">
        <v>26722393049118.508</v>
      </c>
      <c r="J3933" s="133">
        <v>319216150463.83356</v>
      </c>
      <c r="K3933" s="133">
        <v>60477562339.167641</v>
      </c>
      <c r="L3933" s="133">
        <v>1729698255401.0037</v>
      </c>
      <c r="M3933" s="133">
        <v>29628199768837.945</v>
      </c>
      <c r="N3933" s="133">
        <v>31461856398559.316</v>
      </c>
      <c r="O3933" s="132">
        <v>0.71022145620371835</v>
      </c>
      <c r="P3933" s="132">
        <v>0.77351011680329607</v>
      </c>
      <c r="Q3933" s="133">
        <v>7760.694720907577</v>
      </c>
      <c r="R3933" s="426">
        <v>1.116525677074935</v>
      </c>
    </row>
    <row r="3934" spans="1:18">
      <c r="A3934" s="134">
        <f t="shared" si="61"/>
        <v>3929</v>
      </c>
      <c r="B3934" s="131">
        <v>8108014.5010086242</v>
      </c>
      <c r="C3934" s="131">
        <v>9491453.0302670393</v>
      </c>
      <c r="D3934" s="131">
        <v>800471.62538695661</v>
      </c>
      <c r="E3934" s="131">
        <v>6545330.3984606452</v>
      </c>
      <c r="F3934" s="133">
        <v>218522357583.08588</v>
      </c>
      <c r="G3934" s="133">
        <v>58697199960.451721</v>
      </c>
      <c r="H3934" s="133">
        <v>680702073816.53662</v>
      </c>
      <c r="I3934" s="133">
        <v>16315720703005.758</v>
      </c>
      <c r="J3934" s="133">
        <v>260972160282.789</v>
      </c>
      <c r="K3934" s="133">
        <v>105941666334.00056</v>
      </c>
      <c r="L3934" s="133">
        <v>1931850256208.9558</v>
      </c>
      <c r="M3934" s="133">
        <v>19295186859648.039</v>
      </c>
      <c r="N3934" s="133">
        <v>20490245620918.191</v>
      </c>
      <c r="O3934" s="132">
        <v>0.64201836107832</v>
      </c>
      <c r="P3934" s="132">
        <v>0.7119647673035796</v>
      </c>
      <c r="Q3934" s="133">
        <v>5054.3279775328547</v>
      </c>
      <c r="R3934" s="426">
        <v>1.2064936738612719</v>
      </c>
    </row>
    <row r="3935" spans="1:18">
      <c r="A3935" s="134">
        <f t="shared" si="61"/>
        <v>3930</v>
      </c>
      <c r="B3935" s="131">
        <v>7994125.208132294</v>
      </c>
      <c r="C3935" s="131">
        <v>7174365.2357896958</v>
      </c>
      <c r="D3935" s="131">
        <v>804158.42804364651</v>
      </c>
      <c r="E3935" s="131">
        <v>5570360.4221337978</v>
      </c>
      <c r="F3935" s="133">
        <v>237314442957.57196</v>
      </c>
      <c r="G3935" s="133">
        <v>65113734800.664467</v>
      </c>
      <c r="H3935" s="133">
        <v>622320808076.59692</v>
      </c>
      <c r="I3935" s="133">
        <v>11174990459063.578</v>
      </c>
      <c r="J3935" s="133">
        <v>334379002501.19775</v>
      </c>
      <c r="K3935" s="133">
        <v>97795220364.79158</v>
      </c>
      <c r="L3935" s="133">
        <v>1878786336333.7715</v>
      </c>
      <c r="M3935" s="133">
        <v>14108271826339.936</v>
      </c>
      <c r="N3935" s="133">
        <v>15019678559366.104</v>
      </c>
      <c r="O3935" s="132">
        <v>0.60100008878282418</v>
      </c>
      <c r="P3935" s="132">
        <v>0.68121005586245509</v>
      </c>
      <c r="Q3935" s="133">
        <v>3704.9034433562169</v>
      </c>
      <c r="R3935" s="426">
        <v>1.1011782967538652</v>
      </c>
    </row>
    <row r="3936" spans="1:18">
      <c r="A3936" s="134">
        <f t="shared" si="61"/>
        <v>3931</v>
      </c>
      <c r="B3936" s="131">
        <v>8231192.1175899478</v>
      </c>
      <c r="C3936" s="131">
        <v>6204235.4477285659</v>
      </c>
      <c r="D3936" s="131">
        <v>614630.65857072023</v>
      </c>
      <c r="E3936" s="131">
        <v>3285197.2843946628</v>
      </c>
      <c r="F3936" s="133">
        <v>196251568277.81485</v>
      </c>
      <c r="G3936" s="133">
        <v>35401271073.193077</v>
      </c>
      <c r="H3936" s="133">
        <v>689218914342.75146</v>
      </c>
      <c r="I3936" s="133">
        <v>11736120424035.176</v>
      </c>
      <c r="J3936" s="133">
        <v>120841171953.70264</v>
      </c>
      <c r="K3936" s="133">
        <v>62492381415.79248</v>
      </c>
      <c r="L3936" s="133">
        <v>1247481039220.4382</v>
      </c>
      <c r="M3936" s="133">
        <v>13856153930967.861</v>
      </c>
      <c r="N3936" s="133">
        <v>14897059932559.625</v>
      </c>
      <c r="O3936" s="132">
        <v>0.64689662974184137</v>
      </c>
      <c r="P3936" s="132">
        <v>0.70148861077860214</v>
      </c>
      <c r="Q3936" s="133">
        <v>3674.6571121262027</v>
      </c>
      <c r="R3936" s="426">
        <v>1.00939905905572</v>
      </c>
    </row>
    <row r="3937" spans="1:18">
      <c r="A3937" s="134">
        <f t="shared" si="61"/>
        <v>3932</v>
      </c>
      <c r="B3937" s="131">
        <v>8865138.727910243</v>
      </c>
      <c r="C3937" s="131">
        <v>4436503.9017687133</v>
      </c>
      <c r="D3937" s="131">
        <v>1249274.3992601174</v>
      </c>
      <c r="E3937" s="131">
        <v>2901975.9977716673</v>
      </c>
      <c r="F3937" s="133">
        <v>246568810882.3822</v>
      </c>
      <c r="G3937" s="133">
        <v>70184537029.023804</v>
      </c>
      <c r="H3937" s="133">
        <v>594908812183.09961</v>
      </c>
      <c r="I3937" s="133">
        <v>8401806977606.459</v>
      </c>
      <c r="J3937" s="133">
        <v>149340099533.08026</v>
      </c>
      <c r="K3937" s="133">
        <v>127268502875.53996</v>
      </c>
      <c r="L3937" s="133">
        <v>2235320942751.3462</v>
      </c>
      <c r="M3937" s="133">
        <v>11508645334949.523</v>
      </c>
      <c r="N3937" s="133">
        <v>12231824191942.145</v>
      </c>
      <c r="O3937" s="132">
        <v>0.58771754166497148</v>
      </c>
      <c r="P3937" s="132">
        <v>0.66480903313507478</v>
      </c>
      <c r="Q3937" s="133">
        <v>3017.2235303261332</v>
      </c>
      <c r="R3937" s="426">
        <v>0.91472900711527638</v>
      </c>
    </row>
    <row r="3938" spans="1:18">
      <c r="A3938" s="134">
        <f t="shared" si="61"/>
        <v>3933</v>
      </c>
      <c r="B3938" s="131">
        <v>9400625.9271634854</v>
      </c>
      <c r="C3938" s="131">
        <v>8475094.5577545706</v>
      </c>
      <c r="D3938" s="131">
        <v>902968.18226770358</v>
      </c>
      <c r="E3938" s="131">
        <v>5663548.2428709026</v>
      </c>
      <c r="F3938" s="133">
        <v>226727549615.17926</v>
      </c>
      <c r="G3938" s="133">
        <v>53435706119.71814</v>
      </c>
      <c r="H3938" s="133">
        <v>852235185251.29956</v>
      </c>
      <c r="I3938" s="133">
        <v>15346352708175.434</v>
      </c>
      <c r="J3938" s="133">
        <v>450795876699.26526</v>
      </c>
      <c r="K3938" s="133">
        <v>114954323698.17174</v>
      </c>
      <c r="L3938" s="133">
        <v>1921980886206.4731</v>
      </c>
      <c r="M3938" s="133">
        <v>18686318980030.645</v>
      </c>
      <c r="N3938" s="133">
        <v>19909683723909.754</v>
      </c>
      <c r="O3938" s="132">
        <v>0.63406769931843854</v>
      </c>
      <c r="P3938" s="132">
        <v>0.71372236989342364</v>
      </c>
      <c r="Q3938" s="133">
        <v>4911.1208001750747</v>
      </c>
      <c r="R3938" s="426">
        <v>1.1687981793751065</v>
      </c>
    </row>
    <row r="3939" spans="1:18">
      <c r="A3939" s="134">
        <f t="shared" si="61"/>
        <v>3934</v>
      </c>
      <c r="B3939" s="131">
        <v>9105019.1029008459</v>
      </c>
      <c r="C3939" s="131">
        <v>16312947.063596968</v>
      </c>
      <c r="D3939" s="131">
        <v>1135762.1298452527</v>
      </c>
      <c r="E3939" s="131">
        <v>5733136.845924058</v>
      </c>
      <c r="F3939" s="133">
        <v>256330149196.17804</v>
      </c>
      <c r="G3939" s="133">
        <v>50528458487.728172</v>
      </c>
      <c r="H3939" s="133">
        <v>391929793339.48401</v>
      </c>
      <c r="I3939" s="133">
        <v>25057268403740.156</v>
      </c>
      <c r="J3939" s="133">
        <v>367466935766.0697</v>
      </c>
      <c r="K3939" s="133">
        <v>119950178056.55794</v>
      </c>
      <c r="L3939" s="133">
        <v>3411478162566.0664</v>
      </c>
      <c r="M3939" s="133">
        <v>29348093473468.336</v>
      </c>
      <c r="N3939" s="133">
        <v>31161265992503</v>
      </c>
      <c r="O3939" s="132">
        <v>0.71496536802722011</v>
      </c>
      <c r="P3939" s="132">
        <v>0.77606593570935511</v>
      </c>
      <c r="Q3939" s="133">
        <v>7686.5480987920573</v>
      </c>
      <c r="R3939" s="426">
        <v>1.2879007665050275</v>
      </c>
    </row>
    <row r="3940" spans="1:18">
      <c r="A3940" s="134">
        <f t="shared" si="61"/>
        <v>3935</v>
      </c>
      <c r="B3940" s="131">
        <v>12784750.657564331</v>
      </c>
      <c r="C3940" s="131">
        <v>3955654.7493535532</v>
      </c>
      <c r="D3940" s="131">
        <v>1113842.7457407776</v>
      </c>
      <c r="E3940" s="131">
        <v>4505686.8847803865</v>
      </c>
      <c r="F3940" s="133">
        <v>305639470118.92371</v>
      </c>
      <c r="G3940" s="133">
        <v>53061360102.106728</v>
      </c>
      <c r="H3940" s="133">
        <v>1044527187144.7188</v>
      </c>
      <c r="I3940" s="133">
        <v>9535077862345.7676</v>
      </c>
      <c r="J3940" s="133">
        <v>234937142714.0545</v>
      </c>
      <c r="K3940" s="133">
        <v>86439117184.07634</v>
      </c>
      <c r="L3940" s="133">
        <v>3532448135577.5645</v>
      </c>
      <c r="M3940" s="133">
        <v>14433429444966.182</v>
      </c>
      <c r="N3940" s="133">
        <v>15490022420059.367</v>
      </c>
      <c r="O3940" s="132">
        <v>0.56113926663967573</v>
      </c>
      <c r="P3940" s="132">
        <v>0.63545165605811449</v>
      </c>
      <c r="Q3940" s="133">
        <v>3820.9231425898784</v>
      </c>
      <c r="R3940" s="426">
        <v>1.4820265721701793</v>
      </c>
    </row>
    <row r="3941" spans="1:18">
      <c r="A3941" s="134">
        <f t="shared" si="61"/>
        <v>3936</v>
      </c>
      <c r="B3941" s="131">
        <v>10779671.699097214</v>
      </c>
      <c r="C3941" s="131">
        <v>6426291.1629670803</v>
      </c>
      <c r="D3941" s="131">
        <v>756429.21636893065</v>
      </c>
      <c r="E3941" s="131">
        <v>4930539.0225741807</v>
      </c>
      <c r="F3941" s="133">
        <v>184070804617.06015</v>
      </c>
      <c r="G3941" s="133">
        <v>48163869453.529099</v>
      </c>
      <c r="H3941" s="133">
        <v>227583817703.83789</v>
      </c>
      <c r="I3941" s="133">
        <v>11790294719545.742</v>
      </c>
      <c r="J3941" s="133">
        <v>324526580822.90967</v>
      </c>
      <c r="K3941" s="133">
        <v>69146694355.270935</v>
      </c>
      <c r="L3941" s="133">
        <v>1888606111349.6958</v>
      </c>
      <c r="M3941" s="133">
        <v>14300157923777.457</v>
      </c>
      <c r="N3941" s="133">
        <v>15264671384611.973</v>
      </c>
      <c r="O3941" s="132">
        <v>0.60312946724804639</v>
      </c>
      <c r="P3941" s="132">
        <v>0.66723692348697849</v>
      </c>
      <c r="Q3941" s="133">
        <v>3765.3358126817889</v>
      </c>
      <c r="R3941" s="426">
        <v>1.1576629515593215</v>
      </c>
    </row>
    <row r="3942" spans="1:18">
      <c r="A3942" s="134">
        <f t="shared" si="61"/>
        <v>3937</v>
      </c>
      <c r="B3942" s="131">
        <v>6031475.876380207</v>
      </c>
      <c r="C3942" s="131">
        <v>5602039.6085988581</v>
      </c>
      <c r="D3942" s="131">
        <v>930167.70998056966</v>
      </c>
      <c r="E3942" s="131">
        <v>2226974.8020553747</v>
      </c>
      <c r="F3942" s="133">
        <v>160129150787.43738</v>
      </c>
      <c r="G3942" s="133">
        <v>42040259003.187645</v>
      </c>
      <c r="H3942" s="133">
        <v>193308551359.18164</v>
      </c>
      <c r="I3942" s="133">
        <v>8231217682535.418</v>
      </c>
      <c r="J3942" s="133">
        <v>157302691910.59781</v>
      </c>
      <c r="K3942" s="133">
        <v>88602977722.569687</v>
      </c>
      <c r="L3942" s="133">
        <v>1520912247727.3779</v>
      </c>
      <c r="M3942" s="133">
        <v>10191344151255.145</v>
      </c>
      <c r="N3942" s="133">
        <v>10825587470658.906</v>
      </c>
      <c r="O3942" s="132">
        <v>0.64452486425679001</v>
      </c>
      <c r="P3942" s="132">
        <v>0.71763380072544913</v>
      </c>
      <c r="Q3942" s="133">
        <v>2670.3471807249398</v>
      </c>
      <c r="R3942" s="426">
        <v>0.86303311226651347</v>
      </c>
    </row>
    <row r="3943" spans="1:18">
      <c r="A3943" s="134">
        <f t="shared" si="61"/>
        <v>3938</v>
      </c>
      <c r="B3943" s="131">
        <v>8833589.1993923541</v>
      </c>
      <c r="C3943" s="131">
        <v>4649067.4394011972</v>
      </c>
      <c r="D3943" s="131">
        <v>1297574.5328460007</v>
      </c>
      <c r="E3943" s="131">
        <v>4301047.1531307939</v>
      </c>
      <c r="F3943" s="133">
        <v>192944503637.67444</v>
      </c>
      <c r="G3943" s="133">
        <v>49043965332.323799</v>
      </c>
      <c r="H3943" s="133">
        <v>226387919248.50549</v>
      </c>
      <c r="I3943" s="133">
        <v>9185769672639.9434</v>
      </c>
      <c r="J3943" s="133">
        <v>270821245402.97839</v>
      </c>
      <c r="K3943" s="133">
        <v>139292134298.72958</v>
      </c>
      <c r="L3943" s="133">
        <v>2050456886543.5986</v>
      </c>
      <c r="M3943" s="133">
        <v>11872727858133.758</v>
      </c>
      <c r="N3943" s="133">
        <v>12764126253610.426</v>
      </c>
      <c r="O3943" s="132">
        <v>0.56547232767304667</v>
      </c>
      <c r="P3943" s="132">
        <v>0.63938689603649412</v>
      </c>
      <c r="Q3943" s="133">
        <v>3148.5264562433217</v>
      </c>
      <c r="R3943" s="426">
        <v>0.91755127922705881</v>
      </c>
    </row>
    <row r="3944" spans="1:18">
      <c r="A3944" s="134">
        <f t="shared" si="61"/>
        <v>3939</v>
      </c>
      <c r="B3944" s="131">
        <v>8516884.1354284752</v>
      </c>
      <c r="C3944" s="131">
        <v>6405389.0170076611</v>
      </c>
      <c r="D3944" s="131">
        <v>822412.35862598615</v>
      </c>
      <c r="E3944" s="131">
        <v>6581530.8606483657</v>
      </c>
      <c r="F3944" s="133">
        <v>233706184442.1355</v>
      </c>
      <c r="G3944" s="133">
        <v>39448432172.015633</v>
      </c>
      <c r="H3944" s="133">
        <v>658743972818.42383</v>
      </c>
      <c r="I3944" s="133">
        <v>11114816613200.947</v>
      </c>
      <c r="J3944" s="133">
        <v>500892708914</v>
      </c>
      <c r="K3944" s="133">
        <v>96144013702.188232</v>
      </c>
      <c r="L3944" s="133">
        <v>1726385502365.5132</v>
      </c>
      <c r="M3944" s="133">
        <v>14096982811001.072</v>
      </c>
      <c r="N3944" s="133">
        <v>15156165209465.889</v>
      </c>
      <c r="O3944" s="132">
        <v>0.59144579912024309</v>
      </c>
      <c r="P3944" s="132">
        <v>0.66532676727438878</v>
      </c>
      <c r="Q3944" s="133">
        <v>3738.5705992762428</v>
      </c>
      <c r="R3944" s="426">
        <v>1.0482118738801878</v>
      </c>
    </row>
    <row r="3945" spans="1:18">
      <c r="A3945" s="134">
        <f t="shared" si="61"/>
        <v>3940</v>
      </c>
      <c r="B3945" s="131">
        <v>7848240.3913412271</v>
      </c>
      <c r="C3945" s="131">
        <v>4099376.6078119343</v>
      </c>
      <c r="D3945" s="131">
        <v>1112162.2778707398</v>
      </c>
      <c r="E3945" s="131">
        <v>6081646.5095200427</v>
      </c>
      <c r="F3945" s="133">
        <v>217041412519.74139</v>
      </c>
      <c r="G3945" s="133">
        <v>58726347312.956268</v>
      </c>
      <c r="H3945" s="133">
        <v>457246204915.04358</v>
      </c>
      <c r="I3945" s="133">
        <v>8248397493750.8447</v>
      </c>
      <c r="J3945" s="133">
        <v>457534801332.78503</v>
      </c>
      <c r="K3945" s="133">
        <v>107733441018.65405</v>
      </c>
      <c r="L3945" s="133">
        <v>2618465759858.7197</v>
      </c>
      <c r="M3945" s="133">
        <v>11889377700876.047</v>
      </c>
      <c r="N3945" s="133">
        <v>12688913621208.945</v>
      </c>
      <c r="O3945" s="132">
        <v>0.54366299838617616</v>
      </c>
      <c r="P3945" s="132">
        <v>0.62589939964410934</v>
      </c>
      <c r="Q3945" s="133">
        <v>3129.9737595483339</v>
      </c>
      <c r="R3945" s="426">
        <v>1.2564787395010699</v>
      </c>
    </row>
    <row r="3946" spans="1:18">
      <c r="A3946" s="134">
        <f t="shared" si="61"/>
        <v>3941</v>
      </c>
      <c r="B3946" s="131">
        <v>9495242.1304174159</v>
      </c>
      <c r="C3946" s="131">
        <v>17421428.26333962</v>
      </c>
      <c r="D3946" s="131">
        <v>790279.76284146192</v>
      </c>
      <c r="E3946" s="131">
        <v>6773893.1667696908</v>
      </c>
      <c r="F3946" s="133">
        <v>200501076827.90146</v>
      </c>
      <c r="G3946" s="133">
        <v>43737809017.937042</v>
      </c>
      <c r="H3946" s="133">
        <v>555445386251.37903</v>
      </c>
      <c r="I3946" s="133">
        <v>21426340760928.887</v>
      </c>
      <c r="J3946" s="133">
        <v>454773292731.10522</v>
      </c>
      <c r="K3946" s="133">
        <v>93801244936.847473</v>
      </c>
      <c r="L3946" s="133">
        <v>1670704431477.4976</v>
      </c>
      <c r="M3946" s="133">
        <v>24201065116325.715</v>
      </c>
      <c r="N3946" s="133">
        <v>25735346793749.742</v>
      </c>
      <c r="O3946" s="132">
        <v>0.67795283182996724</v>
      </c>
      <c r="P3946" s="132">
        <v>0.74078871634645305</v>
      </c>
      <c r="Q3946" s="133">
        <v>6348.136850949616</v>
      </c>
      <c r="R3946" s="426">
        <v>1.0394596871981638</v>
      </c>
    </row>
    <row r="3947" spans="1:18">
      <c r="A3947" s="134">
        <f t="shared" si="61"/>
        <v>3942</v>
      </c>
      <c r="B3947" s="131">
        <v>11554940.674674816</v>
      </c>
      <c r="C3947" s="131">
        <v>4729458.9815435763</v>
      </c>
      <c r="D3947" s="131">
        <v>525560.63408939552</v>
      </c>
      <c r="E3947" s="131">
        <v>5189852.4410593696</v>
      </c>
      <c r="F3947" s="133">
        <v>248158514360.34668</v>
      </c>
      <c r="G3947" s="133">
        <v>49349882416.034744</v>
      </c>
      <c r="H3947" s="133">
        <v>908950310283.90356</v>
      </c>
      <c r="I3947" s="133">
        <v>8780852761331.6865</v>
      </c>
      <c r="J3947" s="133">
        <v>334020740585.66919</v>
      </c>
      <c r="K3947" s="133">
        <v>68147531222.082169</v>
      </c>
      <c r="L3947" s="133">
        <v>1149639289143.9285</v>
      </c>
      <c r="M3947" s="133">
        <v>11241610632567.27</v>
      </c>
      <c r="N3947" s="133">
        <v>12051783956201.408</v>
      </c>
      <c r="O3947" s="132">
        <v>0.54055849620689311</v>
      </c>
      <c r="P3947" s="132">
        <v>0.60447400294871045</v>
      </c>
      <c r="Q3947" s="133">
        <v>2972.8130133698592</v>
      </c>
      <c r="R3947" s="426">
        <v>0.99895715399139173</v>
      </c>
    </row>
    <row r="3948" spans="1:18">
      <c r="A3948" s="134">
        <f t="shared" si="61"/>
        <v>3943</v>
      </c>
      <c r="B3948" s="131">
        <v>7784048.8260976309</v>
      </c>
      <c r="C3948" s="131">
        <v>3396648.5755272685</v>
      </c>
      <c r="D3948" s="131">
        <v>1032686.6503124889</v>
      </c>
      <c r="E3948" s="131">
        <v>8132470.8126841877</v>
      </c>
      <c r="F3948" s="133">
        <v>260379412177.02725</v>
      </c>
      <c r="G3948" s="133">
        <v>43959642659.78949</v>
      </c>
      <c r="H3948" s="133">
        <v>547426930056.25311</v>
      </c>
      <c r="I3948" s="133">
        <v>7191212380370.6328</v>
      </c>
      <c r="J3948" s="133">
        <v>617302164146.28833</v>
      </c>
      <c r="K3948" s="133">
        <v>107999399492.10272</v>
      </c>
      <c r="L3948" s="133">
        <v>1669412307887.1394</v>
      </c>
      <c r="M3948" s="133">
        <v>10133353181952.416</v>
      </c>
      <c r="N3948" s="133">
        <v>10851341473025.953</v>
      </c>
      <c r="O3948" s="132">
        <v>0.49711858743221154</v>
      </c>
      <c r="P3948" s="132">
        <v>0.58928039983400415</v>
      </c>
      <c r="Q3948" s="133">
        <v>2676.6999193453262</v>
      </c>
      <c r="R3948" s="426">
        <v>0.94513581738163821</v>
      </c>
    </row>
    <row r="3949" spans="1:18">
      <c r="A3949" s="134">
        <f t="shared" si="61"/>
        <v>3944</v>
      </c>
      <c r="B3949" s="131">
        <v>8969494.3991067279</v>
      </c>
      <c r="C3949" s="131">
        <v>3246229.8527871668</v>
      </c>
      <c r="D3949" s="131">
        <v>709158.02920086472</v>
      </c>
      <c r="E3949" s="131">
        <v>4741755.0570060024</v>
      </c>
      <c r="F3949" s="133">
        <v>247983689913.7821</v>
      </c>
      <c r="G3949" s="133">
        <v>66397007312.629364</v>
      </c>
      <c r="H3949" s="133">
        <v>522542486483.95508</v>
      </c>
      <c r="I3949" s="133">
        <v>7978237197428.9639</v>
      </c>
      <c r="J3949" s="133">
        <v>259460190918.74854</v>
      </c>
      <c r="K3949" s="133">
        <v>79846364342.412735</v>
      </c>
      <c r="L3949" s="133">
        <v>1661550614292.5112</v>
      </c>
      <c r="M3949" s="133">
        <v>10501636853466.592</v>
      </c>
      <c r="N3949" s="133">
        <v>11287900754074.201</v>
      </c>
      <c r="O3949" s="132">
        <v>0.56025565523538123</v>
      </c>
      <c r="P3949" s="132">
        <v>0.6314745664396757</v>
      </c>
      <c r="Q3949" s="133">
        <v>2784.3859778180072</v>
      </c>
      <c r="R3949" s="426">
        <v>1.1572724395214784</v>
      </c>
    </row>
    <row r="3950" spans="1:18">
      <c r="A3950" s="134">
        <f t="shared" si="61"/>
        <v>3945</v>
      </c>
      <c r="B3950" s="131">
        <v>13762076.863628767</v>
      </c>
      <c r="C3950" s="131">
        <v>5236026.8167661466</v>
      </c>
      <c r="D3950" s="131">
        <v>492490.6488462881</v>
      </c>
      <c r="E3950" s="131">
        <v>7371400.1175714042</v>
      </c>
      <c r="F3950" s="133">
        <v>223858020984.89612</v>
      </c>
      <c r="G3950" s="133">
        <v>37319903242.011108</v>
      </c>
      <c r="H3950" s="133">
        <v>0</v>
      </c>
      <c r="I3950" s="133">
        <v>10430574429653.432</v>
      </c>
      <c r="J3950" s="133">
        <v>397365260486.80048</v>
      </c>
      <c r="K3950" s="133">
        <v>49406493889.865181</v>
      </c>
      <c r="L3950" s="133">
        <v>926673547693.18445</v>
      </c>
      <c r="M3950" s="133">
        <v>11804019731723.281</v>
      </c>
      <c r="N3950" s="133">
        <v>12536703569515.203</v>
      </c>
      <c r="O3950" s="132">
        <v>0.4667454249150082</v>
      </c>
      <c r="P3950" s="132">
        <v>0.53506773974178212</v>
      </c>
      <c r="Q3950" s="133">
        <v>3092.4281128552548</v>
      </c>
      <c r="R3950" s="426">
        <v>1.0468887136487277</v>
      </c>
    </row>
    <row r="3951" spans="1:18">
      <c r="A3951" s="134">
        <f t="shared" si="61"/>
        <v>3946</v>
      </c>
      <c r="B3951" s="131">
        <v>8370872.5018740427</v>
      </c>
      <c r="C3951" s="131">
        <v>16474374.45228268</v>
      </c>
      <c r="D3951" s="131">
        <v>856709.45300010638</v>
      </c>
      <c r="E3951" s="131">
        <v>4848337.5425081411</v>
      </c>
      <c r="F3951" s="133">
        <v>240535142230.9353</v>
      </c>
      <c r="G3951" s="133">
        <v>51597090082.029991</v>
      </c>
      <c r="H3951" s="133">
        <v>742390570936.09766</v>
      </c>
      <c r="I3951" s="133">
        <v>23480417865945.625</v>
      </c>
      <c r="J3951" s="133">
        <v>223443638618.26477</v>
      </c>
      <c r="K3951" s="133">
        <v>81176448256.866913</v>
      </c>
      <c r="L3951" s="133">
        <v>2123009225509.032</v>
      </c>
      <c r="M3951" s="133">
        <v>26650437749265.887</v>
      </c>
      <c r="N3951" s="133">
        <v>28352313875482.738</v>
      </c>
      <c r="O3951" s="132">
        <v>0.71616861493955342</v>
      </c>
      <c r="P3951" s="132">
        <v>0.78122201678571868</v>
      </c>
      <c r="Q3951" s="133">
        <v>6993.6640048058061</v>
      </c>
      <c r="R3951" s="426">
        <v>1.2164399248426117</v>
      </c>
    </row>
    <row r="3952" spans="1:18">
      <c r="A3952" s="134">
        <f t="shared" si="61"/>
        <v>3947</v>
      </c>
      <c r="B3952" s="131">
        <v>11182703.454766463</v>
      </c>
      <c r="C3952" s="131">
        <v>19054050.139605716</v>
      </c>
      <c r="D3952" s="131">
        <v>921629.66381797218</v>
      </c>
      <c r="E3952" s="131">
        <v>3475362.0849180119</v>
      </c>
      <c r="F3952" s="133">
        <v>237572836150.55231</v>
      </c>
      <c r="G3952" s="133">
        <v>42401624952.987793</v>
      </c>
      <c r="H3952" s="133">
        <v>378395453213.32062</v>
      </c>
      <c r="I3952" s="133">
        <v>25891996122366.328</v>
      </c>
      <c r="J3952" s="133">
        <v>123278258565.06561</v>
      </c>
      <c r="K3952" s="133">
        <v>72822866313.383301</v>
      </c>
      <c r="L3952" s="133">
        <v>2201594769862.9868</v>
      </c>
      <c r="M3952" s="133">
        <v>28668087470321.086</v>
      </c>
      <c r="N3952" s="133">
        <v>30308366948185.105</v>
      </c>
      <c r="O3952" s="132">
        <v>0.73022798658524402</v>
      </c>
      <c r="P3952" s="132">
        <v>0.7917909137467215</v>
      </c>
      <c r="Q3952" s="133">
        <v>7476.163529399385</v>
      </c>
      <c r="R3952" s="426">
        <v>1.1546399829660439</v>
      </c>
    </row>
    <row r="3953" spans="1:18">
      <c r="A3953" s="134">
        <f t="shared" si="61"/>
        <v>3948</v>
      </c>
      <c r="B3953" s="131">
        <v>11905318.59291104</v>
      </c>
      <c r="C3953" s="131">
        <v>6414078.1216089968</v>
      </c>
      <c r="D3953" s="131">
        <v>960882.96600277442</v>
      </c>
      <c r="E3953" s="131">
        <v>5631676.7701598052</v>
      </c>
      <c r="F3953" s="133">
        <v>197792084299.28635</v>
      </c>
      <c r="G3953" s="133">
        <v>43527045612.488937</v>
      </c>
      <c r="H3953" s="133">
        <v>308777082701.50378</v>
      </c>
      <c r="I3953" s="133">
        <v>11797508840897.365</v>
      </c>
      <c r="J3953" s="133">
        <v>504261912264.78186</v>
      </c>
      <c r="K3953" s="133">
        <v>106445680259.92896</v>
      </c>
      <c r="L3953" s="133">
        <v>2667419831839.4624</v>
      </c>
      <c r="M3953" s="133">
        <v>15384413347963.043</v>
      </c>
      <c r="N3953" s="133">
        <v>16463268400138.383</v>
      </c>
      <c r="O3953" s="132">
        <v>0.59849338332653979</v>
      </c>
      <c r="P3953" s="132">
        <v>0.66167179102469098</v>
      </c>
      <c r="Q3953" s="133">
        <v>4060.9936852832716</v>
      </c>
      <c r="R3953" s="426">
        <v>1.2489460923936611</v>
      </c>
    </row>
    <row r="3954" spans="1:18">
      <c r="A3954" s="134">
        <f t="shared" si="61"/>
        <v>3949</v>
      </c>
      <c r="B3954" s="131">
        <v>12298140.248990966</v>
      </c>
      <c r="C3954" s="131">
        <v>4952850.3297728216</v>
      </c>
      <c r="D3954" s="131">
        <v>609618.10361209698</v>
      </c>
      <c r="E3954" s="131">
        <v>3938818.2540038228</v>
      </c>
      <c r="F3954" s="133">
        <v>240788187442.19403</v>
      </c>
      <c r="G3954" s="133">
        <v>42060615179.514603</v>
      </c>
      <c r="H3954" s="133">
        <v>724933564580.09644</v>
      </c>
      <c r="I3954" s="133">
        <v>10694451589574.031</v>
      </c>
      <c r="J3954" s="133">
        <v>202584319783.68079</v>
      </c>
      <c r="K3954" s="133">
        <v>61722546783.875725</v>
      </c>
      <c r="L3954" s="133">
        <v>1661499518936.8188</v>
      </c>
      <c r="M3954" s="133">
        <v>13345191539658.502</v>
      </c>
      <c r="N3954" s="133">
        <v>14356316982357.797</v>
      </c>
      <c r="O3954" s="132">
        <v>0.59396871815401409</v>
      </c>
      <c r="P3954" s="132">
        <v>0.65878049947105999</v>
      </c>
      <c r="Q3954" s="133">
        <v>3541.2720726092248</v>
      </c>
      <c r="R3954" s="426">
        <v>1.2122338558997938</v>
      </c>
    </row>
    <row r="3955" spans="1:18">
      <c r="A3955" s="134">
        <f t="shared" si="61"/>
        <v>3950</v>
      </c>
      <c r="B3955" s="131">
        <v>11739035.593158495</v>
      </c>
      <c r="C3955" s="131">
        <v>9735907.000937596</v>
      </c>
      <c r="D3955" s="131">
        <v>917957.20879636309</v>
      </c>
      <c r="E3955" s="131">
        <v>4052319.5719608404</v>
      </c>
      <c r="F3955" s="133">
        <v>215490542876.56018</v>
      </c>
      <c r="G3955" s="133">
        <v>39839246281.026871</v>
      </c>
      <c r="H3955" s="133">
        <v>626933631661.38452</v>
      </c>
      <c r="I3955" s="133">
        <v>14877807215036.926</v>
      </c>
      <c r="J3955" s="133">
        <v>158838262008.82501</v>
      </c>
      <c r="K3955" s="133">
        <v>81675879823.595764</v>
      </c>
      <c r="L3955" s="133">
        <v>2549812970486.0396</v>
      </c>
      <c r="M3955" s="133">
        <v>18295067959016.77</v>
      </c>
      <c r="N3955" s="133">
        <v>19429993229095.621</v>
      </c>
      <c r="O3955" s="132">
        <v>0.64348835835507767</v>
      </c>
      <c r="P3955" s="132">
        <v>0.70577926056538054</v>
      </c>
      <c r="Q3955" s="133">
        <v>4792.7955671178152</v>
      </c>
      <c r="R3955" s="426">
        <v>1.189760618863746</v>
      </c>
    </row>
    <row r="3956" spans="1:18">
      <c r="A3956" s="134">
        <f t="shared" si="61"/>
        <v>3951</v>
      </c>
      <c r="B3956" s="131">
        <v>9909570.8918933477</v>
      </c>
      <c r="C3956" s="131">
        <v>4566094.0008362783</v>
      </c>
      <c r="D3956" s="131">
        <v>1122194.8480917141</v>
      </c>
      <c r="E3956" s="131">
        <v>3296544.5278164591</v>
      </c>
      <c r="F3956" s="133">
        <v>228453280436.11404</v>
      </c>
      <c r="G3956" s="133">
        <v>54724965329.170425</v>
      </c>
      <c r="H3956" s="133">
        <v>321999733616.85675</v>
      </c>
      <c r="I3956" s="133">
        <v>9493245334227.6172</v>
      </c>
      <c r="J3956" s="133">
        <v>168811954331.01901</v>
      </c>
      <c r="K3956" s="133">
        <v>123167980395.4471</v>
      </c>
      <c r="L3956" s="133">
        <v>2335086652559.8965</v>
      </c>
      <c r="M3956" s="133">
        <v>12442311655130.838</v>
      </c>
      <c r="N3956" s="133">
        <v>13315907639749.283</v>
      </c>
      <c r="O3956" s="132">
        <v>0.59496038037103682</v>
      </c>
      <c r="P3956" s="132">
        <v>0.65317211644263296</v>
      </c>
      <c r="Q3956" s="133">
        <v>3284.6343462627733</v>
      </c>
      <c r="R3956" s="426">
        <v>1.0331688843403144</v>
      </c>
    </row>
    <row r="3957" spans="1:18">
      <c r="A3957" s="134">
        <f t="shared" si="61"/>
        <v>3952</v>
      </c>
      <c r="B3957" s="131">
        <v>6596014.9894552557</v>
      </c>
      <c r="C3957" s="131">
        <v>13113057.272040961</v>
      </c>
      <c r="D3957" s="131">
        <v>1263522.7141720937</v>
      </c>
      <c r="E3957" s="131">
        <v>3941051.7033948274</v>
      </c>
      <c r="F3957" s="133">
        <v>260178625627.85764</v>
      </c>
      <c r="G3957" s="133">
        <v>56518726774.963615</v>
      </c>
      <c r="H3957" s="133">
        <v>638575714426.33105</v>
      </c>
      <c r="I3957" s="133">
        <v>22262944151409.52</v>
      </c>
      <c r="J3957" s="133">
        <v>185329277126.31708</v>
      </c>
      <c r="K3957" s="133">
        <v>139699940550.42307</v>
      </c>
      <c r="L3957" s="133">
        <v>2932950751486.9932</v>
      </c>
      <c r="M3957" s="133">
        <v>26159499834999.582</v>
      </c>
      <c r="N3957" s="133">
        <v>27735562908289.371</v>
      </c>
      <c r="O3957" s="132">
        <v>0.7286795019707808</v>
      </c>
      <c r="P3957" s="132">
        <v>0.80386886595738805</v>
      </c>
      <c r="Q3957" s="133">
        <v>6841.5300711123264</v>
      </c>
      <c r="R3957" s="426">
        <v>1.0855757146596503</v>
      </c>
    </row>
    <row r="3958" spans="1:18">
      <c r="A3958" s="134">
        <f t="shared" si="61"/>
        <v>3953</v>
      </c>
      <c r="B3958" s="131">
        <v>8602672.3819170557</v>
      </c>
      <c r="C3958" s="131">
        <v>7203942.1023400072</v>
      </c>
      <c r="D3958" s="131">
        <v>746238.32899951038</v>
      </c>
      <c r="E3958" s="131">
        <v>3950785.1592519172</v>
      </c>
      <c r="F3958" s="133">
        <v>228094352606.56744</v>
      </c>
      <c r="G3958" s="133">
        <v>57582798405.938843</v>
      </c>
      <c r="H3958" s="133">
        <v>602456662472.72827</v>
      </c>
      <c r="I3958" s="133">
        <v>13355168814754.131</v>
      </c>
      <c r="J3958" s="133">
        <v>169216605485.13599</v>
      </c>
      <c r="K3958" s="133">
        <v>78672454992.740952</v>
      </c>
      <c r="L3958" s="133">
        <v>1887153553312.2715</v>
      </c>
      <c r="M3958" s="133">
        <v>16092668091017.008</v>
      </c>
      <c r="N3958" s="133">
        <v>17165429591500.936</v>
      </c>
      <c r="O3958" s="132">
        <v>0.64952973081419718</v>
      </c>
      <c r="P3958" s="132">
        <v>0.72196689181518547</v>
      </c>
      <c r="Q3958" s="133">
        <v>4234.1957551802998</v>
      </c>
      <c r="R3958" s="426">
        <v>1.1564478413172945</v>
      </c>
    </row>
    <row r="3959" spans="1:18">
      <c r="A3959" s="134">
        <f t="shared" si="61"/>
        <v>3954</v>
      </c>
      <c r="B3959" s="131">
        <v>8372630.1208723104</v>
      </c>
      <c r="C3959" s="131">
        <v>4329003.7637028834</v>
      </c>
      <c r="D3959" s="131">
        <v>719746.43510453193</v>
      </c>
      <c r="E3959" s="131">
        <v>5692740.5957020782</v>
      </c>
      <c r="F3959" s="133">
        <v>258799865153.22595</v>
      </c>
      <c r="G3959" s="133">
        <v>61117231506.414749</v>
      </c>
      <c r="H3959" s="133">
        <v>740315116876.69263</v>
      </c>
      <c r="I3959" s="133">
        <v>9599968974192.6777</v>
      </c>
      <c r="J3959" s="133">
        <v>488587378628.93396</v>
      </c>
      <c r="K3959" s="133">
        <v>79650528794.92778</v>
      </c>
      <c r="L3959" s="133">
        <v>1666045920395.1426</v>
      </c>
      <c r="M3959" s="133">
        <v>12574567918888.375</v>
      </c>
      <c r="N3959" s="133">
        <v>13545929417265.797</v>
      </c>
      <c r="O3959" s="132">
        <v>0.59143145253090856</v>
      </c>
      <c r="P3959" s="132">
        <v>0.66083615381667882</v>
      </c>
      <c r="Q3959" s="133">
        <v>3341.3738079096688</v>
      </c>
      <c r="R3959" s="426">
        <v>1.1545489128107158</v>
      </c>
    </row>
    <row r="3960" spans="1:18">
      <c r="A3960" s="134">
        <f t="shared" si="61"/>
        <v>3955</v>
      </c>
      <c r="B3960" s="131">
        <v>12439704.892082246</v>
      </c>
      <c r="C3960" s="131">
        <v>4700236.5580324121</v>
      </c>
      <c r="D3960" s="131">
        <v>1137409.7534251066</v>
      </c>
      <c r="E3960" s="131">
        <v>5693204.4828792913</v>
      </c>
      <c r="F3960" s="133">
        <v>308093487231.76025</v>
      </c>
      <c r="G3960" s="133">
        <v>72239140259.169617</v>
      </c>
      <c r="H3960" s="133">
        <v>708981902712.78918</v>
      </c>
      <c r="I3960" s="133">
        <v>10747949553445.277</v>
      </c>
      <c r="J3960" s="133">
        <v>429249271028.62634</v>
      </c>
      <c r="K3960" s="133">
        <v>100493448135.26413</v>
      </c>
      <c r="L3960" s="133">
        <v>2848877314736.4551</v>
      </c>
      <c r="M3960" s="133">
        <v>14835551490058.412</v>
      </c>
      <c r="N3960" s="133">
        <v>15887822102424.943</v>
      </c>
      <c r="O3960" s="132">
        <v>0.57122892376450829</v>
      </c>
      <c r="P3960" s="132">
        <v>0.63167522764052497</v>
      </c>
      <c r="Q3960" s="133">
        <v>3919.0483725764539</v>
      </c>
      <c r="R3960" s="426">
        <v>1.1338708475496893</v>
      </c>
    </row>
    <row r="3961" spans="1:18">
      <c r="A3961" s="134">
        <f t="shared" si="61"/>
        <v>3956</v>
      </c>
      <c r="B3961" s="131">
        <v>9674382.1877229717</v>
      </c>
      <c r="C3961" s="131">
        <v>12827951.995496713</v>
      </c>
      <c r="D3961" s="131">
        <v>537988.23464309378</v>
      </c>
      <c r="E3961" s="131">
        <v>5504611.7964089923</v>
      </c>
      <c r="F3961" s="133">
        <v>187571524836.24371</v>
      </c>
      <c r="G3961" s="133">
        <v>35566846228.894783</v>
      </c>
      <c r="H3961" s="133">
        <v>179472952417.44305</v>
      </c>
      <c r="I3961" s="133">
        <v>18339142600808.961</v>
      </c>
      <c r="J3961" s="133">
        <v>434013309878.27112</v>
      </c>
      <c r="K3961" s="133">
        <v>34962900093.677422</v>
      </c>
      <c r="L3961" s="133">
        <v>1018034400194.1091</v>
      </c>
      <c r="M3961" s="133">
        <v>20005626163392.457</v>
      </c>
      <c r="N3961" s="133">
        <v>21288307383244.707</v>
      </c>
      <c r="O3961" s="132">
        <v>0.68266585890256992</v>
      </c>
      <c r="P3961" s="132">
        <v>0.73805275499863698</v>
      </c>
      <c r="Q3961" s="133">
        <v>5251.1858370115215</v>
      </c>
      <c r="R3961" s="426">
        <v>0.94797101926123906</v>
      </c>
    </row>
    <row r="3962" spans="1:18">
      <c r="A3962" s="134">
        <f t="shared" si="61"/>
        <v>3957</v>
      </c>
      <c r="B3962" s="131">
        <v>6654864.2740688976</v>
      </c>
      <c r="C3962" s="131">
        <v>12982298.859184874</v>
      </c>
      <c r="D3962" s="131">
        <v>1066454.4694397738</v>
      </c>
      <c r="E3962" s="131">
        <v>4886814.3751450842</v>
      </c>
      <c r="F3962" s="133">
        <v>299212674583.6889</v>
      </c>
      <c r="G3962" s="133">
        <v>72514564795.294052</v>
      </c>
      <c r="H3962" s="133">
        <v>566248601323.46399</v>
      </c>
      <c r="I3962" s="133">
        <v>24704292845440.23</v>
      </c>
      <c r="J3962" s="133">
        <v>359988541060.93896</v>
      </c>
      <c r="K3962" s="133">
        <v>105043272824.78867</v>
      </c>
      <c r="L3962" s="133">
        <v>2305571074056.687</v>
      </c>
      <c r="M3962" s="133">
        <v>28041144334706.109</v>
      </c>
      <c r="N3962" s="133">
        <v>29795443251515.996</v>
      </c>
      <c r="O3962" s="132">
        <v>0.74667247550396276</v>
      </c>
      <c r="P3962" s="132">
        <v>0.81011972511751273</v>
      </c>
      <c r="Q3962" s="133">
        <v>7349.6406639161314</v>
      </c>
      <c r="R3962" s="426">
        <v>0.9590765569483215</v>
      </c>
    </row>
    <row r="3963" spans="1:18">
      <c r="A3963" s="134">
        <f t="shared" si="61"/>
        <v>3958</v>
      </c>
      <c r="B3963" s="131">
        <v>11790880.7391303</v>
      </c>
      <c r="C3963" s="131">
        <v>10808488.968701413</v>
      </c>
      <c r="D3963" s="131">
        <v>1222919.7761906681</v>
      </c>
      <c r="E3963" s="131">
        <v>4333397.1746524991</v>
      </c>
      <c r="F3963" s="133">
        <v>211429039564.95758</v>
      </c>
      <c r="G3963" s="133">
        <v>53294215186.149078</v>
      </c>
      <c r="H3963" s="133">
        <v>564836369252.14832</v>
      </c>
      <c r="I3963" s="133">
        <v>20137216920636.602</v>
      </c>
      <c r="J3963" s="133">
        <v>238728778250.75812</v>
      </c>
      <c r="K3963" s="133">
        <v>100165806808.17744</v>
      </c>
      <c r="L3963" s="133">
        <v>2594401099081.6006</v>
      </c>
      <c r="M3963" s="133">
        <v>23635348974029.285</v>
      </c>
      <c r="N3963" s="133">
        <v>25091815793885.824</v>
      </c>
      <c r="O3963" s="132">
        <v>0.68011221239863184</v>
      </c>
      <c r="P3963" s="132">
        <v>0.7510296582461935</v>
      </c>
      <c r="Q3963" s="133">
        <v>6189.3970877863403</v>
      </c>
      <c r="R3963" s="426">
        <v>1.0664945739195053</v>
      </c>
    </row>
    <row r="3964" spans="1:18">
      <c r="A3964" s="134">
        <f t="shared" si="61"/>
        <v>3959</v>
      </c>
      <c r="B3964" s="131">
        <v>11797664.842769951</v>
      </c>
      <c r="C3964" s="131">
        <v>5623092.1227702554</v>
      </c>
      <c r="D3964" s="131">
        <v>762718.53185265802</v>
      </c>
      <c r="E3964" s="131">
        <v>4297573.8081088262</v>
      </c>
      <c r="F3964" s="133">
        <v>176734087366.50797</v>
      </c>
      <c r="G3964" s="133">
        <v>49956740587.117966</v>
      </c>
      <c r="H3964" s="133">
        <v>615874163730.8949</v>
      </c>
      <c r="I3964" s="133">
        <v>9673155317225.4785</v>
      </c>
      <c r="J3964" s="133">
        <v>196150489824.04614</v>
      </c>
      <c r="K3964" s="133">
        <v>54471232711.516083</v>
      </c>
      <c r="L3964" s="133">
        <v>1577957127075.6648</v>
      </c>
      <c r="M3964" s="133">
        <v>12117608330567.6</v>
      </c>
      <c r="N3964" s="133">
        <v>13104233833942.664</v>
      </c>
      <c r="O3964" s="132">
        <v>0.56807684669153347</v>
      </c>
      <c r="P3964" s="132">
        <v>0.64198091404518809</v>
      </c>
      <c r="Q3964" s="133">
        <v>3232.4207779828971</v>
      </c>
      <c r="R3964" s="426">
        <v>1.0119422852157707</v>
      </c>
    </row>
    <row r="3965" spans="1:18">
      <c r="A3965" s="134">
        <f t="shared" si="61"/>
        <v>3960</v>
      </c>
      <c r="B3965" s="131">
        <v>11967526.706953324</v>
      </c>
      <c r="C3965" s="131">
        <v>5547420.5688431552</v>
      </c>
      <c r="D3965" s="131">
        <v>664899.44946296408</v>
      </c>
      <c r="E3965" s="131">
        <v>7299006.1929021589</v>
      </c>
      <c r="F3965" s="133">
        <v>167553825060.31467</v>
      </c>
      <c r="G3965" s="133">
        <v>50064340438.207329</v>
      </c>
      <c r="H3965" s="133">
        <v>608945236423.02271</v>
      </c>
      <c r="I3965" s="133">
        <v>9134805710692.0723</v>
      </c>
      <c r="J3965" s="133">
        <v>295015862160.99786</v>
      </c>
      <c r="K3965" s="133">
        <v>87693045539.70369</v>
      </c>
      <c r="L3965" s="133">
        <v>1379225400791.4011</v>
      </c>
      <c r="M3965" s="133">
        <v>11505685255607.197</v>
      </c>
      <c r="N3965" s="133">
        <v>12290674517433.238</v>
      </c>
      <c r="O3965" s="132">
        <v>0.49851028601953307</v>
      </c>
      <c r="P3965" s="132">
        <v>0.55403594898206743</v>
      </c>
      <c r="Q3965" s="133">
        <v>3031.7401375020322</v>
      </c>
      <c r="R3965" s="426">
        <v>0.95934799565370654</v>
      </c>
    </row>
    <row r="3966" spans="1:18">
      <c r="A3966" s="134">
        <f t="shared" si="61"/>
        <v>3961</v>
      </c>
      <c r="B3966" s="131">
        <v>12168942.29391679</v>
      </c>
      <c r="C3966" s="131">
        <v>8407148.771175636</v>
      </c>
      <c r="D3966" s="131">
        <v>763487.33700883226</v>
      </c>
      <c r="E3966" s="131">
        <v>6752504.6817780212</v>
      </c>
      <c r="F3966" s="133">
        <v>170957033165.19281</v>
      </c>
      <c r="G3966" s="133">
        <v>47646130338.260895</v>
      </c>
      <c r="H3966" s="133">
        <v>242248026934.51126</v>
      </c>
      <c r="I3966" s="133">
        <v>12882230987195.699</v>
      </c>
      <c r="J3966" s="133">
        <v>502403445673.44556</v>
      </c>
      <c r="K3966" s="133">
        <v>62717520938.323563</v>
      </c>
      <c r="L3966" s="133">
        <v>1565245971182.2488</v>
      </c>
      <c r="M3966" s="133">
        <v>15254845951924.229</v>
      </c>
      <c r="N3966" s="133">
        <v>16327684233379.781</v>
      </c>
      <c r="O3966" s="132">
        <v>0.59299036584054887</v>
      </c>
      <c r="P3966" s="132">
        <v>0.65099251341261577</v>
      </c>
      <c r="Q3966" s="133">
        <v>4027.5491448889447</v>
      </c>
      <c r="R3966" s="426">
        <v>0.88813331208899016</v>
      </c>
    </row>
    <row r="3967" spans="1:18">
      <c r="A3967" s="134">
        <f t="shared" si="61"/>
        <v>3962</v>
      </c>
      <c r="B3967" s="131">
        <v>12520222.377783824</v>
      </c>
      <c r="C3967" s="131">
        <v>4366677.6056516413</v>
      </c>
      <c r="D3967" s="131">
        <v>648349.63830015704</v>
      </c>
      <c r="E3967" s="131">
        <v>3327829.2908634078</v>
      </c>
      <c r="F3967" s="133">
        <v>235063511995.77829</v>
      </c>
      <c r="G3967" s="133">
        <v>65809706025.04808</v>
      </c>
      <c r="H3967" s="133">
        <v>692081367816.03857</v>
      </c>
      <c r="I3967" s="133">
        <v>8814417537785.3984</v>
      </c>
      <c r="J3967" s="133">
        <v>138596446333.35333</v>
      </c>
      <c r="K3967" s="133">
        <v>60852838148.954956</v>
      </c>
      <c r="L3967" s="133">
        <v>1457614346080.9446</v>
      </c>
      <c r="M3967" s="133">
        <v>11163562536164.691</v>
      </c>
      <c r="N3967" s="133">
        <v>11918568581287.506</v>
      </c>
      <c r="O3967" s="132">
        <v>0.54918905199285273</v>
      </c>
      <c r="P3967" s="132">
        <v>0.61646302885209914</v>
      </c>
      <c r="Q3967" s="133">
        <v>2939.9527827546881</v>
      </c>
      <c r="R3967" s="426">
        <v>1.1466757376339827</v>
      </c>
    </row>
    <row r="3968" spans="1:18">
      <c r="A3968" s="134">
        <f t="shared" si="61"/>
        <v>3963</v>
      </c>
      <c r="B3968" s="131">
        <v>9654836.1058299877</v>
      </c>
      <c r="C3968" s="131">
        <v>9487872.9374423884</v>
      </c>
      <c r="D3968" s="131">
        <v>1149668.8147326873</v>
      </c>
      <c r="E3968" s="131">
        <v>4519827.677094942</v>
      </c>
      <c r="F3968" s="133">
        <v>333206508269.66766</v>
      </c>
      <c r="G3968" s="133">
        <v>74468857358.505096</v>
      </c>
      <c r="H3968" s="133">
        <v>929779544967.17419</v>
      </c>
      <c r="I3968" s="133">
        <v>16919686372668.781</v>
      </c>
      <c r="J3968" s="133">
        <v>195660238287.03516</v>
      </c>
      <c r="K3968" s="133">
        <v>119761200000.14026</v>
      </c>
      <c r="L3968" s="133">
        <v>2620556115275.3784</v>
      </c>
      <c r="M3968" s="133">
        <v>20785443471198.512</v>
      </c>
      <c r="N3968" s="133">
        <v>22082007998288.789</v>
      </c>
      <c r="O3968" s="132">
        <v>0.66166062335210285</v>
      </c>
      <c r="P3968" s="132">
        <v>0.73584468557223703</v>
      </c>
      <c r="Q3968" s="133">
        <v>5446.9679324836679</v>
      </c>
      <c r="R3968" s="426">
        <v>1.1273031679490535</v>
      </c>
    </row>
    <row r="3969" spans="1:18">
      <c r="A3969" s="134">
        <f t="shared" si="61"/>
        <v>3964</v>
      </c>
      <c r="B3969" s="131">
        <v>6664154.7165753413</v>
      </c>
      <c r="C3969" s="131">
        <v>3985048.6555262152</v>
      </c>
      <c r="D3969" s="131">
        <v>852104.98358129465</v>
      </c>
      <c r="E3969" s="131">
        <v>4779351.1586161144</v>
      </c>
      <c r="F3969" s="133">
        <v>178570182841.75385</v>
      </c>
      <c r="G3969" s="133">
        <v>28814565345.14315</v>
      </c>
      <c r="H3969" s="133">
        <v>559826925509.24988</v>
      </c>
      <c r="I3969" s="133">
        <v>6704423354611.1963</v>
      </c>
      <c r="J3969" s="133">
        <v>217380040983.17654</v>
      </c>
      <c r="K3969" s="133">
        <v>66016076336.534119</v>
      </c>
      <c r="L3969" s="133">
        <v>1698755873222.1675</v>
      </c>
      <c r="M3969" s="133">
        <v>9246402270662.3242</v>
      </c>
      <c r="N3969" s="133">
        <v>9959166025834.9961</v>
      </c>
      <c r="O3969" s="132">
        <v>0.5704262948233082</v>
      </c>
      <c r="P3969" s="132">
        <v>0.63224438912153003</v>
      </c>
      <c r="Q3969" s="133">
        <v>2456.6270413998509</v>
      </c>
      <c r="R3969" s="426">
        <v>0.86521593114964768</v>
      </c>
    </row>
    <row r="3970" spans="1:18">
      <c r="A3970" s="134">
        <f t="shared" si="61"/>
        <v>3965</v>
      </c>
      <c r="B3970" s="131">
        <v>11031530.47347261</v>
      </c>
      <c r="C3970" s="131">
        <v>11528453.113975553</v>
      </c>
      <c r="D3970" s="131">
        <v>1067931.1646697791</v>
      </c>
      <c r="E3970" s="131">
        <v>2980579.45688402</v>
      </c>
      <c r="F3970" s="133">
        <v>268745913355.69525</v>
      </c>
      <c r="G3970" s="133">
        <v>43848075374.449158</v>
      </c>
      <c r="H3970" s="133">
        <v>870364617250.0824</v>
      </c>
      <c r="I3970" s="133">
        <v>18470793606051.984</v>
      </c>
      <c r="J3970" s="133">
        <v>198344686493.15161</v>
      </c>
      <c r="K3970" s="133">
        <v>73191234554.058075</v>
      </c>
      <c r="L3970" s="133">
        <v>2919699464509.2983</v>
      </c>
      <c r="M3970" s="133">
        <v>22532393608858.574</v>
      </c>
      <c r="N3970" s="133">
        <v>24009526996661.742</v>
      </c>
      <c r="O3970" s="132">
        <v>0.69720850747247443</v>
      </c>
      <c r="P3970" s="132">
        <v>0.77154679886429467</v>
      </c>
      <c r="Q3970" s="133">
        <v>5922.4289582293395</v>
      </c>
      <c r="R3970" s="426">
        <v>1.2798971898297076</v>
      </c>
    </row>
    <row r="3971" spans="1:18">
      <c r="A3971" s="134">
        <f t="shared" si="61"/>
        <v>3966</v>
      </c>
      <c r="B3971" s="131">
        <v>6980634.9948601248</v>
      </c>
      <c r="C3971" s="131">
        <v>5985942.8814470926</v>
      </c>
      <c r="D3971" s="131">
        <v>555899.62063174252</v>
      </c>
      <c r="E3971" s="131">
        <v>6954478.100462555</v>
      </c>
      <c r="F3971" s="133">
        <v>189574536825.27139</v>
      </c>
      <c r="G3971" s="133">
        <v>43853915518.340416</v>
      </c>
      <c r="H3971" s="133">
        <v>458373390030.24847</v>
      </c>
      <c r="I3971" s="133">
        <v>12555947953136.996</v>
      </c>
      <c r="J3971" s="133">
        <v>492714701232.70618</v>
      </c>
      <c r="K3971" s="133">
        <v>44229645354.55172</v>
      </c>
      <c r="L3971" s="133">
        <v>1191984945488.1418</v>
      </c>
      <c r="M3971" s="133">
        <v>14743250635242.645</v>
      </c>
      <c r="N3971" s="133">
        <v>15753315810687.293</v>
      </c>
      <c r="O3971" s="132">
        <v>0.60769700953493722</v>
      </c>
      <c r="P3971" s="132">
        <v>0.66970818534498955</v>
      </c>
      <c r="Q3971" s="133">
        <v>3885.8697115656864</v>
      </c>
      <c r="R3971" s="426">
        <v>1.1613636579372413</v>
      </c>
    </row>
    <row r="3972" spans="1:18">
      <c r="A3972" s="134">
        <f t="shared" si="61"/>
        <v>3967</v>
      </c>
      <c r="B3972" s="131">
        <v>8455157.5595687684</v>
      </c>
      <c r="C3972" s="131">
        <v>7730283.1200545952</v>
      </c>
      <c r="D3972" s="131">
        <v>1426217.9827233381</v>
      </c>
      <c r="E3972" s="131">
        <v>4170263.2763443096</v>
      </c>
      <c r="F3972" s="133">
        <v>215286523396.84253</v>
      </c>
      <c r="G3972" s="133">
        <v>54860837803.053658</v>
      </c>
      <c r="H3972" s="133">
        <v>760688669263.84595</v>
      </c>
      <c r="I3972" s="133">
        <v>13669288702845.336</v>
      </c>
      <c r="J3972" s="133">
        <v>265758469310.74356</v>
      </c>
      <c r="K3972" s="133">
        <v>103743346277.96069</v>
      </c>
      <c r="L3972" s="133">
        <v>3626348769019.9141</v>
      </c>
      <c r="M3972" s="133">
        <v>18425827956717.801</v>
      </c>
      <c r="N3972" s="133">
        <v>19580089657667.867</v>
      </c>
      <c r="O3972" s="132">
        <v>0.6473338981768666</v>
      </c>
      <c r="P3972" s="132">
        <v>0.71886761207757532</v>
      </c>
      <c r="Q3972" s="133">
        <v>4829.8198464893603</v>
      </c>
      <c r="R3972" s="426">
        <v>1.2366931017455591</v>
      </c>
    </row>
    <row r="3973" spans="1:18">
      <c r="A3973" s="134">
        <f t="shared" si="61"/>
        <v>3968</v>
      </c>
      <c r="B3973" s="131">
        <v>9468524.7796344236</v>
      </c>
      <c r="C3973" s="131">
        <v>3531997.1812934903</v>
      </c>
      <c r="D3973" s="131">
        <v>944621.64290697174</v>
      </c>
      <c r="E3973" s="131">
        <v>3980275.0922544957</v>
      </c>
      <c r="F3973" s="133">
        <v>220500994116.59134</v>
      </c>
      <c r="G3973" s="133">
        <v>44662026232.835213</v>
      </c>
      <c r="H3973" s="133">
        <v>683731017586.67297</v>
      </c>
      <c r="I3973" s="133">
        <v>7013947609296.248</v>
      </c>
      <c r="J3973" s="133">
        <v>251046242765.68924</v>
      </c>
      <c r="K3973" s="133">
        <v>84619388695.777283</v>
      </c>
      <c r="L3973" s="133">
        <v>1611662600514.9634</v>
      </c>
      <c r="M3973" s="133">
        <v>9645006858859.3516</v>
      </c>
      <c r="N3973" s="133">
        <v>10354854005122.787</v>
      </c>
      <c r="O3973" s="132">
        <v>0.5372058801115428</v>
      </c>
      <c r="P3973" s="132">
        <v>0.61291405037545232</v>
      </c>
      <c r="Q3973" s="133">
        <v>2554.2313776819901</v>
      </c>
      <c r="R3973" s="426">
        <v>0.84034528018374399</v>
      </c>
    </row>
    <row r="3974" spans="1:18">
      <c r="A3974" s="134">
        <f t="shared" si="61"/>
        <v>3969</v>
      </c>
      <c r="B3974" s="131">
        <v>7639547.866877907</v>
      </c>
      <c r="C3974" s="131">
        <v>6061249.2308663232</v>
      </c>
      <c r="D3974" s="131">
        <v>922661.24602337333</v>
      </c>
      <c r="E3974" s="131">
        <v>3745713.6212984193</v>
      </c>
      <c r="F3974" s="133">
        <v>245025570733.29413</v>
      </c>
      <c r="G3974" s="133">
        <v>54750858938.045212</v>
      </c>
      <c r="H3974" s="133">
        <v>460350848000.90271</v>
      </c>
      <c r="I3974" s="133">
        <v>11512199694428.246</v>
      </c>
      <c r="J3974" s="133">
        <v>174175897701.05505</v>
      </c>
      <c r="K3974" s="133">
        <v>88142206267.63884</v>
      </c>
      <c r="L3974" s="133">
        <v>2038195291889.6279</v>
      </c>
      <c r="M3974" s="133">
        <v>14273063938287.469</v>
      </c>
      <c r="N3974" s="133">
        <v>15284057984687.088</v>
      </c>
      <c r="O3974" s="132">
        <v>0.64503996129543939</v>
      </c>
      <c r="P3974" s="132">
        <v>0.72281781249479227</v>
      </c>
      <c r="Q3974" s="133">
        <v>3770.117904461541</v>
      </c>
      <c r="R3974" s="426">
        <v>1.1079621860471016</v>
      </c>
    </row>
    <row r="3975" spans="1:18">
      <c r="A3975" s="134">
        <f t="shared" si="61"/>
        <v>3970</v>
      </c>
      <c r="B3975" s="131">
        <v>8968507.0860605966</v>
      </c>
      <c r="C3975" s="131">
        <v>4878518.7509146901</v>
      </c>
      <c r="D3975" s="131">
        <v>919493.99622237554</v>
      </c>
      <c r="E3975" s="131">
        <v>3600665.4703154853</v>
      </c>
      <c r="F3975" s="133">
        <v>225641092910.9292</v>
      </c>
      <c r="G3975" s="133">
        <v>39290870586.67778</v>
      </c>
      <c r="H3975" s="133">
        <v>326738962785.41998</v>
      </c>
      <c r="I3975" s="133">
        <v>10352441320603.785</v>
      </c>
      <c r="J3975" s="133">
        <v>211626359334.74457</v>
      </c>
      <c r="K3975" s="133">
        <v>118556309374.96677</v>
      </c>
      <c r="L3975" s="133">
        <v>1642721250810.9839</v>
      </c>
      <c r="M3975" s="133">
        <v>12652084202909.9</v>
      </c>
      <c r="N3975" s="133">
        <v>13639155713827.561</v>
      </c>
      <c r="O3975" s="132">
        <v>0.61126003939431972</v>
      </c>
      <c r="P3975" s="132">
        <v>0.66816822965012623</v>
      </c>
      <c r="Q3975" s="133">
        <v>3364.3699343432563</v>
      </c>
      <c r="R3975" s="426">
        <v>0.84880675001504324</v>
      </c>
    </row>
    <row r="3976" spans="1:18">
      <c r="A3976" s="134">
        <f t="shared" ref="A3976:A4039" si="62">A3975+1</f>
        <v>3971</v>
      </c>
      <c r="B3976" s="131">
        <v>12791341.854208691</v>
      </c>
      <c r="C3976" s="131">
        <v>14704141.549623987</v>
      </c>
      <c r="D3976" s="131">
        <v>1568492.1964005304</v>
      </c>
      <c r="E3976" s="131">
        <v>6636138.0398451332</v>
      </c>
      <c r="F3976" s="133">
        <v>295107425267.70093</v>
      </c>
      <c r="G3976" s="133">
        <v>63357839343.548416</v>
      </c>
      <c r="H3976" s="133">
        <v>633825645626.66724</v>
      </c>
      <c r="I3976" s="133">
        <v>24894596166520.727</v>
      </c>
      <c r="J3976" s="133">
        <v>542043094818.96393</v>
      </c>
      <c r="K3976" s="133">
        <v>117137802676.49063</v>
      </c>
      <c r="L3976" s="133">
        <v>2875457517745.5059</v>
      </c>
      <c r="M3976" s="133">
        <v>29063060227388.359</v>
      </c>
      <c r="N3976" s="133">
        <v>30744835534410.621</v>
      </c>
      <c r="O3976" s="132">
        <v>0.66909533347722705</v>
      </c>
      <c r="P3976" s="132">
        <v>0.73895600061342381</v>
      </c>
      <c r="Q3976" s="133">
        <v>7583.8272161841687</v>
      </c>
      <c r="R3976" s="426">
        <v>0.96887706033075482</v>
      </c>
    </row>
    <row r="3977" spans="1:18">
      <c r="A3977" s="134">
        <f t="shared" si="62"/>
        <v>3972</v>
      </c>
      <c r="B3977" s="131">
        <v>7915842.290656466</v>
      </c>
      <c r="C3977" s="131">
        <v>10920605.351451529</v>
      </c>
      <c r="D3977" s="131">
        <v>658864.69195592497</v>
      </c>
      <c r="E3977" s="131">
        <v>5512524.3068871405</v>
      </c>
      <c r="F3977" s="133">
        <v>212720823794.44525</v>
      </c>
      <c r="G3977" s="133">
        <v>56343707186.112778</v>
      </c>
      <c r="H3977" s="133">
        <v>671903289367.96423</v>
      </c>
      <c r="I3977" s="133">
        <v>15548272100533.348</v>
      </c>
      <c r="J3977" s="133">
        <v>374990631674.83795</v>
      </c>
      <c r="K3977" s="133">
        <v>67794486816.221664</v>
      </c>
      <c r="L3977" s="133">
        <v>1730714253119.2009</v>
      </c>
      <c r="M3977" s="133">
        <v>18393674761511.57</v>
      </c>
      <c r="N3977" s="133">
        <v>19520287380424.5</v>
      </c>
      <c r="O3977" s="132">
        <v>0.66865324690804895</v>
      </c>
      <c r="P3977" s="132">
        <v>0.73054081332821097</v>
      </c>
      <c r="Q3977" s="133">
        <v>4815.068421416996</v>
      </c>
      <c r="R3977" s="426">
        <v>1.0648050888604081</v>
      </c>
    </row>
    <row r="3978" spans="1:18">
      <c r="A3978" s="134">
        <f t="shared" si="62"/>
        <v>3973</v>
      </c>
      <c r="B3978" s="131">
        <v>10378034.827136846</v>
      </c>
      <c r="C3978" s="131">
        <v>19508720.319755804</v>
      </c>
      <c r="D3978" s="131">
        <v>1257151.9832104908</v>
      </c>
      <c r="E3978" s="131">
        <v>4702648.3203144846</v>
      </c>
      <c r="F3978" s="133">
        <v>224777758500.55521</v>
      </c>
      <c r="G3978" s="133">
        <v>65743903739.344955</v>
      </c>
      <c r="H3978" s="133">
        <v>631951145976.39966</v>
      </c>
      <c r="I3978" s="133">
        <v>22981157894250.398</v>
      </c>
      <c r="J3978" s="133">
        <v>216440395563.35883</v>
      </c>
      <c r="K3978" s="133">
        <v>103244544754.6396</v>
      </c>
      <c r="L3978" s="133">
        <v>3643608368732.0967</v>
      </c>
      <c r="M3978" s="133">
        <v>27576402349276.895</v>
      </c>
      <c r="N3978" s="133">
        <v>29166030169959.879</v>
      </c>
      <c r="O3978" s="132">
        <v>0.71832569386840883</v>
      </c>
      <c r="P3978" s="132">
        <v>0.77841506348875322</v>
      </c>
      <c r="Q3978" s="133">
        <v>7194.3833670349968</v>
      </c>
      <c r="R3978" s="426">
        <v>1.2068485260502315</v>
      </c>
    </row>
    <row r="3979" spans="1:18">
      <c r="A3979" s="134">
        <f t="shared" si="62"/>
        <v>3974</v>
      </c>
      <c r="B3979" s="131">
        <v>12953305.099204822</v>
      </c>
      <c r="C3979" s="131">
        <v>10160856.520634007</v>
      </c>
      <c r="D3979" s="131">
        <v>1291297.4608518854</v>
      </c>
      <c r="E3979" s="131">
        <v>6544590.3362222221</v>
      </c>
      <c r="F3979" s="133">
        <v>224857519088.49844</v>
      </c>
      <c r="G3979" s="133">
        <v>42474371943.359695</v>
      </c>
      <c r="H3979" s="133">
        <v>764117556050.69897</v>
      </c>
      <c r="I3979" s="133">
        <v>14268147686461.965</v>
      </c>
      <c r="J3979" s="133">
        <v>380537928885.84198</v>
      </c>
      <c r="K3979" s="133">
        <v>119492267630.57304</v>
      </c>
      <c r="L3979" s="133">
        <v>2936363636902.9258</v>
      </c>
      <c r="M3979" s="133">
        <v>18468659075932.004</v>
      </c>
      <c r="N3979" s="133">
        <v>19657419431506.844</v>
      </c>
      <c r="O3979" s="132">
        <v>0.57787772802141635</v>
      </c>
      <c r="P3979" s="132">
        <v>0.64101269019985829</v>
      </c>
      <c r="Q3979" s="133">
        <v>4848.8947783687327</v>
      </c>
      <c r="R3979" s="426">
        <v>1.1257387220356609</v>
      </c>
    </row>
    <row r="3980" spans="1:18">
      <c r="A3980" s="134">
        <f t="shared" si="62"/>
        <v>3975</v>
      </c>
      <c r="B3980" s="131">
        <v>9299461.1264037192</v>
      </c>
      <c r="C3980" s="131">
        <v>5337401.6849109717</v>
      </c>
      <c r="D3980" s="131">
        <v>860773.77312359354</v>
      </c>
      <c r="E3980" s="131">
        <v>4886746.9372999035</v>
      </c>
      <c r="F3980" s="133">
        <v>215105092939.38992</v>
      </c>
      <c r="G3980" s="133">
        <v>57147241587.663101</v>
      </c>
      <c r="H3980" s="133">
        <v>564348306074.15649</v>
      </c>
      <c r="I3980" s="133">
        <v>10908305990566.498</v>
      </c>
      <c r="J3980" s="133">
        <v>283409579880.19159</v>
      </c>
      <c r="K3980" s="133">
        <v>71109859054.386414</v>
      </c>
      <c r="L3980" s="133">
        <v>2050660715149.3762</v>
      </c>
      <c r="M3980" s="133">
        <v>13877834450724.609</v>
      </c>
      <c r="N3980" s="133">
        <v>14839865991834.508</v>
      </c>
      <c r="O3980" s="132">
        <v>0.60374278967996153</v>
      </c>
      <c r="P3980" s="132">
        <v>0.67644711508443034</v>
      </c>
      <c r="Q3980" s="133">
        <v>3660.5490853069828</v>
      </c>
      <c r="R3980" s="426">
        <v>1.1557771417014893</v>
      </c>
    </row>
    <row r="3981" spans="1:18">
      <c r="A3981" s="134">
        <f t="shared" si="62"/>
        <v>3976</v>
      </c>
      <c r="B3981" s="131">
        <v>8527759.4231490176</v>
      </c>
      <c r="C3981" s="131">
        <v>12968677.484387564</v>
      </c>
      <c r="D3981" s="131">
        <v>1243786.4900787883</v>
      </c>
      <c r="E3981" s="131">
        <v>3275135.5615217932</v>
      </c>
      <c r="F3981" s="133">
        <v>148437933271.97009</v>
      </c>
      <c r="G3981" s="133">
        <v>29411828079.887482</v>
      </c>
      <c r="H3981" s="133">
        <v>457872074408.42932</v>
      </c>
      <c r="I3981" s="133">
        <v>23130130204837.793</v>
      </c>
      <c r="J3981" s="133">
        <v>126368223974.07951</v>
      </c>
      <c r="K3981" s="133">
        <v>105792093558.14441</v>
      </c>
      <c r="L3981" s="133">
        <v>2752181499092.3169</v>
      </c>
      <c r="M3981" s="133">
        <v>26572344095870.762</v>
      </c>
      <c r="N3981" s="133">
        <v>28265070197530.609</v>
      </c>
      <c r="O3981" s="132">
        <v>0.72233657246216076</v>
      </c>
      <c r="P3981" s="132">
        <v>0.7904375077164344</v>
      </c>
      <c r="Q3981" s="133">
        <v>6972.1436106390256</v>
      </c>
      <c r="R3981" s="426">
        <v>1.1262541398578487</v>
      </c>
    </row>
    <row r="3982" spans="1:18">
      <c r="A3982" s="134">
        <f t="shared" si="62"/>
        <v>3977</v>
      </c>
      <c r="B3982" s="131">
        <v>7945881.2438864997</v>
      </c>
      <c r="C3982" s="131">
        <v>4256637.8246542187</v>
      </c>
      <c r="D3982" s="131">
        <v>917520.9929640874</v>
      </c>
      <c r="E3982" s="131">
        <v>4248975.3667640705</v>
      </c>
      <c r="F3982" s="133">
        <v>180912023085.99194</v>
      </c>
      <c r="G3982" s="133">
        <v>31492114642.426933</v>
      </c>
      <c r="H3982" s="133">
        <v>793588390304.33423</v>
      </c>
      <c r="I3982" s="133">
        <v>8687071148864.2861</v>
      </c>
      <c r="J3982" s="133">
        <v>259507764354.69818</v>
      </c>
      <c r="K3982" s="133">
        <v>90487810570.34137</v>
      </c>
      <c r="L3982" s="133">
        <v>1482313949128.0239</v>
      </c>
      <c r="M3982" s="133">
        <v>11312969063221.684</v>
      </c>
      <c r="N3982" s="133">
        <v>12155935010780.529</v>
      </c>
      <c r="O3982" s="132">
        <v>0.58914709376325769</v>
      </c>
      <c r="P3982" s="132">
        <v>0.65715450698972377</v>
      </c>
      <c r="Q3982" s="133">
        <v>2998.5039493785221</v>
      </c>
      <c r="R3982" s="426">
        <v>0.75575543398479794</v>
      </c>
    </row>
    <row r="3983" spans="1:18">
      <c r="A3983" s="134">
        <f t="shared" si="62"/>
        <v>3978</v>
      </c>
      <c r="B3983" s="131">
        <v>10288899.309421169</v>
      </c>
      <c r="C3983" s="131">
        <v>7013266.7467300799</v>
      </c>
      <c r="D3983" s="131">
        <v>974707.7174573777</v>
      </c>
      <c r="E3983" s="131">
        <v>4925821.201557463</v>
      </c>
      <c r="F3983" s="133">
        <v>255227106435.74872</v>
      </c>
      <c r="G3983" s="133">
        <v>69416869069.2836</v>
      </c>
      <c r="H3983" s="133">
        <v>872319994304.3208</v>
      </c>
      <c r="I3983" s="133">
        <v>11950367612460.281</v>
      </c>
      <c r="J3983" s="133">
        <v>349912519475.85962</v>
      </c>
      <c r="K3983" s="133">
        <v>87843174784.508453</v>
      </c>
      <c r="L3983" s="133">
        <v>2769622967775.626</v>
      </c>
      <c r="M3983" s="133">
        <v>16030066268800.594</v>
      </c>
      <c r="N3983" s="133">
        <v>17073007959378.498</v>
      </c>
      <c r="O3983" s="132">
        <v>0.62192557938862159</v>
      </c>
      <c r="P3983" s="132">
        <v>0.69372132464872516</v>
      </c>
      <c r="Q3983" s="133">
        <v>4211.3981152882334</v>
      </c>
      <c r="R3983" s="426">
        <v>1.1926588261584294</v>
      </c>
    </row>
    <row r="3984" spans="1:18">
      <c r="A3984" s="134">
        <f t="shared" si="62"/>
        <v>3979</v>
      </c>
      <c r="B3984" s="131">
        <v>15908405.206634449</v>
      </c>
      <c r="C3984" s="131">
        <v>6577120.3281306224</v>
      </c>
      <c r="D3984" s="131">
        <v>590062.32076479855</v>
      </c>
      <c r="E3984" s="131">
        <v>4652026.1663916949</v>
      </c>
      <c r="F3984" s="133">
        <v>209916944498.82288</v>
      </c>
      <c r="G3984" s="133">
        <v>37677258118.983719</v>
      </c>
      <c r="H3984" s="133">
        <v>76774617842.408264</v>
      </c>
      <c r="I3984" s="133">
        <v>9671258292549.2188</v>
      </c>
      <c r="J3984" s="133">
        <v>308839258652.73029</v>
      </c>
      <c r="K3984" s="133">
        <v>75837229809.384338</v>
      </c>
      <c r="L3984" s="133">
        <v>1441276885726.106</v>
      </c>
      <c r="M3984" s="133">
        <v>11573986284579.848</v>
      </c>
      <c r="N3984" s="133">
        <v>12345035268218.117</v>
      </c>
      <c r="O3984" s="132">
        <v>0.51800167204572911</v>
      </c>
      <c r="P3984" s="132">
        <v>0.56583908412375505</v>
      </c>
      <c r="Q3984" s="133">
        <v>3045.1493014844887</v>
      </c>
      <c r="R3984" s="426">
        <v>1.3116650143818247</v>
      </c>
    </row>
    <row r="3985" spans="1:18">
      <c r="A3985" s="134">
        <f t="shared" si="62"/>
        <v>3980</v>
      </c>
      <c r="B3985" s="131">
        <v>10898404.73601244</v>
      </c>
      <c r="C3985" s="131">
        <v>4824939.6082151588</v>
      </c>
      <c r="D3985" s="131">
        <v>1168705.7788214441</v>
      </c>
      <c r="E3985" s="131">
        <v>4744593.9887605812</v>
      </c>
      <c r="F3985" s="133">
        <v>257006441801.60803</v>
      </c>
      <c r="G3985" s="133">
        <v>67460785833.783676</v>
      </c>
      <c r="H3985" s="133">
        <v>249618946719.15756</v>
      </c>
      <c r="I3985" s="133">
        <v>10485222752737.184</v>
      </c>
      <c r="J3985" s="133">
        <v>306047010903.32471</v>
      </c>
      <c r="K3985" s="133">
        <v>100643527505.20984</v>
      </c>
      <c r="L3985" s="133">
        <v>2430633531776.1152</v>
      </c>
      <c r="M3985" s="133">
        <v>13572165769640.99</v>
      </c>
      <c r="N3985" s="133">
        <v>14478177040806.396</v>
      </c>
      <c r="O3985" s="132">
        <v>0.58340447384859007</v>
      </c>
      <c r="P3985" s="132">
        <v>0.65035214384509965</v>
      </c>
      <c r="Q3985" s="133">
        <v>3571.3312878160818</v>
      </c>
      <c r="R3985" s="426">
        <v>1.0303883236952034</v>
      </c>
    </row>
    <row r="3986" spans="1:18">
      <c r="A3986" s="134">
        <f t="shared" si="62"/>
        <v>3981</v>
      </c>
      <c r="B3986" s="131">
        <v>12927639.339623008</v>
      </c>
      <c r="C3986" s="131">
        <v>20527529.026976559</v>
      </c>
      <c r="D3986" s="131">
        <v>1473661.0001245369</v>
      </c>
      <c r="E3986" s="131">
        <v>4636416.0840093996</v>
      </c>
      <c r="F3986" s="133">
        <v>257851323912.75113</v>
      </c>
      <c r="G3986" s="133">
        <v>57517274850.393875</v>
      </c>
      <c r="H3986" s="133">
        <v>780575462212.07043</v>
      </c>
      <c r="I3986" s="133">
        <v>25920074437080.816</v>
      </c>
      <c r="J3986" s="133">
        <v>227029553722.84882</v>
      </c>
      <c r="K3986" s="133">
        <v>145622550446.95111</v>
      </c>
      <c r="L3986" s="133">
        <v>3162883861222.9497</v>
      </c>
      <c r="M3986" s="133">
        <v>30236185864685.633</v>
      </c>
      <c r="N3986" s="133">
        <v>32157620728822.891</v>
      </c>
      <c r="O3986" s="132">
        <v>0.69124418974182089</v>
      </c>
      <c r="P3986" s="132">
        <v>0.75699877489508183</v>
      </c>
      <c r="Q3986" s="133">
        <v>7932.3188773613447</v>
      </c>
      <c r="R3986" s="426">
        <v>1.0016553767790228</v>
      </c>
    </row>
    <row r="3987" spans="1:18">
      <c r="A3987" s="134">
        <f t="shared" si="62"/>
        <v>3982</v>
      </c>
      <c r="B3987" s="131">
        <v>8568984.4152436163</v>
      </c>
      <c r="C3987" s="131">
        <v>4787192.450282122</v>
      </c>
      <c r="D3987" s="131">
        <v>552579.18989774096</v>
      </c>
      <c r="E3987" s="131">
        <v>3122483.7732184697</v>
      </c>
      <c r="F3987" s="133">
        <v>199936920914.51114</v>
      </c>
      <c r="G3987" s="133">
        <v>39290487297.176193</v>
      </c>
      <c r="H3987" s="133">
        <v>728915232500.02271</v>
      </c>
      <c r="I3987" s="133">
        <v>9508719662590.1738</v>
      </c>
      <c r="J3987" s="133">
        <v>208571895152.70862</v>
      </c>
      <c r="K3987" s="133">
        <v>50686708065.970566</v>
      </c>
      <c r="L3987" s="133">
        <v>1483866794741.0962</v>
      </c>
      <c r="M3987" s="133">
        <v>11980760293049.973</v>
      </c>
      <c r="N3987" s="133">
        <v>12946153281506.012</v>
      </c>
      <c r="O3987" s="132">
        <v>0.62256298333128979</v>
      </c>
      <c r="P3987" s="132">
        <v>0.68615739512831331</v>
      </c>
      <c r="Q3987" s="133">
        <v>3193.4270551322179</v>
      </c>
      <c r="R3987" s="426">
        <v>1.2263276573961075</v>
      </c>
    </row>
    <row r="3988" spans="1:18">
      <c r="A3988" s="134">
        <f t="shared" si="62"/>
        <v>3983</v>
      </c>
      <c r="B3988" s="131">
        <v>7954196.3012386141</v>
      </c>
      <c r="C3988" s="131">
        <v>3682034.6791739943</v>
      </c>
      <c r="D3988" s="131">
        <v>1059767.5183230464</v>
      </c>
      <c r="E3988" s="131">
        <v>5240587.5480148327</v>
      </c>
      <c r="F3988" s="133">
        <v>257205017380.17145</v>
      </c>
      <c r="G3988" s="133">
        <v>62535384260.618446</v>
      </c>
      <c r="H3988" s="133">
        <v>640776601002.95032</v>
      </c>
      <c r="I3988" s="133">
        <v>7031963026623.8623</v>
      </c>
      <c r="J3988" s="133">
        <v>369087413855.11365</v>
      </c>
      <c r="K3988" s="133">
        <v>84638996570.317474</v>
      </c>
      <c r="L3988" s="133">
        <v>1902214759045.0347</v>
      </c>
      <c r="M3988" s="133">
        <v>10028680797097.277</v>
      </c>
      <c r="N3988" s="133">
        <v>10742554075960.371</v>
      </c>
      <c r="O3988" s="132">
        <v>0.53206230836966295</v>
      </c>
      <c r="P3988" s="132">
        <v>0.60221884086534105</v>
      </c>
      <c r="Q3988" s="133">
        <v>2649.8653369413842</v>
      </c>
      <c r="R3988" s="426">
        <v>0.78005430790717811</v>
      </c>
    </row>
    <row r="3989" spans="1:18">
      <c r="A3989" s="134">
        <f t="shared" si="62"/>
        <v>3984</v>
      </c>
      <c r="B3989" s="131">
        <v>9841136.1377192345</v>
      </c>
      <c r="C3989" s="131">
        <v>4379413.9229735639</v>
      </c>
      <c r="D3989" s="131">
        <v>780504.94299753523</v>
      </c>
      <c r="E3989" s="131">
        <v>7310963.6703056702</v>
      </c>
      <c r="F3989" s="133">
        <v>228304850795.53601</v>
      </c>
      <c r="G3989" s="133">
        <v>51129763441.02919</v>
      </c>
      <c r="H3989" s="133">
        <v>133900469809.65559</v>
      </c>
      <c r="I3989" s="133">
        <v>8846893552642.8105</v>
      </c>
      <c r="J3989" s="133">
        <v>580415910055.13147</v>
      </c>
      <c r="K3989" s="133">
        <v>90113713219.270874</v>
      </c>
      <c r="L3989" s="133">
        <v>2117319004086.3831</v>
      </c>
      <c r="M3989" s="133">
        <v>11768642649813.252</v>
      </c>
      <c r="N3989" s="133">
        <v>12578691163086.725</v>
      </c>
      <c r="O3989" s="132">
        <v>0.53763378917718119</v>
      </c>
      <c r="P3989" s="132">
        <v>0.59573527543486737</v>
      </c>
      <c r="Q3989" s="133">
        <v>3102.7851906972678</v>
      </c>
      <c r="R3989" s="426">
        <v>1.2750921959230159</v>
      </c>
    </row>
    <row r="3990" spans="1:18">
      <c r="A3990" s="134">
        <f t="shared" si="62"/>
        <v>3985</v>
      </c>
      <c r="B3990" s="131">
        <v>7455239.9695214275</v>
      </c>
      <c r="C3990" s="131">
        <v>3945650.5597233353</v>
      </c>
      <c r="D3990" s="131">
        <v>1657293.7993831076</v>
      </c>
      <c r="E3990" s="131">
        <v>4797926.6824258463</v>
      </c>
      <c r="F3990" s="133">
        <v>173129480312.71887</v>
      </c>
      <c r="G3990" s="133">
        <v>51805180207.09301</v>
      </c>
      <c r="H3990" s="133">
        <v>571079820682.57544</v>
      </c>
      <c r="I3990" s="133">
        <v>7912438033775.4941</v>
      </c>
      <c r="J3990" s="133">
        <v>317940105316.2666</v>
      </c>
      <c r="K3990" s="133">
        <v>81169053726.768753</v>
      </c>
      <c r="L3990" s="133">
        <v>3646747513149.1826</v>
      </c>
      <c r="M3990" s="133">
        <v>12529374526650.289</v>
      </c>
      <c r="N3990" s="133">
        <v>13295837922028.492</v>
      </c>
      <c r="O3990" s="132">
        <v>0.56647209765322681</v>
      </c>
      <c r="P3990" s="132">
        <v>0.63614875933662818</v>
      </c>
      <c r="Q3990" s="133">
        <v>3279.6837498836931</v>
      </c>
      <c r="R3990" s="426">
        <v>1.0240831197944837</v>
      </c>
    </row>
    <row r="3991" spans="1:18">
      <c r="A3991" s="134">
        <f t="shared" si="62"/>
        <v>3986</v>
      </c>
      <c r="B3991" s="131">
        <v>9489829.1911079213</v>
      </c>
      <c r="C3991" s="131">
        <v>8679879.0953895897</v>
      </c>
      <c r="D3991" s="131">
        <v>1804302.193551658</v>
      </c>
      <c r="E3991" s="131">
        <v>4445109.1845066026</v>
      </c>
      <c r="F3991" s="133">
        <v>193784439244.52576</v>
      </c>
      <c r="G3991" s="133">
        <v>49923585998.338921</v>
      </c>
      <c r="H3991" s="133">
        <v>553375384221.64001</v>
      </c>
      <c r="I3991" s="133">
        <v>17289483992796.807</v>
      </c>
      <c r="J3991" s="133">
        <v>248290387902.89337</v>
      </c>
      <c r="K3991" s="133">
        <v>208533998600.66037</v>
      </c>
      <c r="L3991" s="133">
        <v>3451676988678.4731</v>
      </c>
      <c r="M3991" s="133">
        <v>21751360752200.473</v>
      </c>
      <c r="N3991" s="133">
        <v>23154036693513.645</v>
      </c>
      <c r="O3991" s="132">
        <v>0.6542125517580033</v>
      </c>
      <c r="P3991" s="132">
        <v>0.73418396479012338</v>
      </c>
      <c r="Q3991" s="133">
        <v>5711.4052031360743</v>
      </c>
      <c r="R3991" s="426">
        <v>1.0258418654246313</v>
      </c>
    </row>
    <row r="3992" spans="1:18">
      <c r="A3992" s="134">
        <f t="shared" si="62"/>
        <v>3987</v>
      </c>
      <c r="B3992" s="131">
        <v>9922046.7459116075</v>
      </c>
      <c r="C3992" s="131">
        <v>5440515.6325612944</v>
      </c>
      <c r="D3992" s="131">
        <v>955808.1872657605</v>
      </c>
      <c r="E3992" s="131">
        <v>7091695.0827874215</v>
      </c>
      <c r="F3992" s="133">
        <v>226294354391.77802</v>
      </c>
      <c r="G3992" s="133">
        <v>51226380247.532242</v>
      </c>
      <c r="H3992" s="133">
        <v>168593923002.76569</v>
      </c>
      <c r="I3992" s="133">
        <v>10338863323058.643</v>
      </c>
      <c r="J3992" s="133">
        <v>287486534377.05774</v>
      </c>
      <c r="K3992" s="133">
        <v>82062099460.786209</v>
      </c>
      <c r="L3992" s="133">
        <v>1616177005855.7344</v>
      </c>
      <c r="M3992" s="133">
        <v>12493182885754.988</v>
      </c>
      <c r="N3992" s="133">
        <v>13366161636553.709</v>
      </c>
      <c r="O3992" s="132">
        <v>0.53232460438996687</v>
      </c>
      <c r="P3992" s="132">
        <v>0.58590741320174411</v>
      </c>
      <c r="Q3992" s="133">
        <v>3297.030497423214</v>
      </c>
      <c r="R3992" s="426">
        <v>0.88084914517757773</v>
      </c>
    </row>
    <row r="3993" spans="1:18">
      <c r="A3993" s="134">
        <f t="shared" si="62"/>
        <v>3988</v>
      </c>
      <c r="B3993" s="131">
        <v>7407302.4218473434</v>
      </c>
      <c r="C3993" s="131">
        <v>6524247.9681128915</v>
      </c>
      <c r="D3993" s="131">
        <v>1419693.5276663096</v>
      </c>
      <c r="E3993" s="131">
        <v>3154698.9059674009</v>
      </c>
      <c r="F3993" s="133">
        <v>238825166073.15689</v>
      </c>
      <c r="G3993" s="133">
        <v>40017666884.494347</v>
      </c>
      <c r="H3993" s="133">
        <v>563458095376.04663</v>
      </c>
      <c r="I3993" s="133">
        <v>11930922476932.945</v>
      </c>
      <c r="J3993" s="133">
        <v>193351499516.16086</v>
      </c>
      <c r="K3993" s="133">
        <v>168496116277.76532</v>
      </c>
      <c r="L3993" s="133">
        <v>2525152616508.9956</v>
      </c>
      <c r="M3993" s="133">
        <v>15381380804611.914</v>
      </c>
      <c r="N3993" s="133">
        <v>16460979826811.119</v>
      </c>
      <c r="O3993" s="132">
        <v>0.64338377871569297</v>
      </c>
      <c r="P3993" s="132">
        <v>0.72286117451643284</v>
      </c>
      <c r="Q3993" s="133">
        <v>4060.4291630022494</v>
      </c>
      <c r="R3993" s="426">
        <v>1.0244722168823497</v>
      </c>
    </row>
    <row r="3994" spans="1:18">
      <c r="A3994" s="134">
        <f t="shared" si="62"/>
        <v>3989</v>
      </c>
      <c r="B3994" s="131">
        <v>12214925.205177872</v>
      </c>
      <c r="C3994" s="131">
        <v>11484281.485166395</v>
      </c>
      <c r="D3994" s="131">
        <v>959705.77009648306</v>
      </c>
      <c r="E3994" s="131">
        <v>4523302.8981792293</v>
      </c>
      <c r="F3994" s="133">
        <v>212220315377.32593</v>
      </c>
      <c r="G3994" s="133">
        <v>66210463962.048752</v>
      </c>
      <c r="H3994" s="133">
        <v>319232854318.72565</v>
      </c>
      <c r="I3994" s="133">
        <v>16227925953351.096</v>
      </c>
      <c r="J3994" s="133">
        <v>262954273177.2782</v>
      </c>
      <c r="K3994" s="133">
        <v>105285024930.60039</v>
      </c>
      <c r="L3994" s="133">
        <v>2062848630687.532</v>
      </c>
      <c r="M3994" s="133">
        <v>18978246736465.23</v>
      </c>
      <c r="N3994" s="133">
        <v>20137331712550.223</v>
      </c>
      <c r="O3994" s="132">
        <v>0.63709583154827687</v>
      </c>
      <c r="P3994" s="132">
        <v>0.7043560743932139</v>
      </c>
      <c r="Q3994" s="133">
        <v>4967.2747194253143</v>
      </c>
      <c r="R3994" s="426">
        <v>1.0526176977999067</v>
      </c>
    </row>
    <row r="3995" spans="1:18">
      <c r="A3995" s="134">
        <f t="shared" si="62"/>
        <v>3990</v>
      </c>
      <c r="B3995" s="131">
        <v>9292001.7842116598</v>
      </c>
      <c r="C3995" s="131">
        <v>5809146.6508211978</v>
      </c>
      <c r="D3995" s="131">
        <v>796715.27473957231</v>
      </c>
      <c r="E3995" s="131">
        <v>4270645.6148357708</v>
      </c>
      <c r="F3995" s="133">
        <v>180317041915.86765</v>
      </c>
      <c r="G3995" s="133">
        <v>49452023422.703293</v>
      </c>
      <c r="H3995" s="133">
        <v>411245505398.57349</v>
      </c>
      <c r="I3995" s="133">
        <v>9064337403964.0625</v>
      </c>
      <c r="J3995" s="133">
        <v>244657474798.4577</v>
      </c>
      <c r="K3995" s="133">
        <v>51785709298.571426</v>
      </c>
      <c r="L3995" s="133">
        <v>1533343157480.9834</v>
      </c>
      <c r="M3995" s="133">
        <v>11305369250940.648</v>
      </c>
      <c r="N3995" s="133">
        <v>12092975485244.859</v>
      </c>
      <c r="O3995" s="132">
        <v>0.58150792073756163</v>
      </c>
      <c r="P3995" s="132">
        <v>0.65269125764020508</v>
      </c>
      <c r="Q3995" s="133">
        <v>2982.9737260100787</v>
      </c>
      <c r="R3995" s="426">
        <v>1.0790052862061119</v>
      </c>
    </row>
    <row r="3996" spans="1:18">
      <c r="A3996" s="134">
        <f t="shared" si="62"/>
        <v>3991</v>
      </c>
      <c r="B3996" s="131">
        <v>11220073.543087995</v>
      </c>
      <c r="C3996" s="131">
        <v>4767370.0190145811</v>
      </c>
      <c r="D3996" s="131">
        <v>1051237.6149237216</v>
      </c>
      <c r="E3996" s="131">
        <v>4879537.4028177857</v>
      </c>
      <c r="F3996" s="133">
        <v>185769399808.08014</v>
      </c>
      <c r="G3996" s="133">
        <v>46676673625.729668</v>
      </c>
      <c r="H3996" s="133">
        <v>399062443893.58289</v>
      </c>
      <c r="I3996" s="133">
        <v>10209633469841.637</v>
      </c>
      <c r="J3996" s="133">
        <v>333889584901.53717</v>
      </c>
      <c r="K3996" s="133">
        <v>117824212240.22768</v>
      </c>
      <c r="L3996" s="133">
        <v>2735583512451.1636</v>
      </c>
      <c r="M3996" s="133">
        <v>13795993223328.148</v>
      </c>
      <c r="N3996" s="133">
        <v>14885188515668.643</v>
      </c>
      <c r="O3996" s="132">
        <v>0.57790164192854743</v>
      </c>
      <c r="P3996" s="132">
        <v>0.62955620381538502</v>
      </c>
      <c r="Q3996" s="133">
        <v>3671.7287902488019</v>
      </c>
      <c r="R3996" s="426">
        <v>1.231837599706034</v>
      </c>
    </row>
    <row r="3997" spans="1:18">
      <c r="A3997" s="134">
        <f t="shared" si="62"/>
        <v>3992</v>
      </c>
      <c r="B3997" s="131">
        <v>11669451.649136096</v>
      </c>
      <c r="C3997" s="131">
        <v>10786314.561757019</v>
      </c>
      <c r="D3997" s="131">
        <v>799384.37454643741</v>
      </c>
      <c r="E3997" s="131">
        <v>5905945.2932953387</v>
      </c>
      <c r="F3997" s="133">
        <v>172109310799.68115</v>
      </c>
      <c r="G3997" s="133">
        <v>53500496907.008163</v>
      </c>
      <c r="H3997" s="133">
        <v>479369964949.55536</v>
      </c>
      <c r="I3997" s="133">
        <v>14390399670732.393</v>
      </c>
      <c r="J3997" s="133">
        <v>302542477002.02222</v>
      </c>
      <c r="K3997" s="133">
        <v>89468156559.077103</v>
      </c>
      <c r="L3997" s="133">
        <v>1801571685019.8181</v>
      </c>
      <c r="M3997" s="133">
        <v>17063351954262.863</v>
      </c>
      <c r="N3997" s="133">
        <v>18086450955480.551</v>
      </c>
      <c r="O3997" s="132">
        <v>0.6018327954560998</v>
      </c>
      <c r="P3997" s="132">
        <v>0.6501341065493812</v>
      </c>
      <c r="Q3997" s="133">
        <v>4461.3840541392574</v>
      </c>
      <c r="R3997" s="426">
        <v>1.1046385553586036</v>
      </c>
    </row>
    <row r="3998" spans="1:18">
      <c r="A3998" s="134">
        <f t="shared" si="62"/>
        <v>3993</v>
      </c>
      <c r="B3998" s="131">
        <v>14448056.787954111</v>
      </c>
      <c r="C3998" s="131">
        <v>5201616.0228024796</v>
      </c>
      <c r="D3998" s="131">
        <v>1207974.4285921077</v>
      </c>
      <c r="E3998" s="131">
        <v>4367899.4246562123</v>
      </c>
      <c r="F3998" s="133">
        <v>206464681395.13797</v>
      </c>
      <c r="G3998" s="133">
        <v>38430379655.541306</v>
      </c>
      <c r="H3998" s="133">
        <v>613623348078.37354</v>
      </c>
      <c r="I3998" s="133">
        <v>10139744324239.152</v>
      </c>
      <c r="J3998" s="133">
        <v>368497925480.03223</v>
      </c>
      <c r="K3998" s="133">
        <v>99646443023.922821</v>
      </c>
      <c r="L3998" s="133">
        <v>2493123553608.4277</v>
      </c>
      <c r="M3998" s="133">
        <v>13714635594429.908</v>
      </c>
      <c r="N3998" s="133">
        <v>14711910476276.955</v>
      </c>
      <c r="O3998" s="132">
        <v>0.56416009573042569</v>
      </c>
      <c r="P3998" s="132">
        <v>0.64083240752238657</v>
      </c>
      <c r="Q3998" s="133">
        <v>3628.9863039657016</v>
      </c>
      <c r="R3998" s="426">
        <v>1.0688260742711038</v>
      </c>
    </row>
    <row r="3999" spans="1:18">
      <c r="A3999" s="134">
        <f t="shared" si="62"/>
        <v>3994</v>
      </c>
      <c r="B3999" s="131">
        <v>7712234.3337788926</v>
      </c>
      <c r="C3999" s="131">
        <v>5894265.5127415583</v>
      </c>
      <c r="D3999" s="131">
        <v>950351.10269711982</v>
      </c>
      <c r="E3999" s="131">
        <v>5965624.208350189</v>
      </c>
      <c r="F3999" s="133">
        <v>273647106057.87546</v>
      </c>
      <c r="G3999" s="133">
        <v>60339162074.152901</v>
      </c>
      <c r="H3999" s="133">
        <v>687657131978.48975</v>
      </c>
      <c r="I3999" s="133">
        <v>11878331805215.111</v>
      </c>
      <c r="J3999" s="133">
        <v>349534013782.92432</v>
      </c>
      <c r="K3999" s="133">
        <v>79400630940.720154</v>
      </c>
      <c r="L3999" s="133">
        <v>2303772539164.0684</v>
      </c>
      <c r="M3999" s="133">
        <v>15298696121081.314</v>
      </c>
      <c r="N3999" s="133">
        <v>16380647326755.361</v>
      </c>
      <c r="O3999" s="132">
        <v>0.61815515346755689</v>
      </c>
      <c r="P3999" s="132">
        <v>0.67670842653472196</v>
      </c>
      <c r="Q3999" s="133">
        <v>4040.6135487803062</v>
      </c>
      <c r="R3999" s="426">
        <v>1.1543641029674983</v>
      </c>
    </row>
    <row r="4000" spans="1:18">
      <c r="A4000" s="134">
        <f t="shared" si="62"/>
        <v>3995</v>
      </c>
      <c r="B4000" s="131">
        <v>8996256.9044774435</v>
      </c>
      <c r="C4000" s="131">
        <v>10515853.215628369</v>
      </c>
      <c r="D4000" s="131">
        <v>786239.86224573839</v>
      </c>
      <c r="E4000" s="131">
        <v>5906444.0257418193</v>
      </c>
      <c r="F4000" s="133">
        <v>182266714140.5741</v>
      </c>
      <c r="G4000" s="133">
        <v>38822643610.757195</v>
      </c>
      <c r="H4000" s="133">
        <v>744242956881.64746</v>
      </c>
      <c r="I4000" s="133">
        <v>13839301636635.125</v>
      </c>
      <c r="J4000" s="133">
        <v>433710129273.78534</v>
      </c>
      <c r="K4000" s="133">
        <v>59388687336.564667</v>
      </c>
      <c r="L4000" s="133">
        <v>1590896913866.4617</v>
      </c>
      <c r="M4000" s="133">
        <v>16667540323993.584</v>
      </c>
      <c r="N4000" s="133">
        <v>17777668262287.824</v>
      </c>
      <c r="O4000" s="132">
        <v>0.6351519100658658</v>
      </c>
      <c r="P4000" s="132">
        <v>0.69363327444283562</v>
      </c>
      <c r="Q4000" s="133">
        <v>4385.2166409195424</v>
      </c>
      <c r="R4000" s="426">
        <v>0.95240614027154302</v>
      </c>
    </row>
    <row r="4001" spans="1:18">
      <c r="A4001" s="134">
        <f t="shared" si="62"/>
        <v>3996</v>
      </c>
      <c r="B4001" s="131">
        <v>6146867.9645682303</v>
      </c>
      <c r="C4001" s="131">
        <v>14965541.35183855</v>
      </c>
      <c r="D4001" s="131">
        <v>702846.13219880126</v>
      </c>
      <c r="E4001" s="131">
        <v>4207391.6115232594</v>
      </c>
      <c r="F4001" s="133">
        <v>244108768535.4632</v>
      </c>
      <c r="G4001" s="133">
        <v>61336689816.440155</v>
      </c>
      <c r="H4001" s="133">
        <v>715675215376.54199</v>
      </c>
      <c r="I4001" s="133">
        <v>22423685911692.727</v>
      </c>
      <c r="J4001" s="133">
        <v>237937304525.42935</v>
      </c>
      <c r="K4001" s="133">
        <v>55478614964.507149</v>
      </c>
      <c r="L4001" s="133">
        <v>2006146024983.594</v>
      </c>
      <c r="M4001" s="133">
        <v>25438923071542.801</v>
      </c>
      <c r="N4001" s="133">
        <v>27016248327137.414</v>
      </c>
      <c r="O4001" s="132">
        <v>0.74224838613311972</v>
      </c>
      <c r="P4001" s="132">
        <v>0.80679359977368459</v>
      </c>
      <c r="Q4001" s="133">
        <v>6664.0967753175664</v>
      </c>
      <c r="R4001" s="426">
        <v>1.2061515695891147</v>
      </c>
    </row>
    <row r="4002" spans="1:18">
      <c r="A4002" s="134">
        <f t="shared" si="62"/>
        <v>3997</v>
      </c>
      <c r="B4002" s="131">
        <v>8593431.0144193694</v>
      </c>
      <c r="C4002" s="131">
        <v>4655721.8837047266</v>
      </c>
      <c r="D4002" s="131">
        <v>786576.03977886657</v>
      </c>
      <c r="E4002" s="131">
        <v>4444554.5890760068</v>
      </c>
      <c r="F4002" s="133">
        <v>155435694807.24963</v>
      </c>
      <c r="G4002" s="133">
        <v>37186039090.738304</v>
      </c>
      <c r="H4002" s="133">
        <v>559273910108.83801</v>
      </c>
      <c r="I4002" s="133">
        <v>8763146755663.1426</v>
      </c>
      <c r="J4002" s="133">
        <v>278068936795.0542</v>
      </c>
      <c r="K4002" s="133">
        <v>70632530033.235001</v>
      </c>
      <c r="L4002" s="133">
        <v>1214162787936.2585</v>
      </c>
      <c r="M4002" s="133">
        <v>10885284920536.527</v>
      </c>
      <c r="N4002" s="133">
        <v>11739100097915.549</v>
      </c>
      <c r="O4002" s="132">
        <v>0.55997339270113966</v>
      </c>
      <c r="P4002" s="132">
        <v>0.63089303765577709</v>
      </c>
      <c r="Q4002" s="133">
        <v>2895.6832999298344</v>
      </c>
      <c r="R4002" s="426">
        <v>0.8708041434910655</v>
      </c>
    </row>
    <row r="4003" spans="1:18">
      <c r="A4003" s="134">
        <f t="shared" si="62"/>
        <v>3998</v>
      </c>
      <c r="B4003" s="131">
        <v>10597151.327552328</v>
      </c>
      <c r="C4003" s="131">
        <v>15886541.85762069</v>
      </c>
      <c r="D4003" s="131">
        <v>1671261.8365169074</v>
      </c>
      <c r="E4003" s="131">
        <v>3777305.1748380661</v>
      </c>
      <c r="F4003" s="133">
        <v>236343477395.66144</v>
      </c>
      <c r="G4003" s="133">
        <v>80672088630.1026</v>
      </c>
      <c r="H4003" s="133">
        <v>386232912009.16254</v>
      </c>
      <c r="I4003" s="133">
        <v>19689860768067.148</v>
      </c>
      <c r="J4003" s="133">
        <v>219549176499.22961</v>
      </c>
      <c r="K4003" s="133">
        <v>114123623724.21765</v>
      </c>
      <c r="L4003" s="133">
        <v>3639779737116.2744</v>
      </c>
      <c r="M4003" s="133">
        <v>24049546217416.035</v>
      </c>
      <c r="N4003" s="133">
        <v>25463952241466.391</v>
      </c>
      <c r="O4003" s="132">
        <v>0.68498370939904507</v>
      </c>
      <c r="P4003" s="132">
        <v>0.75952378998559422</v>
      </c>
      <c r="Q4003" s="133">
        <v>6281.1919687879599</v>
      </c>
      <c r="R4003" s="426">
        <v>1.1119275860930407</v>
      </c>
    </row>
    <row r="4004" spans="1:18">
      <c r="A4004" s="134">
        <f t="shared" si="62"/>
        <v>3999</v>
      </c>
      <c r="B4004" s="131">
        <v>7348796.3987700772</v>
      </c>
      <c r="C4004" s="131">
        <v>8986387.5144890677</v>
      </c>
      <c r="D4004" s="131">
        <v>413260.04240894789</v>
      </c>
      <c r="E4004" s="131">
        <v>6359158.5672611026</v>
      </c>
      <c r="F4004" s="133">
        <v>205676216455.41809</v>
      </c>
      <c r="G4004" s="133">
        <v>57410840251.823471</v>
      </c>
      <c r="H4004" s="133">
        <v>489680063424.68774</v>
      </c>
      <c r="I4004" s="133">
        <v>14565582023916.6</v>
      </c>
      <c r="J4004" s="133">
        <v>422979523731.13403</v>
      </c>
      <c r="K4004" s="133">
        <v>39456026447.013664</v>
      </c>
      <c r="L4004" s="133">
        <v>991756825031.43628</v>
      </c>
      <c r="M4004" s="133">
        <v>16509454462550.871</v>
      </c>
      <c r="N4004" s="133">
        <v>17590454667531.322</v>
      </c>
      <c r="O4004" s="132">
        <v>0.62930236613519108</v>
      </c>
      <c r="P4004" s="132">
        <v>0.68913279386714099</v>
      </c>
      <c r="Q4004" s="133">
        <v>4339.03667181335</v>
      </c>
      <c r="R4004" s="426">
        <v>1.2209709778261546</v>
      </c>
    </row>
    <row r="4005" spans="1:18">
      <c r="A4005" s="134">
        <f t="shared" si="62"/>
        <v>4000</v>
      </c>
      <c r="B4005" s="131">
        <v>9588668.4400652554</v>
      </c>
      <c r="C4005" s="131">
        <v>17829767.04481405</v>
      </c>
      <c r="D4005" s="131">
        <v>629822.96089304099</v>
      </c>
      <c r="E4005" s="131">
        <v>5303506.2888289522</v>
      </c>
      <c r="F4005" s="133">
        <v>151836176551.62994</v>
      </c>
      <c r="G4005" s="133">
        <v>36921985194.696838</v>
      </c>
      <c r="H4005" s="133">
        <v>467218211775.42029</v>
      </c>
      <c r="I4005" s="133">
        <v>23613899476971.41</v>
      </c>
      <c r="J4005" s="133">
        <v>193792570445.46216</v>
      </c>
      <c r="K4005" s="133">
        <v>84688097386.173172</v>
      </c>
      <c r="L4005" s="133">
        <v>1256602883112.0012</v>
      </c>
      <c r="M4005" s="133">
        <v>25616201239690.465</v>
      </c>
      <c r="N4005" s="133">
        <v>27227066017762.871</v>
      </c>
      <c r="O4005" s="132">
        <v>0.69337211246103847</v>
      </c>
      <c r="P4005" s="132">
        <v>0.74667246153236311</v>
      </c>
      <c r="Q4005" s="133">
        <v>6716.0991657037175</v>
      </c>
      <c r="R4005" s="426">
        <v>0.92511943847980815</v>
      </c>
    </row>
    <row r="4006" spans="1:18">
      <c r="A4006" s="134">
        <f t="shared" si="62"/>
        <v>4001</v>
      </c>
      <c r="B4006" s="131">
        <v>18279697.841030143</v>
      </c>
      <c r="C4006" s="131">
        <v>11267733.641944842</v>
      </c>
      <c r="D4006" s="131">
        <v>667304.19310818263</v>
      </c>
      <c r="E4006" s="131">
        <v>2672463.2483720719</v>
      </c>
      <c r="F4006" s="133">
        <v>209379189805.03354</v>
      </c>
      <c r="G4006" s="133">
        <v>54857959617.619553</v>
      </c>
      <c r="H4006" s="133">
        <v>638759643677.32092</v>
      </c>
      <c r="I4006" s="133">
        <v>15694750334395.236</v>
      </c>
      <c r="J4006" s="133">
        <v>70797906460.718521</v>
      </c>
      <c r="K4006" s="133">
        <v>57089792042.013153</v>
      </c>
      <c r="L4006" s="133">
        <v>1285637894025.606</v>
      </c>
      <c r="M4006" s="133">
        <v>17747035570600.895</v>
      </c>
      <c r="N4006" s="133">
        <v>18941319592476.43</v>
      </c>
      <c r="O4006" s="132">
        <v>0.62358868913457988</v>
      </c>
      <c r="P4006" s="132">
        <v>0.68027916978506531</v>
      </c>
      <c r="Q4006" s="133">
        <v>4672.2544628703572</v>
      </c>
      <c r="R4006" s="426">
        <v>0.96155635166431108</v>
      </c>
    </row>
    <row r="4007" spans="1:18">
      <c r="A4007" s="134">
        <f t="shared" si="62"/>
        <v>4002</v>
      </c>
      <c r="B4007" s="131">
        <v>11247414.247958263</v>
      </c>
      <c r="C4007" s="131">
        <v>6735975.237184979</v>
      </c>
      <c r="D4007" s="131">
        <v>890587.10434712784</v>
      </c>
      <c r="E4007" s="131">
        <v>6044471.5875675417</v>
      </c>
      <c r="F4007" s="133">
        <v>174669330374.0163</v>
      </c>
      <c r="G4007" s="133">
        <v>49425340738.70929</v>
      </c>
      <c r="H4007" s="133">
        <v>260386288026.88202</v>
      </c>
      <c r="I4007" s="133">
        <v>12065111386973.344</v>
      </c>
      <c r="J4007" s="133">
        <v>273759900441.96344</v>
      </c>
      <c r="K4007" s="133">
        <v>92887748510.199417</v>
      </c>
      <c r="L4007" s="133">
        <v>1992630601793.71</v>
      </c>
      <c r="M4007" s="133">
        <v>14684775925746.098</v>
      </c>
      <c r="N4007" s="133">
        <v>15689957160803.902</v>
      </c>
      <c r="O4007" s="132">
        <v>0.56910498990350666</v>
      </c>
      <c r="P4007" s="132">
        <v>0.62242931964531201</v>
      </c>
      <c r="Q4007" s="133">
        <v>3870.2410362121122</v>
      </c>
      <c r="R4007" s="426">
        <v>1.0574532240004741</v>
      </c>
    </row>
    <row r="4008" spans="1:18">
      <c r="A4008" s="134">
        <f t="shared" si="62"/>
        <v>4003</v>
      </c>
      <c r="B4008" s="131">
        <v>9729844.9548327159</v>
      </c>
      <c r="C4008" s="131">
        <v>7774069.0575589351</v>
      </c>
      <c r="D4008" s="131">
        <v>1415761.5363447652</v>
      </c>
      <c r="E4008" s="131">
        <v>6771136.9466859996</v>
      </c>
      <c r="F4008" s="133">
        <v>199961131021.42944</v>
      </c>
      <c r="G4008" s="133">
        <v>54154920743.903442</v>
      </c>
      <c r="H4008" s="133">
        <v>493085779537.67023</v>
      </c>
      <c r="I4008" s="133">
        <v>13501987056409.527</v>
      </c>
      <c r="J4008" s="133">
        <v>634230607719.84973</v>
      </c>
      <c r="K4008" s="133">
        <v>102683552841.26956</v>
      </c>
      <c r="L4008" s="133">
        <v>2507144756912.7319</v>
      </c>
      <c r="M4008" s="133">
        <v>17239131753421.049</v>
      </c>
      <c r="N4008" s="133">
        <v>18329666820942.77</v>
      </c>
      <c r="O4008" s="132">
        <v>0.60782461724392634</v>
      </c>
      <c r="P4008" s="132">
        <v>0.67976998069070427</v>
      </c>
      <c r="Q4008" s="133">
        <v>4521.3781008738952</v>
      </c>
      <c r="R4008" s="426">
        <v>0.90911373037094545</v>
      </c>
    </row>
    <row r="4009" spans="1:18">
      <c r="A4009" s="134">
        <f t="shared" si="62"/>
        <v>4004</v>
      </c>
      <c r="B4009" s="131">
        <v>5386287.912003912</v>
      </c>
      <c r="C4009" s="131">
        <v>6237880.8576326119</v>
      </c>
      <c r="D4009" s="131">
        <v>1484729.3134180699</v>
      </c>
      <c r="E4009" s="131">
        <v>6385040.5717854667</v>
      </c>
      <c r="F4009" s="133">
        <v>257612671405.83725</v>
      </c>
      <c r="G4009" s="133">
        <v>65213420536.276405</v>
      </c>
      <c r="H4009" s="133">
        <v>687853600811.16284</v>
      </c>
      <c r="I4009" s="133">
        <v>11727518840138.238</v>
      </c>
      <c r="J4009" s="133">
        <v>622804605595.9231</v>
      </c>
      <c r="K4009" s="133">
        <v>215426028664.86835</v>
      </c>
      <c r="L4009" s="133">
        <v>4845718797157.6699</v>
      </c>
      <c r="M4009" s="133">
        <v>18099321872367.863</v>
      </c>
      <c r="N4009" s="133">
        <v>19299845514495.133</v>
      </c>
      <c r="O4009" s="132">
        <v>0.66524830758288622</v>
      </c>
      <c r="P4009" s="132">
        <v>0.73515136325954022</v>
      </c>
      <c r="Q4009" s="133">
        <v>4760.692036135948</v>
      </c>
      <c r="R4009" s="426">
        <v>1.2710605745435215</v>
      </c>
    </row>
    <row r="4010" spans="1:18">
      <c r="A4010" s="134">
        <f t="shared" si="62"/>
        <v>4005</v>
      </c>
      <c r="B4010" s="131">
        <v>10701537.178657845</v>
      </c>
      <c r="C4010" s="131">
        <v>10180011.749497842</v>
      </c>
      <c r="D4010" s="131">
        <v>1004895.0512007908</v>
      </c>
      <c r="E4010" s="131">
        <v>5710465.779438531</v>
      </c>
      <c r="F4010" s="133">
        <v>240487097108.11658</v>
      </c>
      <c r="G4010" s="133">
        <v>60209772317.390945</v>
      </c>
      <c r="H4010" s="133">
        <v>351438364746.1604</v>
      </c>
      <c r="I4010" s="133">
        <v>16044217985808.053</v>
      </c>
      <c r="J4010" s="133">
        <v>379510425992.89679</v>
      </c>
      <c r="K4010" s="133">
        <v>82911740539.213058</v>
      </c>
      <c r="L4010" s="133">
        <v>2062269360678.918</v>
      </c>
      <c r="M4010" s="133">
        <v>18920347877765.242</v>
      </c>
      <c r="N4010" s="133">
        <v>20053263526979.891</v>
      </c>
      <c r="O4010" s="132">
        <v>0.63787872838838378</v>
      </c>
      <c r="P4010" s="132">
        <v>0.70721850813484644</v>
      </c>
      <c r="Q4010" s="133">
        <v>4946.5376238233575</v>
      </c>
      <c r="R4010" s="426">
        <v>1.0667235519846487</v>
      </c>
    </row>
    <row r="4011" spans="1:18">
      <c r="A4011" s="134">
        <f t="shared" si="62"/>
        <v>4006</v>
      </c>
      <c r="B4011" s="131">
        <v>9731469.1911774948</v>
      </c>
      <c r="C4011" s="131">
        <v>4713787.8700735802</v>
      </c>
      <c r="D4011" s="131">
        <v>1052558.5827020151</v>
      </c>
      <c r="E4011" s="131">
        <v>6179025.0214470942</v>
      </c>
      <c r="F4011" s="133">
        <v>289964798277.09589</v>
      </c>
      <c r="G4011" s="133">
        <v>59679204880.15506</v>
      </c>
      <c r="H4011" s="133">
        <v>990204694373.61377</v>
      </c>
      <c r="I4011" s="133">
        <v>9593191496328.5898</v>
      </c>
      <c r="J4011" s="133">
        <v>267631966615.27469</v>
      </c>
      <c r="K4011" s="133">
        <v>116855911776.51331</v>
      </c>
      <c r="L4011" s="133">
        <v>2513075040411.7109</v>
      </c>
      <c r="M4011" s="133">
        <v>13480959109505.703</v>
      </c>
      <c r="N4011" s="133">
        <v>14393564168291.537</v>
      </c>
      <c r="O4011" s="132">
        <v>0.5571719859841856</v>
      </c>
      <c r="P4011" s="132">
        <v>0.63741486778554768</v>
      </c>
      <c r="Q4011" s="133">
        <v>3550.4598343097032</v>
      </c>
      <c r="R4011" s="426">
        <v>1.1210998426947991</v>
      </c>
    </row>
    <row r="4012" spans="1:18">
      <c r="A4012" s="134">
        <f t="shared" si="62"/>
        <v>4007</v>
      </c>
      <c r="B4012" s="131">
        <v>10618460.603524897</v>
      </c>
      <c r="C4012" s="131">
        <v>14582996.305419741</v>
      </c>
      <c r="D4012" s="131">
        <v>922766.02719409752</v>
      </c>
      <c r="E4012" s="131">
        <v>5255261.030395668</v>
      </c>
      <c r="F4012" s="133">
        <v>231959415382.30508</v>
      </c>
      <c r="G4012" s="133">
        <v>72974893217.086288</v>
      </c>
      <c r="H4012" s="133">
        <v>483202175185.2442</v>
      </c>
      <c r="I4012" s="133">
        <v>21232089504982.145</v>
      </c>
      <c r="J4012" s="133">
        <v>312878390722.4895</v>
      </c>
      <c r="K4012" s="133">
        <v>60177355444.797844</v>
      </c>
      <c r="L4012" s="133">
        <v>1938872733357.9861</v>
      </c>
      <c r="M4012" s="133">
        <v>24027220159692.66</v>
      </c>
      <c r="N4012" s="133">
        <v>25493110787759.672</v>
      </c>
      <c r="O4012" s="132">
        <v>0.69335163941978051</v>
      </c>
      <c r="P4012" s="132">
        <v>0.76108315778885405</v>
      </c>
      <c r="Q4012" s="133">
        <v>6288.3845061074671</v>
      </c>
      <c r="R4012" s="426">
        <v>1.091550747711014</v>
      </c>
    </row>
    <row r="4013" spans="1:18">
      <c r="A4013" s="134">
        <f t="shared" si="62"/>
        <v>4008</v>
      </c>
      <c r="B4013" s="131">
        <v>13993947.228953365</v>
      </c>
      <c r="C4013" s="131">
        <v>8919590.5909452476</v>
      </c>
      <c r="D4013" s="131">
        <v>1078303.1652068542</v>
      </c>
      <c r="E4013" s="131">
        <v>5415088.2990767043</v>
      </c>
      <c r="F4013" s="133">
        <v>160547198453.00467</v>
      </c>
      <c r="G4013" s="133">
        <v>51697759025.122406</v>
      </c>
      <c r="H4013" s="133">
        <v>0</v>
      </c>
      <c r="I4013" s="133">
        <v>14583163936870.305</v>
      </c>
      <c r="J4013" s="133">
        <v>328383921654.01196</v>
      </c>
      <c r="K4013" s="133">
        <v>104411049899.47878</v>
      </c>
      <c r="L4013" s="133">
        <v>1924916609786.6921</v>
      </c>
      <c r="M4013" s="133">
        <v>16940875518210.486</v>
      </c>
      <c r="N4013" s="133">
        <v>17834157024908.414</v>
      </c>
      <c r="O4013" s="132">
        <v>0.5596556509301357</v>
      </c>
      <c r="P4013" s="132">
        <v>0.64450966281823785</v>
      </c>
      <c r="Q4013" s="133">
        <v>4399.1507214870289</v>
      </c>
      <c r="R4013" s="426">
        <v>0.83499497473956386</v>
      </c>
    </row>
    <row r="4014" spans="1:18">
      <c r="A4014" s="134">
        <f t="shared" si="62"/>
        <v>4009</v>
      </c>
      <c r="B4014" s="131">
        <v>10343436.502554785</v>
      </c>
      <c r="C4014" s="131">
        <v>5736703.4159226613</v>
      </c>
      <c r="D4014" s="131">
        <v>634667.92074125528</v>
      </c>
      <c r="E4014" s="131">
        <v>4017369.1426476063</v>
      </c>
      <c r="F4014" s="133">
        <v>288500615406.85571</v>
      </c>
      <c r="G4014" s="133">
        <v>77613326861.775894</v>
      </c>
      <c r="H4014" s="133">
        <v>265976152000.82202</v>
      </c>
      <c r="I4014" s="133">
        <v>9597556008616.1855</v>
      </c>
      <c r="J4014" s="133">
        <v>301410624627.35114</v>
      </c>
      <c r="K4014" s="133">
        <v>76383018651.309586</v>
      </c>
      <c r="L4014" s="133">
        <v>1313536268728.5586</v>
      </c>
      <c r="M4014" s="133">
        <v>11554862072624.229</v>
      </c>
      <c r="N4014" s="133">
        <v>12384775298609.602</v>
      </c>
      <c r="O4014" s="132">
        <v>0.58359758871741196</v>
      </c>
      <c r="P4014" s="132">
        <v>0.6353876827415128</v>
      </c>
      <c r="Q4014" s="133">
        <v>3054.9519730166753</v>
      </c>
      <c r="R4014" s="426">
        <v>1.0264134547280002</v>
      </c>
    </row>
    <row r="4015" spans="1:18">
      <c r="A4015" s="134">
        <f t="shared" si="62"/>
        <v>4010</v>
      </c>
      <c r="B4015" s="131">
        <v>7954656.0173619986</v>
      </c>
      <c r="C4015" s="131">
        <v>7681130.7248441093</v>
      </c>
      <c r="D4015" s="131">
        <v>960634.93340841518</v>
      </c>
      <c r="E4015" s="131">
        <v>4964661.9182570018</v>
      </c>
      <c r="F4015" s="133">
        <v>200632735153.56546</v>
      </c>
      <c r="G4015" s="133">
        <v>37668861470.317902</v>
      </c>
      <c r="H4015" s="133">
        <v>418161396129.10315</v>
      </c>
      <c r="I4015" s="133">
        <v>13943248620701.896</v>
      </c>
      <c r="J4015" s="133">
        <v>359542733176.82007</v>
      </c>
      <c r="K4015" s="133">
        <v>55274617557.694633</v>
      </c>
      <c r="L4015" s="133">
        <v>1792950810188.061</v>
      </c>
      <c r="M4015" s="133">
        <v>16569178177753.576</v>
      </c>
      <c r="N4015" s="133">
        <v>17649001648106.25</v>
      </c>
      <c r="O4015" s="132">
        <v>0.65857015098638161</v>
      </c>
      <c r="P4015" s="132">
        <v>0.7230922034351166</v>
      </c>
      <c r="Q4015" s="133">
        <v>4353.4784529122471</v>
      </c>
      <c r="R4015" s="426">
        <v>0.92596315456357492</v>
      </c>
    </row>
    <row r="4016" spans="1:18">
      <c r="A4016" s="134">
        <f t="shared" si="62"/>
        <v>4011</v>
      </c>
      <c r="B4016" s="131">
        <v>7471892.5408850927</v>
      </c>
      <c r="C4016" s="131">
        <v>4187831.8021932337</v>
      </c>
      <c r="D4016" s="131">
        <v>1595516.7762008545</v>
      </c>
      <c r="E4016" s="131">
        <v>4128287.3411509339</v>
      </c>
      <c r="F4016" s="133">
        <v>199537653451.84076</v>
      </c>
      <c r="G4016" s="133">
        <v>59417863989.172607</v>
      </c>
      <c r="H4016" s="133">
        <v>553778334029.45532</v>
      </c>
      <c r="I4016" s="133">
        <v>8733126196726.1436</v>
      </c>
      <c r="J4016" s="133">
        <v>227928855428.55713</v>
      </c>
      <c r="K4016" s="133">
        <v>111961503659.77208</v>
      </c>
      <c r="L4016" s="133">
        <v>4918373238512.4141</v>
      </c>
      <c r="M4016" s="133">
        <v>14545168128356.342</v>
      </c>
      <c r="N4016" s="133">
        <v>15494206826055.012</v>
      </c>
      <c r="O4016" s="132">
        <v>0.61144816282292025</v>
      </c>
      <c r="P4016" s="132">
        <v>0.68674242941873953</v>
      </c>
      <c r="Q4016" s="133">
        <v>3821.9553098310339</v>
      </c>
      <c r="R4016" s="426">
        <v>1.2967353719590695</v>
      </c>
    </row>
    <row r="4017" spans="1:18">
      <c r="A4017" s="134">
        <f t="shared" si="62"/>
        <v>4012</v>
      </c>
      <c r="B4017" s="131">
        <v>14552078.529896364</v>
      </c>
      <c r="C4017" s="131">
        <v>8753145.8082076348</v>
      </c>
      <c r="D4017" s="131">
        <v>891125.89855086431</v>
      </c>
      <c r="E4017" s="131">
        <v>3897106.3939599269</v>
      </c>
      <c r="F4017" s="133">
        <v>291541854641.64154</v>
      </c>
      <c r="G4017" s="133">
        <v>83918303245.170151</v>
      </c>
      <c r="H4017" s="133">
        <v>905687360643.01868</v>
      </c>
      <c r="I4017" s="133">
        <v>15431020830686.273</v>
      </c>
      <c r="J4017" s="133">
        <v>166420120841.59</v>
      </c>
      <c r="K4017" s="133">
        <v>86930510564.588211</v>
      </c>
      <c r="L4017" s="133">
        <v>2526177095127.9521</v>
      </c>
      <c r="M4017" s="133">
        <v>19116235917863.422</v>
      </c>
      <c r="N4017" s="133">
        <v>20350833505832.625</v>
      </c>
      <c r="O4017" s="132">
        <v>0.63662358916419504</v>
      </c>
      <c r="P4017" s="132">
        <v>0.71166283222663229</v>
      </c>
      <c r="Q4017" s="133">
        <v>5019.9391972946778</v>
      </c>
      <c r="R4017" s="426">
        <v>1.2280446880180564</v>
      </c>
    </row>
    <row r="4018" spans="1:18">
      <c r="A4018" s="134">
        <f t="shared" si="62"/>
        <v>4013</v>
      </c>
      <c r="B4018" s="131">
        <v>6839047.4102888787</v>
      </c>
      <c r="C4018" s="131">
        <v>10298102.948231092</v>
      </c>
      <c r="D4018" s="131">
        <v>1316986.4440693145</v>
      </c>
      <c r="E4018" s="131">
        <v>5076457.5009059459</v>
      </c>
      <c r="F4018" s="133">
        <v>232332925048.01825</v>
      </c>
      <c r="G4018" s="133">
        <v>36523143759.566574</v>
      </c>
      <c r="H4018" s="133">
        <v>304732736465.00891</v>
      </c>
      <c r="I4018" s="133">
        <v>17820482010321.996</v>
      </c>
      <c r="J4018" s="133">
        <v>403045578236.31104</v>
      </c>
      <c r="K4018" s="133">
        <v>105477387666.69368</v>
      </c>
      <c r="L4018" s="133">
        <v>2619947212439.2974</v>
      </c>
      <c r="M4018" s="133">
        <v>21253684925129.309</v>
      </c>
      <c r="N4018" s="133">
        <v>22652178981393.785</v>
      </c>
      <c r="O4018" s="132">
        <v>0.70018999848489138</v>
      </c>
      <c r="P4018" s="132">
        <v>0.76343943417447768</v>
      </c>
      <c r="Q4018" s="133">
        <v>5587.6119835702475</v>
      </c>
      <c r="R4018" s="426">
        <v>1.0021212985629915</v>
      </c>
    </row>
    <row r="4019" spans="1:18">
      <c r="A4019" s="134">
        <f t="shared" si="62"/>
        <v>4014</v>
      </c>
      <c r="B4019" s="131">
        <v>8024996.3682269454</v>
      </c>
      <c r="C4019" s="131">
        <v>4984210.5360052763</v>
      </c>
      <c r="D4019" s="131">
        <v>1222973.0757188415</v>
      </c>
      <c r="E4019" s="131">
        <v>4366989.4001400992</v>
      </c>
      <c r="F4019" s="133">
        <v>247734990352.91116</v>
      </c>
      <c r="G4019" s="133">
        <v>67570430179.767822</v>
      </c>
      <c r="H4019" s="133">
        <v>474268342949.79712</v>
      </c>
      <c r="I4019" s="133">
        <v>9087979412433.8809</v>
      </c>
      <c r="J4019" s="133">
        <v>384671435465.01172</v>
      </c>
      <c r="K4019" s="133">
        <v>141235310903.30414</v>
      </c>
      <c r="L4019" s="133">
        <v>2602264157240.167</v>
      </c>
      <c r="M4019" s="133">
        <v>12690418658992.16</v>
      </c>
      <c r="N4019" s="133">
        <v>13612070825329.732</v>
      </c>
      <c r="O4019" s="132">
        <v>0.6045030701754105</v>
      </c>
      <c r="P4019" s="132">
        <v>0.67633716407344957</v>
      </c>
      <c r="Q4019" s="133">
        <v>3357.688906100082</v>
      </c>
      <c r="R4019" s="426">
        <v>1.0588806397342738</v>
      </c>
    </row>
    <row r="4020" spans="1:18">
      <c r="A4020" s="134">
        <f t="shared" si="62"/>
        <v>4015</v>
      </c>
      <c r="B4020" s="131">
        <v>9400125.225136023</v>
      </c>
      <c r="C4020" s="131">
        <v>16903789.961811803</v>
      </c>
      <c r="D4020" s="131">
        <v>979338.71006591409</v>
      </c>
      <c r="E4020" s="131">
        <v>4011573.6684099156</v>
      </c>
      <c r="F4020" s="133">
        <v>194172756772.21875</v>
      </c>
      <c r="G4020" s="133">
        <v>53386207825.004318</v>
      </c>
      <c r="H4020" s="133">
        <v>397150899620.64807</v>
      </c>
      <c r="I4020" s="133">
        <v>20609231751819.902</v>
      </c>
      <c r="J4020" s="133">
        <v>331923564755.28979</v>
      </c>
      <c r="K4020" s="133">
        <v>69113950607.217163</v>
      </c>
      <c r="L4020" s="133">
        <v>2201499578511.7295</v>
      </c>
      <c r="M4020" s="133">
        <v>23608919745314.789</v>
      </c>
      <c r="N4020" s="133">
        <v>25142128310644.16</v>
      </c>
      <c r="O4020" s="132">
        <v>0.72536378160027748</v>
      </c>
      <c r="P4020" s="132">
        <v>0.77843366234333855</v>
      </c>
      <c r="Q4020" s="133">
        <v>6201.8076740612132</v>
      </c>
      <c r="R4020" s="426">
        <v>0.99779626421862477</v>
      </c>
    </row>
    <row r="4021" spans="1:18">
      <c r="A4021" s="134">
        <f t="shared" si="62"/>
        <v>4016</v>
      </c>
      <c r="B4021" s="131">
        <v>8215933.7882796526</v>
      </c>
      <c r="C4021" s="131">
        <v>5755506.2123744749</v>
      </c>
      <c r="D4021" s="131">
        <v>1063840.6829704887</v>
      </c>
      <c r="E4021" s="131">
        <v>4450906.6259463374</v>
      </c>
      <c r="F4021" s="133">
        <v>215401796961.60065</v>
      </c>
      <c r="G4021" s="133">
        <v>37695748097.751801</v>
      </c>
      <c r="H4021" s="133">
        <v>466219265219.93945</v>
      </c>
      <c r="I4021" s="133">
        <v>12296181789397.852</v>
      </c>
      <c r="J4021" s="133">
        <v>273053778455.34814</v>
      </c>
      <c r="K4021" s="133">
        <v>84115162713.876938</v>
      </c>
      <c r="L4021" s="133">
        <v>2191914491930.9517</v>
      </c>
      <c r="M4021" s="133">
        <v>15311484487717.967</v>
      </c>
      <c r="N4021" s="133">
        <v>16352281043983.58</v>
      </c>
      <c r="O4021" s="132">
        <v>0.63097370191089608</v>
      </c>
      <c r="P4021" s="132">
        <v>0.69440829178624974</v>
      </c>
      <c r="Q4021" s="133">
        <v>4033.6164390684708</v>
      </c>
      <c r="R4021" s="426">
        <v>0.93245655853849829</v>
      </c>
    </row>
    <row r="4022" spans="1:18">
      <c r="A4022" s="134">
        <f t="shared" si="62"/>
        <v>4017</v>
      </c>
      <c r="B4022" s="131">
        <v>11511311.863841938</v>
      </c>
      <c r="C4022" s="131">
        <v>6185705.2697007749</v>
      </c>
      <c r="D4022" s="131">
        <v>1123541.9035680955</v>
      </c>
      <c r="E4022" s="131">
        <v>4542015.6557751317</v>
      </c>
      <c r="F4022" s="133">
        <v>222594001727.14282</v>
      </c>
      <c r="G4022" s="133">
        <v>56867286739.879684</v>
      </c>
      <c r="H4022" s="133">
        <v>286223240280.22876</v>
      </c>
      <c r="I4022" s="133">
        <v>10662672574974.953</v>
      </c>
      <c r="J4022" s="133">
        <v>327871347764.32831</v>
      </c>
      <c r="K4022" s="133">
        <v>116963899752.52049</v>
      </c>
      <c r="L4022" s="133">
        <v>2356019071792.5259</v>
      </c>
      <c r="M4022" s="133">
        <v>13749750134564.555</v>
      </c>
      <c r="N4022" s="133">
        <v>14680602587842.406</v>
      </c>
      <c r="O4022" s="132">
        <v>0.58881620063067253</v>
      </c>
      <c r="P4022" s="132">
        <v>0.65270787540834063</v>
      </c>
      <c r="Q4022" s="133">
        <v>3621.2635885156405</v>
      </c>
      <c r="R4022" s="426">
        <v>1.0233776172640814</v>
      </c>
    </row>
    <row r="4023" spans="1:18">
      <c r="A4023" s="134">
        <f t="shared" si="62"/>
        <v>4018</v>
      </c>
      <c r="B4023" s="131">
        <v>9289256.4175091684</v>
      </c>
      <c r="C4023" s="131">
        <v>4459050.091701</v>
      </c>
      <c r="D4023" s="131">
        <v>892313.58608219645</v>
      </c>
      <c r="E4023" s="131">
        <v>5107140.0598759074</v>
      </c>
      <c r="F4023" s="133">
        <v>250073062972.99487</v>
      </c>
      <c r="G4023" s="133">
        <v>50500067963.070938</v>
      </c>
      <c r="H4023" s="133">
        <v>756593966328.34839</v>
      </c>
      <c r="I4023" s="133">
        <v>9851551905541.1875</v>
      </c>
      <c r="J4023" s="133">
        <v>258949530401.92551</v>
      </c>
      <c r="K4023" s="133">
        <v>69198537221.212128</v>
      </c>
      <c r="L4023" s="133">
        <v>2335486455033.1841</v>
      </c>
      <c r="M4023" s="133">
        <v>13271780394525.857</v>
      </c>
      <c r="N4023" s="133">
        <v>14266478064130.287</v>
      </c>
      <c r="O4023" s="132">
        <v>0.58747655628619078</v>
      </c>
      <c r="P4023" s="132">
        <v>0.67087265271772711</v>
      </c>
      <c r="Q4023" s="133">
        <v>3519.1115106389461</v>
      </c>
      <c r="R4023" s="426">
        <v>1.260265848106614</v>
      </c>
    </row>
    <row r="4024" spans="1:18">
      <c r="A4024" s="134">
        <f t="shared" si="62"/>
        <v>4019</v>
      </c>
      <c r="B4024" s="131">
        <v>8565383.4543488044</v>
      </c>
      <c r="C4024" s="131">
        <v>8927569.3729347531</v>
      </c>
      <c r="D4024" s="131">
        <v>858105.04670870409</v>
      </c>
      <c r="E4024" s="131">
        <v>3800631.4456412173</v>
      </c>
      <c r="F4024" s="133">
        <v>200901354351.92859</v>
      </c>
      <c r="G4024" s="133">
        <v>50013513497.535004</v>
      </c>
      <c r="H4024" s="133">
        <v>572433546095.6134</v>
      </c>
      <c r="I4024" s="133">
        <v>14334248236487.135</v>
      </c>
      <c r="J4024" s="133">
        <v>241607426054.54422</v>
      </c>
      <c r="K4024" s="133">
        <v>62706705375.836777</v>
      </c>
      <c r="L4024" s="133">
        <v>1526638850239.6064</v>
      </c>
      <c r="M4024" s="133">
        <v>16737634764252.734</v>
      </c>
      <c r="N4024" s="133">
        <v>17836376934022.539</v>
      </c>
      <c r="O4024" s="132">
        <v>0.66592821093409815</v>
      </c>
      <c r="P4024" s="132">
        <v>0.73447545902411526</v>
      </c>
      <c r="Q4024" s="133">
        <v>4399.6983063696443</v>
      </c>
      <c r="R4024" s="426">
        <v>0.90925783000396421</v>
      </c>
    </row>
    <row r="4025" spans="1:18">
      <c r="A4025" s="134">
        <f t="shared" si="62"/>
        <v>4020</v>
      </c>
      <c r="B4025" s="131">
        <v>6912367.8402557122</v>
      </c>
      <c r="C4025" s="131">
        <v>5518130.9591798959</v>
      </c>
      <c r="D4025" s="131">
        <v>924387.12040296348</v>
      </c>
      <c r="E4025" s="131">
        <v>4875899.7488455065</v>
      </c>
      <c r="F4025" s="133">
        <v>246625997665.40021</v>
      </c>
      <c r="G4025" s="133">
        <v>44328534028.897812</v>
      </c>
      <c r="H4025" s="133">
        <v>520327765123.79907</v>
      </c>
      <c r="I4025" s="133">
        <v>12001115144573.525</v>
      </c>
      <c r="J4025" s="133">
        <v>297433686565.94043</v>
      </c>
      <c r="K4025" s="133">
        <v>85467913860.07962</v>
      </c>
      <c r="L4025" s="133">
        <v>2059077697883.7593</v>
      </c>
      <c r="M4025" s="133">
        <v>14963422208007.105</v>
      </c>
      <c r="N4025" s="133">
        <v>15964029579095.027</v>
      </c>
      <c r="O4025" s="132">
        <v>0.65984724090150915</v>
      </c>
      <c r="P4025" s="132">
        <v>0.72294503657902121</v>
      </c>
      <c r="Q4025" s="133">
        <v>3937.8464674630063</v>
      </c>
      <c r="R4025" s="426">
        <v>0.99635912635064716</v>
      </c>
    </row>
    <row r="4026" spans="1:18">
      <c r="A4026" s="134">
        <f t="shared" si="62"/>
        <v>4021</v>
      </c>
      <c r="B4026" s="131">
        <v>11965313.862064183</v>
      </c>
      <c r="C4026" s="131">
        <v>12878194.421146007</v>
      </c>
      <c r="D4026" s="131">
        <v>886982.52060261299</v>
      </c>
      <c r="E4026" s="131">
        <v>5504559.4030294828</v>
      </c>
      <c r="F4026" s="133">
        <v>237800919255.00012</v>
      </c>
      <c r="G4026" s="133">
        <v>65776832906.106232</v>
      </c>
      <c r="H4026" s="133">
        <v>555733207759.89929</v>
      </c>
      <c r="I4026" s="133">
        <v>17310913105684.357</v>
      </c>
      <c r="J4026" s="133">
        <v>430902746916.04675</v>
      </c>
      <c r="K4026" s="133">
        <v>75563415848.732117</v>
      </c>
      <c r="L4026" s="133">
        <v>2538188744266.8569</v>
      </c>
      <c r="M4026" s="133">
        <v>20911301220475.891</v>
      </c>
      <c r="N4026" s="133">
        <v>22128902652689.145</v>
      </c>
      <c r="O4026" s="132">
        <v>0.65788821703142486</v>
      </c>
      <c r="P4026" s="132">
        <v>0.72326375852938662</v>
      </c>
      <c r="Q4026" s="133">
        <v>5458.535434802453</v>
      </c>
      <c r="R4026" s="426">
        <v>1.2753919426392688</v>
      </c>
    </row>
    <row r="4027" spans="1:18">
      <c r="A4027" s="134">
        <f t="shared" si="62"/>
        <v>4022</v>
      </c>
      <c r="B4027" s="131">
        <v>11683305.99765167</v>
      </c>
      <c r="C4027" s="131">
        <v>8533895.4052401241</v>
      </c>
      <c r="D4027" s="131">
        <v>845668.86816813308</v>
      </c>
      <c r="E4027" s="131">
        <v>4915435.9164901366</v>
      </c>
      <c r="F4027" s="133">
        <v>220919622357.73343</v>
      </c>
      <c r="G4027" s="133">
        <v>43418563089.694443</v>
      </c>
      <c r="H4027" s="133">
        <v>0</v>
      </c>
      <c r="I4027" s="133">
        <v>18411125103246.996</v>
      </c>
      <c r="J4027" s="133">
        <v>263382200117.27551</v>
      </c>
      <c r="K4027" s="133">
        <v>77752452930.191788</v>
      </c>
      <c r="L4027" s="133">
        <v>2070038268492.647</v>
      </c>
      <c r="M4027" s="133">
        <v>20822298024787.113</v>
      </c>
      <c r="N4027" s="133">
        <v>22083807963586.996</v>
      </c>
      <c r="O4027" s="132">
        <v>0.64514623048261444</v>
      </c>
      <c r="P4027" s="132">
        <v>0.70266169805664058</v>
      </c>
      <c r="Q4027" s="133">
        <v>5447.4119298438573</v>
      </c>
      <c r="R4027" s="426">
        <v>1.1816146503462972</v>
      </c>
    </row>
    <row r="4028" spans="1:18">
      <c r="A4028" s="134">
        <f t="shared" si="62"/>
        <v>4023</v>
      </c>
      <c r="B4028" s="131">
        <v>12868984.075905247</v>
      </c>
      <c r="C4028" s="131">
        <v>21020044.203178462</v>
      </c>
      <c r="D4028" s="131">
        <v>1005455.8038176332</v>
      </c>
      <c r="E4028" s="131">
        <v>7510987.6356360335</v>
      </c>
      <c r="F4028" s="133">
        <v>273368625836.32251</v>
      </c>
      <c r="G4028" s="133">
        <v>78721634303.366806</v>
      </c>
      <c r="H4028" s="133">
        <v>720811856610.87292</v>
      </c>
      <c r="I4028" s="133">
        <v>27982981741165.484</v>
      </c>
      <c r="J4028" s="133">
        <v>493231942237.91357</v>
      </c>
      <c r="K4028" s="133">
        <v>106558414788.16377</v>
      </c>
      <c r="L4028" s="133">
        <v>1988251863348.5178</v>
      </c>
      <c r="M4028" s="133">
        <v>31291835818150.953</v>
      </c>
      <c r="N4028" s="133">
        <v>33253721665177.57</v>
      </c>
      <c r="O4028" s="132">
        <v>0.68007706597702722</v>
      </c>
      <c r="P4028" s="132">
        <v>0.74694180027549373</v>
      </c>
      <c r="Q4028" s="133">
        <v>8202.6940466644228</v>
      </c>
      <c r="R4028" s="426">
        <v>1.0617384927591305</v>
      </c>
    </row>
    <row r="4029" spans="1:18">
      <c r="A4029" s="134">
        <f t="shared" si="62"/>
        <v>4024</v>
      </c>
      <c r="B4029" s="131">
        <v>9909207.6057963185</v>
      </c>
      <c r="C4029" s="131">
        <v>6685962.9849195164</v>
      </c>
      <c r="D4029" s="131">
        <v>864852.54829052207</v>
      </c>
      <c r="E4029" s="131">
        <v>3786573.2011096515</v>
      </c>
      <c r="F4029" s="133">
        <v>179334412636.00409</v>
      </c>
      <c r="G4029" s="133">
        <v>59142528861.617325</v>
      </c>
      <c r="H4029" s="133">
        <v>392861367618.48059</v>
      </c>
      <c r="I4029" s="133">
        <v>9507372782089.0684</v>
      </c>
      <c r="J4029" s="133">
        <v>233859139209.81137</v>
      </c>
      <c r="K4029" s="133">
        <v>76898411653.702545</v>
      </c>
      <c r="L4029" s="133">
        <v>2095616852259.8708</v>
      </c>
      <c r="M4029" s="133">
        <v>12306608552830.934</v>
      </c>
      <c r="N4029" s="133">
        <v>13096943372607.223</v>
      </c>
      <c r="O4029" s="132">
        <v>0.59828220854998604</v>
      </c>
      <c r="P4029" s="132">
        <v>0.66096215989236839</v>
      </c>
      <c r="Q4029" s="133">
        <v>3230.6224402089842</v>
      </c>
      <c r="R4029" s="426">
        <v>1.1438872667837594</v>
      </c>
    </row>
    <row r="4030" spans="1:18">
      <c r="A4030" s="134">
        <f t="shared" si="62"/>
        <v>4025</v>
      </c>
      <c r="B4030" s="131">
        <v>8038247.2125877617</v>
      </c>
      <c r="C4030" s="131">
        <v>17662466.107532475</v>
      </c>
      <c r="D4030" s="131">
        <v>864569.34459310735</v>
      </c>
      <c r="E4030" s="131">
        <v>5160944.1295705223</v>
      </c>
      <c r="F4030" s="133">
        <v>251193657816.39972</v>
      </c>
      <c r="G4030" s="133">
        <v>48675979688.046288</v>
      </c>
      <c r="H4030" s="133">
        <v>808340802265.49878</v>
      </c>
      <c r="I4030" s="133">
        <v>24420591297069.063</v>
      </c>
      <c r="J4030" s="133">
        <v>325068942174.13232</v>
      </c>
      <c r="K4030" s="133">
        <v>50052895263.592674</v>
      </c>
      <c r="L4030" s="133">
        <v>1696358530054.72</v>
      </c>
      <c r="M4030" s="133">
        <v>27300412466827.008</v>
      </c>
      <c r="N4030" s="133">
        <v>29069924200899.652</v>
      </c>
      <c r="O4030" s="132">
        <v>0.7156663077016322</v>
      </c>
      <c r="P4030" s="132">
        <v>0.7851651402141655</v>
      </c>
      <c r="Q4030" s="133">
        <v>7170.6769119140727</v>
      </c>
      <c r="R4030" s="426">
        <v>1.0529175078032722</v>
      </c>
    </row>
    <row r="4031" spans="1:18">
      <c r="A4031" s="134">
        <f t="shared" si="62"/>
        <v>4026</v>
      </c>
      <c r="B4031" s="131">
        <v>10291229.879446499</v>
      </c>
      <c r="C4031" s="131">
        <v>4648861.9285869589</v>
      </c>
      <c r="D4031" s="131">
        <v>1158945.8135158126</v>
      </c>
      <c r="E4031" s="131">
        <v>3622106.8038849328</v>
      </c>
      <c r="F4031" s="133">
        <v>173759395914.51257</v>
      </c>
      <c r="G4031" s="133">
        <v>52861920261.68676</v>
      </c>
      <c r="H4031" s="133">
        <v>268000820154.56415</v>
      </c>
      <c r="I4031" s="133">
        <v>7203966422881.5156</v>
      </c>
      <c r="J4031" s="133">
        <v>230217220973.22925</v>
      </c>
      <c r="K4031" s="133">
        <v>189638536689.42419</v>
      </c>
      <c r="L4031" s="133">
        <v>2911806025198.1221</v>
      </c>
      <c r="M4031" s="133">
        <v>10803629025896.855</v>
      </c>
      <c r="N4031" s="133">
        <v>11476948055988.703</v>
      </c>
      <c r="O4031" s="132">
        <v>0.53988026901025188</v>
      </c>
      <c r="P4031" s="132">
        <v>0.62229471865357744</v>
      </c>
      <c r="Q4031" s="133">
        <v>2831.0182673874451</v>
      </c>
      <c r="R4031" s="426">
        <v>1.2333632069178646</v>
      </c>
    </row>
    <row r="4032" spans="1:18">
      <c r="A4032" s="134">
        <f t="shared" si="62"/>
        <v>4027</v>
      </c>
      <c r="B4032" s="131">
        <v>10487628.886365918</v>
      </c>
      <c r="C4032" s="131">
        <v>4381391.0342026688</v>
      </c>
      <c r="D4032" s="131">
        <v>1021138.5482690998</v>
      </c>
      <c r="E4032" s="131">
        <v>3294343.0525184302</v>
      </c>
      <c r="F4032" s="133">
        <v>238733580032.38251</v>
      </c>
      <c r="G4032" s="133">
        <v>64431244073.730644</v>
      </c>
      <c r="H4032" s="133">
        <v>260634741860.20715</v>
      </c>
      <c r="I4032" s="133">
        <v>9934621674960.6484</v>
      </c>
      <c r="J4032" s="133">
        <v>191971885438.52161</v>
      </c>
      <c r="K4032" s="133">
        <v>85097927955.612</v>
      </c>
      <c r="L4032" s="133">
        <v>2302849749252.417</v>
      </c>
      <c r="M4032" s="133">
        <v>12775175979467.406</v>
      </c>
      <c r="N4032" s="133">
        <v>13666896623601.963</v>
      </c>
      <c r="O4032" s="132">
        <v>0.60053289539860244</v>
      </c>
      <c r="P4032" s="132">
        <v>0.65274682228793202</v>
      </c>
      <c r="Q4032" s="133">
        <v>3371.2127833255954</v>
      </c>
      <c r="R4032" s="426">
        <v>1.1284889184456504</v>
      </c>
    </row>
    <row r="4033" spans="1:18">
      <c r="A4033" s="134">
        <f t="shared" si="62"/>
        <v>4028</v>
      </c>
      <c r="B4033" s="131">
        <v>9506715.3190642241</v>
      </c>
      <c r="C4033" s="131">
        <v>5043585.1909775604</v>
      </c>
      <c r="D4033" s="131">
        <v>790500.04990242794</v>
      </c>
      <c r="E4033" s="131">
        <v>4986187.8014733307</v>
      </c>
      <c r="F4033" s="133">
        <v>240813128669.46295</v>
      </c>
      <c r="G4033" s="133">
        <v>48937314739.31926</v>
      </c>
      <c r="H4033" s="133">
        <v>543040539124.40247</v>
      </c>
      <c r="I4033" s="133">
        <v>12142345362408.436</v>
      </c>
      <c r="J4033" s="133">
        <v>315152967666.54547</v>
      </c>
      <c r="K4033" s="133">
        <v>97839148248.794693</v>
      </c>
      <c r="L4033" s="133">
        <v>1892746376126.2458</v>
      </c>
      <c r="M4033" s="133">
        <v>14991124393574.424</v>
      </c>
      <c r="N4033" s="133">
        <v>16139069905447.914</v>
      </c>
      <c r="O4033" s="132">
        <v>0.6225282720054357</v>
      </c>
      <c r="P4033" s="132">
        <v>0.67659793962267878</v>
      </c>
      <c r="Q4033" s="133">
        <v>3981.0236569925787</v>
      </c>
      <c r="R4033" s="426">
        <v>1.1455075928622582</v>
      </c>
    </row>
    <row r="4034" spans="1:18">
      <c r="A4034" s="134">
        <f t="shared" si="62"/>
        <v>4029</v>
      </c>
      <c r="B4034" s="131">
        <v>12245386.798289733</v>
      </c>
      <c r="C4034" s="131">
        <v>5273317.4165282305</v>
      </c>
      <c r="D4034" s="131">
        <v>958547.02498521667</v>
      </c>
      <c r="E4034" s="131">
        <v>3908660.4723702492</v>
      </c>
      <c r="F4034" s="133">
        <v>258612425396.95551</v>
      </c>
      <c r="G4034" s="133">
        <v>71838504496.784653</v>
      </c>
      <c r="H4034" s="133">
        <v>641654637165.95544</v>
      </c>
      <c r="I4034" s="133">
        <v>10815979556740.875</v>
      </c>
      <c r="J4034" s="133">
        <v>160807885377.08167</v>
      </c>
      <c r="K4034" s="133">
        <v>77714361545.847977</v>
      </c>
      <c r="L4034" s="133">
        <v>2861538917879.9946</v>
      </c>
      <c r="M4034" s="133">
        <v>14557695358709.754</v>
      </c>
      <c r="N4034" s="133">
        <v>15587482560131.875</v>
      </c>
      <c r="O4034" s="132">
        <v>0.57525889891269133</v>
      </c>
      <c r="P4034" s="132">
        <v>0.64163433063220265</v>
      </c>
      <c r="Q4034" s="133">
        <v>3844.963631014276</v>
      </c>
      <c r="R4034" s="426">
        <v>1.4404640646278177</v>
      </c>
    </row>
    <row r="4035" spans="1:18">
      <c r="A4035" s="134">
        <f t="shared" si="62"/>
        <v>4030</v>
      </c>
      <c r="B4035" s="131">
        <v>12050987.48929272</v>
      </c>
      <c r="C4035" s="131">
        <v>16287704.615829449</v>
      </c>
      <c r="D4035" s="131">
        <v>1448681.602052558</v>
      </c>
      <c r="E4035" s="131">
        <v>2912618.4881412801</v>
      </c>
      <c r="F4035" s="133">
        <v>233193030279.12125</v>
      </c>
      <c r="G4035" s="133">
        <v>74224562193.638962</v>
      </c>
      <c r="H4035" s="133">
        <v>783912234146.83496</v>
      </c>
      <c r="I4035" s="133">
        <v>26157010904560.805</v>
      </c>
      <c r="J4035" s="133">
        <v>154781470947.89426</v>
      </c>
      <c r="K4035" s="133">
        <v>120022013613.30595</v>
      </c>
      <c r="L4035" s="133">
        <v>2880686491778.5977</v>
      </c>
      <c r="M4035" s="133">
        <v>30096413115047.438</v>
      </c>
      <c r="N4035" s="133">
        <v>31928172168277.688</v>
      </c>
      <c r="O4035" s="132">
        <v>0.7089142578511034</v>
      </c>
      <c r="P4035" s="132">
        <v>0.78650955700509906</v>
      </c>
      <c r="Q4035" s="133">
        <v>7875.7208111193113</v>
      </c>
      <c r="R4035" s="426">
        <v>1.1012606644152947</v>
      </c>
    </row>
    <row r="4036" spans="1:18">
      <c r="A4036" s="134">
        <f t="shared" si="62"/>
        <v>4031</v>
      </c>
      <c r="B4036" s="131">
        <v>14212615.180600125</v>
      </c>
      <c r="C4036" s="131">
        <v>7699756.4261341877</v>
      </c>
      <c r="D4036" s="131">
        <v>1774481.3706620971</v>
      </c>
      <c r="E4036" s="131">
        <v>3061950.5183438384</v>
      </c>
      <c r="F4036" s="133">
        <v>238723157589.71271</v>
      </c>
      <c r="G4036" s="133">
        <v>45992547836.603661</v>
      </c>
      <c r="H4036" s="133">
        <v>631744146532.44983</v>
      </c>
      <c r="I4036" s="133">
        <v>10908620019420.787</v>
      </c>
      <c r="J4036" s="133">
        <v>151771581206.30405</v>
      </c>
      <c r="K4036" s="133">
        <v>174317659956.73798</v>
      </c>
      <c r="L4036" s="133">
        <v>4197771664106.6997</v>
      </c>
      <c r="M4036" s="133">
        <v>16064225071222.979</v>
      </c>
      <c r="N4036" s="133">
        <v>17078380204686.145</v>
      </c>
      <c r="O4036" s="132">
        <v>0.57806145631043404</v>
      </c>
      <c r="P4036" s="132">
        <v>0.67613929022281793</v>
      </c>
      <c r="Q4036" s="133">
        <v>4212.72328679974</v>
      </c>
      <c r="R4036" s="426">
        <v>1.1668581663863811</v>
      </c>
    </row>
    <row r="4037" spans="1:18">
      <c r="A4037" s="134">
        <f t="shared" si="62"/>
        <v>4032</v>
      </c>
      <c r="B4037" s="131">
        <v>11713562.219465235</v>
      </c>
      <c r="C4037" s="131">
        <v>5725383.6769067906</v>
      </c>
      <c r="D4037" s="131">
        <v>959196.19437538949</v>
      </c>
      <c r="E4037" s="131">
        <v>4685784.6451993082</v>
      </c>
      <c r="F4037" s="133">
        <v>283268868227.35962</v>
      </c>
      <c r="G4037" s="133">
        <v>82580335011.450897</v>
      </c>
      <c r="H4037" s="133">
        <v>509390458556.27576</v>
      </c>
      <c r="I4037" s="133">
        <v>10294858904915.684</v>
      </c>
      <c r="J4037" s="133">
        <v>253097577112.4733</v>
      </c>
      <c r="K4037" s="133">
        <v>83743117157.137955</v>
      </c>
      <c r="L4037" s="133">
        <v>2052347141713.1399</v>
      </c>
      <c r="M4037" s="133">
        <v>13193437199454.711</v>
      </c>
      <c r="N4037" s="133">
        <v>14086717772638.504</v>
      </c>
      <c r="O4037" s="132">
        <v>0.56665789661543642</v>
      </c>
      <c r="P4037" s="132">
        <v>0.64119014655344209</v>
      </c>
      <c r="Q4037" s="133">
        <v>3474.7700475181314</v>
      </c>
      <c r="R4037" s="426">
        <v>1.1049128290840886</v>
      </c>
    </row>
    <row r="4038" spans="1:18">
      <c r="A4038" s="134">
        <f t="shared" si="62"/>
        <v>4033</v>
      </c>
      <c r="B4038" s="131">
        <v>10054501.811079983</v>
      </c>
      <c r="C4038" s="131">
        <v>6460337.5996195115</v>
      </c>
      <c r="D4038" s="131">
        <v>1023162.5245523857</v>
      </c>
      <c r="E4038" s="131">
        <v>3967720.8277959009</v>
      </c>
      <c r="F4038" s="133">
        <v>175755899172.71075</v>
      </c>
      <c r="G4038" s="133">
        <v>43674133739.436295</v>
      </c>
      <c r="H4038" s="133">
        <v>135702117751.06342</v>
      </c>
      <c r="I4038" s="133">
        <v>10454315525371.877</v>
      </c>
      <c r="J4038" s="133">
        <v>223681655206.37769</v>
      </c>
      <c r="K4038" s="133">
        <v>91295334704.752045</v>
      </c>
      <c r="L4038" s="133">
        <v>2848166487970.5054</v>
      </c>
      <c r="M4038" s="133">
        <v>13753161121004.574</v>
      </c>
      <c r="N4038" s="133">
        <v>14583377446362.141</v>
      </c>
      <c r="O4038" s="132">
        <v>0.62189902525720964</v>
      </c>
      <c r="P4038" s="132">
        <v>0.68084794458331488</v>
      </c>
      <c r="Q4038" s="133">
        <v>3597.2810671835573</v>
      </c>
      <c r="R4038" s="426">
        <v>1.2424039741789576</v>
      </c>
    </row>
    <row r="4039" spans="1:18">
      <c r="A4039" s="134">
        <f t="shared" si="62"/>
        <v>4034</v>
      </c>
      <c r="B4039" s="131">
        <v>12854978.722293856</v>
      </c>
      <c r="C4039" s="131">
        <v>5585152.7181217773</v>
      </c>
      <c r="D4039" s="131">
        <v>650135.72677832725</v>
      </c>
      <c r="E4039" s="131">
        <v>6763458.8843099214</v>
      </c>
      <c r="F4039" s="133">
        <v>257646327134.20667</v>
      </c>
      <c r="G4039" s="133">
        <v>61700731405.369049</v>
      </c>
      <c r="H4039" s="133">
        <v>453107654119.06873</v>
      </c>
      <c r="I4039" s="133">
        <v>10005384912134.277</v>
      </c>
      <c r="J4039" s="133">
        <v>535017863880.07849</v>
      </c>
      <c r="K4039" s="133">
        <v>66647669239.101295</v>
      </c>
      <c r="L4039" s="133">
        <v>1568584528578.76</v>
      </c>
      <c r="M4039" s="133">
        <v>12628742627951.285</v>
      </c>
      <c r="N4039" s="133">
        <v>13583300906754.199</v>
      </c>
      <c r="O4039" s="132">
        <v>0.53921949829562021</v>
      </c>
      <c r="P4039" s="132">
        <v>0.59377616515043763</v>
      </c>
      <c r="Q4039" s="133">
        <v>3350.5922315624566</v>
      </c>
      <c r="R4039" s="426">
        <v>1.1725404968290987</v>
      </c>
    </row>
    <row r="4040" spans="1:18">
      <c r="A4040" s="134">
        <f t="shared" ref="A4040:A4103" si="63">A4039+1</f>
        <v>4035</v>
      </c>
      <c r="B4040" s="131">
        <v>8822030.403379906</v>
      </c>
      <c r="C4040" s="131">
        <v>7709240.8981801718</v>
      </c>
      <c r="D4040" s="131">
        <v>1400132.0705093353</v>
      </c>
      <c r="E4040" s="131">
        <v>5669929.809040932</v>
      </c>
      <c r="F4040" s="133">
        <v>193292896211.4303</v>
      </c>
      <c r="G4040" s="133">
        <v>53653161272.151321</v>
      </c>
      <c r="H4040" s="133">
        <v>98353324378.756485</v>
      </c>
      <c r="I4040" s="133">
        <v>12947847445047.393</v>
      </c>
      <c r="J4040" s="133">
        <v>361266872342.74652</v>
      </c>
      <c r="K4040" s="133">
        <v>155533211281.01041</v>
      </c>
      <c r="L4040" s="133">
        <v>3426790637720.8745</v>
      </c>
      <c r="M4040" s="133">
        <v>16989791490770.779</v>
      </c>
      <c r="N4040" s="133">
        <v>18099856126079.922</v>
      </c>
      <c r="O4040" s="132">
        <v>0.61743685954507477</v>
      </c>
      <c r="P4040" s="132">
        <v>0.6842820704252931</v>
      </c>
      <c r="Q4040" s="133">
        <v>4464.6907069758072</v>
      </c>
      <c r="R4040" s="426">
        <v>1.1292083433345992</v>
      </c>
    </row>
    <row r="4041" spans="1:18">
      <c r="A4041" s="134">
        <f t="shared" si="63"/>
        <v>4036</v>
      </c>
      <c r="B4041" s="131">
        <v>10977189.035321113</v>
      </c>
      <c r="C4041" s="131">
        <v>4933711.0379629945</v>
      </c>
      <c r="D4041" s="131">
        <v>655460.17045554286</v>
      </c>
      <c r="E4041" s="131">
        <v>3814415.5021264236</v>
      </c>
      <c r="F4041" s="133">
        <v>246013545870.72418</v>
      </c>
      <c r="G4041" s="133">
        <v>53848779413.61644</v>
      </c>
      <c r="H4041" s="133">
        <v>735724710022.04358</v>
      </c>
      <c r="I4041" s="133">
        <v>9896189286090.0879</v>
      </c>
      <c r="J4041" s="133">
        <v>276609844729.57654</v>
      </c>
      <c r="K4041" s="133">
        <v>46056331710.196686</v>
      </c>
      <c r="L4041" s="133">
        <v>1559070446716.8523</v>
      </c>
      <c r="M4041" s="133">
        <v>12513650619268.756</v>
      </c>
      <c r="N4041" s="133">
        <v>13465031808950.482</v>
      </c>
      <c r="O4041" s="132">
        <v>0.60947972207715817</v>
      </c>
      <c r="P4041" s="132">
        <v>0.68027157038248165</v>
      </c>
      <c r="Q4041" s="133">
        <v>3321.4187984584319</v>
      </c>
      <c r="R4041" s="426">
        <v>1.2187958440956475</v>
      </c>
    </row>
    <row r="4042" spans="1:18">
      <c r="A4042" s="134">
        <f t="shared" si="63"/>
        <v>4037</v>
      </c>
      <c r="B4042" s="131">
        <v>8057396.4380614394</v>
      </c>
      <c r="C4042" s="131">
        <v>3149611.596346159</v>
      </c>
      <c r="D4042" s="131">
        <v>1141762.108136598</v>
      </c>
      <c r="E4042" s="131">
        <v>3559975.9973804308</v>
      </c>
      <c r="F4042" s="133">
        <v>161877142159.95792</v>
      </c>
      <c r="G4042" s="133">
        <v>46169075552.43618</v>
      </c>
      <c r="H4042" s="133">
        <v>796525649434.59082</v>
      </c>
      <c r="I4042" s="133">
        <v>6294348354671.3428</v>
      </c>
      <c r="J4042" s="133">
        <v>305052910903.33521</v>
      </c>
      <c r="K4042" s="133">
        <v>86863493040.445419</v>
      </c>
      <c r="L4042" s="133">
        <v>2603219236692.7529</v>
      </c>
      <c r="M4042" s="133">
        <v>10086009644742.467</v>
      </c>
      <c r="N4042" s="133">
        <v>10860230556264.654</v>
      </c>
      <c r="O4042" s="132">
        <v>0.57563615448924266</v>
      </c>
      <c r="P4042" s="132">
        <v>0.65895091409343154</v>
      </c>
      <c r="Q4042" s="133">
        <v>2678.8925891131362</v>
      </c>
      <c r="R4042" s="426">
        <v>1.1293029505945062</v>
      </c>
    </row>
    <row r="4043" spans="1:18">
      <c r="A4043" s="134">
        <f t="shared" si="63"/>
        <v>4038</v>
      </c>
      <c r="B4043" s="131">
        <v>8202976.3022570331</v>
      </c>
      <c r="C4043" s="131">
        <v>8342257.6848996626</v>
      </c>
      <c r="D4043" s="131">
        <v>1271137.4606289561</v>
      </c>
      <c r="E4043" s="131">
        <v>3414644.7881994098</v>
      </c>
      <c r="F4043" s="133">
        <v>206626075389.9325</v>
      </c>
      <c r="G4043" s="133">
        <v>51083337713.146378</v>
      </c>
      <c r="H4043" s="133">
        <v>700324984476.88489</v>
      </c>
      <c r="I4043" s="133">
        <v>16018877443855.336</v>
      </c>
      <c r="J4043" s="133">
        <v>221978693941.84528</v>
      </c>
      <c r="K4043" s="133">
        <v>90640160651.580643</v>
      </c>
      <c r="L4043" s="133">
        <v>2998313569048.8867</v>
      </c>
      <c r="M4043" s="133">
        <v>20030134851974.531</v>
      </c>
      <c r="N4043" s="133">
        <v>21442159880944.832</v>
      </c>
      <c r="O4043" s="132">
        <v>0.68281639830981411</v>
      </c>
      <c r="P4043" s="132">
        <v>0.75045681125215269</v>
      </c>
      <c r="Q4043" s="133">
        <v>5289.1366257880691</v>
      </c>
      <c r="R4043" s="426">
        <v>1.1330474896065226</v>
      </c>
    </row>
    <row r="4044" spans="1:18">
      <c r="A4044" s="134">
        <f t="shared" si="63"/>
        <v>4039</v>
      </c>
      <c r="B4044" s="131">
        <v>11410459.273758315</v>
      </c>
      <c r="C4044" s="131">
        <v>9107218.3170138113</v>
      </c>
      <c r="D4044" s="131">
        <v>1423225.6410568389</v>
      </c>
      <c r="E4044" s="131">
        <v>3562262.842068431</v>
      </c>
      <c r="F4044" s="133">
        <v>277303957726.88843</v>
      </c>
      <c r="G4044" s="133">
        <v>70437723765.130234</v>
      </c>
      <c r="H4044" s="133">
        <v>731730577933.37305</v>
      </c>
      <c r="I4044" s="133">
        <v>15418820052665.91</v>
      </c>
      <c r="J4044" s="133">
        <v>257679558551.49213</v>
      </c>
      <c r="K4044" s="133">
        <v>157790719508.17987</v>
      </c>
      <c r="L4044" s="133">
        <v>3024909541133.9663</v>
      </c>
      <c r="M4044" s="133">
        <v>19590930449792.922</v>
      </c>
      <c r="N4044" s="133">
        <v>20884042215966.813</v>
      </c>
      <c r="O4044" s="132">
        <v>0.63807140177578314</v>
      </c>
      <c r="P4044" s="132">
        <v>0.71676506448837829</v>
      </c>
      <c r="Q4044" s="133">
        <v>5151.4657661486954</v>
      </c>
      <c r="R4044" s="426">
        <v>1.1382984528391307</v>
      </c>
    </row>
    <row r="4045" spans="1:18">
      <c r="A4045" s="134">
        <f t="shared" si="63"/>
        <v>4040</v>
      </c>
      <c r="B4045" s="131">
        <v>14144044.344176343</v>
      </c>
      <c r="C4045" s="131">
        <v>5967571.7284899382</v>
      </c>
      <c r="D4045" s="131">
        <v>750982.81787267036</v>
      </c>
      <c r="E4045" s="131">
        <v>4612969.7058626805</v>
      </c>
      <c r="F4045" s="133">
        <v>205436634458.13025</v>
      </c>
      <c r="G4045" s="133">
        <v>56024295415.849319</v>
      </c>
      <c r="H4045" s="133">
        <v>319837263225.23065</v>
      </c>
      <c r="I4045" s="133">
        <v>11290059647900.594</v>
      </c>
      <c r="J4045" s="133">
        <v>197113395562.58704</v>
      </c>
      <c r="K4045" s="133">
        <v>65265229267.761414</v>
      </c>
      <c r="L4045" s="133">
        <v>1617208185669.2803</v>
      </c>
      <c r="M4045" s="133">
        <v>13489483721625.453</v>
      </c>
      <c r="N4045" s="133">
        <v>14391970286583.889</v>
      </c>
      <c r="O4045" s="132">
        <v>0.56993227930503843</v>
      </c>
      <c r="P4045" s="132">
        <v>0.61009066364832254</v>
      </c>
      <c r="Q4045" s="133">
        <v>3550.0666715796469</v>
      </c>
      <c r="R4045" s="426">
        <v>0.99464599311354973</v>
      </c>
    </row>
    <row r="4046" spans="1:18">
      <c r="A4046" s="134">
        <f t="shared" si="63"/>
        <v>4041</v>
      </c>
      <c r="B4046" s="131">
        <v>7937489.7745370027</v>
      </c>
      <c r="C4046" s="131">
        <v>4748683.2861858699</v>
      </c>
      <c r="D4046" s="131">
        <v>1370644.0643948952</v>
      </c>
      <c r="E4046" s="131">
        <v>5570904.1746601984</v>
      </c>
      <c r="F4046" s="133">
        <v>144669734407.82529</v>
      </c>
      <c r="G4046" s="133">
        <v>41326471791.278748</v>
      </c>
      <c r="H4046" s="133">
        <v>553378350469.01965</v>
      </c>
      <c r="I4046" s="133">
        <v>8800833312873.7051</v>
      </c>
      <c r="J4046" s="133">
        <v>281635732768.60083</v>
      </c>
      <c r="K4046" s="133">
        <v>124048167501.383</v>
      </c>
      <c r="L4046" s="133">
        <v>2559143737973.1689</v>
      </c>
      <c r="M4046" s="133">
        <v>12319039301585.879</v>
      </c>
      <c r="N4046" s="133">
        <v>13229375856359.182</v>
      </c>
      <c r="O4046" s="132">
        <v>0.55053778020783095</v>
      </c>
      <c r="P4046" s="132">
        <v>0.63449988042807581</v>
      </c>
      <c r="Q4046" s="133">
        <v>3263.2895550959993</v>
      </c>
      <c r="R4046" s="426">
        <v>0.8961360784923823</v>
      </c>
    </row>
    <row r="4047" spans="1:18">
      <c r="A4047" s="134">
        <f t="shared" si="63"/>
        <v>4042</v>
      </c>
      <c r="B4047" s="131">
        <v>9125469.6758291349</v>
      </c>
      <c r="C4047" s="131">
        <v>5794869.0431940481</v>
      </c>
      <c r="D4047" s="131">
        <v>716365.73823386338</v>
      </c>
      <c r="E4047" s="131">
        <v>4343011.7080932483</v>
      </c>
      <c r="F4047" s="133">
        <v>154859442166.18665</v>
      </c>
      <c r="G4047" s="133">
        <v>53344154676.113327</v>
      </c>
      <c r="H4047" s="133">
        <v>446374377487.12128</v>
      </c>
      <c r="I4047" s="133">
        <v>8651953843716.0859</v>
      </c>
      <c r="J4047" s="133">
        <v>249824284134.73709</v>
      </c>
      <c r="K4047" s="133">
        <v>64046954858.635689</v>
      </c>
      <c r="L4047" s="133">
        <v>1315933704833.8425</v>
      </c>
      <c r="M4047" s="133">
        <v>10728133165030.42</v>
      </c>
      <c r="N4047" s="133">
        <v>11507437947548.723</v>
      </c>
      <c r="O4047" s="132">
        <v>0.56859147933066778</v>
      </c>
      <c r="P4047" s="132">
        <v>0.63651490818768641</v>
      </c>
      <c r="Q4047" s="133">
        <v>2838.5392075847863</v>
      </c>
      <c r="R4047" s="426">
        <v>0.90416274072717873</v>
      </c>
    </row>
    <row r="4048" spans="1:18">
      <c r="A4048" s="134">
        <f t="shared" si="63"/>
        <v>4043</v>
      </c>
      <c r="B4048" s="131">
        <v>9448576.8907291498</v>
      </c>
      <c r="C4048" s="131">
        <v>5452877.7753120465</v>
      </c>
      <c r="D4048" s="131">
        <v>1182001.8055925285</v>
      </c>
      <c r="E4048" s="131">
        <v>3678782.3882281315</v>
      </c>
      <c r="F4048" s="133">
        <v>171066467082.81854</v>
      </c>
      <c r="G4048" s="133">
        <v>25614684567.073524</v>
      </c>
      <c r="H4048" s="133">
        <v>651010824818.70129</v>
      </c>
      <c r="I4048" s="133">
        <v>10060440632038.23</v>
      </c>
      <c r="J4048" s="133">
        <v>266022962433.82855</v>
      </c>
      <c r="K4048" s="133">
        <v>88333808292.15242</v>
      </c>
      <c r="L4048" s="133">
        <v>2835798464403.3433</v>
      </c>
      <c r="M4048" s="133">
        <v>13901606691986.256</v>
      </c>
      <c r="N4048" s="133">
        <v>14901141437797.627</v>
      </c>
      <c r="O4048" s="132">
        <v>0.59988899852603939</v>
      </c>
      <c r="P4048" s="132">
        <v>0.68138915245264742</v>
      </c>
      <c r="Q4048" s="133">
        <v>3675.6638968420393</v>
      </c>
      <c r="R4048" s="426">
        <v>1.1199617722478066</v>
      </c>
    </row>
    <row r="4049" spans="1:18">
      <c r="A4049" s="134">
        <f t="shared" si="63"/>
        <v>4044</v>
      </c>
      <c r="B4049" s="131">
        <v>14661053.619460016</v>
      </c>
      <c r="C4049" s="131">
        <v>9757214.2787989657</v>
      </c>
      <c r="D4049" s="131">
        <v>620298.87088494725</v>
      </c>
      <c r="E4049" s="131">
        <v>7187155.6227298938</v>
      </c>
      <c r="F4049" s="133">
        <v>200867353685.80469</v>
      </c>
      <c r="G4049" s="133">
        <v>49800436110.450188</v>
      </c>
      <c r="H4049" s="133">
        <v>505639887859.99841</v>
      </c>
      <c r="I4049" s="133">
        <v>15227619312740.061</v>
      </c>
      <c r="J4049" s="133">
        <v>542145162817.25256</v>
      </c>
      <c r="K4049" s="133">
        <v>80401402064.727509</v>
      </c>
      <c r="L4049" s="133">
        <v>1239447839191.261</v>
      </c>
      <c r="M4049" s="133">
        <v>17595253604673.297</v>
      </c>
      <c r="N4049" s="133">
        <v>18780707857800.301</v>
      </c>
      <c r="O4049" s="132">
        <v>0.58263225495352133</v>
      </c>
      <c r="P4049" s="132">
        <v>0.64442275143131389</v>
      </c>
      <c r="Q4049" s="133">
        <v>4632.6363734090528</v>
      </c>
      <c r="R4049" s="426">
        <v>0.96755983786561883</v>
      </c>
    </row>
    <row r="4050" spans="1:18">
      <c r="A4050" s="134">
        <f t="shared" si="63"/>
        <v>4045</v>
      </c>
      <c r="B4050" s="131">
        <v>13129721.046698367</v>
      </c>
      <c r="C4050" s="131">
        <v>6406399.8888601735</v>
      </c>
      <c r="D4050" s="131">
        <v>1455540.5633508335</v>
      </c>
      <c r="E4050" s="131">
        <v>7954803.7632282209</v>
      </c>
      <c r="F4050" s="133">
        <v>354056882009.1582</v>
      </c>
      <c r="G4050" s="133">
        <v>75877413469.433319</v>
      </c>
      <c r="H4050" s="133">
        <v>413063651164.22314</v>
      </c>
      <c r="I4050" s="133">
        <v>12768974622735.338</v>
      </c>
      <c r="J4050" s="133">
        <v>338723442763.90259</v>
      </c>
      <c r="K4050" s="133">
        <v>121046279730.48892</v>
      </c>
      <c r="L4050" s="133">
        <v>5027911581936.5918</v>
      </c>
      <c r="M4050" s="133">
        <v>18669719578330.543</v>
      </c>
      <c r="N4050" s="133">
        <v>19863273916152.512</v>
      </c>
      <c r="O4050" s="132">
        <v>0.56935612093752164</v>
      </c>
      <c r="P4050" s="132">
        <v>0.63319170429052851</v>
      </c>
      <c r="Q4050" s="133">
        <v>4899.6728949562194</v>
      </c>
      <c r="R4050" s="426">
        <v>1.512737189996771</v>
      </c>
    </row>
    <row r="4051" spans="1:18">
      <c r="A4051" s="134">
        <f t="shared" si="63"/>
        <v>4046</v>
      </c>
      <c r="B4051" s="131">
        <v>12008990.860919759</v>
      </c>
      <c r="C4051" s="131">
        <v>16961686.239354122</v>
      </c>
      <c r="D4051" s="131">
        <v>533991.95533317188</v>
      </c>
      <c r="E4051" s="131">
        <v>2954925.7356775696</v>
      </c>
      <c r="F4051" s="133">
        <v>252581228249.64352</v>
      </c>
      <c r="G4051" s="133">
        <v>55941005474.600281</v>
      </c>
      <c r="H4051" s="133">
        <v>517625185996.83215</v>
      </c>
      <c r="I4051" s="133">
        <v>22629524715846.402</v>
      </c>
      <c r="J4051" s="133">
        <v>151151993500.05078</v>
      </c>
      <c r="K4051" s="133">
        <v>55402596065.529884</v>
      </c>
      <c r="L4051" s="133">
        <v>1218359456026.9797</v>
      </c>
      <c r="M4051" s="133">
        <v>24572063947435.797</v>
      </c>
      <c r="N4051" s="133">
        <v>26135377910714.711</v>
      </c>
      <c r="O4051" s="132">
        <v>0.71898533028439937</v>
      </c>
      <c r="P4051" s="132">
        <v>0.77766217534514137</v>
      </c>
      <c r="Q4051" s="133">
        <v>6446.8125088097459</v>
      </c>
      <c r="R4051" s="426">
        <v>1.0703339072542395</v>
      </c>
    </row>
    <row r="4052" spans="1:18">
      <c r="A4052" s="134">
        <f t="shared" si="63"/>
        <v>4047</v>
      </c>
      <c r="B4052" s="131">
        <v>11844283.842861678</v>
      </c>
      <c r="C4052" s="131">
        <v>10294644.010959418</v>
      </c>
      <c r="D4052" s="131">
        <v>874513.20487367851</v>
      </c>
      <c r="E4052" s="131">
        <v>3562499.4879763993</v>
      </c>
      <c r="F4052" s="133">
        <v>207490367071.34921</v>
      </c>
      <c r="G4052" s="133">
        <v>54196905604.646973</v>
      </c>
      <c r="H4052" s="133">
        <v>648482163855.64526</v>
      </c>
      <c r="I4052" s="133">
        <v>15807522488243.533</v>
      </c>
      <c r="J4052" s="133">
        <v>194909314003.56662</v>
      </c>
      <c r="K4052" s="133">
        <v>87675374076.033875</v>
      </c>
      <c r="L4052" s="133">
        <v>2217599851075.5156</v>
      </c>
      <c r="M4052" s="133">
        <v>18956189191254.293</v>
      </c>
      <c r="N4052" s="133">
        <v>20142533058108.43</v>
      </c>
      <c r="O4052" s="132">
        <v>0.6328519999779787</v>
      </c>
      <c r="P4052" s="132">
        <v>0.70965710829564965</v>
      </c>
      <c r="Q4052" s="133">
        <v>4968.5577351032143</v>
      </c>
      <c r="R4052" s="426">
        <v>1.325968503059727</v>
      </c>
    </row>
    <row r="4053" spans="1:18">
      <c r="A4053" s="134">
        <f t="shared" si="63"/>
        <v>4048</v>
      </c>
      <c r="B4053" s="131">
        <v>9062371.6301191393</v>
      </c>
      <c r="C4053" s="131">
        <v>16856384.373893596</v>
      </c>
      <c r="D4053" s="131">
        <v>763570.91629568976</v>
      </c>
      <c r="E4053" s="131">
        <v>4397327.6039035199</v>
      </c>
      <c r="F4053" s="133">
        <v>341811515561.66571</v>
      </c>
      <c r="G4053" s="133">
        <v>75920348287.620926</v>
      </c>
      <c r="H4053" s="133">
        <v>489504203511.77863</v>
      </c>
      <c r="I4053" s="133">
        <v>26709803899088.504</v>
      </c>
      <c r="J4053" s="133">
        <v>218951086271.85638</v>
      </c>
      <c r="K4053" s="133">
        <v>80623035873.88652</v>
      </c>
      <c r="L4053" s="133">
        <v>1410888703121.7395</v>
      </c>
      <c r="M4053" s="133">
        <v>28909770927867.762</v>
      </c>
      <c r="N4053" s="133">
        <v>30697058584199.926</v>
      </c>
      <c r="O4053" s="132">
        <v>0.73466190139289955</v>
      </c>
      <c r="P4053" s="132">
        <v>0.79328285921096808</v>
      </c>
      <c r="Q4053" s="133">
        <v>7572.0420779970218</v>
      </c>
      <c r="R4053" s="426">
        <v>0.92985171443644465</v>
      </c>
    </row>
    <row r="4054" spans="1:18">
      <c r="A4054" s="134">
        <f t="shared" si="63"/>
        <v>4049</v>
      </c>
      <c r="B4054" s="131">
        <v>13911759.031846035</v>
      </c>
      <c r="C4054" s="131">
        <v>7031322.7214363925</v>
      </c>
      <c r="D4054" s="131">
        <v>914175.32477398415</v>
      </c>
      <c r="E4054" s="131">
        <v>6904578.7349089347</v>
      </c>
      <c r="F4054" s="133">
        <v>190334432716.42639</v>
      </c>
      <c r="G4054" s="133">
        <v>63853813324.11734</v>
      </c>
      <c r="H4054" s="133">
        <v>1055819999945.3821</v>
      </c>
      <c r="I4054" s="133">
        <v>13060348595502.279</v>
      </c>
      <c r="J4054" s="133">
        <v>556525769508.80798</v>
      </c>
      <c r="K4054" s="133">
        <v>83770419532.627335</v>
      </c>
      <c r="L4054" s="133">
        <v>2010042978538.1143</v>
      </c>
      <c r="M4054" s="133">
        <v>16766507763027.211</v>
      </c>
      <c r="N4054" s="133">
        <v>18076327852864.809</v>
      </c>
      <c r="O4054" s="132">
        <v>0.57572841252455453</v>
      </c>
      <c r="P4054" s="132">
        <v>0.66731747085872573</v>
      </c>
      <c r="Q4054" s="133">
        <v>4458.886988866504</v>
      </c>
      <c r="R4054" s="426">
        <v>1.0824174572030778</v>
      </c>
    </row>
    <row r="4055" spans="1:18">
      <c r="A4055" s="134">
        <f t="shared" si="63"/>
        <v>4050</v>
      </c>
      <c r="B4055" s="131">
        <v>7237407.080978075</v>
      </c>
      <c r="C4055" s="131">
        <v>4362046.7184245931</v>
      </c>
      <c r="D4055" s="131">
        <v>852276.79940058431</v>
      </c>
      <c r="E4055" s="131">
        <v>3541102.4038622859</v>
      </c>
      <c r="F4055" s="133">
        <v>185991485994.02917</v>
      </c>
      <c r="G4055" s="133">
        <v>41532086437.479141</v>
      </c>
      <c r="H4055" s="133">
        <v>634055798050.28076</v>
      </c>
      <c r="I4055" s="133">
        <v>7786746387919.5117</v>
      </c>
      <c r="J4055" s="133">
        <v>206288712117.56027</v>
      </c>
      <c r="K4055" s="133">
        <v>82128852029.43956</v>
      </c>
      <c r="L4055" s="133">
        <v>1535668101063.665</v>
      </c>
      <c r="M4055" s="133">
        <v>10244887851180.457</v>
      </c>
      <c r="N4055" s="133">
        <v>11003485610658.297</v>
      </c>
      <c r="O4055" s="132">
        <v>0.58135137469199638</v>
      </c>
      <c r="P4055" s="132">
        <v>0.66286832409402152</v>
      </c>
      <c r="Q4055" s="133">
        <v>2714.229307019807</v>
      </c>
      <c r="R4055" s="426">
        <v>0.92358059328486641</v>
      </c>
    </row>
    <row r="4056" spans="1:18">
      <c r="A4056" s="134">
        <f t="shared" si="63"/>
        <v>4051</v>
      </c>
      <c r="B4056" s="131">
        <v>9818263.1813858245</v>
      </c>
      <c r="C4056" s="131">
        <v>4875818.0351959392</v>
      </c>
      <c r="D4056" s="131">
        <v>1190074.0388578149</v>
      </c>
      <c r="E4056" s="131">
        <v>2785490.2428316781</v>
      </c>
      <c r="F4056" s="133">
        <v>196305612677.08893</v>
      </c>
      <c r="G4056" s="133">
        <v>46488388870.122978</v>
      </c>
      <c r="H4056" s="133">
        <v>311926557866.86029</v>
      </c>
      <c r="I4056" s="133">
        <v>9725959591798.6465</v>
      </c>
      <c r="J4056" s="133">
        <v>140289041594.57312</v>
      </c>
      <c r="K4056" s="133">
        <v>146435109205.59348</v>
      </c>
      <c r="L4056" s="133">
        <v>3109648349090.7808</v>
      </c>
      <c r="M4056" s="133">
        <v>13434258649556.453</v>
      </c>
      <c r="N4056" s="133">
        <v>14404322374309.684</v>
      </c>
      <c r="O4056" s="132">
        <v>0.63376460387957767</v>
      </c>
      <c r="P4056" s="132">
        <v>0.68815888089127886</v>
      </c>
      <c r="Q4056" s="133">
        <v>3553.1135605105287</v>
      </c>
      <c r="R4056" s="426">
        <v>1.0303423905005491</v>
      </c>
    </row>
    <row r="4057" spans="1:18">
      <c r="A4057" s="134">
        <f t="shared" si="63"/>
        <v>4052</v>
      </c>
      <c r="B4057" s="131">
        <v>10828742.210221365</v>
      </c>
      <c r="C4057" s="131">
        <v>7672066.8154606707</v>
      </c>
      <c r="D4057" s="131">
        <v>1116077.3319128482</v>
      </c>
      <c r="E4057" s="131">
        <v>4668387.3064555665</v>
      </c>
      <c r="F4057" s="133">
        <v>202054137663.68945</v>
      </c>
      <c r="G4057" s="133">
        <v>62760750652.09166</v>
      </c>
      <c r="H4057" s="133">
        <v>877454406735.03198</v>
      </c>
      <c r="I4057" s="133">
        <v>12802833492487.027</v>
      </c>
      <c r="J4057" s="133">
        <v>252575997087.03568</v>
      </c>
      <c r="K4057" s="133">
        <v>103397767835.63086</v>
      </c>
      <c r="L4057" s="133">
        <v>1831034981643.9727</v>
      </c>
      <c r="M4057" s="133">
        <v>15867296645788.697</v>
      </c>
      <c r="N4057" s="133">
        <v>17008228610326.635</v>
      </c>
      <c r="O4057" s="132">
        <v>0.60479461168725834</v>
      </c>
      <c r="P4057" s="132">
        <v>0.67925694691617566</v>
      </c>
      <c r="Q4057" s="133">
        <v>4195.4189961338516</v>
      </c>
      <c r="R4057" s="426">
        <v>0.83713572530171287</v>
      </c>
    </row>
    <row r="4058" spans="1:18">
      <c r="A4058" s="134">
        <f t="shared" si="63"/>
        <v>4053</v>
      </c>
      <c r="B4058" s="131">
        <v>11551785.467250576</v>
      </c>
      <c r="C4058" s="131">
        <v>6316618.4571214253</v>
      </c>
      <c r="D4058" s="131">
        <v>911616.561493129</v>
      </c>
      <c r="E4058" s="131">
        <v>3778903.2758413916</v>
      </c>
      <c r="F4058" s="133">
        <v>182188837169.27429</v>
      </c>
      <c r="G4058" s="133">
        <v>50537619584.717834</v>
      </c>
      <c r="H4058" s="133">
        <v>208886936410.32443</v>
      </c>
      <c r="I4058" s="133">
        <v>10229834429964.166</v>
      </c>
      <c r="J4058" s="133">
        <v>196941193699.50385</v>
      </c>
      <c r="K4058" s="133">
        <v>80095493661.217117</v>
      </c>
      <c r="L4058" s="133">
        <v>1690177998389.459</v>
      </c>
      <c r="M4058" s="133">
        <v>12405936052124.67</v>
      </c>
      <c r="N4058" s="133">
        <v>13152241225121.311</v>
      </c>
      <c r="O4058" s="132">
        <v>0.58225311201751251</v>
      </c>
      <c r="P4058" s="132">
        <v>0.63438223847443698</v>
      </c>
      <c r="Q4058" s="133">
        <v>3244.2627590333768</v>
      </c>
      <c r="R4058" s="426">
        <v>0.92506461443561672</v>
      </c>
    </row>
    <row r="4059" spans="1:18">
      <c r="A4059" s="134">
        <f t="shared" si="63"/>
        <v>4054</v>
      </c>
      <c r="B4059" s="131">
        <v>10249100.6371953</v>
      </c>
      <c r="C4059" s="131">
        <v>4148148.0725104976</v>
      </c>
      <c r="D4059" s="131">
        <v>1087033.1605797298</v>
      </c>
      <c r="E4059" s="131">
        <v>5629486.6745249033</v>
      </c>
      <c r="F4059" s="133">
        <v>320953689509.3844</v>
      </c>
      <c r="G4059" s="133">
        <v>79769989537.195953</v>
      </c>
      <c r="H4059" s="133">
        <v>172145257694.96646</v>
      </c>
      <c r="I4059" s="133">
        <v>9500232518949.3848</v>
      </c>
      <c r="J4059" s="133">
        <v>374353974541.71277</v>
      </c>
      <c r="K4059" s="133">
        <v>104837024028.5493</v>
      </c>
      <c r="L4059" s="133">
        <v>3267536215553.6729</v>
      </c>
      <c r="M4059" s="133">
        <v>13419104990768.285</v>
      </c>
      <c r="N4059" s="133">
        <v>14381805856479.898</v>
      </c>
      <c r="O4059" s="132">
        <v>0.5797554407013189</v>
      </c>
      <c r="P4059" s="132">
        <v>0.62850121504188039</v>
      </c>
      <c r="Q4059" s="133">
        <v>3547.5594120572023</v>
      </c>
      <c r="R4059" s="426">
        <v>1.2460895184270371</v>
      </c>
    </row>
    <row r="4060" spans="1:18">
      <c r="A4060" s="134">
        <f t="shared" si="63"/>
        <v>4055</v>
      </c>
      <c r="B4060" s="131">
        <v>9790164.3621571194</v>
      </c>
      <c r="C4060" s="131">
        <v>4266803.1593797393</v>
      </c>
      <c r="D4060" s="131">
        <v>1132045.8694482646</v>
      </c>
      <c r="E4060" s="131">
        <v>4118259.0720596579</v>
      </c>
      <c r="F4060" s="133">
        <v>185636134812.10541</v>
      </c>
      <c r="G4060" s="133">
        <v>48984370741.830887</v>
      </c>
      <c r="H4060" s="133">
        <v>335852627821.17505</v>
      </c>
      <c r="I4060" s="133">
        <v>8089493421551.2383</v>
      </c>
      <c r="J4060" s="133">
        <v>252097198031.41513</v>
      </c>
      <c r="K4060" s="133">
        <v>114863533842.87738</v>
      </c>
      <c r="L4060" s="133">
        <v>2609200551810.8589</v>
      </c>
      <c r="M4060" s="133">
        <v>11401507333057.564</v>
      </c>
      <c r="N4060" s="133">
        <v>12256274411588.104</v>
      </c>
      <c r="O4060" s="132">
        <v>0.57468140354159158</v>
      </c>
      <c r="P4060" s="132">
        <v>0.62816183387419955</v>
      </c>
      <c r="Q4060" s="133">
        <v>3023.2546649205979</v>
      </c>
      <c r="R4060" s="426">
        <v>1.1391922838323119</v>
      </c>
    </row>
    <row r="4061" spans="1:18">
      <c r="A4061" s="134">
        <f t="shared" si="63"/>
        <v>4056</v>
      </c>
      <c r="B4061" s="131">
        <v>10440841.625118207</v>
      </c>
      <c r="C4061" s="131">
        <v>12954500.6381031</v>
      </c>
      <c r="D4061" s="131">
        <v>1353493.3691746162</v>
      </c>
      <c r="E4061" s="131">
        <v>2670585.7533903848</v>
      </c>
      <c r="F4061" s="133">
        <v>214753148470.44739</v>
      </c>
      <c r="G4061" s="133">
        <v>56483240438.067459</v>
      </c>
      <c r="H4061" s="133">
        <v>455198457158.3595</v>
      </c>
      <c r="I4061" s="133">
        <v>16879723714198.693</v>
      </c>
      <c r="J4061" s="133">
        <v>161143145877.82172</v>
      </c>
      <c r="K4061" s="133">
        <v>117895855438.1377</v>
      </c>
      <c r="L4061" s="133">
        <v>3387543410796.6533</v>
      </c>
      <c r="M4061" s="133">
        <v>21001504583469.664</v>
      </c>
      <c r="N4061" s="133">
        <v>22261016123070.043</v>
      </c>
      <c r="O4061" s="132">
        <v>0.69697874445295049</v>
      </c>
      <c r="P4061" s="132">
        <v>0.76172001259989797</v>
      </c>
      <c r="Q4061" s="133">
        <v>5491.1238586753925</v>
      </c>
      <c r="R4061" s="426">
        <v>1.1106421939983719</v>
      </c>
    </row>
    <row r="4062" spans="1:18">
      <c r="A4062" s="134">
        <f t="shared" si="63"/>
        <v>4057</v>
      </c>
      <c r="B4062" s="131">
        <v>8583344.032871427</v>
      </c>
      <c r="C4062" s="131">
        <v>5640754.6144447615</v>
      </c>
      <c r="D4062" s="131">
        <v>920509.06343324576</v>
      </c>
      <c r="E4062" s="131">
        <v>3924551.404523911</v>
      </c>
      <c r="F4062" s="133">
        <v>249399109950.98032</v>
      </c>
      <c r="G4062" s="133">
        <v>57962142840.804161</v>
      </c>
      <c r="H4062" s="133">
        <v>558165796056.35657</v>
      </c>
      <c r="I4062" s="133">
        <v>10005964452439.502</v>
      </c>
      <c r="J4062" s="133">
        <v>195554574945.21866</v>
      </c>
      <c r="K4062" s="133">
        <v>90909719977.436523</v>
      </c>
      <c r="L4062" s="133">
        <v>2036144110357.5896</v>
      </c>
      <c r="M4062" s="133">
        <v>12886738653776.105</v>
      </c>
      <c r="N4062" s="133">
        <v>13862203609772.205</v>
      </c>
      <c r="O4062" s="132">
        <v>0.61331699128307904</v>
      </c>
      <c r="P4062" s="132">
        <v>0.6856675204072572</v>
      </c>
      <c r="Q4062" s="133">
        <v>3419.3891489324628</v>
      </c>
      <c r="R4062" s="426">
        <v>1.0510901571110605</v>
      </c>
    </row>
    <row r="4063" spans="1:18">
      <c r="A4063" s="134">
        <f t="shared" si="63"/>
        <v>4058</v>
      </c>
      <c r="B4063" s="131">
        <v>11533143.20113045</v>
      </c>
      <c r="C4063" s="131">
        <v>8314234.6350471899</v>
      </c>
      <c r="D4063" s="131">
        <v>1505719.3420368866</v>
      </c>
      <c r="E4063" s="131">
        <v>2032364.7595058999</v>
      </c>
      <c r="F4063" s="133">
        <v>222417246863.58014</v>
      </c>
      <c r="G4063" s="133">
        <v>63139763990.47197</v>
      </c>
      <c r="H4063" s="133">
        <v>406799630680.88989</v>
      </c>
      <c r="I4063" s="133">
        <v>13800526148439.363</v>
      </c>
      <c r="J4063" s="133">
        <v>105487052159.42023</v>
      </c>
      <c r="K4063" s="133">
        <v>171689444814.00482</v>
      </c>
      <c r="L4063" s="133">
        <v>3537227759428.3604</v>
      </c>
      <c r="M4063" s="133">
        <v>18021730035522.039</v>
      </c>
      <c r="N4063" s="133">
        <v>19116574401209.5</v>
      </c>
      <c r="O4063" s="132">
        <v>0.64231155214090918</v>
      </c>
      <c r="P4063" s="132">
        <v>0.70149221760203717</v>
      </c>
      <c r="Q4063" s="133">
        <v>4715.4845587591271</v>
      </c>
      <c r="R4063" s="426">
        <v>1.076873401700382</v>
      </c>
    </row>
    <row r="4064" spans="1:18">
      <c r="A4064" s="134">
        <f t="shared" si="63"/>
        <v>4059</v>
      </c>
      <c r="B4064" s="131">
        <v>8756826.9100391604</v>
      </c>
      <c r="C4064" s="131">
        <v>4060066.7565714614</v>
      </c>
      <c r="D4064" s="131">
        <v>887905.85908826324</v>
      </c>
      <c r="E4064" s="131">
        <v>3968851.417973029</v>
      </c>
      <c r="F4064" s="133">
        <v>245012185015.12103</v>
      </c>
      <c r="G4064" s="133">
        <v>43598962220.639023</v>
      </c>
      <c r="H4064" s="133">
        <v>279635586669.37445</v>
      </c>
      <c r="I4064" s="133">
        <v>9209319981683.9629</v>
      </c>
      <c r="J4064" s="133">
        <v>232780177694.99512</v>
      </c>
      <c r="K4064" s="133">
        <v>94348225461.279358</v>
      </c>
      <c r="L4064" s="133">
        <v>2293788611728.2158</v>
      </c>
      <c r="M4064" s="133">
        <v>12109872583237.828</v>
      </c>
      <c r="N4064" s="133">
        <v>12962601164884.842</v>
      </c>
      <c r="O4064" s="132">
        <v>0.61283633335970034</v>
      </c>
      <c r="P4064" s="132">
        <v>0.66119088061915832</v>
      </c>
      <c r="Q4064" s="133">
        <v>3197.484253794978</v>
      </c>
      <c r="R4064" s="426">
        <v>1.0532773754818354</v>
      </c>
    </row>
    <row r="4065" spans="1:18">
      <c r="A4065" s="134">
        <f t="shared" si="63"/>
        <v>4060</v>
      </c>
      <c r="B4065" s="131">
        <v>9524116.8260957636</v>
      </c>
      <c r="C4065" s="131">
        <v>3717631.4865517281</v>
      </c>
      <c r="D4065" s="131">
        <v>1156915.5248356585</v>
      </c>
      <c r="E4065" s="131">
        <v>4638240.4439028352</v>
      </c>
      <c r="F4065" s="133">
        <v>247946221437.14056</v>
      </c>
      <c r="G4065" s="133">
        <v>48630062158.187637</v>
      </c>
      <c r="H4065" s="133">
        <v>229159964747.2016</v>
      </c>
      <c r="I4065" s="133">
        <v>8596167139881.3223</v>
      </c>
      <c r="J4065" s="133">
        <v>259414844439.80969</v>
      </c>
      <c r="K4065" s="133">
        <v>118548405798.87782</v>
      </c>
      <c r="L4065" s="133">
        <v>3267334019491.1372</v>
      </c>
      <c r="M4065" s="133">
        <v>12470624374358.348</v>
      </c>
      <c r="N4065" s="133">
        <v>13331522123803.277</v>
      </c>
      <c r="O4065" s="132">
        <v>0.58675382262588427</v>
      </c>
      <c r="P4065" s="132">
        <v>0.64013942145357583</v>
      </c>
      <c r="Q4065" s="133">
        <v>3288.4859703510797</v>
      </c>
      <c r="R4065" s="426">
        <v>1.1667964394358243</v>
      </c>
    </row>
    <row r="4066" spans="1:18">
      <c r="A4066" s="134">
        <f t="shared" si="63"/>
        <v>4061</v>
      </c>
      <c r="B4066" s="131">
        <v>7819028.5492825033</v>
      </c>
      <c r="C4066" s="131">
        <v>3411854.4118707152</v>
      </c>
      <c r="D4066" s="131">
        <v>1079782.469198643</v>
      </c>
      <c r="E4066" s="131">
        <v>3636145.8285122328</v>
      </c>
      <c r="F4066" s="133">
        <v>188135509616.1171</v>
      </c>
      <c r="G4066" s="133">
        <v>38480356847.413132</v>
      </c>
      <c r="H4066" s="133">
        <v>491997366240.86499</v>
      </c>
      <c r="I4066" s="133">
        <v>7121141481595.1289</v>
      </c>
      <c r="J4066" s="133">
        <v>312393309681.06732</v>
      </c>
      <c r="K4066" s="133">
        <v>106768022410.44629</v>
      </c>
      <c r="L4066" s="133">
        <v>2393718513369.2524</v>
      </c>
      <c r="M4066" s="133">
        <v>10426018693296.76</v>
      </c>
      <c r="N4066" s="133">
        <v>11241727761069.432</v>
      </c>
      <c r="O4066" s="132">
        <v>0.56587983414338705</v>
      </c>
      <c r="P4066" s="132">
        <v>0.65255317958788384</v>
      </c>
      <c r="Q4066" s="133">
        <v>2772.9964876836289</v>
      </c>
      <c r="R4066" s="426">
        <v>1.1150425672756989</v>
      </c>
    </row>
    <row r="4067" spans="1:18">
      <c r="A4067" s="134">
        <f t="shared" si="63"/>
        <v>4062</v>
      </c>
      <c r="B4067" s="131">
        <v>10032127.69030709</v>
      </c>
      <c r="C4067" s="131">
        <v>9250542.110295346</v>
      </c>
      <c r="D4067" s="131">
        <v>446311.20273887762</v>
      </c>
      <c r="E4067" s="131">
        <v>3232011.5074233077</v>
      </c>
      <c r="F4067" s="133">
        <v>197226981306.03259</v>
      </c>
      <c r="G4067" s="133">
        <v>50741724759.802322</v>
      </c>
      <c r="H4067" s="133">
        <v>146113040576.80579</v>
      </c>
      <c r="I4067" s="133">
        <v>13097491735544.043</v>
      </c>
      <c r="J4067" s="133">
        <v>185338488240.28564</v>
      </c>
      <c r="K4067" s="133">
        <v>45819735087.491364</v>
      </c>
      <c r="L4067" s="133">
        <v>725719303418.89832</v>
      </c>
      <c r="M4067" s="133">
        <v>14200482302867.525</v>
      </c>
      <c r="N4067" s="133">
        <v>15128163328858.574</v>
      </c>
      <c r="O4067" s="132">
        <v>0.6420015940876056</v>
      </c>
      <c r="P4067" s="132">
        <v>0.68574286331119338</v>
      </c>
      <c r="Q4067" s="133">
        <v>3731.6633766301366</v>
      </c>
      <c r="R4067" s="426">
        <v>0.8227321235659526</v>
      </c>
    </row>
    <row r="4068" spans="1:18">
      <c r="A4068" s="134">
        <f t="shared" si="63"/>
        <v>4063</v>
      </c>
      <c r="B4068" s="131">
        <v>17381037.195161384</v>
      </c>
      <c r="C4068" s="131">
        <v>15298397.243683012</v>
      </c>
      <c r="D4068" s="131">
        <v>460715.89178475732</v>
      </c>
      <c r="E4068" s="131">
        <v>4301289.8275483586</v>
      </c>
      <c r="F4068" s="133">
        <v>223077709911.39072</v>
      </c>
      <c r="G4068" s="133">
        <v>63702843951.084473</v>
      </c>
      <c r="H4068" s="133">
        <v>629338562591.61096</v>
      </c>
      <c r="I4068" s="133">
        <v>20249844358626.992</v>
      </c>
      <c r="J4068" s="133">
        <v>205295753356.41052</v>
      </c>
      <c r="K4068" s="133">
        <v>43728900169.961975</v>
      </c>
      <c r="L4068" s="133">
        <v>1177386532819.1111</v>
      </c>
      <c r="M4068" s="133">
        <v>22305594107564.082</v>
      </c>
      <c r="N4068" s="133">
        <v>23547972801819.43</v>
      </c>
      <c r="O4068" s="132">
        <v>0.65528622305204243</v>
      </c>
      <c r="P4068" s="132">
        <v>0.70824476365256628</v>
      </c>
      <c r="Q4068" s="133">
        <v>5808.5774054808653</v>
      </c>
      <c r="R4068" s="426">
        <v>1.1398348787764845</v>
      </c>
    </row>
    <row r="4069" spans="1:18">
      <c r="A4069" s="134">
        <f t="shared" si="63"/>
        <v>4064</v>
      </c>
      <c r="B4069" s="131">
        <v>9163354.7611768674</v>
      </c>
      <c r="C4069" s="131">
        <v>10894401.05161288</v>
      </c>
      <c r="D4069" s="131">
        <v>1781006.8394769384</v>
      </c>
      <c r="E4069" s="131">
        <v>3132000.616925336</v>
      </c>
      <c r="F4069" s="133">
        <v>275723643307.43933</v>
      </c>
      <c r="G4069" s="133">
        <v>55156728681.440811</v>
      </c>
      <c r="H4069" s="133">
        <v>584478333270.2373</v>
      </c>
      <c r="I4069" s="133">
        <v>20585266643209.012</v>
      </c>
      <c r="J4069" s="133">
        <v>174263093658.02982</v>
      </c>
      <c r="K4069" s="133">
        <v>122525004973.17104</v>
      </c>
      <c r="L4069" s="133">
        <v>4599376680732.4463</v>
      </c>
      <c r="M4069" s="133">
        <v>26065909755842.898</v>
      </c>
      <c r="N4069" s="133">
        <v>27748322035759.645</v>
      </c>
      <c r="O4069" s="132">
        <v>0.70223609810250698</v>
      </c>
      <c r="P4069" s="132">
        <v>0.78316765341160943</v>
      </c>
      <c r="Q4069" s="133">
        <v>6844.677364518906</v>
      </c>
      <c r="R4069" s="426">
        <v>1.3535508081723635</v>
      </c>
    </row>
    <row r="4070" spans="1:18">
      <c r="A4070" s="134">
        <f t="shared" si="63"/>
        <v>4065</v>
      </c>
      <c r="B4070" s="131">
        <v>8205530.3880296675</v>
      </c>
      <c r="C4070" s="131">
        <v>8296149.7463270798</v>
      </c>
      <c r="D4070" s="131">
        <v>1386637.6979545327</v>
      </c>
      <c r="E4070" s="131">
        <v>5462482.086679263</v>
      </c>
      <c r="F4070" s="133">
        <v>158254976983.0853</v>
      </c>
      <c r="G4070" s="133">
        <v>44519892319.771027</v>
      </c>
      <c r="H4070" s="133">
        <v>416195666330.32953</v>
      </c>
      <c r="I4070" s="133">
        <v>11796943225347.996</v>
      </c>
      <c r="J4070" s="133">
        <v>456254698833.05078</v>
      </c>
      <c r="K4070" s="133">
        <v>140329753856.061</v>
      </c>
      <c r="L4070" s="133">
        <v>3698402018826.4619</v>
      </c>
      <c r="M4070" s="133">
        <v>16508125363193.898</v>
      </c>
      <c r="N4070" s="133">
        <v>17618951999798.699</v>
      </c>
      <c r="O4070" s="132">
        <v>0.62243173485349379</v>
      </c>
      <c r="P4070" s="132">
        <v>0.68958812745581333</v>
      </c>
      <c r="Q4070" s="133">
        <v>4346.0661074984455</v>
      </c>
      <c r="R4070" s="426">
        <v>1.1213843238588737</v>
      </c>
    </row>
    <row r="4071" spans="1:18">
      <c r="A4071" s="134">
        <f t="shared" si="63"/>
        <v>4066</v>
      </c>
      <c r="B4071" s="131">
        <v>10998725.81760015</v>
      </c>
      <c r="C4071" s="131">
        <v>6953208.4038177021</v>
      </c>
      <c r="D4071" s="131">
        <v>853351.02287039638</v>
      </c>
      <c r="E4071" s="131">
        <v>5011863.0906135198</v>
      </c>
      <c r="F4071" s="133">
        <v>198752545608.79279</v>
      </c>
      <c r="G4071" s="133">
        <v>58367795018.250336</v>
      </c>
      <c r="H4071" s="133">
        <v>6304358027.7337513</v>
      </c>
      <c r="I4071" s="133">
        <v>11520760986797.934</v>
      </c>
      <c r="J4071" s="133">
        <v>223127601888.39536</v>
      </c>
      <c r="K4071" s="133">
        <v>80378585653.481537</v>
      </c>
      <c r="L4071" s="133">
        <v>1721131406472.2466</v>
      </c>
      <c r="M4071" s="133">
        <v>13551702938839.791</v>
      </c>
      <c r="N4071" s="133">
        <v>14492980763776.586</v>
      </c>
      <c r="O4071" s="132">
        <v>0.58947221809672457</v>
      </c>
      <c r="P4071" s="132">
        <v>0.63890721623547808</v>
      </c>
      <c r="Q4071" s="133">
        <v>3574.9829215038444</v>
      </c>
      <c r="R4071" s="426">
        <v>1.018401694466164</v>
      </c>
    </row>
    <row r="4072" spans="1:18">
      <c r="A4072" s="134">
        <f t="shared" si="63"/>
        <v>4067</v>
      </c>
      <c r="B4072" s="131">
        <v>12665446.134207878</v>
      </c>
      <c r="C4072" s="131">
        <v>4784630.0320451995</v>
      </c>
      <c r="D4072" s="131">
        <v>1179588.4681121071</v>
      </c>
      <c r="E4072" s="131">
        <v>3005518.8298550006</v>
      </c>
      <c r="F4072" s="133">
        <v>213578531975.82385</v>
      </c>
      <c r="G4072" s="133">
        <v>38181463440.873009</v>
      </c>
      <c r="H4072" s="133">
        <v>318519481818.05634</v>
      </c>
      <c r="I4072" s="133">
        <v>9289349894680.3613</v>
      </c>
      <c r="J4072" s="133">
        <v>161492664461.50494</v>
      </c>
      <c r="K4072" s="133">
        <v>163534850218.49667</v>
      </c>
      <c r="L4072" s="133">
        <v>3235363040030.9434</v>
      </c>
      <c r="M4072" s="133">
        <v>13168259931209.363</v>
      </c>
      <c r="N4072" s="133">
        <v>14098393110389.633</v>
      </c>
      <c r="O4072" s="132">
        <v>0.57262615748705492</v>
      </c>
      <c r="P4072" s="132">
        <v>0.63576668124184255</v>
      </c>
      <c r="Q4072" s="133">
        <v>3477.6500025628102</v>
      </c>
      <c r="R4072" s="426">
        <v>1.1972883784452326</v>
      </c>
    </row>
    <row r="4073" spans="1:18">
      <c r="A4073" s="134">
        <f t="shared" si="63"/>
        <v>4068</v>
      </c>
      <c r="B4073" s="131">
        <v>7364430.699796821</v>
      </c>
      <c r="C4073" s="131">
        <v>7233562.199331671</v>
      </c>
      <c r="D4073" s="131">
        <v>1412750.9244229195</v>
      </c>
      <c r="E4073" s="131">
        <v>4931750.8733446617</v>
      </c>
      <c r="F4073" s="133">
        <v>225093634483.76572</v>
      </c>
      <c r="G4073" s="133">
        <v>44035984244.926025</v>
      </c>
      <c r="H4073" s="133">
        <v>586543008027.31812</v>
      </c>
      <c r="I4073" s="133">
        <v>15007443271210.986</v>
      </c>
      <c r="J4073" s="133">
        <v>254321015427.97589</v>
      </c>
      <c r="K4073" s="133">
        <v>139317062130.88611</v>
      </c>
      <c r="L4073" s="133">
        <v>2829035340386.6743</v>
      </c>
      <c r="M4073" s="133">
        <v>18816659697183.844</v>
      </c>
      <c r="N4073" s="133">
        <v>20005933157046.82</v>
      </c>
      <c r="O4073" s="132">
        <v>0.65279913395304434</v>
      </c>
      <c r="P4073" s="132">
        <v>0.7292502545815861</v>
      </c>
      <c r="Q4073" s="133">
        <v>4934.8626435734632</v>
      </c>
      <c r="R4073" s="426">
        <v>1.0689008070649129</v>
      </c>
    </row>
    <row r="4074" spans="1:18">
      <c r="A4074" s="134">
        <f t="shared" si="63"/>
        <v>4069</v>
      </c>
      <c r="B4074" s="131">
        <v>7293356.257814806</v>
      </c>
      <c r="C4074" s="131">
        <v>11001410.80305073</v>
      </c>
      <c r="D4074" s="131">
        <v>436079.90608132968</v>
      </c>
      <c r="E4074" s="131">
        <v>5095173.9580961317</v>
      </c>
      <c r="F4074" s="133">
        <v>233834919914.9408</v>
      </c>
      <c r="G4074" s="133">
        <v>47141699178.868668</v>
      </c>
      <c r="H4074" s="133">
        <v>570536135703.16479</v>
      </c>
      <c r="I4074" s="133">
        <v>18695699541433.199</v>
      </c>
      <c r="J4074" s="133">
        <v>335292076745.0141</v>
      </c>
      <c r="K4074" s="133">
        <v>64364906123.689766</v>
      </c>
      <c r="L4074" s="133">
        <v>844069834602.87769</v>
      </c>
      <c r="M4074" s="133">
        <v>20509962494607.949</v>
      </c>
      <c r="N4074" s="133">
        <v>21846936260997.723</v>
      </c>
      <c r="O4074" s="132">
        <v>0.70478600243977296</v>
      </c>
      <c r="P4074" s="132">
        <v>0.76557560814818004</v>
      </c>
      <c r="Q4074" s="133">
        <v>5388.9827974834043</v>
      </c>
      <c r="R4074" s="426">
        <v>0.92923518411290307</v>
      </c>
    </row>
    <row r="4075" spans="1:18">
      <c r="A4075" s="134">
        <f t="shared" si="63"/>
        <v>4070</v>
      </c>
      <c r="B4075" s="131">
        <v>9299043.751673732</v>
      </c>
      <c r="C4075" s="131">
        <v>5799404.8875455121</v>
      </c>
      <c r="D4075" s="131">
        <v>1061606.8326236787</v>
      </c>
      <c r="E4075" s="131">
        <v>5480133.7159878649</v>
      </c>
      <c r="F4075" s="133">
        <v>232316789055.50946</v>
      </c>
      <c r="G4075" s="133">
        <v>57680068272.534683</v>
      </c>
      <c r="H4075" s="133">
        <v>324852576701.13684</v>
      </c>
      <c r="I4075" s="133">
        <v>10547838753348.318</v>
      </c>
      <c r="J4075" s="133">
        <v>375343562677.10583</v>
      </c>
      <c r="K4075" s="133">
        <v>117921761599.82457</v>
      </c>
      <c r="L4075" s="133">
        <v>2701859974514.1313</v>
      </c>
      <c r="M4075" s="133">
        <v>14067816628840.516</v>
      </c>
      <c r="N4075" s="133">
        <v>14992885863368.754</v>
      </c>
      <c r="O4075" s="132">
        <v>0.59267518490656479</v>
      </c>
      <c r="P4075" s="132">
        <v>0.66019183638787715</v>
      </c>
      <c r="Q4075" s="133">
        <v>3698.2944902241625</v>
      </c>
      <c r="R4075" s="426">
        <v>1.2074252218398129</v>
      </c>
    </row>
    <row r="4076" spans="1:18">
      <c r="A4076" s="134">
        <f t="shared" si="63"/>
        <v>4071</v>
      </c>
      <c r="B4076" s="131">
        <v>10963612.22111745</v>
      </c>
      <c r="C4076" s="131">
        <v>8755484.3726627026</v>
      </c>
      <c r="D4076" s="131">
        <v>921248.3852077378</v>
      </c>
      <c r="E4076" s="131">
        <v>4823640.8392135585</v>
      </c>
      <c r="F4076" s="133">
        <v>190745656385.69299</v>
      </c>
      <c r="G4076" s="133">
        <v>54232297608.759056</v>
      </c>
      <c r="H4076" s="133">
        <v>245067251242.94684</v>
      </c>
      <c r="I4076" s="133">
        <v>14716252379008.652</v>
      </c>
      <c r="J4076" s="133">
        <v>244933981045.12906</v>
      </c>
      <c r="K4076" s="133">
        <v>130931894111.39287</v>
      </c>
      <c r="L4076" s="133">
        <v>2063262340036.3228</v>
      </c>
      <c r="M4076" s="133">
        <v>17400447845444.443</v>
      </c>
      <c r="N4076" s="133">
        <v>18578588772666.992</v>
      </c>
      <c r="O4076" s="132">
        <v>0.62266179399744048</v>
      </c>
      <c r="P4076" s="132">
        <v>0.67643440483154427</v>
      </c>
      <c r="Q4076" s="133">
        <v>4582.7796676534272</v>
      </c>
      <c r="R4076" s="426">
        <v>1.0278613456866945</v>
      </c>
    </row>
    <row r="4077" spans="1:18">
      <c r="A4077" s="134">
        <f t="shared" si="63"/>
        <v>4072</v>
      </c>
      <c r="B4077" s="131">
        <v>10448952.5913605</v>
      </c>
      <c r="C4077" s="131">
        <v>4782142.1291854782</v>
      </c>
      <c r="D4077" s="131">
        <v>510193.36858840182</v>
      </c>
      <c r="E4077" s="131">
        <v>7991511.6083272528</v>
      </c>
      <c r="F4077" s="133">
        <v>300152103621.36145</v>
      </c>
      <c r="G4077" s="133">
        <v>70806378968.031281</v>
      </c>
      <c r="H4077" s="133">
        <v>631661279829.58936</v>
      </c>
      <c r="I4077" s="133">
        <v>11602498809036.039</v>
      </c>
      <c r="J4077" s="133">
        <v>491226934886.21191</v>
      </c>
      <c r="K4077" s="133">
        <v>42584465999.370926</v>
      </c>
      <c r="L4077" s="133">
        <v>1493345845225.2717</v>
      </c>
      <c r="M4077" s="133">
        <v>14261317334976.482</v>
      </c>
      <c r="N4077" s="133">
        <v>15310051367493.832</v>
      </c>
      <c r="O4077" s="132">
        <v>0.56053002236931704</v>
      </c>
      <c r="P4077" s="132">
        <v>0.62476474924958092</v>
      </c>
      <c r="Q4077" s="133">
        <v>3776.529691044359</v>
      </c>
      <c r="R4077" s="426">
        <v>1.3454890748961146</v>
      </c>
    </row>
    <row r="4078" spans="1:18">
      <c r="A4078" s="134">
        <f t="shared" si="63"/>
        <v>4073</v>
      </c>
      <c r="B4078" s="131">
        <v>12398228.953836864</v>
      </c>
      <c r="C4078" s="131">
        <v>6587424.9395389985</v>
      </c>
      <c r="D4078" s="131">
        <v>1231910.6719723153</v>
      </c>
      <c r="E4078" s="131">
        <v>4330830.7136593023</v>
      </c>
      <c r="F4078" s="133">
        <v>265978929060.45233</v>
      </c>
      <c r="G4078" s="133">
        <v>68107475865.63694</v>
      </c>
      <c r="H4078" s="133">
        <v>290575390831.53516</v>
      </c>
      <c r="I4078" s="133">
        <v>11080023421395.4</v>
      </c>
      <c r="J4078" s="133">
        <v>305498979136.97076</v>
      </c>
      <c r="K4078" s="133">
        <v>205504850851.48978</v>
      </c>
      <c r="L4078" s="133">
        <v>2650710083409.4702</v>
      </c>
      <c r="M4078" s="133">
        <v>14532312725624.867</v>
      </c>
      <c r="N4078" s="133">
        <v>15445760874906.916</v>
      </c>
      <c r="O4078" s="132">
        <v>0.5726284779460481</v>
      </c>
      <c r="P4078" s="132">
        <v>0.63095697152722874</v>
      </c>
      <c r="Q4078" s="133">
        <v>3810.0051492123621</v>
      </c>
      <c r="R4078" s="426">
        <v>1.0757499493494709</v>
      </c>
    </row>
    <row r="4079" spans="1:18">
      <c r="A4079" s="134">
        <f t="shared" si="63"/>
        <v>4074</v>
      </c>
      <c r="B4079" s="131">
        <v>7564120.1950145019</v>
      </c>
      <c r="C4079" s="131">
        <v>7903960.064044714</v>
      </c>
      <c r="D4079" s="131">
        <v>1040419.4776454262</v>
      </c>
      <c r="E4079" s="131">
        <v>5672878.9366824897</v>
      </c>
      <c r="F4079" s="133">
        <v>153667115189.07458</v>
      </c>
      <c r="G4079" s="133">
        <v>20550130010.0854</v>
      </c>
      <c r="H4079" s="133">
        <v>443972770977.83093</v>
      </c>
      <c r="I4079" s="133">
        <v>13095822968863.797</v>
      </c>
      <c r="J4079" s="133">
        <v>356075201696.71417</v>
      </c>
      <c r="K4079" s="133">
        <v>78387820802.826599</v>
      </c>
      <c r="L4079" s="133">
        <v>1821705648302.8418</v>
      </c>
      <c r="M4079" s="133">
        <v>15795964410644.01</v>
      </c>
      <c r="N4079" s="133">
        <v>16874321128589.426</v>
      </c>
      <c r="O4079" s="132">
        <v>0.64232239257450185</v>
      </c>
      <c r="P4079" s="132">
        <v>0.71751638836761311</v>
      </c>
      <c r="Q4079" s="133">
        <v>4162.3880435593055</v>
      </c>
      <c r="R4079" s="426">
        <v>0.83742105042453452</v>
      </c>
    </row>
    <row r="4080" spans="1:18">
      <c r="A4080" s="134">
        <f t="shared" si="63"/>
        <v>4075</v>
      </c>
      <c r="B4080" s="131">
        <v>7774878.7857636353</v>
      </c>
      <c r="C4080" s="131">
        <v>3912964.1942591029</v>
      </c>
      <c r="D4080" s="131">
        <v>866923.42971503071</v>
      </c>
      <c r="E4080" s="131">
        <v>7889142.5153868338</v>
      </c>
      <c r="F4080" s="133">
        <v>203116394412.48804</v>
      </c>
      <c r="G4080" s="133">
        <v>60539794066.390022</v>
      </c>
      <c r="H4080" s="133">
        <v>659549520128.83252</v>
      </c>
      <c r="I4080" s="133">
        <v>9419264573100.3535</v>
      </c>
      <c r="J4080" s="133">
        <v>583625916214.05481</v>
      </c>
      <c r="K4080" s="133">
        <v>73176617744.534119</v>
      </c>
      <c r="L4080" s="133">
        <v>2494075911645.5405</v>
      </c>
      <c r="M4080" s="133">
        <v>13229692538833.314</v>
      </c>
      <c r="N4080" s="133">
        <v>14244086493998.547</v>
      </c>
      <c r="O4080" s="132">
        <v>0.56018127124710337</v>
      </c>
      <c r="P4080" s="132">
        <v>0.63098940348928034</v>
      </c>
      <c r="Q4080" s="133">
        <v>3513.5881830287485</v>
      </c>
      <c r="R4080" s="426">
        <v>1.304909836360759</v>
      </c>
    </row>
    <row r="4081" spans="1:18">
      <c r="A4081" s="134">
        <f t="shared" si="63"/>
        <v>4076</v>
      </c>
      <c r="B4081" s="131">
        <v>10635031.394304244</v>
      </c>
      <c r="C4081" s="131">
        <v>8748096.6879296172</v>
      </c>
      <c r="D4081" s="131">
        <v>1598070.0215254824</v>
      </c>
      <c r="E4081" s="131">
        <v>3895253.9982298436</v>
      </c>
      <c r="F4081" s="133">
        <v>196369405086.40039</v>
      </c>
      <c r="G4081" s="133">
        <v>62437296020.56778</v>
      </c>
      <c r="H4081" s="133">
        <v>830117962757.13391</v>
      </c>
      <c r="I4081" s="133">
        <v>12398758219659.566</v>
      </c>
      <c r="J4081" s="133">
        <v>172417683120.01541</v>
      </c>
      <c r="K4081" s="133">
        <v>157475204339.44888</v>
      </c>
      <c r="L4081" s="133">
        <v>3809020358642.2915</v>
      </c>
      <c r="M4081" s="133">
        <v>17367789428518.457</v>
      </c>
      <c r="N4081" s="133">
        <v>18507191673371.195</v>
      </c>
      <c r="O4081" s="132">
        <v>0.62178945375843586</v>
      </c>
      <c r="P4081" s="132">
        <v>0.69793826873760578</v>
      </c>
      <c r="Q4081" s="133">
        <v>4565.1681483402062</v>
      </c>
      <c r="R4081" s="426">
        <v>1.1663554124180966</v>
      </c>
    </row>
    <row r="4082" spans="1:18">
      <c r="A4082" s="134">
        <f t="shared" si="63"/>
        <v>4077</v>
      </c>
      <c r="B4082" s="131">
        <v>11694905.80202578</v>
      </c>
      <c r="C4082" s="131">
        <v>6517118.4812216423</v>
      </c>
      <c r="D4082" s="131">
        <v>828222.79942884378</v>
      </c>
      <c r="E4082" s="131">
        <v>3458531.7905159667</v>
      </c>
      <c r="F4082" s="133">
        <v>249883819243.73383</v>
      </c>
      <c r="G4082" s="133">
        <v>80895397499.730881</v>
      </c>
      <c r="H4082" s="133">
        <v>274962365988.9472</v>
      </c>
      <c r="I4082" s="133">
        <v>10267421177424.703</v>
      </c>
      <c r="J4082" s="133">
        <v>246308723539.29733</v>
      </c>
      <c r="K4082" s="133">
        <v>77851563144.102509</v>
      </c>
      <c r="L4082" s="133">
        <v>2182848564533.8691</v>
      </c>
      <c r="M4082" s="133">
        <v>13049392394630.918</v>
      </c>
      <c r="N4082" s="133">
        <v>13882845492585.088</v>
      </c>
      <c r="O4082" s="132">
        <v>0.60092202030003883</v>
      </c>
      <c r="P4082" s="132">
        <v>0.65832775617620298</v>
      </c>
      <c r="Q4082" s="133">
        <v>3424.4808812494052</v>
      </c>
      <c r="R4082" s="426">
        <v>1.1792126089694004</v>
      </c>
    </row>
    <row r="4083" spans="1:18">
      <c r="A4083" s="134">
        <f t="shared" si="63"/>
        <v>4078</v>
      </c>
      <c r="B4083" s="131">
        <v>8912275.4846962132</v>
      </c>
      <c r="C4083" s="131">
        <v>7812353.4663488995</v>
      </c>
      <c r="D4083" s="131">
        <v>794127.66626011953</v>
      </c>
      <c r="E4083" s="131">
        <v>4816855.8400548333</v>
      </c>
      <c r="F4083" s="133">
        <v>260920860926.55518</v>
      </c>
      <c r="G4083" s="133">
        <v>63806381482.963684</v>
      </c>
      <c r="H4083" s="133">
        <v>388763130156.62158</v>
      </c>
      <c r="I4083" s="133">
        <v>14040671801072.23</v>
      </c>
      <c r="J4083" s="133">
        <v>258786899408.41217</v>
      </c>
      <c r="K4083" s="133">
        <v>78386606888.293869</v>
      </c>
      <c r="L4083" s="133">
        <v>1796857109837.9807</v>
      </c>
      <c r="M4083" s="133">
        <v>16563465547363.537</v>
      </c>
      <c r="N4083" s="133">
        <v>17632819358748.52</v>
      </c>
      <c r="O4083" s="132">
        <v>0.64994799666337499</v>
      </c>
      <c r="P4083" s="132">
        <v>0.70875435345535764</v>
      </c>
      <c r="Q4083" s="133">
        <v>4349.4867683148786</v>
      </c>
      <c r="R4083" s="426">
        <v>1.0574334875426985</v>
      </c>
    </row>
    <row r="4084" spans="1:18">
      <c r="A4084" s="134">
        <f t="shared" si="63"/>
        <v>4079</v>
      </c>
      <c r="B4084" s="131">
        <v>10527608.211161904</v>
      </c>
      <c r="C4084" s="131">
        <v>16684221.897434842</v>
      </c>
      <c r="D4084" s="131">
        <v>1115228.8348013945</v>
      </c>
      <c r="E4084" s="131">
        <v>6132234.6820838116</v>
      </c>
      <c r="F4084" s="133">
        <v>242496272495.3107</v>
      </c>
      <c r="G4084" s="133">
        <v>56816163318.026001</v>
      </c>
      <c r="H4084" s="133">
        <v>755720646918.90637</v>
      </c>
      <c r="I4084" s="133">
        <v>24017112633743.344</v>
      </c>
      <c r="J4084" s="133">
        <v>360197150852.24646</v>
      </c>
      <c r="K4084" s="133">
        <v>168490639739.60153</v>
      </c>
      <c r="L4084" s="133">
        <v>2516214341206.6436</v>
      </c>
      <c r="M4084" s="133">
        <v>27817735412460.742</v>
      </c>
      <c r="N4084" s="133">
        <v>29567749556001.402</v>
      </c>
      <c r="O4084" s="132">
        <v>0.67497671901198408</v>
      </c>
      <c r="P4084" s="132">
        <v>0.74381116891074339</v>
      </c>
      <c r="Q4084" s="133">
        <v>7293.4754701532811</v>
      </c>
      <c r="R4084" s="426">
        <v>1.0685729220927069</v>
      </c>
    </row>
    <row r="4085" spans="1:18">
      <c r="A4085" s="134">
        <f t="shared" si="63"/>
        <v>4080</v>
      </c>
      <c r="B4085" s="131">
        <v>5654236.6419554437</v>
      </c>
      <c r="C4085" s="131">
        <v>3487147.8166188453</v>
      </c>
      <c r="D4085" s="131">
        <v>661705.8914969312</v>
      </c>
      <c r="E4085" s="131">
        <v>3898551.0812713397</v>
      </c>
      <c r="F4085" s="133">
        <v>195077812097.94458</v>
      </c>
      <c r="G4085" s="133">
        <v>44388657892.334534</v>
      </c>
      <c r="H4085" s="133">
        <v>424334327842.77197</v>
      </c>
      <c r="I4085" s="133">
        <v>7530955914991.5762</v>
      </c>
      <c r="J4085" s="133">
        <v>198315267902.98886</v>
      </c>
      <c r="K4085" s="133">
        <v>70802261793.971039</v>
      </c>
      <c r="L4085" s="133">
        <v>1038435738812.2318</v>
      </c>
      <c r="M4085" s="133">
        <v>9262843511343.5391</v>
      </c>
      <c r="N4085" s="133">
        <v>9972276454642.2773</v>
      </c>
      <c r="O4085" s="132">
        <v>0.59091326672088307</v>
      </c>
      <c r="P4085" s="132">
        <v>0.66385410024448988</v>
      </c>
      <c r="Q4085" s="133">
        <v>2459.8609902916323</v>
      </c>
      <c r="R4085" s="426">
        <v>0.80596006515769414</v>
      </c>
    </row>
    <row r="4086" spans="1:18">
      <c r="A4086" s="134">
        <f t="shared" si="63"/>
        <v>4081</v>
      </c>
      <c r="B4086" s="131">
        <v>16147287.593482304</v>
      </c>
      <c r="C4086" s="131">
        <v>7590794.3472310584</v>
      </c>
      <c r="D4086" s="131">
        <v>898703.08815533062</v>
      </c>
      <c r="E4086" s="131">
        <v>4570654.8692297051</v>
      </c>
      <c r="F4086" s="133">
        <v>269415556995.03003</v>
      </c>
      <c r="G4086" s="133">
        <v>87929056889.328918</v>
      </c>
      <c r="H4086" s="133">
        <v>838801581259.81763</v>
      </c>
      <c r="I4086" s="133">
        <v>12453205106845.867</v>
      </c>
      <c r="J4086" s="133">
        <v>245741188408.48199</v>
      </c>
      <c r="K4086" s="133">
        <v>85731280499.311951</v>
      </c>
      <c r="L4086" s="133">
        <v>2109120724558.2283</v>
      </c>
      <c r="M4086" s="133">
        <v>15732599881571.709</v>
      </c>
      <c r="N4086" s="133">
        <v>16732078011662.781</v>
      </c>
      <c r="O4086" s="132">
        <v>0.57786614681545989</v>
      </c>
      <c r="P4086" s="132">
        <v>0.6381052550084082</v>
      </c>
      <c r="Q4086" s="133">
        <v>4127.300940222689</v>
      </c>
      <c r="R4086" s="426">
        <v>1.1141035269621529</v>
      </c>
    </row>
    <row r="4087" spans="1:18">
      <c r="A4087" s="134">
        <f t="shared" si="63"/>
        <v>4082</v>
      </c>
      <c r="B4087" s="131">
        <v>7689744.3743901337</v>
      </c>
      <c r="C4087" s="131">
        <v>4667590.9205822973</v>
      </c>
      <c r="D4087" s="131">
        <v>867424.51681979373</v>
      </c>
      <c r="E4087" s="131">
        <v>5242393.4510017382</v>
      </c>
      <c r="F4087" s="133">
        <v>240165653657.7478</v>
      </c>
      <c r="G4087" s="133">
        <v>51014159449.329926</v>
      </c>
      <c r="H4087" s="133">
        <v>661877578174.73376</v>
      </c>
      <c r="I4087" s="133">
        <v>9406298982064.375</v>
      </c>
      <c r="J4087" s="133">
        <v>305781366968.89417</v>
      </c>
      <c r="K4087" s="133">
        <v>92836659711.41095</v>
      </c>
      <c r="L4087" s="133">
        <v>2264654394194.9077</v>
      </c>
      <c r="M4087" s="133">
        <v>12731448981114.322</v>
      </c>
      <c r="N4087" s="133">
        <v>13634652174361.477</v>
      </c>
      <c r="O4087" s="132">
        <v>0.58134623735228363</v>
      </c>
      <c r="P4087" s="132">
        <v>0.65819579165823328</v>
      </c>
      <c r="Q4087" s="133">
        <v>3363.2590464631171</v>
      </c>
      <c r="R4087" s="426">
        <v>1.2762547157663164</v>
      </c>
    </row>
    <row r="4088" spans="1:18">
      <c r="A4088" s="134">
        <f t="shared" si="63"/>
        <v>4083</v>
      </c>
      <c r="B4088" s="131">
        <v>12311387.647489619</v>
      </c>
      <c r="C4088" s="131">
        <v>20396555.285317693</v>
      </c>
      <c r="D4088" s="131">
        <v>898866.42685772094</v>
      </c>
      <c r="E4088" s="131">
        <v>4625724.8948367331</v>
      </c>
      <c r="F4088" s="133">
        <v>335488251905.41254</v>
      </c>
      <c r="G4088" s="133">
        <v>72731810563.195892</v>
      </c>
      <c r="H4088" s="133">
        <v>706935264687.39404</v>
      </c>
      <c r="I4088" s="133">
        <v>31163996763501.32</v>
      </c>
      <c r="J4088" s="133">
        <v>243106299660.88504</v>
      </c>
      <c r="K4088" s="133">
        <v>77416779006.190384</v>
      </c>
      <c r="L4088" s="133">
        <v>1813821960916.5625</v>
      </c>
      <c r="M4088" s="133">
        <v>34005277067772.355</v>
      </c>
      <c r="N4088" s="133">
        <v>36054840221758</v>
      </c>
      <c r="O4088" s="132">
        <v>0.71643467793120486</v>
      </c>
      <c r="P4088" s="132">
        <v>0.78399220014577875</v>
      </c>
      <c r="Q4088" s="133">
        <v>8893.6458366447951</v>
      </c>
      <c r="R4088" s="426">
        <v>1.0561743382327522</v>
      </c>
    </row>
    <row r="4089" spans="1:18">
      <c r="A4089" s="134">
        <f t="shared" si="63"/>
        <v>4084</v>
      </c>
      <c r="B4089" s="131">
        <v>11452914.744841777</v>
      </c>
      <c r="C4089" s="131">
        <v>5057633.9634693377</v>
      </c>
      <c r="D4089" s="131">
        <v>1454425.4892465761</v>
      </c>
      <c r="E4089" s="131">
        <v>5166378.6569416914</v>
      </c>
      <c r="F4089" s="133">
        <v>277104957776.45044</v>
      </c>
      <c r="G4089" s="133">
        <v>66973154913.560768</v>
      </c>
      <c r="H4089" s="133">
        <v>0</v>
      </c>
      <c r="I4089" s="133">
        <v>9703264107621.7871</v>
      </c>
      <c r="J4089" s="133">
        <v>303556260645.2373</v>
      </c>
      <c r="K4089" s="133">
        <v>153845943897.75677</v>
      </c>
      <c r="L4089" s="133">
        <v>3149397542944.0791</v>
      </c>
      <c r="M4089" s="133">
        <v>13310063855108.859</v>
      </c>
      <c r="N4089" s="133">
        <v>14115393368795.531</v>
      </c>
      <c r="O4089" s="132">
        <v>0.51912703553869644</v>
      </c>
      <c r="P4089" s="132">
        <v>0.5948475105373181</v>
      </c>
      <c r="Q4089" s="133">
        <v>3481.8434555489716</v>
      </c>
      <c r="R4089" s="426">
        <v>1.1069877822628096</v>
      </c>
    </row>
    <row r="4090" spans="1:18">
      <c r="A4090" s="134">
        <f t="shared" si="63"/>
        <v>4085</v>
      </c>
      <c r="B4090" s="131">
        <v>11810341.575054251</v>
      </c>
      <c r="C4090" s="131">
        <v>17591359.463312309</v>
      </c>
      <c r="D4090" s="131">
        <v>1340426.0680476385</v>
      </c>
      <c r="E4090" s="131">
        <v>6162211.8804515796</v>
      </c>
      <c r="F4090" s="133">
        <v>210927293030.93036</v>
      </c>
      <c r="G4090" s="133">
        <v>50559494573.766388</v>
      </c>
      <c r="H4090" s="133">
        <v>573431964449.73035</v>
      </c>
      <c r="I4090" s="133">
        <v>21181947235868.754</v>
      </c>
      <c r="J4090" s="133">
        <v>362497821860.20905</v>
      </c>
      <c r="K4090" s="133">
        <v>62545470645.831985</v>
      </c>
      <c r="L4090" s="133">
        <v>2662520536124.2378</v>
      </c>
      <c r="M4090" s="133">
        <v>24842943028948.766</v>
      </c>
      <c r="N4090" s="133">
        <v>26280351968987.289</v>
      </c>
      <c r="O4090" s="132">
        <v>0.66594814961201276</v>
      </c>
      <c r="P4090" s="132">
        <v>0.72946721631917044</v>
      </c>
      <c r="Q4090" s="133">
        <v>6482.5732533269093</v>
      </c>
      <c r="R4090" s="426">
        <v>1.0499859594796037</v>
      </c>
    </row>
    <row r="4091" spans="1:18">
      <c r="A4091" s="134">
        <f t="shared" si="63"/>
        <v>4086</v>
      </c>
      <c r="B4091" s="131">
        <v>7936565.6039732778</v>
      </c>
      <c r="C4091" s="131">
        <v>4095727.24927908</v>
      </c>
      <c r="D4091" s="131">
        <v>915215.89425537165</v>
      </c>
      <c r="E4091" s="131">
        <v>6295234.5999824684</v>
      </c>
      <c r="F4091" s="133">
        <v>296902298713.69214</v>
      </c>
      <c r="G4091" s="133">
        <v>68666680161.01313</v>
      </c>
      <c r="H4091" s="133">
        <v>367260411835.80255</v>
      </c>
      <c r="I4091" s="133">
        <v>9987859460625.668</v>
      </c>
      <c r="J4091" s="133">
        <v>414559525258.66119</v>
      </c>
      <c r="K4091" s="133">
        <v>103439106055.7652</v>
      </c>
      <c r="L4091" s="133">
        <v>1766017485239.5398</v>
      </c>
      <c r="M4091" s="133">
        <v>12639135989015.438</v>
      </c>
      <c r="N4091" s="133">
        <v>13569302772677.924</v>
      </c>
      <c r="O4091" s="132">
        <v>0.57870508964038803</v>
      </c>
      <c r="P4091" s="132">
        <v>0.64646854343457438</v>
      </c>
      <c r="Q4091" s="133">
        <v>3347.139312451387</v>
      </c>
      <c r="R4091" s="426">
        <v>0.98223264067139637</v>
      </c>
    </row>
    <row r="4092" spans="1:18">
      <c r="A4092" s="134">
        <f t="shared" si="63"/>
        <v>4087</v>
      </c>
      <c r="B4092" s="131">
        <v>7268422.8980642958</v>
      </c>
      <c r="C4092" s="131">
        <v>12726013.05235461</v>
      </c>
      <c r="D4092" s="131">
        <v>660345.1024001576</v>
      </c>
      <c r="E4092" s="131">
        <v>4951906.1275156066</v>
      </c>
      <c r="F4092" s="133">
        <v>180378774392.56427</v>
      </c>
      <c r="G4092" s="133">
        <v>43517680800.215225</v>
      </c>
      <c r="H4092" s="133">
        <v>555278297254.34558</v>
      </c>
      <c r="I4092" s="133">
        <v>16314305660431.434</v>
      </c>
      <c r="J4092" s="133">
        <v>370208078400.0177</v>
      </c>
      <c r="K4092" s="133">
        <v>105134933497.69307</v>
      </c>
      <c r="L4092" s="133">
        <v>1364595150612.3193</v>
      </c>
      <c r="M4092" s="133">
        <v>18709522120195.809</v>
      </c>
      <c r="N4092" s="133">
        <v>19988475878372.906</v>
      </c>
      <c r="O4092" s="132">
        <v>0.66396175583049866</v>
      </c>
      <c r="P4092" s="132">
        <v>0.72332669657798676</v>
      </c>
      <c r="Q4092" s="133">
        <v>4930.5564574180826</v>
      </c>
      <c r="R4092" s="426">
        <v>0.96912699610528785</v>
      </c>
    </row>
    <row r="4093" spans="1:18">
      <c r="A4093" s="134">
        <f t="shared" si="63"/>
        <v>4088</v>
      </c>
      <c r="B4093" s="131">
        <v>9913351.2315084543</v>
      </c>
      <c r="C4093" s="131">
        <v>6002272.8136397414</v>
      </c>
      <c r="D4093" s="131">
        <v>951469.22858829214</v>
      </c>
      <c r="E4093" s="131">
        <v>4760156.7468644474</v>
      </c>
      <c r="F4093" s="133">
        <v>241306182943.54266</v>
      </c>
      <c r="G4093" s="133">
        <v>45974086476.886337</v>
      </c>
      <c r="H4093" s="133">
        <v>673010495256.74829</v>
      </c>
      <c r="I4093" s="133">
        <v>10124119610970.07</v>
      </c>
      <c r="J4093" s="133">
        <v>254720139849.99585</v>
      </c>
      <c r="K4093" s="133">
        <v>76616138233.066376</v>
      </c>
      <c r="L4093" s="133">
        <v>2143562913430.9888</v>
      </c>
      <c r="M4093" s="133">
        <v>13272029297740.869</v>
      </c>
      <c r="N4093" s="133">
        <v>14216867204801.627</v>
      </c>
      <c r="O4093" s="132">
        <v>0.57558993759420674</v>
      </c>
      <c r="P4093" s="132">
        <v>0.660142172346457</v>
      </c>
      <c r="Q4093" s="133">
        <v>3506.8740021710969</v>
      </c>
      <c r="R4093" s="426">
        <v>1.2041638848858141</v>
      </c>
    </row>
    <row r="4094" spans="1:18">
      <c r="A4094" s="134">
        <f t="shared" si="63"/>
        <v>4089</v>
      </c>
      <c r="B4094" s="131">
        <v>6693599.620993319</v>
      </c>
      <c r="C4094" s="131">
        <v>3275815.2259490942</v>
      </c>
      <c r="D4094" s="131">
        <v>829461.07644196611</v>
      </c>
      <c r="E4094" s="131">
        <v>4585794.1899890359</v>
      </c>
      <c r="F4094" s="133">
        <v>260356587749.10565</v>
      </c>
      <c r="G4094" s="133">
        <v>42748253152.448906</v>
      </c>
      <c r="H4094" s="133">
        <v>642005948402.31921</v>
      </c>
      <c r="I4094" s="133">
        <v>7672756826656.4902</v>
      </c>
      <c r="J4094" s="133">
        <v>231873986671.02655</v>
      </c>
      <c r="K4094" s="133">
        <v>64334148311.415955</v>
      </c>
      <c r="L4094" s="133">
        <v>1719169691597.7407</v>
      </c>
      <c r="M4094" s="133">
        <v>10330140601638.992</v>
      </c>
      <c r="N4094" s="133">
        <v>11119195651431.654</v>
      </c>
      <c r="O4094" s="132">
        <v>0.57035078997493271</v>
      </c>
      <c r="P4094" s="132">
        <v>0.63826777394792589</v>
      </c>
      <c r="Q4094" s="133">
        <v>2742.7714976397765</v>
      </c>
      <c r="R4094" s="426">
        <v>1.0640516651415139</v>
      </c>
    </row>
    <row r="4095" spans="1:18">
      <c r="A4095" s="134">
        <f t="shared" si="63"/>
        <v>4090</v>
      </c>
      <c r="B4095" s="131">
        <v>10300917.756451081</v>
      </c>
      <c r="C4095" s="131">
        <v>5094677.3347751237</v>
      </c>
      <c r="D4095" s="131">
        <v>844010.65087612951</v>
      </c>
      <c r="E4095" s="131">
        <v>5706760.4611469759</v>
      </c>
      <c r="F4095" s="133">
        <v>220474294250.80008</v>
      </c>
      <c r="G4095" s="133">
        <v>63503419854.765976</v>
      </c>
      <c r="H4095" s="133">
        <v>640483146236.99329</v>
      </c>
      <c r="I4095" s="133">
        <v>9926289529432.3477</v>
      </c>
      <c r="J4095" s="133">
        <v>233984858356.39951</v>
      </c>
      <c r="K4095" s="133">
        <v>83563449391.749329</v>
      </c>
      <c r="L4095" s="133">
        <v>1731511002490.3682</v>
      </c>
      <c r="M4095" s="133">
        <v>12615831985907.859</v>
      </c>
      <c r="N4095" s="133">
        <v>13513946648210.541</v>
      </c>
      <c r="O4095" s="132">
        <v>0.54832495328023345</v>
      </c>
      <c r="P4095" s="132">
        <v>0.61878417112483242</v>
      </c>
      <c r="Q4095" s="133">
        <v>3333.4846196868625</v>
      </c>
      <c r="R4095" s="426">
        <v>1.0286000641986768</v>
      </c>
    </row>
    <row r="4096" spans="1:18">
      <c r="A4096" s="134">
        <f t="shared" si="63"/>
        <v>4091</v>
      </c>
      <c r="B4096" s="131">
        <v>11008745.023480836</v>
      </c>
      <c r="C4096" s="131">
        <v>9275788.361815609</v>
      </c>
      <c r="D4096" s="131">
        <v>808280.39314858138</v>
      </c>
      <c r="E4096" s="131">
        <v>6251068.3100719843</v>
      </c>
      <c r="F4096" s="133">
        <v>129318093486.49968</v>
      </c>
      <c r="G4096" s="133">
        <v>31124185983.209248</v>
      </c>
      <c r="H4096" s="133">
        <v>0</v>
      </c>
      <c r="I4096" s="133">
        <v>13717504258366.111</v>
      </c>
      <c r="J4096" s="133">
        <v>499652208217.85242</v>
      </c>
      <c r="K4096" s="133">
        <v>45535429957.543648</v>
      </c>
      <c r="L4096" s="133">
        <v>1424118871831.0288</v>
      </c>
      <c r="M4096" s="133">
        <v>15686810768372.535</v>
      </c>
      <c r="N4096" s="133">
        <v>16723097386652.049</v>
      </c>
      <c r="O4096" s="132">
        <v>0.6008810813235782</v>
      </c>
      <c r="P4096" s="132">
        <v>0.65905976277776956</v>
      </c>
      <c r="Q4096" s="133">
        <v>4125.0856898500369</v>
      </c>
      <c r="R4096" s="426">
        <v>0.92098982302977328</v>
      </c>
    </row>
    <row r="4097" spans="1:18">
      <c r="A4097" s="134">
        <f t="shared" si="63"/>
        <v>4092</v>
      </c>
      <c r="B4097" s="131">
        <v>6153347.4670714978</v>
      </c>
      <c r="C4097" s="131">
        <v>2943415.4832273657</v>
      </c>
      <c r="D4097" s="131">
        <v>889531.55401395471</v>
      </c>
      <c r="E4097" s="131">
        <v>6565134.1300402693</v>
      </c>
      <c r="F4097" s="133">
        <v>212420196634.12836</v>
      </c>
      <c r="G4097" s="133">
        <v>36444632105.711746</v>
      </c>
      <c r="H4097" s="133">
        <v>441486179278.84985</v>
      </c>
      <c r="I4097" s="133">
        <v>7233042229933.7578</v>
      </c>
      <c r="J4097" s="133">
        <v>453254979472.7218</v>
      </c>
      <c r="K4097" s="133">
        <v>90091424051.830139</v>
      </c>
      <c r="L4097" s="133">
        <v>1933712270165.5769</v>
      </c>
      <c r="M4097" s="133">
        <v>10151587082902.736</v>
      </c>
      <c r="N4097" s="133">
        <v>10978644404211.787</v>
      </c>
      <c r="O4097" s="132">
        <v>0.55265948619788685</v>
      </c>
      <c r="P4097" s="132">
        <v>0.63228676462897471</v>
      </c>
      <c r="Q4097" s="133">
        <v>2708.1017277286105</v>
      </c>
      <c r="R4097" s="426">
        <v>1.0690401215525105</v>
      </c>
    </row>
    <row r="4098" spans="1:18">
      <c r="A4098" s="134">
        <f t="shared" si="63"/>
        <v>4093</v>
      </c>
      <c r="B4098" s="131">
        <v>12735544.069435678</v>
      </c>
      <c r="C4098" s="131">
        <v>8872153.7185406312</v>
      </c>
      <c r="D4098" s="131">
        <v>1288960.9766682966</v>
      </c>
      <c r="E4098" s="131">
        <v>4890849.0372895831</v>
      </c>
      <c r="F4098" s="133">
        <v>184957728096.61871</v>
      </c>
      <c r="G4098" s="133">
        <v>58366128357.173622</v>
      </c>
      <c r="H4098" s="133">
        <v>425172569242.6416</v>
      </c>
      <c r="I4098" s="133">
        <v>12800159403190.91</v>
      </c>
      <c r="J4098" s="133">
        <v>351611705363.97552</v>
      </c>
      <c r="K4098" s="133">
        <v>87755390955.928635</v>
      </c>
      <c r="L4098" s="133">
        <v>3068802202494.5054</v>
      </c>
      <c r="M4098" s="133">
        <v>16733501271247.959</v>
      </c>
      <c r="N4098" s="133">
        <v>17740271004887.754</v>
      </c>
      <c r="O4098" s="132">
        <v>0.59818612488087486</v>
      </c>
      <c r="P4098" s="132">
        <v>0.6719712835572853</v>
      </c>
      <c r="Q4098" s="133">
        <v>4375.9918610971272</v>
      </c>
      <c r="R4098" s="426">
        <v>1.2265131143332446</v>
      </c>
    </row>
    <row r="4099" spans="1:18">
      <c r="A4099" s="134">
        <f t="shared" si="63"/>
        <v>4094</v>
      </c>
      <c r="B4099" s="131">
        <v>11631157.469274009</v>
      </c>
      <c r="C4099" s="131">
        <v>6653788.5015287502</v>
      </c>
      <c r="D4099" s="131">
        <v>417825.33452418982</v>
      </c>
      <c r="E4099" s="131">
        <v>4356925.7847884689</v>
      </c>
      <c r="F4099" s="133">
        <v>263466277876.17334</v>
      </c>
      <c r="G4099" s="133">
        <v>62236938230.77095</v>
      </c>
      <c r="H4099" s="133">
        <v>0</v>
      </c>
      <c r="I4099" s="133">
        <v>12016620787035.68</v>
      </c>
      <c r="J4099" s="133">
        <v>274541059665.4213</v>
      </c>
      <c r="K4099" s="133">
        <v>39960425490.542183</v>
      </c>
      <c r="L4099" s="133">
        <v>885675611939.53027</v>
      </c>
      <c r="M4099" s="133">
        <v>13216797884131.176</v>
      </c>
      <c r="N4099" s="133">
        <v>14051281503630.965</v>
      </c>
      <c r="O4099" s="132">
        <v>0.59336256057845671</v>
      </c>
      <c r="P4099" s="132">
        <v>0.64903964715180584</v>
      </c>
      <c r="Q4099" s="133">
        <v>3466.0289846154328</v>
      </c>
      <c r="R4099" s="426">
        <v>1.1154855686681449</v>
      </c>
    </row>
    <row r="4100" spans="1:18">
      <c r="A4100" s="134">
        <f t="shared" si="63"/>
        <v>4095</v>
      </c>
      <c r="B4100" s="131">
        <v>18271982.309314277</v>
      </c>
      <c r="C4100" s="131">
        <v>10205276.456686687</v>
      </c>
      <c r="D4100" s="131">
        <v>1314019.6927801832</v>
      </c>
      <c r="E4100" s="131">
        <v>5288117.1327316053</v>
      </c>
      <c r="F4100" s="133">
        <v>289288076682.39966</v>
      </c>
      <c r="G4100" s="133">
        <v>48834240786.064362</v>
      </c>
      <c r="H4100" s="133">
        <v>464070916104.11224</v>
      </c>
      <c r="I4100" s="133">
        <v>20095240096386.52</v>
      </c>
      <c r="J4100" s="133">
        <v>378800337560.48859</v>
      </c>
      <c r="K4100" s="133">
        <v>104741530319.28355</v>
      </c>
      <c r="L4100" s="133">
        <v>3206763840074.6489</v>
      </c>
      <c r="M4100" s="133">
        <v>24249616720445.055</v>
      </c>
      <c r="N4100" s="133">
        <v>25812678048814.055</v>
      </c>
      <c r="O4100" s="132">
        <v>0.63338301753325166</v>
      </c>
      <c r="P4100" s="132">
        <v>0.6993710121265041</v>
      </c>
      <c r="Q4100" s="133">
        <v>6367.212148202776</v>
      </c>
      <c r="R4100" s="426">
        <v>1.3234902376507331</v>
      </c>
    </row>
    <row r="4101" spans="1:18">
      <c r="A4101" s="134">
        <f t="shared" si="63"/>
        <v>4096</v>
      </c>
      <c r="B4101" s="131">
        <v>13472386.155813888</v>
      </c>
      <c r="C4101" s="131">
        <v>5994585.1352873128</v>
      </c>
      <c r="D4101" s="131">
        <v>751718.08559542894</v>
      </c>
      <c r="E4101" s="131">
        <v>4278187.2849024627</v>
      </c>
      <c r="F4101" s="133">
        <v>190962752670.94318</v>
      </c>
      <c r="G4101" s="133">
        <v>39550395901.532318</v>
      </c>
      <c r="H4101" s="133">
        <v>157952730513.58173</v>
      </c>
      <c r="I4101" s="133">
        <v>11649209679368.924</v>
      </c>
      <c r="J4101" s="133">
        <v>213592783939.30707</v>
      </c>
      <c r="K4101" s="133">
        <v>57065322419.125412</v>
      </c>
      <c r="L4101" s="133">
        <v>1785115377804.1824</v>
      </c>
      <c r="M4101" s="133">
        <v>13862935894045.119</v>
      </c>
      <c r="N4101" s="133">
        <v>14849084873335.188</v>
      </c>
      <c r="O4101" s="132">
        <v>0.58398857637360235</v>
      </c>
      <c r="P4101" s="132">
        <v>0.64003551463074904</v>
      </c>
      <c r="Q4101" s="133">
        <v>3662.8231063974317</v>
      </c>
      <c r="R4101" s="426">
        <v>1.2398455839602696</v>
      </c>
    </row>
    <row r="4102" spans="1:18">
      <c r="A4102" s="134">
        <f t="shared" si="63"/>
        <v>4097</v>
      </c>
      <c r="B4102" s="131">
        <v>11177561.352019144</v>
      </c>
      <c r="C4102" s="131">
        <v>5905103.1754835956</v>
      </c>
      <c r="D4102" s="131">
        <v>1121225.9482492334</v>
      </c>
      <c r="E4102" s="131">
        <v>7054765.4592769928</v>
      </c>
      <c r="F4102" s="133">
        <v>209833032400.62943</v>
      </c>
      <c r="G4102" s="133">
        <v>40028710830.659996</v>
      </c>
      <c r="H4102" s="133">
        <v>499297553088.00104</v>
      </c>
      <c r="I4102" s="133">
        <v>10586072783923.148</v>
      </c>
      <c r="J4102" s="133">
        <v>566181161436.31812</v>
      </c>
      <c r="K4102" s="133">
        <v>76840966462.161789</v>
      </c>
      <c r="L4102" s="133">
        <v>2449859845300.6201</v>
      </c>
      <c r="M4102" s="133">
        <v>14178252310210.25</v>
      </c>
      <c r="N4102" s="133">
        <v>15157174830639.037</v>
      </c>
      <c r="O4102" s="132">
        <v>0.55257568952059244</v>
      </c>
      <c r="P4102" s="132">
        <v>0.62586233914228628</v>
      </c>
      <c r="Q4102" s="133">
        <v>3738.8196424861958</v>
      </c>
      <c r="R4102" s="426">
        <v>1.1717669981682202</v>
      </c>
    </row>
    <row r="4103" spans="1:18">
      <c r="A4103" s="134">
        <f t="shared" si="63"/>
        <v>4098</v>
      </c>
      <c r="B4103" s="131">
        <v>6694557.4013698259</v>
      </c>
      <c r="C4103" s="131">
        <v>3233205.8826124649</v>
      </c>
      <c r="D4103" s="131">
        <v>1164023.9441697123</v>
      </c>
      <c r="E4103" s="131">
        <v>5189305.5262273476</v>
      </c>
      <c r="F4103" s="133">
        <v>211887558612.71796</v>
      </c>
      <c r="G4103" s="133">
        <v>59247475931.547012</v>
      </c>
      <c r="H4103" s="133">
        <v>535681225268.73871</v>
      </c>
      <c r="I4103" s="133">
        <v>8076238549996.7764</v>
      </c>
      <c r="J4103" s="133">
        <v>365633618022.33954</v>
      </c>
      <c r="K4103" s="133">
        <v>103213564000.53033</v>
      </c>
      <c r="L4103" s="133">
        <v>2839179043602.2524</v>
      </c>
      <c r="M4103" s="133">
        <v>11919946000890.637</v>
      </c>
      <c r="N4103" s="133">
        <v>12786616046073.068</v>
      </c>
      <c r="O4103" s="132">
        <v>0.57736947019194518</v>
      </c>
      <c r="P4103" s="132">
        <v>0.63497306379075669</v>
      </c>
      <c r="Q4103" s="133">
        <v>3154.0740123515216</v>
      </c>
      <c r="R4103" s="426">
        <v>1.1805697402895035</v>
      </c>
    </row>
    <row r="4104" spans="1:18">
      <c r="A4104" s="134">
        <f t="shared" ref="A4104:A4167" si="64">A4103+1</f>
        <v>4099</v>
      </c>
      <c r="B4104" s="131">
        <v>10076258.434506871</v>
      </c>
      <c r="C4104" s="131">
        <v>9136309.416909812</v>
      </c>
      <c r="D4104" s="131">
        <v>1076557.5395430448</v>
      </c>
      <c r="E4104" s="131">
        <v>2669539.346305945</v>
      </c>
      <c r="F4104" s="133">
        <v>242176713820.4671</v>
      </c>
      <c r="G4104" s="133">
        <v>37614323502.500534</v>
      </c>
      <c r="H4104" s="133">
        <v>383006240732.8175</v>
      </c>
      <c r="I4104" s="133">
        <v>18251960256209.953</v>
      </c>
      <c r="J4104" s="133">
        <v>113118748172.98209</v>
      </c>
      <c r="K4104" s="133">
        <v>113789311147.12979</v>
      </c>
      <c r="L4104" s="133">
        <v>2347753920390.7036</v>
      </c>
      <c r="M4104" s="133">
        <v>21209628476653.582</v>
      </c>
      <c r="N4104" s="133">
        <v>22599392110612.348</v>
      </c>
      <c r="O4104" s="132">
        <v>0.69924896661121583</v>
      </c>
      <c r="P4104" s="132">
        <v>0.7608556596427607</v>
      </c>
      <c r="Q4104" s="133">
        <v>5574.5910484983588</v>
      </c>
      <c r="R4104" s="426">
        <v>1.0543256231239913</v>
      </c>
    </row>
    <row r="4105" spans="1:18">
      <c r="A4105" s="134">
        <f t="shared" si="64"/>
        <v>4100</v>
      </c>
      <c r="B4105" s="131">
        <v>8696387.3475268725</v>
      </c>
      <c r="C4105" s="131">
        <v>14008802.595036697</v>
      </c>
      <c r="D4105" s="131">
        <v>1287187.2921889233</v>
      </c>
      <c r="E4105" s="131">
        <v>4850558.7520604562</v>
      </c>
      <c r="F4105" s="133">
        <v>259467871676.06329</v>
      </c>
      <c r="G4105" s="133">
        <v>65143995234.68103</v>
      </c>
      <c r="H4105" s="133">
        <v>413704108646.69702</v>
      </c>
      <c r="I4105" s="133">
        <v>18984974202109.273</v>
      </c>
      <c r="J4105" s="133">
        <v>418457063091.63025</v>
      </c>
      <c r="K4105" s="133">
        <v>117060526858.25191</v>
      </c>
      <c r="L4105" s="133">
        <v>2526187454783.2939</v>
      </c>
      <c r="M4105" s="133">
        <v>22460383355489.141</v>
      </c>
      <c r="N4105" s="133">
        <v>23883597065290.914</v>
      </c>
      <c r="O4105" s="132">
        <v>0.69539382372310832</v>
      </c>
      <c r="P4105" s="132">
        <v>0.76091842517377306</v>
      </c>
      <c r="Q4105" s="133">
        <v>5891.3658276494607</v>
      </c>
      <c r="R4105" s="426">
        <v>0.96472036771652003</v>
      </c>
    </row>
    <row r="4106" spans="1:18">
      <c r="A4106" s="134">
        <f t="shared" si="64"/>
        <v>4101</v>
      </c>
      <c r="B4106" s="131">
        <v>9162164.8163024988</v>
      </c>
      <c r="C4106" s="131">
        <v>5352852.4998792363</v>
      </c>
      <c r="D4106" s="131">
        <v>879221.54372318194</v>
      </c>
      <c r="E4106" s="131">
        <v>8336706.5584872942</v>
      </c>
      <c r="F4106" s="133">
        <v>197120193245.34317</v>
      </c>
      <c r="G4106" s="133">
        <v>49484348931.781738</v>
      </c>
      <c r="H4106" s="133">
        <v>550855220634.42358</v>
      </c>
      <c r="I4106" s="133">
        <v>9003712203402.8145</v>
      </c>
      <c r="J4106" s="133">
        <v>718228419553.17566</v>
      </c>
      <c r="K4106" s="133">
        <v>56814483847.804321</v>
      </c>
      <c r="L4106" s="133">
        <v>1758067582408.8157</v>
      </c>
      <c r="M4106" s="133">
        <v>12087677909847.035</v>
      </c>
      <c r="N4106" s="133">
        <v>12944178759585.025</v>
      </c>
      <c r="O4106" s="132">
        <v>0.54628305800499988</v>
      </c>
      <c r="P4106" s="132">
        <v>0.60394346109986241</v>
      </c>
      <c r="Q4106" s="133">
        <v>3192.9399998976382</v>
      </c>
      <c r="R4106" s="426">
        <v>0.95531533111583933</v>
      </c>
    </row>
    <row r="4107" spans="1:18">
      <c r="A4107" s="134">
        <f t="shared" si="64"/>
        <v>4102</v>
      </c>
      <c r="B4107" s="131">
        <v>12524701.558920361</v>
      </c>
      <c r="C4107" s="131">
        <v>6927260.0404432015</v>
      </c>
      <c r="D4107" s="131">
        <v>658035.08943044452</v>
      </c>
      <c r="E4107" s="131">
        <v>8863196.5414041094</v>
      </c>
      <c r="F4107" s="133">
        <v>247373715028.50244</v>
      </c>
      <c r="G4107" s="133">
        <v>55722956906.259705</v>
      </c>
      <c r="H4107" s="133">
        <v>496945853998.9447</v>
      </c>
      <c r="I4107" s="133">
        <v>10915492725306.154</v>
      </c>
      <c r="J4107" s="133">
        <v>666204659405.37939</v>
      </c>
      <c r="K4107" s="133">
        <v>74335563904.509552</v>
      </c>
      <c r="L4107" s="133">
        <v>1567436994837.1711</v>
      </c>
      <c r="M4107" s="133">
        <v>13720415797452.16</v>
      </c>
      <c r="N4107" s="133">
        <v>14710236360866.682</v>
      </c>
      <c r="O4107" s="132">
        <v>0.53629952287690996</v>
      </c>
      <c r="P4107" s="132">
        <v>0.60508887600279171</v>
      </c>
      <c r="Q4107" s="133">
        <v>3628.5733499917815</v>
      </c>
      <c r="R4107" s="426">
        <v>1.0989721657023865</v>
      </c>
    </row>
    <row r="4108" spans="1:18">
      <c r="A4108" s="134">
        <f t="shared" si="64"/>
        <v>4103</v>
      </c>
      <c r="B4108" s="131">
        <v>13297992.55647658</v>
      </c>
      <c r="C4108" s="131">
        <v>18367795.869147927</v>
      </c>
      <c r="D4108" s="131">
        <v>572956.15370417736</v>
      </c>
      <c r="E4108" s="131">
        <v>6572562.8408580795</v>
      </c>
      <c r="F4108" s="133">
        <v>196497437289.00946</v>
      </c>
      <c r="G4108" s="133">
        <v>46547362264.607803</v>
      </c>
      <c r="H4108" s="133">
        <v>0</v>
      </c>
      <c r="I4108" s="133">
        <v>23438702476412.172</v>
      </c>
      <c r="J4108" s="133">
        <v>443885537832.57764</v>
      </c>
      <c r="K4108" s="133">
        <v>63722501909.157829</v>
      </c>
      <c r="L4108" s="133">
        <v>1354444505510.2715</v>
      </c>
      <c r="M4108" s="133">
        <v>25300755021664.18</v>
      </c>
      <c r="N4108" s="133">
        <v>26722094201761.504</v>
      </c>
      <c r="O4108" s="132">
        <v>0.64197080174002608</v>
      </c>
      <c r="P4108" s="132">
        <v>0.71131641585542149</v>
      </c>
      <c r="Q4108" s="133">
        <v>6591.5377902717082</v>
      </c>
      <c r="R4108" s="426">
        <v>1.1566298782982178</v>
      </c>
    </row>
    <row r="4109" spans="1:18">
      <c r="A4109" s="134">
        <f t="shared" si="64"/>
        <v>4104</v>
      </c>
      <c r="B4109" s="131">
        <v>7909649.2166301869</v>
      </c>
      <c r="C4109" s="131">
        <v>4883175.0608707378</v>
      </c>
      <c r="D4109" s="131">
        <v>1152564.4494495101</v>
      </c>
      <c r="E4109" s="131">
        <v>3392740.6895557595</v>
      </c>
      <c r="F4109" s="133">
        <v>190836254533.95654</v>
      </c>
      <c r="G4109" s="133">
        <v>36699070214.567863</v>
      </c>
      <c r="H4109" s="133">
        <v>420385671745.08594</v>
      </c>
      <c r="I4109" s="133">
        <v>9430796587895.3984</v>
      </c>
      <c r="J4109" s="133">
        <v>201124508590.03046</v>
      </c>
      <c r="K4109" s="133">
        <v>161495785609.34491</v>
      </c>
      <c r="L4109" s="133">
        <v>2419805448592.0962</v>
      </c>
      <c r="M4109" s="133">
        <v>12633608002431.957</v>
      </c>
      <c r="N4109" s="133">
        <v>13525753506827.83</v>
      </c>
      <c r="O4109" s="132">
        <v>0.61732679457480033</v>
      </c>
      <c r="P4109" s="132">
        <v>0.67565493983056224</v>
      </c>
      <c r="Q4109" s="133">
        <v>3336.3970169777576</v>
      </c>
      <c r="R4109" s="426">
        <v>1.0364896725029458</v>
      </c>
    </row>
    <row r="4110" spans="1:18">
      <c r="A4110" s="134">
        <f t="shared" si="64"/>
        <v>4105</v>
      </c>
      <c r="B4110" s="131">
        <v>10564449.974791776</v>
      </c>
      <c r="C4110" s="131">
        <v>9829651.4517775029</v>
      </c>
      <c r="D4110" s="131">
        <v>1358591.4499019659</v>
      </c>
      <c r="E4110" s="131">
        <v>5104161.7605393883</v>
      </c>
      <c r="F4110" s="133">
        <v>172216489238.2251</v>
      </c>
      <c r="G4110" s="133">
        <v>34447192988.613922</v>
      </c>
      <c r="H4110" s="133">
        <v>267804460695.58356</v>
      </c>
      <c r="I4110" s="133">
        <v>11507522689566.449</v>
      </c>
      <c r="J4110" s="133">
        <v>303302704950.01477</v>
      </c>
      <c r="K4110" s="133">
        <v>157635876082.28503</v>
      </c>
      <c r="L4110" s="133">
        <v>2980984225865.1221</v>
      </c>
      <c r="M4110" s="133">
        <v>15217249957159.457</v>
      </c>
      <c r="N4110" s="133">
        <v>16179941068890.684</v>
      </c>
      <c r="O4110" s="132">
        <v>0.59835379045445414</v>
      </c>
      <c r="P4110" s="132">
        <v>0.6634088545942447</v>
      </c>
      <c r="Q4110" s="133">
        <v>3991.105345064303</v>
      </c>
      <c r="R4110" s="426">
        <v>0.97593650971829449</v>
      </c>
    </row>
    <row r="4111" spans="1:18">
      <c r="A4111" s="134">
        <f t="shared" si="64"/>
        <v>4106</v>
      </c>
      <c r="B4111" s="131">
        <v>14487910.652501428</v>
      </c>
      <c r="C4111" s="131">
        <v>5288392.9852358159</v>
      </c>
      <c r="D4111" s="131">
        <v>667356.13503448979</v>
      </c>
      <c r="E4111" s="131">
        <v>3682208.4367268342</v>
      </c>
      <c r="F4111" s="133">
        <v>284262464557.92133</v>
      </c>
      <c r="G4111" s="133">
        <v>66815368487.852165</v>
      </c>
      <c r="H4111" s="133">
        <v>429678148068.93256</v>
      </c>
      <c r="I4111" s="133">
        <v>10281538175265.229</v>
      </c>
      <c r="J4111" s="133">
        <v>132519489493.13538</v>
      </c>
      <c r="K4111" s="133">
        <v>56005861100.555344</v>
      </c>
      <c r="L4111" s="133">
        <v>1302113886261.2354</v>
      </c>
      <c r="M4111" s="133">
        <v>12201855560189.086</v>
      </c>
      <c r="N4111" s="133">
        <v>13099215323036.074</v>
      </c>
      <c r="O4111" s="132">
        <v>0.54800427785741235</v>
      </c>
      <c r="P4111" s="132">
        <v>0.6120037412410444</v>
      </c>
      <c r="Q4111" s="133">
        <v>3231.1828621203931</v>
      </c>
      <c r="R4111" s="426">
        <v>1.0435664898780221</v>
      </c>
    </row>
    <row r="4112" spans="1:18">
      <c r="A4112" s="134">
        <f t="shared" si="64"/>
        <v>4107</v>
      </c>
      <c r="B4112" s="131">
        <v>10940930.824455101</v>
      </c>
      <c r="C4112" s="131">
        <v>3711724.3448416055</v>
      </c>
      <c r="D4112" s="131">
        <v>1078638.3423281896</v>
      </c>
      <c r="E4112" s="131">
        <v>5373608.2343290662</v>
      </c>
      <c r="F4112" s="133">
        <v>243944827110.67822</v>
      </c>
      <c r="G4112" s="133">
        <v>65029492251.490204</v>
      </c>
      <c r="H4112" s="133">
        <v>453791194193.39264</v>
      </c>
      <c r="I4112" s="133">
        <v>9710841103677.1387</v>
      </c>
      <c r="J4112" s="133">
        <v>399133955050.40253</v>
      </c>
      <c r="K4112" s="133">
        <v>97331077469.251205</v>
      </c>
      <c r="L4112" s="133">
        <v>1570326366938.8877</v>
      </c>
      <c r="M4112" s="133">
        <v>12231423697329.074</v>
      </c>
      <c r="N4112" s="133">
        <v>13125551142542.447</v>
      </c>
      <c r="O4112" s="132">
        <v>0.56168659280783517</v>
      </c>
      <c r="P4112" s="132">
        <v>0.62871040542047596</v>
      </c>
      <c r="Q4112" s="133">
        <v>3237.6791175487042</v>
      </c>
      <c r="R4112" s="426">
        <v>0.81396689209013517</v>
      </c>
    </row>
    <row r="4113" spans="1:18">
      <c r="A4113" s="134">
        <f t="shared" si="64"/>
        <v>4108</v>
      </c>
      <c r="B4113" s="131">
        <v>18916573.169816289</v>
      </c>
      <c r="C4113" s="131">
        <v>9041214.6251610201</v>
      </c>
      <c r="D4113" s="131">
        <v>1642437.8229287816</v>
      </c>
      <c r="E4113" s="131">
        <v>5199038.3056876445</v>
      </c>
      <c r="F4113" s="133">
        <v>232445318538.56714</v>
      </c>
      <c r="G4113" s="133">
        <v>48857240743.449051</v>
      </c>
      <c r="H4113" s="133">
        <v>160360202655.00342</v>
      </c>
      <c r="I4113" s="133">
        <v>13416844668410.016</v>
      </c>
      <c r="J4113" s="133">
        <v>391390357272.22955</v>
      </c>
      <c r="K4113" s="133">
        <v>174829674858.64212</v>
      </c>
      <c r="L4113" s="133">
        <v>4447897498798.5645</v>
      </c>
      <c r="M4113" s="133">
        <v>18591322401994.457</v>
      </c>
      <c r="N4113" s="133">
        <v>19669819754511.531</v>
      </c>
      <c r="O4113" s="132">
        <v>0.56853055702023614</v>
      </c>
      <c r="P4113" s="132">
        <v>0.65760232784099204</v>
      </c>
      <c r="Q4113" s="133">
        <v>4851.9535654937172</v>
      </c>
      <c r="R4113" s="426">
        <v>1.2512119988067318</v>
      </c>
    </row>
    <row r="4114" spans="1:18">
      <c r="A4114" s="134">
        <f t="shared" si="64"/>
        <v>4109</v>
      </c>
      <c r="B4114" s="131">
        <v>12045206.757826244</v>
      </c>
      <c r="C4114" s="131">
        <v>6856695.3922656393</v>
      </c>
      <c r="D4114" s="131">
        <v>909899.31129538338</v>
      </c>
      <c r="E4114" s="131">
        <v>3716748.6947126677</v>
      </c>
      <c r="F4114" s="133">
        <v>195541614567.74057</v>
      </c>
      <c r="G4114" s="133">
        <v>62559020647.834335</v>
      </c>
      <c r="H4114" s="133">
        <v>0</v>
      </c>
      <c r="I4114" s="133">
        <v>10096130538283.115</v>
      </c>
      <c r="J4114" s="133">
        <v>195319177434.83722</v>
      </c>
      <c r="K4114" s="133">
        <v>106551609531.4809</v>
      </c>
      <c r="L4114" s="133">
        <v>1873015548632.1833</v>
      </c>
      <c r="M4114" s="133">
        <v>12271016873881.617</v>
      </c>
      <c r="N4114" s="133">
        <v>13024935153767.146</v>
      </c>
      <c r="O4114" s="132">
        <v>0.55020405913727666</v>
      </c>
      <c r="P4114" s="132">
        <v>0.60832252075526472</v>
      </c>
      <c r="Q4114" s="133">
        <v>3212.8601760649103</v>
      </c>
      <c r="R4114" s="426">
        <v>1.0433007085152699</v>
      </c>
    </row>
    <row r="4115" spans="1:18">
      <c r="A4115" s="134">
        <f t="shared" si="64"/>
        <v>4110</v>
      </c>
      <c r="B4115" s="131">
        <v>13385330.761543686</v>
      </c>
      <c r="C4115" s="131">
        <v>6083343.6371402536</v>
      </c>
      <c r="D4115" s="131">
        <v>584122.95302877412</v>
      </c>
      <c r="E4115" s="131">
        <v>6127847.1669725403</v>
      </c>
      <c r="F4115" s="133">
        <v>211282850572.19489</v>
      </c>
      <c r="G4115" s="133">
        <v>67481649065.428627</v>
      </c>
      <c r="H4115" s="133">
        <v>397615528346.84033</v>
      </c>
      <c r="I4115" s="133">
        <v>11832703268477.508</v>
      </c>
      <c r="J4115" s="133">
        <v>501329519551.92297</v>
      </c>
      <c r="K4115" s="133">
        <v>44233976170.126595</v>
      </c>
      <c r="L4115" s="133">
        <v>1548796713096.417</v>
      </c>
      <c r="M4115" s="133">
        <v>14324679005642.816</v>
      </c>
      <c r="N4115" s="133">
        <v>15302328977845.508</v>
      </c>
      <c r="O4115" s="132">
        <v>0.5789740208783517</v>
      </c>
      <c r="P4115" s="132">
        <v>0.64610372560712226</v>
      </c>
      <c r="Q4115" s="133">
        <v>3774.6248095326855</v>
      </c>
      <c r="R4115" s="426">
        <v>1.2339902045525279</v>
      </c>
    </row>
    <row r="4116" spans="1:18">
      <c r="A4116" s="134">
        <f t="shared" si="64"/>
        <v>4111</v>
      </c>
      <c r="B4116" s="131">
        <v>6952686.5195164066</v>
      </c>
      <c r="C4116" s="131">
        <v>9618891.4480595998</v>
      </c>
      <c r="D4116" s="131">
        <v>1054513.5501746647</v>
      </c>
      <c r="E4116" s="131">
        <v>4255898.4262145078</v>
      </c>
      <c r="F4116" s="133">
        <v>232569866026.06345</v>
      </c>
      <c r="G4116" s="133">
        <v>51088303696.813873</v>
      </c>
      <c r="H4116" s="133">
        <v>804353451988.3291</v>
      </c>
      <c r="I4116" s="133">
        <v>17394450526670.662</v>
      </c>
      <c r="J4116" s="133">
        <v>225446137243.58459</v>
      </c>
      <c r="K4116" s="133">
        <v>117050169104.34851</v>
      </c>
      <c r="L4116" s="133">
        <v>2481656690954.0176</v>
      </c>
      <c r="M4116" s="133">
        <v>21022956975960.945</v>
      </c>
      <c r="N4116" s="133">
        <v>22333034120046.871</v>
      </c>
      <c r="O4116" s="132">
        <v>0.70227778379338435</v>
      </c>
      <c r="P4116" s="132">
        <v>0.76185647866634776</v>
      </c>
      <c r="Q4116" s="133">
        <v>5508.888534792025</v>
      </c>
      <c r="R4116" s="426">
        <v>0.97160027182331565</v>
      </c>
    </row>
    <row r="4117" spans="1:18">
      <c r="A4117" s="134">
        <f t="shared" si="64"/>
        <v>4112</v>
      </c>
      <c r="B4117" s="131">
        <v>12869080.216994004</v>
      </c>
      <c r="C4117" s="131">
        <v>6947035.6156684952</v>
      </c>
      <c r="D4117" s="131">
        <v>1025826.1840295956</v>
      </c>
      <c r="E4117" s="131">
        <v>3520613.4393477719</v>
      </c>
      <c r="F4117" s="133">
        <v>223015414982.13531</v>
      </c>
      <c r="G4117" s="133">
        <v>37096165487.330711</v>
      </c>
      <c r="H4117" s="133">
        <v>565733076735.42456</v>
      </c>
      <c r="I4117" s="133">
        <v>12304648572389.355</v>
      </c>
      <c r="J4117" s="133">
        <v>221428498523.02036</v>
      </c>
      <c r="K4117" s="133">
        <v>93679601172.093002</v>
      </c>
      <c r="L4117" s="133">
        <v>2620845965016.2412</v>
      </c>
      <c r="M4117" s="133">
        <v>15806335713836.133</v>
      </c>
      <c r="N4117" s="133">
        <v>16970999532924.668</v>
      </c>
      <c r="O4117" s="132">
        <v>0.60219342501792705</v>
      </c>
      <c r="P4117" s="132">
        <v>0.66804403601862272</v>
      </c>
      <c r="Q4117" s="133">
        <v>4186.2357012641014</v>
      </c>
      <c r="R4117" s="426">
        <v>1.2703618306528919</v>
      </c>
    </row>
    <row r="4118" spans="1:18">
      <c r="A4118" s="134">
        <f t="shared" si="64"/>
        <v>4113</v>
      </c>
      <c r="B4118" s="131">
        <v>15833336.013258064</v>
      </c>
      <c r="C4118" s="131">
        <v>12861129.790911889</v>
      </c>
      <c r="D4118" s="131">
        <v>1214971.8798114758</v>
      </c>
      <c r="E4118" s="131">
        <v>4060716.2685669996</v>
      </c>
      <c r="F4118" s="133">
        <v>217547518112.20618</v>
      </c>
      <c r="G4118" s="133">
        <v>60351740754.660858</v>
      </c>
      <c r="H4118" s="133">
        <v>0</v>
      </c>
      <c r="I4118" s="133">
        <v>17505092223067.969</v>
      </c>
      <c r="J4118" s="133">
        <v>330046689782.92188</v>
      </c>
      <c r="K4118" s="133">
        <v>165720731353.74866</v>
      </c>
      <c r="L4118" s="133">
        <v>2038600653826.9141</v>
      </c>
      <c r="M4118" s="133">
        <v>20039460298031.555</v>
      </c>
      <c r="N4118" s="133">
        <v>20995995899953.961</v>
      </c>
      <c r="O4118" s="132">
        <v>0.55506325832577852</v>
      </c>
      <c r="P4118" s="132">
        <v>0.66093696951316105</v>
      </c>
      <c r="Q4118" s="133">
        <v>5179.0813764069962</v>
      </c>
      <c r="R4118" s="426">
        <v>0.82739488893124935</v>
      </c>
    </row>
    <row r="4119" spans="1:18">
      <c r="A4119" s="134">
        <f t="shared" si="64"/>
        <v>4114</v>
      </c>
      <c r="B4119" s="131">
        <v>11921378.058403187</v>
      </c>
      <c r="C4119" s="131">
        <v>6419684.6681324057</v>
      </c>
      <c r="D4119" s="131">
        <v>1585757.6074805236</v>
      </c>
      <c r="E4119" s="131">
        <v>6340622.6162802996</v>
      </c>
      <c r="F4119" s="133">
        <v>231364712580.7757</v>
      </c>
      <c r="G4119" s="133">
        <v>76278898016.115295</v>
      </c>
      <c r="H4119" s="133">
        <v>263133662121.33087</v>
      </c>
      <c r="I4119" s="133">
        <v>11351627475722.705</v>
      </c>
      <c r="J4119" s="133">
        <v>401851942974.69214</v>
      </c>
      <c r="K4119" s="133">
        <v>174807235295.91534</v>
      </c>
      <c r="L4119" s="133">
        <v>3149571520551.6528</v>
      </c>
      <c r="M4119" s="133">
        <v>15340991836666.295</v>
      </c>
      <c r="N4119" s="133">
        <v>16312301811203.129</v>
      </c>
      <c r="O4119" s="132">
        <v>0.55339531075990134</v>
      </c>
      <c r="P4119" s="132">
        <v>0.62356596237133621</v>
      </c>
      <c r="Q4119" s="133">
        <v>4023.7547634936182</v>
      </c>
      <c r="R4119" s="426">
        <v>1.0323406636421963</v>
      </c>
    </row>
    <row r="4120" spans="1:18">
      <c r="A4120" s="134">
        <f t="shared" si="64"/>
        <v>4115</v>
      </c>
      <c r="B4120" s="131">
        <v>5422932.0780720199</v>
      </c>
      <c r="C4120" s="131">
        <v>3632570.3848567102</v>
      </c>
      <c r="D4120" s="131">
        <v>598770.0710821579</v>
      </c>
      <c r="E4120" s="131">
        <v>6901269.1230540574</v>
      </c>
      <c r="F4120" s="133">
        <v>212948752545.85318</v>
      </c>
      <c r="G4120" s="133">
        <v>65063440171.976517</v>
      </c>
      <c r="H4120" s="133">
        <v>416335929055.2605</v>
      </c>
      <c r="I4120" s="133">
        <v>7857353187594.0918</v>
      </c>
      <c r="J4120" s="133">
        <v>405780853900.15613</v>
      </c>
      <c r="K4120" s="133">
        <v>71821644150.374176</v>
      </c>
      <c r="L4120" s="133">
        <v>1166427110291.6309</v>
      </c>
      <c r="M4120" s="133">
        <v>9917718724991.5137</v>
      </c>
      <c r="N4120" s="133">
        <v>10616264528914.053</v>
      </c>
      <c r="O4120" s="132">
        <v>0.54358659123107733</v>
      </c>
      <c r="P4120" s="132">
        <v>0.61430134119336932</v>
      </c>
      <c r="Q4120" s="133">
        <v>2618.7134999787995</v>
      </c>
      <c r="R4120" s="426">
        <v>1.0316137741997402</v>
      </c>
    </row>
    <row r="4121" spans="1:18">
      <c r="A4121" s="134">
        <f t="shared" si="64"/>
        <v>4116</v>
      </c>
      <c r="B4121" s="131">
        <v>4556804.3726190273</v>
      </c>
      <c r="C4121" s="131">
        <v>2489012.8618243188</v>
      </c>
      <c r="D4121" s="131">
        <v>1665252.6431113805</v>
      </c>
      <c r="E4121" s="131">
        <v>4117270.0776709956</v>
      </c>
      <c r="F4121" s="133">
        <v>234132754261.75684</v>
      </c>
      <c r="G4121" s="133">
        <v>63075524624.096237</v>
      </c>
      <c r="H4121" s="133">
        <v>479751146870.81177</v>
      </c>
      <c r="I4121" s="133">
        <v>5581195655702.2197</v>
      </c>
      <c r="J4121" s="133">
        <v>291055729504.664</v>
      </c>
      <c r="K4121" s="133">
        <v>175676617044.67343</v>
      </c>
      <c r="L4121" s="133">
        <v>3736263843868.8618</v>
      </c>
      <c r="M4121" s="133">
        <v>10263942992991.23</v>
      </c>
      <c r="N4121" s="133">
        <v>10938942544380.838</v>
      </c>
      <c r="O4121" s="132">
        <v>0.5558370426916891</v>
      </c>
      <c r="P4121" s="132">
        <v>0.66133458360131592</v>
      </c>
      <c r="Q4121" s="133">
        <v>2698.3084717268962</v>
      </c>
      <c r="R4121" s="426">
        <v>1.163788025670897</v>
      </c>
    </row>
    <row r="4122" spans="1:18">
      <c r="A4122" s="134">
        <f t="shared" si="64"/>
        <v>4117</v>
      </c>
      <c r="B4122" s="131">
        <v>8231691.5725066038</v>
      </c>
      <c r="C4122" s="131">
        <v>13526390.758539442</v>
      </c>
      <c r="D4122" s="131">
        <v>732357.85993844597</v>
      </c>
      <c r="E4122" s="131">
        <v>5455814.4472154519</v>
      </c>
      <c r="F4122" s="133">
        <v>267288625879.84534</v>
      </c>
      <c r="G4122" s="133">
        <v>42507815785.654243</v>
      </c>
      <c r="H4122" s="133">
        <v>729958871479.09302</v>
      </c>
      <c r="I4122" s="133">
        <v>24224728691933.23</v>
      </c>
      <c r="J4122" s="133">
        <v>294675623044.02399</v>
      </c>
      <c r="K4122" s="133">
        <v>101814219001.49246</v>
      </c>
      <c r="L4122" s="133">
        <v>1623907045113.7551</v>
      </c>
      <c r="M4122" s="133">
        <v>26975084450571.594</v>
      </c>
      <c r="N4122" s="133">
        <v>28736996538947.324</v>
      </c>
      <c r="O4122" s="132">
        <v>0.71760795760379825</v>
      </c>
      <c r="P4122" s="132">
        <v>0.78141275907910723</v>
      </c>
      <c r="Q4122" s="133">
        <v>7088.5536603224773</v>
      </c>
      <c r="R4122" s="426">
        <v>0.99112601178061122</v>
      </c>
    </row>
    <row r="4123" spans="1:18">
      <c r="A4123" s="134">
        <f t="shared" si="64"/>
        <v>4118</v>
      </c>
      <c r="B4123" s="131">
        <v>10078105.875739431</v>
      </c>
      <c r="C4123" s="131">
        <v>7429504.3973081568</v>
      </c>
      <c r="D4123" s="131">
        <v>1363819.7719462027</v>
      </c>
      <c r="E4123" s="131">
        <v>5727552.7874424253</v>
      </c>
      <c r="F4123" s="133">
        <v>192633649125.71933</v>
      </c>
      <c r="G4123" s="133">
        <v>49516260345.487976</v>
      </c>
      <c r="H4123" s="133">
        <v>326429651931.59497</v>
      </c>
      <c r="I4123" s="133">
        <v>12094676543735.953</v>
      </c>
      <c r="J4123" s="133">
        <v>352689701303.05469</v>
      </c>
      <c r="K4123" s="133">
        <v>174113026861.82776</v>
      </c>
      <c r="L4123" s="133">
        <v>2844005333902.8628</v>
      </c>
      <c r="M4123" s="133">
        <v>15791914257735.295</v>
      </c>
      <c r="N4123" s="133">
        <v>16714373818695.15</v>
      </c>
      <c r="O4123" s="132">
        <v>0.60097211905645598</v>
      </c>
      <c r="P4123" s="132">
        <v>0.6603175786714055</v>
      </c>
      <c r="Q4123" s="133">
        <v>4122.9338477294405</v>
      </c>
      <c r="R4123" s="426">
        <v>0.87258805691433627</v>
      </c>
    </row>
    <row r="4124" spans="1:18">
      <c r="A4124" s="134">
        <f t="shared" si="64"/>
        <v>4119</v>
      </c>
      <c r="B4124" s="131">
        <v>8316678.507060091</v>
      </c>
      <c r="C4124" s="131">
        <v>7276496.0184994517</v>
      </c>
      <c r="D4124" s="131">
        <v>1153312.786208801</v>
      </c>
      <c r="E4124" s="131">
        <v>3408534.2262097448</v>
      </c>
      <c r="F4124" s="133">
        <v>231038928343.05585</v>
      </c>
      <c r="G4124" s="133">
        <v>51670316743.936089</v>
      </c>
      <c r="H4124" s="133">
        <v>741797098961.13342</v>
      </c>
      <c r="I4124" s="133">
        <v>13495553446205.711</v>
      </c>
      <c r="J4124" s="133">
        <v>225400757272.49274</v>
      </c>
      <c r="K4124" s="133">
        <v>150963704655.13937</v>
      </c>
      <c r="L4124" s="133">
        <v>2762619869107.7935</v>
      </c>
      <c r="M4124" s="133">
        <v>17376334876202.268</v>
      </c>
      <c r="N4124" s="133">
        <v>18573183014138.902</v>
      </c>
      <c r="O4124" s="132">
        <v>0.67269027092793543</v>
      </c>
      <c r="P4124" s="132">
        <v>0.74517562489828948</v>
      </c>
      <c r="Q4124" s="133">
        <v>4581.4462294373216</v>
      </c>
      <c r="R4124" s="426">
        <v>1.0873158256736861</v>
      </c>
    </row>
    <row r="4125" spans="1:18">
      <c r="A4125" s="134">
        <f t="shared" si="64"/>
        <v>4120</v>
      </c>
      <c r="B4125" s="131">
        <v>6423609.0603947826</v>
      </c>
      <c r="C4125" s="131">
        <v>3926854.160221702</v>
      </c>
      <c r="D4125" s="131">
        <v>1390641.6450301604</v>
      </c>
      <c r="E4125" s="131">
        <v>5724271.5560082607</v>
      </c>
      <c r="F4125" s="133">
        <v>185510419125.12024</v>
      </c>
      <c r="G4125" s="133">
        <v>39330051054.624214</v>
      </c>
      <c r="H4125" s="133">
        <v>365390020624.91785</v>
      </c>
      <c r="I4125" s="133">
        <v>8105333796422.3047</v>
      </c>
      <c r="J4125" s="133">
        <v>254542479896.73041</v>
      </c>
      <c r="K4125" s="133">
        <v>149508479297.06027</v>
      </c>
      <c r="L4125" s="133">
        <v>3065950139530.7188</v>
      </c>
      <c r="M4125" s="133">
        <v>11940724915771.732</v>
      </c>
      <c r="N4125" s="133">
        <v>12763049134335.578</v>
      </c>
      <c r="O4125" s="132">
        <v>0.53808324163861276</v>
      </c>
      <c r="P4125" s="132">
        <v>0.61620240865080389</v>
      </c>
      <c r="Q4125" s="133">
        <v>3148.2607632796198</v>
      </c>
      <c r="R4125" s="426">
        <v>1.0578297859024484</v>
      </c>
    </row>
    <row r="4126" spans="1:18">
      <c r="A4126" s="134">
        <f t="shared" si="64"/>
        <v>4121</v>
      </c>
      <c r="B4126" s="131">
        <v>9397440.8909474965</v>
      </c>
      <c r="C4126" s="131">
        <v>4406357.3632041803</v>
      </c>
      <c r="D4126" s="131">
        <v>717314.41656909406</v>
      </c>
      <c r="E4126" s="131">
        <v>5462923.2586319726</v>
      </c>
      <c r="F4126" s="133">
        <v>187120906193.0123</v>
      </c>
      <c r="G4126" s="133">
        <v>50891585961.633369</v>
      </c>
      <c r="H4126" s="133">
        <v>317425106101.97583</v>
      </c>
      <c r="I4126" s="133">
        <v>8973459154110.0391</v>
      </c>
      <c r="J4126" s="133">
        <v>421877988623.83905</v>
      </c>
      <c r="K4126" s="133">
        <v>107256687565.85555</v>
      </c>
      <c r="L4126" s="133">
        <v>1594508890822.2786</v>
      </c>
      <c r="M4126" s="133">
        <v>11414527827223.99</v>
      </c>
      <c r="N4126" s="133">
        <v>12339853041104.887</v>
      </c>
      <c r="O4126" s="132">
        <v>0.55408734001514748</v>
      </c>
      <c r="P4126" s="132">
        <v>0.61934132882862192</v>
      </c>
      <c r="Q4126" s="133">
        <v>3043.8710017525623</v>
      </c>
      <c r="R4126" s="426">
        <v>1.109402740036372</v>
      </c>
    </row>
    <row r="4127" spans="1:18">
      <c r="A4127" s="134">
        <f t="shared" si="64"/>
        <v>4122</v>
      </c>
      <c r="B4127" s="131">
        <v>9779804.3113022391</v>
      </c>
      <c r="C4127" s="131">
        <v>11002812.134858647</v>
      </c>
      <c r="D4127" s="131">
        <v>655292.19918240793</v>
      </c>
      <c r="E4127" s="131">
        <v>2722778.3617556747</v>
      </c>
      <c r="F4127" s="133">
        <v>221417477133.76294</v>
      </c>
      <c r="G4127" s="133">
        <v>51105146399.02182</v>
      </c>
      <c r="H4127" s="133">
        <v>527418578896.79443</v>
      </c>
      <c r="I4127" s="133">
        <v>18205689024013.883</v>
      </c>
      <c r="J4127" s="133">
        <v>135462415102.35811</v>
      </c>
      <c r="K4127" s="133">
        <v>73286987474.718781</v>
      </c>
      <c r="L4127" s="133">
        <v>1454098906731.0012</v>
      </c>
      <c r="M4127" s="133">
        <v>20395955912218.754</v>
      </c>
      <c r="N4127" s="133">
        <v>21680333928279.164</v>
      </c>
      <c r="O4127" s="132">
        <v>0.70827932906866853</v>
      </c>
      <c r="P4127" s="132">
        <v>0.76602567372627095</v>
      </c>
      <c r="Q4127" s="133">
        <v>5347.8870074689603</v>
      </c>
      <c r="R4127" s="426">
        <v>1.1627886623893309</v>
      </c>
    </row>
    <row r="4128" spans="1:18">
      <c r="A4128" s="134">
        <f t="shared" si="64"/>
        <v>4123</v>
      </c>
      <c r="B4128" s="131">
        <v>12374653.776148846</v>
      </c>
      <c r="C4128" s="131">
        <v>4514206.981228237</v>
      </c>
      <c r="D4128" s="131">
        <v>1457762.9970609765</v>
      </c>
      <c r="E4128" s="131">
        <v>5276953.8344162731</v>
      </c>
      <c r="F4128" s="133">
        <v>250582800134.47513</v>
      </c>
      <c r="G4128" s="133">
        <v>75475144024.640442</v>
      </c>
      <c r="H4128" s="133">
        <v>681021276558.35791</v>
      </c>
      <c r="I4128" s="133">
        <v>7947657546579.8564</v>
      </c>
      <c r="J4128" s="133">
        <v>318336464793.44769</v>
      </c>
      <c r="K4128" s="133">
        <v>101532368521.75331</v>
      </c>
      <c r="L4128" s="133">
        <v>3690024510406.291</v>
      </c>
      <c r="M4128" s="133">
        <v>12738572166859.707</v>
      </c>
      <c r="N4128" s="133">
        <v>13490113616567.33</v>
      </c>
      <c r="O4128" s="132">
        <v>0.54114578782529299</v>
      </c>
      <c r="P4128" s="132">
        <v>0.62288684139455686</v>
      </c>
      <c r="Q4128" s="133">
        <v>3327.6057268296327</v>
      </c>
      <c r="R4128" s="426">
        <v>1.1226670838073238</v>
      </c>
    </row>
    <row r="4129" spans="1:18">
      <c r="A4129" s="134">
        <f t="shared" si="64"/>
        <v>4124</v>
      </c>
      <c r="B4129" s="131">
        <v>15243762.963419033</v>
      </c>
      <c r="C4129" s="131">
        <v>6503344.3023906136</v>
      </c>
      <c r="D4129" s="131">
        <v>1154333.4734253222</v>
      </c>
      <c r="E4129" s="131">
        <v>3568236.4544748953</v>
      </c>
      <c r="F4129" s="133">
        <v>211444301372.07025</v>
      </c>
      <c r="G4129" s="133">
        <v>47039242663.986839</v>
      </c>
      <c r="H4129" s="133">
        <v>0</v>
      </c>
      <c r="I4129" s="133">
        <v>13690936576159.066</v>
      </c>
      <c r="J4129" s="133">
        <v>197740430305.91275</v>
      </c>
      <c r="K4129" s="133">
        <v>106140082691.42233</v>
      </c>
      <c r="L4129" s="133">
        <v>2549931410954.4502</v>
      </c>
      <c r="M4129" s="133">
        <v>16544748500110.852</v>
      </c>
      <c r="N4129" s="133">
        <v>17647625741501.063</v>
      </c>
      <c r="O4129" s="132">
        <v>0.54372921582690759</v>
      </c>
      <c r="P4129" s="132">
        <v>0.63093547060072519</v>
      </c>
      <c r="Q4129" s="133">
        <v>4353.1390580910365</v>
      </c>
      <c r="R4129" s="426">
        <v>1.0396305179846976</v>
      </c>
    </row>
    <row r="4130" spans="1:18">
      <c r="A4130" s="134">
        <f t="shared" si="64"/>
        <v>4125</v>
      </c>
      <c r="B4130" s="131">
        <v>11602204.158493347</v>
      </c>
      <c r="C4130" s="131">
        <v>4205358.5430806195</v>
      </c>
      <c r="D4130" s="131">
        <v>770812.89436354698</v>
      </c>
      <c r="E4130" s="131">
        <v>5067597.5232830159</v>
      </c>
      <c r="F4130" s="133">
        <v>238839469309.45453</v>
      </c>
      <c r="G4130" s="133">
        <v>45489235572.077545</v>
      </c>
      <c r="H4130" s="133">
        <v>654171051168.38159</v>
      </c>
      <c r="I4130" s="133">
        <v>8861216082488.3008</v>
      </c>
      <c r="J4130" s="133">
        <v>335352155212.96411</v>
      </c>
      <c r="K4130" s="133">
        <v>62607527936.376961</v>
      </c>
      <c r="L4130" s="133">
        <v>1642459346696.9392</v>
      </c>
      <c r="M4130" s="133">
        <v>11555806163502.963</v>
      </c>
      <c r="N4130" s="133">
        <v>12560816014554.275</v>
      </c>
      <c r="O4130" s="132">
        <v>0.53715962447656018</v>
      </c>
      <c r="P4130" s="132">
        <v>0.62025703916753139</v>
      </c>
      <c r="Q4130" s="133">
        <v>3098.375928602436</v>
      </c>
      <c r="R4130" s="426">
        <v>1.2370342148012003</v>
      </c>
    </row>
    <row r="4131" spans="1:18">
      <c r="A4131" s="134">
        <f t="shared" si="64"/>
        <v>4126</v>
      </c>
      <c r="B4131" s="131">
        <v>8426889.9866347201</v>
      </c>
      <c r="C4131" s="131">
        <v>4969597.8811919475</v>
      </c>
      <c r="D4131" s="131">
        <v>964059.79904533201</v>
      </c>
      <c r="E4131" s="131">
        <v>4197415.0614915909</v>
      </c>
      <c r="F4131" s="133">
        <v>285622554508.69366</v>
      </c>
      <c r="G4131" s="133">
        <v>58619137734.831429</v>
      </c>
      <c r="H4131" s="133">
        <v>323372015547.4787</v>
      </c>
      <c r="I4131" s="133">
        <v>10449894455902.375</v>
      </c>
      <c r="J4131" s="133">
        <v>207315185531.92764</v>
      </c>
      <c r="K4131" s="133">
        <v>78312679323.704987</v>
      </c>
      <c r="L4131" s="133">
        <v>2041175990245.1616</v>
      </c>
      <c r="M4131" s="133">
        <v>13100070326550.648</v>
      </c>
      <c r="N4131" s="133">
        <v>13987925723413.715</v>
      </c>
      <c r="O4131" s="132">
        <v>0.57966292996392887</v>
      </c>
      <c r="P4131" s="132">
        <v>0.64013407818932133</v>
      </c>
      <c r="Q4131" s="133">
        <v>3450.4010171222781</v>
      </c>
      <c r="R4131" s="426">
        <v>1.15312712556694</v>
      </c>
    </row>
    <row r="4132" spans="1:18">
      <c r="A4132" s="134">
        <f t="shared" si="64"/>
        <v>4127</v>
      </c>
      <c r="B4132" s="131">
        <v>12271887.932955192</v>
      </c>
      <c r="C4132" s="131">
        <v>12679183.322337795</v>
      </c>
      <c r="D4132" s="131">
        <v>917195.32221535861</v>
      </c>
      <c r="E4132" s="131">
        <v>4724327.0596783152</v>
      </c>
      <c r="F4132" s="133">
        <v>196194342416.75043</v>
      </c>
      <c r="G4132" s="133">
        <v>45512892807.397568</v>
      </c>
      <c r="H4132" s="133">
        <v>734123112862.87952</v>
      </c>
      <c r="I4132" s="133">
        <v>12402563299568.355</v>
      </c>
      <c r="J4132" s="133">
        <v>380945094960.50055</v>
      </c>
      <c r="K4132" s="133">
        <v>91078571316.496796</v>
      </c>
      <c r="L4132" s="133">
        <v>1871108955535.5454</v>
      </c>
      <c r="M4132" s="133">
        <v>15479819034243.775</v>
      </c>
      <c r="N4132" s="133">
        <v>16531313059840.725</v>
      </c>
      <c r="O4132" s="132">
        <v>0.61669894575897566</v>
      </c>
      <c r="P4132" s="132">
        <v>0.68302393499518221</v>
      </c>
      <c r="Q4132" s="133">
        <v>4077.7782584708252</v>
      </c>
      <c r="R4132" s="426">
        <v>1.0048245449033151</v>
      </c>
    </row>
    <row r="4133" spans="1:18">
      <c r="A4133" s="134">
        <f t="shared" si="64"/>
        <v>4128</v>
      </c>
      <c r="B4133" s="131">
        <v>10768505.893068206</v>
      </c>
      <c r="C4133" s="131">
        <v>6262037.2908344353</v>
      </c>
      <c r="D4133" s="131">
        <v>706091.58376235515</v>
      </c>
      <c r="E4133" s="131">
        <v>3536197.5943618128</v>
      </c>
      <c r="F4133" s="133">
        <v>184412424009.79382</v>
      </c>
      <c r="G4133" s="133">
        <v>35212290517.964005</v>
      </c>
      <c r="H4133" s="133">
        <v>518413328314.60779</v>
      </c>
      <c r="I4133" s="133">
        <v>9773786373253.8281</v>
      </c>
      <c r="J4133" s="133">
        <v>145284913403.85596</v>
      </c>
      <c r="K4133" s="133">
        <v>67863048627.607643</v>
      </c>
      <c r="L4133" s="133">
        <v>1718566333130.9248</v>
      </c>
      <c r="M4133" s="133">
        <v>12223913996730.824</v>
      </c>
      <c r="N4133" s="133">
        <v>13029527811094.66</v>
      </c>
      <c r="O4133" s="132">
        <v>0.58791526099124358</v>
      </c>
      <c r="P4133" s="132">
        <v>0.65056425440461985</v>
      </c>
      <c r="Q4133" s="133">
        <v>3213.9930466439714</v>
      </c>
      <c r="R4133" s="426">
        <v>1.1767614197182816</v>
      </c>
    </row>
    <row r="4134" spans="1:18">
      <c r="A4134" s="134">
        <f t="shared" si="64"/>
        <v>4129</v>
      </c>
      <c r="B4134" s="131">
        <v>12194842.913294207</v>
      </c>
      <c r="C4134" s="131">
        <v>3962437.0746467453</v>
      </c>
      <c r="D4134" s="131">
        <v>994798.18884949572</v>
      </c>
      <c r="E4134" s="131">
        <v>4027528.8046882711</v>
      </c>
      <c r="F4134" s="133">
        <v>168894106530.23019</v>
      </c>
      <c r="G4134" s="133">
        <v>40999255565.198074</v>
      </c>
      <c r="H4134" s="133">
        <v>831931228138.00122</v>
      </c>
      <c r="I4134" s="133">
        <v>8070502994175.1494</v>
      </c>
      <c r="J4134" s="133">
        <v>257601920572.75446</v>
      </c>
      <c r="K4134" s="133">
        <v>84363543335.704025</v>
      </c>
      <c r="L4134" s="133">
        <v>2434606517169.1353</v>
      </c>
      <c r="M4134" s="133">
        <v>11679006203390.742</v>
      </c>
      <c r="N4134" s="133">
        <v>12495881274473.947</v>
      </c>
      <c r="O4134" s="132">
        <v>0.54414017768274403</v>
      </c>
      <c r="P4134" s="132">
        <v>0.61561434345727106</v>
      </c>
      <c r="Q4134" s="133">
        <v>3082.3584791499625</v>
      </c>
      <c r="R4134" s="426">
        <v>1.0526278722660189</v>
      </c>
    </row>
    <row r="4135" spans="1:18">
      <c r="A4135" s="134">
        <f t="shared" si="64"/>
        <v>4130</v>
      </c>
      <c r="B4135" s="131">
        <v>5276218.9120002259</v>
      </c>
      <c r="C4135" s="131">
        <v>5779704.331536267</v>
      </c>
      <c r="D4135" s="131">
        <v>918388.0670142204</v>
      </c>
      <c r="E4135" s="131">
        <v>5117499.458623318</v>
      </c>
      <c r="F4135" s="133">
        <v>222480678683.4104</v>
      </c>
      <c r="G4135" s="133">
        <v>43230917430.279884</v>
      </c>
      <c r="H4135" s="133">
        <v>506582034693.95477</v>
      </c>
      <c r="I4135" s="133">
        <v>12501704558870.064</v>
      </c>
      <c r="J4135" s="133">
        <v>260555292367.17972</v>
      </c>
      <c r="K4135" s="133">
        <v>74104346581.166168</v>
      </c>
      <c r="L4135" s="133">
        <v>2475066356747.9897</v>
      </c>
      <c r="M4135" s="133">
        <v>15818012589260.355</v>
      </c>
      <c r="N4135" s="133">
        <v>16810041675982.811</v>
      </c>
      <c r="O4135" s="132">
        <v>0.65628920278337233</v>
      </c>
      <c r="P4135" s="132">
        <v>0.72441048674296582</v>
      </c>
      <c r="Q4135" s="133">
        <v>4146.5322338388778</v>
      </c>
      <c r="R4135" s="426">
        <v>1.063118339044788</v>
      </c>
    </row>
    <row r="4136" spans="1:18">
      <c r="A4136" s="134">
        <f t="shared" si="64"/>
        <v>4131</v>
      </c>
      <c r="B4136" s="131">
        <v>12015895.955486849</v>
      </c>
      <c r="C4136" s="131">
        <v>4671721.6848190883</v>
      </c>
      <c r="D4136" s="131">
        <v>630780.52125235763</v>
      </c>
      <c r="E4136" s="131">
        <v>4106467.5769893867</v>
      </c>
      <c r="F4136" s="133">
        <v>327048195062.49646</v>
      </c>
      <c r="G4136" s="133">
        <v>78118832915.308334</v>
      </c>
      <c r="H4136" s="133">
        <v>662010034388.04077</v>
      </c>
      <c r="I4136" s="133">
        <v>10303813193782.25</v>
      </c>
      <c r="J4136" s="133">
        <v>225333337677.71396</v>
      </c>
      <c r="K4136" s="133">
        <v>81661218969.763184</v>
      </c>
      <c r="L4136" s="133">
        <v>1543752954079.3113</v>
      </c>
      <c r="M4136" s="133">
        <v>12816570738897.08</v>
      </c>
      <c r="N4136" s="133">
        <v>13818135007262.412</v>
      </c>
      <c r="O4136" s="132">
        <v>0.58523183898638709</v>
      </c>
      <c r="P4136" s="132">
        <v>0.65031823679804102</v>
      </c>
      <c r="Q4136" s="133">
        <v>3408.5187487080443</v>
      </c>
      <c r="R4136" s="426">
        <v>1.2017466657431906</v>
      </c>
    </row>
    <row r="4137" spans="1:18">
      <c r="A4137" s="134">
        <f t="shared" si="64"/>
        <v>4132</v>
      </c>
      <c r="B4137" s="131">
        <v>12133524.936875414</v>
      </c>
      <c r="C4137" s="131">
        <v>9518656.1942168456</v>
      </c>
      <c r="D4137" s="131">
        <v>913933.51931143936</v>
      </c>
      <c r="E4137" s="131">
        <v>5080002.0336983781</v>
      </c>
      <c r="F4137" s="133">
        <v>218681766218.04895</v>
      </c>
      <c r="G4137" s="133">
        <v>68905006463.725403</v>
      </c>
      <c r="H4137" s="133">
        <v>0</v>
      </c>
      <c r="I4137" s="133">
        <v>15364910944976.996</v>
      </c>
      <c r="J4137" s="133">
        <v>318159049533.0625</v>
      </c>
      <c r="K4137" s="133">
        <v>120550565841.62929</v>
      </c>
      <c r="L4137" s="133">
        <v>2226221742129.1387</v>
      </c>
      <c r="M4137" s="133">
        <v>18029842302480.828</v>
      </c>
      <c r="N4137" s="133">
        <v>19058953448786.773</v>
      </c>
      <c r="O4137" s="132">
        <v>0.58883177452277946</v>
      </c>
      <c r="P4137" s="132">
        <v>0.66513684012754015</v>
      </c>
      <c r="Q4137" s="133">
        <v>4701.2712009834177</v>
      </c>
      <c r="R4137" s="426">
        <v>1.0946068909967879</v>
      </c>
    </row>
    <row r="4138" spans="1:18">
      <c r="A4138" s="134">
        <f t="shared" si="64"/>
        <v>4133</v>
      </c>
      <c r="B4138" s="131">
        <v>9694323.254741963</v>
      </c>
      <c r="C4138" s="131">
        <v>11084018.603917982</v>
      </c>
      <c r="D4138" s="131">
        <v>1059091.9517796265</v>
      </c>
      <c r="E4138" s="131">
        <v>2629490.6695035575</v>
      </c>
      <c r="F4138" s="133">
        <v>250112519698.4436</v>
      </c>
      <c r="G4138" s="133">
        <v>52653922610.766998</v>
      </c>
      <c r="H4138" s="133">
        <v>270996328729.34158</v>
      </c>
      <c r="I4138" s="133">
        <v>19714923681879.004</v>
      </c>
      <c r="J4138" s="133">
        <v>123983865912.82022</v>
      </c>
      <c r="K4138" s="133">
        <v>129112716472.58055</v>
      </c>
      <c r="L4138" s="133">
        <v>2544336445372.752</v>
      </c>
      <c r="M4138" s="133">
        <v>22783353038366.5</v>
      </c>
      <c r="N4138" s="133">
        <v>24113698322786.699</v>
      </c>
      <c r="O4138" s="132">
        <v>0.71109909908596802</v>
      </c>
      <c r="P4138" s="132">
        <v>0.76365307013590811</v>
      </c>
      <c r="Q4138" s="133">
        <v>5948.1248946193136</v>
      </c>
      <c r="R4138" s="426">
        <v>1.052985388078193</v>
      </c>
    </row>
    <row r="4139" spans="1:18">
      <c r="A4139" s="134">
        <f t="shared" si="64"/>
        <v>4134</v>
      </c>
      <c r="B4139" s="131">
        <v>8094744.1062296107</v>
      </c>
      <c r="C4139" s="131">
        <v>5044113.5635493668</v>
      </c>
      <c r="D4139" s="131">
        <v>1026307.6535896243</v>
      </c>
      <c r="E4139" s="131">
        <v>3839604.9142934936</v>
      </c>
      <c r="F4139" s="133">
        <v>206908968379.08423</v>
      </c>
      <c r="G4139" s="133">
        <v>59426427198.255112</v>
      </c>
      <c r="H4139" s="133">
        <v>667883135577.82935</v>
      </c>
      <c r="I4139" s="133">
        <v>9660414146043.7109</v>
      </c>
      <c r="J4139" s="133">
        <v>206325631862.65381</v>
      </c>
      <c r="K4139" s="133">
        <v>118816204733.00702</v>
      </c>
      <c r="L4139" s="133">
        <v>2682159711003.9429</v>
      </c>
      <c r="M4139" s="133">
        <v>13335598829221.146</v>
      </c>
      <c r="N4139" s="133">
        <v>14202730251567.625</v>
      </c>
      <c r="O4139" s="132">
        <v>0.59086130448802754</v>
      </c>
      <c r="P4139" s="132">
        <v>0.66970714127790065</v>
      </c>
      <c r="Q4139" s="133">
        <v>3503.3868405445546</v>
      </c>
      <c r="R4139" s="426">
        <v>1.3295021715442121</v>
      </c>
    </row>
    <row r="4140" spans="1:18">
      <c r="A4140" s="134">
        <f t="shared" si="64"/>
        <v>4135</v>
      </c>
      <c r="B4140" s="131">
        <v>8386727.0782348169</v>
      </c>
      <c r="C4140" s="131">
        <v>5077582.0955553893</v>
      </c>
      <c r="D4140" s="131">
        <v>878399.0965994891</v>
      </c>
      <c r="E4140" s="131">
        <v>4073281.2406659909</v>
      </c>
      <c r="F4140" s="133">
        <v>246333694991.28207</v>
      </c>
      <c r="G4140" s="133">
        <v>36825742006.599487</v>
      </c>
      <c r="H4140" s="133">
        <v>608313544099.59644</v>
      </c>
      <c r="I4140" s="133">
        <v>11343286774663.406</v>
      </c>
      <c r="J4140" s="133">
        <v>258372451473.56277</v>
      </c>
      <c r="K4140" s="133">
        <v>77107181539.18782</v>
      </c>
      <c r="L4140" s="133">
        <v>1747520361111.9153</v>
      </c>
      <c r="M4140" s="133">
        <v>14034600312887.668</v>
      </c>
      <c r="N4140" s="133">
        <v>15090659056092.639</v>
      </c>
      <c r="O4140" s="132">
        <v>0.61282227110470133</v>
      </c>
      <c r="P4140" s="132">
        <v>0.68175590941428632</v>
      </c>
      <c r="Q4140" s="133">
        <v>3722.4121993321751</v>
      </c>
      <c r="R4140" s="426">
        <v>1.0713019668092929</v>
      </c>
    </row>
    <row r="4141" spans="1:18">
      <c r="A4141" s="134">
        <f t="shared" si="64"/>
        <v>4136</v>
      </c>
      <c r="B4141" s="131">
        <v>11380443.12921744</v>
      </c>
      <c r="C4141" s="131">
        <v>5963754.7659503771</v>
      </c>
      <c r="D4141" s="131">
        <v>1692253.1974165461</v>
      </c>
      <c r="E4141" s="131">
        <v>3377740.3307211809</v>
      </c>
      <c r="F4141" s="133">
        <v>266591182268.93292</v>
      </c>
      <c r="G4141" s="133">
        <v>70417176930.120255</v>
      </c>
      <c r="H4141" s="133">
        <v>504640329640.00092</v>
      </c>
      <c r="I4141" s="133">
        <v>10692017369427</v>
      </c>
      <c r="J4141" s="133">
        <v>134283160584.34543</v>
      </c>
      <c r="K4141" s="133">
        <v>155219008467.22263</v>
      </c>
      <c r="L4141" s="133">
        <v>4084465433518.9019</v>
      </c>
      <c r="M4141" s="133">
        <v>15570625301637.471</v>
      </c>
      <c r="N4141" s="133">
        <v>16607783101028.9</v>
      </c>
      <c r="O4141" s="132">
        <v>0.59635068460902108</v>
      </c>
      <c r="P4141" s="132">
        <v>0.66096855518743935</v>
      </c>
      <c r="Q4141" s="133">
        <v>4096.6411201353976</v>
      </c>
      <c r="R4141" s="426">
        <v>1.1371632280519042</v>
      </c>
    </row>
    <row r="4142" spans="1:18">
      <c r="A4142" s="134">
        <f t="shared" si="64"/>
        <v>4137</v>
      </c>
      <c r="B4142" s="131">
        <v>12980813.087585988</v>
      </c>
      <c r="C4142" s="131">
        <v>8185886.3152366048</v>
      </c>
      <c r="D4142" s="131">
        <v>809266.42307229456</v>
      </c>
      <c r="E4142" s="131">
        <v>5389096.4870687816</v>
      </c>
      <c r="F4142" s="133">
        <v>167361017822.96188</v>
      </c>
      <c r="G4142" s="133">
        <v>64634769949.198418</v>
      </c>
      <c r="H4142" s="133">
        <v>884984257049.15173</v>
      </c>
      <c r="I4142" s="133">
        <v>11103756526786.043</v>
      </c>
      <c r="J4142" s="133">
        <v>363611181777.30859</v>
      </c>
      <c r="K4142" s="133">
        <v>74691649919.64212</v>
      </c>
      <c r="L4142" s="133">
        <v>1867438695197.7454</v>
      </c>
      <c r="M4142" s="133">
        <v>14294482310729.893</v>
      </c>
      <c r="N4142" s="133">
        <v>15305000075200.086</v>
      </c>
      <c r="O4142" s="132">
        <v>0.55829116844102167</v>
      </c>
      <c r="P4142" s="132">
        <v>0.63524244037350219</v>
      </c>
      <c r="Q4142" s="133">
        <v>3775.283688998541</v>
      </c>
      <c r="R4142" s="426">
        <v>1.2261277453571224</v>
      </c>
    </row>
    <row r="4143" spans="1:18">
      <c r="A4143" s="134">
        <f t="shared" si="64"/>
        <v>4138</v>
      </c>
      <c r="B4143" s="131">
        <v>9802082.3443767577</v>
      </c>
      <c r="C4143" s="131">
        <v>7080057.9448025562</v>
      </c>
      <c r="D4143" s="131">
        <v>678482.73680348368</v>
      </c>
      <c r="E4143" s="131">
        <v>4791963.1320134532</v>
      </c>
      <c r="F4143" s="133">
        <v>221522695723.52332</v>
      </c>
      <c r="G4143" s="133">
        <v>38482873238.029228</v>
      </c>
      <c r="H4143" s="133">
        <v>621144965456.77502</v>
      </c>
      <c r="I4143" s="133">
        <v>12540534950657.27</v>
      </c>
      <c r="J4143" s="133">
        <v>241765496218.7587</v>
      </c>
      <c r="K4143" s="133">
        <v>79882126556.320892</v>
      </c>
      <c r="L4143" s="133">
        <v>1512992122429.563</v>
      </c>
      <c r="M4143" s="133">
        <v>14996319661318.686</v>
      </c>
      <c r="N4143" s="133">
        <v>15950575728175.977</v>
      </c>
      <c r="O4143" s="132">
        <v>0.62674049611127036</v>
      </c>
      <c r="P4143" s="132">
        <v>0.67882586873476658</v>
      </c>
      <c r="Q4143" s="133">
        <v>3934.5278066541628</v>
      </c>
      <c r="R4143" s="426">
        <v>0.96937390610024021</v>
      </c>
    </row>
    <row r="4144" spans="1:18">
      <c r="A4144" s="134">
        <f t="shared" si="64"/>
        <v>4139</v>
      </c>
      <c r="B4144" s="131">
        <v>7658845.0593568264</v>
      </c>
      <c r="C4144" s="131">
        <v>3975820.8525689566</v>
      </c>
      <c r="D4144" s="131">
        <v>1241528.9118709122</v>
      </c>
      <c r="E4144" s="131">
        <v>6414493.4165279418</v>
      </c>
      <c r="F4144" s="133">
        <v>232489591176.76587</v>
      </c>
      <c r="G4144" s="133">
        <v>57646809650.520584</v>
      </c>
      <c r="H4144" s="133">
        <v>609753036916.24878</v>
      </c>
      <c r="I4144" s="133">
        <v>8723662402046.0771</v>
      </c>
      <c r="J4144" s="133">
        <v>435815182766.9585</v>
      </c>
      <c r="K4144" s="133">
        <v>87931540298.028214</v>
      </c>
      <c r="L4144" s="133">
        <v>3528105865113.8545</v>
      </c>
      <c r="M4144" s="133">
        <v>13385268027141.168</v>
      </c>
      <c r="N4144" s="133">
        <v>14288953773633.348</v>
      </c>
      <c r="O4144" s="132">
        <v>0.57333763474753363</v>
      </c>
      <c r="P4144" s="132">
        <v>0.64461142746551492</v>
      </c>
      <c r="Q4144" s="133">
        <v>3524.655592904131</v>
      </c>
      <c r="R4144" s="426">
        <v>1.2914106368502374</v>
      </c>
    </row>
    <row r="4145" spans="1:18">
      <c r="A4145" s="134">
        <f t="shared" si="64"/>
        <v>4140</v>
      </c>
      <c r="B4145" s="131">
        <v>7670665.1291423477</v>
      </c>
      <c r="C4145" s="131">
        <v>7017900.4626726005</v>
      </c>
      <c r="D4145" s="131">
        <v>801459.15162826772</v>
      </c>
      <c r="E4145" s="131">
        <v>3344569.997813012</v>
      </c>
      <c r="F4145" s="133">
        <v>259577489212.82159</v>
      </c>
      <c r="G4145" s="133">
        <v>63219256232.040504</v>
      </c>
      <c r="H4145" s="133">
        <v>751869571461.36011</v>
      </c>
      <c r="I4145" s="133">
        <v>13049510589108.088</v>
      </c>
      <c r="J4145" s="133">
        <v>134875272968.68015</v>
      </c>
      <c r="K4145" s="133">
        <v>72769117693.31073</v>
      </c>
      <c r="L4145" s="133">
        <v>1955427231386.0974</v>
      </c>
      <c r="M4145" s="133">
        <v>15964451782617.535</v>
      </c>
      <c r="N4145" s="133">
        <v>16990067360609.957</v>
      </c>
      <c r="O4145" s="132">
        <v>0.66439760576936724</v>
      </c>
      <c r="P4145" s="132">
        <v>0.7317335839093605</v>
      </c>
      <c r="Q4145" s="133">
        <v>4190.9391614726092</v>
      </c>
      <c r="R4145" s="426">
        <v>1.1721241337615345</v>
      </c>
    </row>
    <row r="4146" spans="1:18">
      <c r="A4146" s="134">
        <f t="shared" si="64"/>
        <v>4141</v>
      </c>
      <c r="B4146" s="131">
        <v>16157631.884557672</v>
      </c>
      <c r="C4146" s="131">
        <v>23001046.413795229</v>
      </c>
      <c r="D4146" s="131">
        <v>645184.52662594384</v>
      </c>
      <c r="E4146" s="131">
        <v>4464637.2291084705</v>
      </c>
      <c r="F4146" s="133">
        <v>323872064074.19055</v>
      </c>
      <c r="G4146" s="133">
        <v>79761337602.035156</v>
      </c>
      <c r="H4146" s="133">
        <v>83102704158.972107</v>
      </c>
      <c r="I4146" s="133">
        <v>31610109549304.578</v>
      </c>
      <c r="J4146" s="133">
        <v>346283877043.62006</v>
      </c>
      <c r="K4146" s="133">
        <v>55346729569.012779</v>
      </c>
      <c r="L4146" s="133">
        <v>1415785954107.0874</v>
      </c>
      <c r="M4146" s="133">
        <v>33510628814183.27</v>
      </c>
      <c r="N4146" s="133">
        <v>35431025323585.18</v>
      </c>
      <c r="O4146" s="132">
        <v>0.71716869013692264</v>
      </c>
      <c r="P4146" s="132">
        <v>0.77735174579874278</v>
      </c>
      <c r="Q4146" s="133">
        <v>8739.7694434102559</v>
      </c>
      <c r="R4146" s="426">
        <v>1.0922368124995787</v>
      </c>
    </row>
    <row r="4147" spans="1:18">
      <c r="A4147" s="134">
        <f t="shared" si="64"/>
        <v>4142</v>
      </c>
      <c r="B4147" s="131">
        <v>10120975.095109953</v>
      </c>
      <c r="C4147" s="131">
        <v>7149295.477806136</v>
      </c>
      <c r="D4147" s="131">
        <v>823124.35759409633</v>
      </c>
      <c r="E4147" s="131">
        <v>5838143.3765005236</v>
      </c>
      <c r="F4147" s="133">
        <v>206998894255.08038</v>
      </c>
      <c r="G4147" s="133">
        <v>54619533678.864944</v>
      </c>
      <c r="H4147" s="133">
        <v>83615477625.17128</v>
      </c>
      <c r="I4147" s="133">
        <v>12824406807735.588</v>
      </c>
      <c r="J4147" s="133">
        <v>421395757569.35156</v>
      </c>
      <c r="K4147" s="133">
        <v>89069718181.704208</v>
      </c>
      <c r="L4147" s="133">
        <v>1718586752315.1292</v>
      </c>
      <c r="M4147" s="133">
        <v>15137074513426.945</v>
      </c>
      <c r="N4147" s="133">
        <v>16088764432290.371</v>
      </c>
      <c r="O4147" s="132">
        <v>0.60223311089810161</v>
      </c>
      <c r="P4147" s="132">
        <v>0.65198465419617935</v>
      </c>
      <c r="Q4147" s="133">
        <v>3968.6148081624005</v>
      </c>
      <c r="R4147" s="426">
        <v>1.0564093250619089</v>
      </c>
    </row>
    <row r="4148" spans="1:18">
      <c r="A4148" s="134">
        <f t="shared" si="64"/>
        <v>4143</v>
      </c>
      <c r="B4148" s="131">
        <v>11760625.408138661</v>
      </c>
      <c r="C4148" s="131">
        <v>5756963.8534449134</v>
      </c>
      <c r="D4148" s="131">
        <v>864916.00968199596</v>
      </c>
      <c r="E4148" s="131">
        <v>5988856.6800515661</v>
      </c>
      <c r="F4148" s="133">
        <v>206897346113.44922</v>
      </c>
      <c r="G4148" s="133">
        <v>58518909519.154556</v>
      </c>
      <c r="H4148" s="133">
        <v>640965260091.05811</v>
      </c>
      <c r="I4148" s="133">
        <v>10760105377484.672</v>
      </c>
      <c r="J4148" s="133">
        <v>344688495600.78564</v>
      </c>
      <c r="K4148" s="133">
        <v>85672604629.269913</v>
      </c>
      <c r="L4148" s="133">
        <v>2081830523903.0989</v>
      </c>
      <c r="M4148" s="133">
        <v>13913262261708.885</v>
      </c>
      <c r="N4148" s="133">
        <v>14945832930184.602</v>
      </c>
      <c r="O4148" s="132">
        <v>0.56721159241720431</v>
      </c>
      <c r="P4148" s="132">
        <v>0.64154740333560722</v>
      </c>
      <c r="Q4148" s="133">
        <v>3686.6879452848057</v>
      </c>
      <c r="R4148" s="426">
        <v>1.3041391703343106</v>
      </c>
    </row>
    <row r="4149" spans="1:18">
      <c r="A4149" s="134">
        <f t="shared" si="64"/>
        <v>4144</v>
      </c>
      <c r="B4149" s="131">
        <v>10820086.883235378</v>
      </c>
      <c r="C4149" s="131">
        <v>10166399.413233455</v>
      </c>
      <c r="D4149" s="131">
        <v>2409007.3922610614</v>
      </c>
      <c r="E4149" s="131">
        <v>4446040.3443862246</v>
      </c>
      <c r="F4149" s="133">
        <v>238183469054.21399</v>
      </c>
      <c r="G4149" s="133">
        <v>57317010865.199295</v>
      </c>
      <c r="H4149" s="133">
        <v>939150935031.52612</v>
      </c>
      <c r="I4149" s="133">
        <v>15643292860305.984</v>
      </c>
      <c r="J4149" s="133">
        <v>275420690562.00305</v>
      </c>
      <c r="K4149" s="133">
        <v>199341492500.77255</v>
      </c>
      <c r="L4149" s="133">
        <v>5454065591693.7422</v>
      </c>
      <c r="M4149" s="133">
        <v>22511271570094.031</v>
      </c>
      <c r="N4149" s="133">
        <v>23836308948993.074</v>
      </c>
      <c r="O4149" s="132">
        <v>0.63389992223243596</v>
      </c>
      <c r="P4149" s="132">
        <v>0.72385113486843955</v>
      </c>
      <c r="Q4149" s="133">
        <v>5879.701270101893</v>
      </c>
      <c r="R4149" s="426">
        <v>1.0932420493878645</v>
      </c>
    </row>
    <row r="4150" spans="1:18">
      <c r="A4150" s="134">
        <f t="shared" si="64"/>
        <v>4145</v>
      </c>
      <c r="B4150" s="131">
        <v>10599381.333295146</v>
      </c>
      <c r="C4150" s="131">
        <v>5586156.5341927493</v>
      </c>
      <c r="D4150" s="131">
        <v>997941.94061332103</v>
      </c>
      <c r="E4150" s="131">
        <v>4290824.9560827725</v>
      </c>
      <c r="F4150" s="133">
        <v>213940071515.90356</v>
      </c>
      <c r="G4150" s="133">
        <v>64811794806.712364</v>
      </c>
      <c r="H4150" s="133">
        <v>472315806697.13312</v>
      </c>
      <c r="I4150" s="133">
        <v>9975636152625.4297</v>
      </c>
      <c r="J4150" s="133">
        <v>287609175294.65527</v>
      </c>
      <c r="K4150" s="133">
        <v>71987127890.792648</v>
      </c>
      <c r="L4150" s="133">
        <v>2233056776378.6851</v>
      </c>
      <c r="M4150" s="133">
        <v>13040605038886.697</v>
      </c>
      <c r="N4150" s="133">
        <v>13892895666538.41</v>
      </c>
      <c r="O4150" s="132">
        <v>0.58157696588026142</v>
      </c>
      <c r="P4150" s="132">
        <v>0.65742772675831374</v>
      </c>
      <c r="Q4150" s="133">
        <v>3426.9599572122374</v>
      </c>
      <c r="R4150" s="426">
        <v>1.0521576577721228</v>
      </c>
    </row>
    <row r="4151" spans="1:18">
      <c r="A4151" s="134">
        <f t="shared" si="64"/>
        <v>4146</v>
      </c>
      <c r="B4151" s="131">
        <v>7649596.7306221705</v>
      </c>
      <c r="C4151" s="131">
        <v>2831812.4322523847</v>
      </c>
      <c r="D4151" s="131">
        <v>1105704.3138652933</v>
      </c>
      <c r="E4151" s="131">
        <v>3625366.7696456537</v>
      </c>
      <c r="F4151" s="133">
        <v>183317334630.32318</v>
      </c>
      <c r="G4151" s="133">
        <v>38664869169.487267</v>
      </c>
      <c r="H4151" s="133">
        <v>566783055819.05603</v>
      </c>
      <c r="I4151" s="133">
        <v>7189715159167.7715</v>
      </c>
      <c r="J4151" s="133">
        <v>216559592276.07593</v>
      </c>
      <c r="K4151" s="133">
        <v>76264904287.618546</v>
      </c>
      <c r="L4151" s="133">
        <v>2912647254323.8496</v>
      </c>
      <c r="M4151" s="133">
        <v>10961969965874.371</v>
      </c>
      <c r="N4151" s="133">
        <v>11755197967672.369</v>
      </c>
      <c r="O4151" s="132">
        <v>0.59193809852075219</v>
      </c>
      <c r="P4151" s="132">
        <v>0.66211288170125993</v>
      </c>
      <c r="Q4151" s="133">
        <v>2899.6541607479944</v>
      </c>
      <c r="R4151" s="426">
        <v>1.2518204215633679</v>
      </c>
    </row>
    <row r="4152" spans="1:18">
      <c r="A4152" s="134">
        <f t="shared" si="64"/>
        <v>4147</v>
      </c>
      <c r="B4152" s="131">
        <v>5975372.5782428496</v>
      </c>
      <c r="C4152" s="131">
        <v>4018230.0830734274</v>
      </c>
      <c r="D4152" s="131">
        <v>940927.99652233801</v>
      </c>
      <c r="E4152" s="131">
        <v>5714235.4372606408</v>
      </c>
      <c r="F4152" s="133">
        <v>258082097668.25479</v>
      </c>
      <c r="G4152" s="133">
        <v>65444371938.64344</v>
      </c>
      <c r="H4152" s="133">
        <v>542016252190.83771</v>
      </c>
      <c r="I4152" s="133">
        <v>8797076242009.6367</v>
      </c>
      <c r="J4152" s="133">
        <v>306728072920.89111</v>
      </c>
      <c r="K4152" s="133">
        <v>90382630763.415466</v>
      </c>
      <c r="L4152" s="133">
        <v>2369937928098.0972</v>
      </c>
      <c r="M4152" s="133">
        <v>12106141125982.879</v>
      </c>
      <c r="N4152" s="133">
        <v>12950369565876.605</v>
      </c>
      <c r="O4152" s="132">
        <v>0.59197098177132224</v>
      </c>
      <c r="P4152" s="132">
        <v>0.6707526497692502</v>
      </c>
      <c r="Q4152" s="133">
        <v>3194.467085810707</v>
      </c>
      <c r="R4152" s="426">
        <v>1.1672580845243075</v>
      </c>
    </row>
    <row r="4153" spans="1:18">
      <c r="A4153" s="134">
        <f t="shared" si="64"/>
        <v>4148</v>
      </c>
      <c r="B4153" s="131">
        <v>8112385.6273841858</v>
      </c>
      <c r="C4153" s="131">
        <v>5994357.456651181</v>
      </c>
      <c r="D4153" s="131">
        <v>779355.60574288061</v>
      </c>
      <c r="E4153" s="131">
        <v>6737639.3891258342</v>
      </c>
      <c r="F4153" s="133">
        <v>172552452316.93665</v>
      </c>
      <c r="G4153" s="133">
        <v>39928942002.766327</v>
      </c>
      <c r="H4153" s="133">
        <v>553459991197.80457</v>
      </c>
      <c r="I4153" s="133">
        <v>9527686691485.0449</v>
      </c>
      <c r="J4153" s="133">
        <v>191756013837.01627</v>
      </c>
      <c r="K4153" s="133">
        <v>59985425836.247406</v>
      </c>
      <c r="L4153" s="133">
        <v>1767122411599.1973</v>
      </c>
      <c r="M4153" s="133">
        <v>12100010533955.311</v>
      </c>
      <c r="N4153" s="133">
        <v>12981535750514.83</v>
      </c>
      <c r="O4153" s="132">
        <v>0.54928498212816412</v>
      </c>
      <c r="P4153" s="132">
        <v>0.61047444475352119</v>
      </c>
      <c r="Q4153" s="133">
        <v>3202.1548471916208</v>
      </c>
      <c r="R4153" s="426">
        <v>1.0032551663573031</v>
      </c>
    </row>
    <row r="4154" spans="1:18">
      <c r="A4154" s="134">
        <f t="shared" si="64"/>
        <v>4149</v>
      </c>
      <c r="B4154" s="131">
        <v>9154611.0375258811</v>
      </c>
      <c r="C4154" s="131">
        <v>4692533.4765897216</v>
      </c>
      <c r="D4154" s="131">
        <v>969003.85863197083</v>
      </c>
      <c r="E4154" s="131">
        <v>5816272.8206157833</v>
      </c>
      <c r="F4154" s="133">
        <v>193330526316.60077</v>
      </c>
      <c r="G4154" s="133">
        <v>53324702860.546341</v>
      </c>
      <c r="H4154" s="133">
        <v>522119802827.81677</v>
      </c>
      <c r="I4154" s="133">
        <v>8733983736264.0039</v>
      </c>
      <c r="J4154" s="133">
        <v>466334174587.29767</v>
      </c>
      <c r="K4154" s="133">
        <v>83749240427.749344</v>
      </c>
      <c r="L4154" s="133">
        <v>2425496815569.9932</v>
      </c>
      <c r="M4154" s="133">
        <v>12231683769676.859</v>
      </c>
      <c r="N4154" s="133">
        <v>13080295208438.895</v>
      </c>
      <c r="O4154" s="132">
        <v>0.55895297876252059</v>
      </c>
      <c r="P4154" s="132">
        <v>0.63239111658335634</v>
      </c>
      <c r="Q4154" s="133">
        <v>3226.5158382927712</v>
      </c>
      <c r="R4154" s="426">
        <v>1.094069669198154</v>
      </c>
    </row>
    <row r="4155" spans="1:18">
      <c r="A4155" s="134">
        <f t="shared" si="64"/>
        <v>4150</v>
      </c>
      <c r="B4155" s="131">
        <v>9530503.9970484786</v>
      </c>
      <c r="C4155" s="131">
        <v>4595995.184177164</v>
      </c>
      <c r="D4155" s="131">
        <v>913179.34015930584</v>
      </c>
      <c r="E4155" s="131">
        <v>5772097.6748629054</v>
      </c>
      <c r="F4155" s="133">
        <v>258939331165.716</v>
      </c>
      <c r="G4155" s="133">
        <v>58590431697.619385</v>
      </c>
      <c r="H4155" s="133">
        <v>498667807154.58521</v>
      </c>
      <c r="I4155" s="133">
        <v>10205096193362.137</v>
      </c>
      <c r="J4155" s="133">
        <v>342495419859.07343</v>
      </c>
      <c r="K4155" s="133">
        <v>81550051706.539566</v>
      </c>
      <c r="L4155" s="133">
        <v>2358689632462.8784</v>
      </c>
      <c r="M4155" s="133">
        <v>13486499104545.215</v>
      </c>
      <c r="N4155" s="133">
        <v>14486299404925.84</v>
      </c>
      <c r="O4155" s="132">
        <v>0.57952690164495413</v>
      </c>
      <c r="P4155" s="132">
        <v>0.66174510892724903</v>
      </c>
      <c r="Q4155" s="133">
        <v>3573.3348310127872</v>
      </c>
      <c r="R4155" s="426">
        <v>1.3103186500142598</v>
      </c>
    </row>
    <row r="4156" spans="1:18">
      <c r="A4156" s="134">
        <f t="shared" si="64"/>
        <v>4151</v>
      </c>
      <c r="B4156" s="131">
        <v>7950005.9717315426</v>
      </c>
      <c r="C4156" s="131">
        <v>10644070.103839125</v>
      </c>
      <c r="D4156" s="131">
        <v>823577.53117822832</v>
      </c>
      <c r="E4156" s="131">
        <v>3653841.2141707214</v>
      </c>
      <c r="F4156" s="133">
        <v>210799214825.02075</v>
      </c>
      <c r="G4156" s="133">
        <v>36461275943.31913</v>
      </c>
      <c r="H4156" s="133">
        <v>506721490959.74792</v>
      </c>
      <c r="I4156" s="133">
        <v>21495095627774.535</v>
      </c>
      <c r="J4156" s="133">
        <v>257690045845.72113</v>
      </c>
      <c r="K4156" s="133">
        <v>82297698463.79895</v>
      </c>
      <c r="L4156" s="133">
        <v>2010055421719.6353</v>
      </c>
      <c r="M4156" s="133">
        <v>24351860284763.441</v>
      </c>
      <c r="N4156" s="133">
        <v>25821347739781.023</v>
      </c>
      <c r="O4156" s="132">
        <v>0.72206338783348023</v>
      </c>
      <c r="P4156" s="132">
        <v>0.785046019329113</v>
      </c>
      <c r="Q4156" s="133">
        <v>6369.3507004886587</v>
      </c>
      <c r="R4156" s="426">
        <v>1.1553223445491099</v>
      </c>
    </row>
    <row r="4157" spans="1:18">
      <c r="A4157" s="134">
        <f t="shared" si="64"/>
        <v>4152</v>
      </c>
      <c r="B4157" s="131">
        <v>8748400.0634908509</v>
      </c>
      <c r="C4157" s="131">
        <v>6661371.8085247194</v>
      </c>
      <c r="D4157" s="131">
        <v>852911.19132209918</v>
      </c>
      <c r="E4157" s="131">
        <v>4621927.8337877924</v>
      </c>
      <c r="F4157" s="133">
        <v>244628013921.3324</v>
      </c>
      <c r="G4157" s="133">
        <v>40061916528.848663</v>
      </c>
      <c r="H4157" s="133">
        <v>651215743520.49084</v>
      </c>
      <c r="I4157" s="133">
        <v>12060815263322.313</v>
      </c>
      <c r="J4157" s="133">
        <v>264749069530.34177</v>
      </c>
      <c r="K4157" s="133">
        <v>79568833416.985611</v>
      </c>
      <c r="L4157" s="133">
        <v>2132470863858.5664</v>
      </c>
      <c r="M4157" s="133">
        <v>15188819773648.697</v>
      </c>
      <c r="N4157" s="133">
        <v>16274143762874.016</v>
      </c>
      <c r="O4157" s="132">
        <v>0.62615637678833413</v>
      </c>
      <c r="P4157" s="132">
        <v>0.69666858347057081</v>
      </c>
      <c r="Q4157" s="133">
        <v>4014.3423194065158</v>
      </c>
      <c r="R4157" s="426">
        <v>1.2038603085179711</v>
      </c>
    </row>
    <row r="4158" spans="1:18">
      <c r="A4158" s="134">
        <f t="shared" si="64"/>
        <v>4153</v>
      </c>
      <c r="B4158" s="131">
        <v>7503204.8811706277</v>
      </c>
      <c r="C4158" s="131">
        <v>7947217.8365640733</v>
      </c>
      <c r="D4158" s="131">
        <v>751618.46425717359</v>
      </c>
      <c r="E4158" s="131">
        <v>4470300.4897299968</v>
      </c>
      <c r="F4158" s="133">
        <v>217106053711.9563</v>
      </c>
      <c r="G4158" s="133">
        <v>60106174255.424103</v>
      </c>
      <c r="H4158" s="133">
        <v>531736268013.00909</v>
      </c>
      <c r="I4158" s="133">
        <v>15225918416363.869</v>
      </c>
      <c r="J4158" s="133">
        <v>355491895478.55688</v>
      </c>
      <c r="K4158" s="133">
        <v>85929380213.972305</v>
      </c>
      <c r="L4158" s="133">
        <v>1305248597823.1201</v>
      </c>
      <c r="M4158" s="133">
        <v>17504324557892.527</v>
      </c>
      <c r="N4158" s="133">
        <v>18628168613536.086</v>
      </c>
      <c r="O4158" s="132">
        <v>0.66598078764664892</v>
      </c>
      <c r="P4158" s="132">
        <v>0.72792056181217957</v>
      </c>
      <c r="Q4158" s="133">
        <v>4595.0095247992322</v>
      </c>
      <c r="R4158" s="426">
        <v>0.88222468694315037</v>
      </c>
    </row>
    <row r="4159" spans="1:18">
      <c r="A4159" s="134">
        <f t="shared" si="64"/>
        <v>4154</v>
      </c>
      <c r="B4159" s="131">
        <v>9672090.7063450236</v>
      </c>
      <c r="C4159" s="131">
        <v>4430630.9884101255</v>
      </c>
      <c r="D4159" s="131">
        <v>546182.38360686111</v>
      </c>
      <c r="E4159" s="131">
        <v>5304045.7163464315</v>
      </c>
      <c r="F4159" s="133">
        <v>183948750672.00702</v>
      </c>
      <c r="G4159" s="133">
        <v>43137732403.677032</v>
      </c>
      <c r="H4159" s="133">
        <v>686377742623.08667</v>
      </c>
      <c r="I4159" s="133">
        <v>8966922061259.2891</v>
      </c>
      <c r="J4159" s="133">
        <v>420434059589.69373</v>
      </c>
      <c r="K4159" s="133">
        <v>55706597002.94297</v>
      </c>
      <c r="L4159" s="133">
        <v>1324768753263.53</v>
      </c>
      <c r="M4159" s="133">
        <v>11454209213738.541</v>
      </c>
      <c r="N4159" s="133">
        <v>12342691831709.119</v>
      </c>
      <c r="O4159" s="132">
        <v>0.57497308324134466</v>
      </c>
      <c r="P4159" s="132">
        <v>0.64773101246200948</v>
      </c>
      <c r="Q4159" s="133">
        <v>3044.5712461048643</v>
      </c>
      <c r="R4159" s="426">
        <v>1.0924601329117827</v>
      </c>
    </row>
    <row r="4160" spans="1:18">
      <c r="A4160" s="134">
        <f t="shared" si="64"/>
        <v>4155</v>
      </c>
      <c r="B4160" s="131">
        <v>11172640.104646124</v>
      </c>
      <c r="C4160" s="131">
        <v>9129404.1014427133</v>
      </c>
      <c r="D4160" s="131">
        <v>737868.36327052768</v>
      </c>
      <c r="E4160" s="131">
        <v>5502061.0271962192</v>
      </c>
      <c r="F4160" s="133">
        <v>300822764986.25574</v>
      </c>
      <c r="G4160" s="133">
        <v>69210003812.750549</v>
      </c>
      <c r="H4160" s="133">
        <v>654408215886.20483</v>
      </c>
      <c r="I4160" s="133">
        <v>14801931366121.189</v>
      </c>
      <c r="J4160" s="133">
        <v>376769656390.76184</v>
      </c>
      <c r="K4160" s="133">
        <v>72756369517.158249</v>
      </c>
      <c r="L4160" s="133">
        <v>2243240011542.4805</v>
      </c>
      <c r="M4160" s="133">
        <v>18149105619457.797</v>
      </c>
      <c r="N4160" s="133">
        <v>19364983015241.027</v>
      </c>
      <c r="O4160" s="132">
        <v>0.62348134478715911</v>
      </c>
      <c r="P4160" s="132">
        <v>0.68911106023842694</v>
      </c>
      <c r="Q4160" s="133">
        <v>4776.7595005527937</v>
      </c>
      <c r="R4160" s="426">
        <v>1.5400045011628787</v>
      </c>
    </row>
    <row r="4161" spans="1:18">
      <c r="A4161" s="134">
        <f t="shared" si="64"/>
        <v>4156</v>
      </c>
      <c r="B4161" s="131">
        <v>10870926.176290365</v>
      </c>
      <c r="C4161" s="131">
        <v>3483645.6934024086</v>
      </c>
      <c r="D4161" s="131">
        <v>709129.34937857883</v>
      </c>
      <c r="E4161" s="131">
        <v>3596706.0447477465</v>
      </c>
      <c r="F4161" s="133">
        <v>235354520953.32782</v>
      </c>
      <c r="G4161" s="133">
        <v>68438512653.627464</v>
      </c>
      <c r="H4161" s="133">
        <v>546817441775.76611</v>
      </c>
      <c r="I4161" s="133">
        <v>8835827616355.6113</v>
      </c>
      <c r="J4161" s="133">
        <v>274256546771.11649</v>
      </c>
      <c r="K4161" s="133">
        <v>71510557440.599335</v>
      </c>
      <c r="L4161" s="133">
        <v>1754937709164.2778</v>
      </c>
      <c r="M4161" s="133">
        <v>11483349871507.371</v>
      </c>
      <c r="N4161" s="133">
        <v>12349400894480.289</v>
      </c>
      <c r="O4161" s="132">
        <v>0.58810132366914025</v>
      </c>
      <c r="P4161" s="132">
        <v>0.65593828729508918</v>
      </c>
      <c r="Q4161" s="133">
        <v>3046.2261703207423</v>
      </c>
      <c r="R4161" s="426">
        <v>1.1771542961468546</v>
      </c>
    </row>
    <row r="4162" spans="1:18">
      <c r="A4162" s="134">
        <f t="shared" si="64"/>
        <v>4157</v>
      </c>
      <c r="B4162" s="131">
        <v>10265761.91595763</v>
      </c>
      <c r="C4162" s="131">
        <v>4858165.3238724712</v>
      </c>
      <c r="D4162" s="131">
        <v>522360.35751407588</v>
      </c>
      <c r="E4162" s="131">
        <v>6025778.9353394415</v>
      </c>
      <c r="F4162" s="133">
        <v>203634097124.91055</v>
      </c>
      <c r="G4162" s="133">
        <v>47495109581.822281</v>
      </c>
      <c r="H4162" s="133">
        <v>797354051071.12109</v>
      </c>
      <c r="I4162" s="133">
        <v>9272028613372.5723</v>
      </c>
      <c r="J4162" s="133">
        <v>394693674615.76221</v>
      </c>
      <c r="K4162" s="133">
        <v>45142325498.691765</v>
      </c>
      <c r="L4162" s="133">
        <v>1289459236345.9458</v>
      </c>
      <c r="M4162" s="133">
        <v>11798677900904.092</v>
      </c>
      <c r="N4162" s="133">
        <v>12684774112078.775</v>
      </c>
      <c r="O4162" s="132">
        <v>0.56189486797975285</v>
      </c>
      <c r="P4162" s="132">
        <v>0.63018558848083828</v>
      </c>
      <c r="Q4162" s="133">
        <v>3128.9526670149917</v>
      </c>
      <c r="R4162" s="426">
        <v>1.1831356389479357</v>
      </c>
    </row>
    <row r="4163" spans="1:18">
      <c r="A4163" s="134">
        <f t="shared" si="64"/>
        <v>4158</v>
      </c>
      <c r="B4163" s="131">
        <v>11632587.811771035</v>
      </c>
      <c r="C4163" s="131">
        <v>6213544.2209015656</v>
      </c>
      <c r="D4163" s="131">
        <v>1237264.8937700596</v>
      </c>
      <c r="E4163" s="131">
        <v>3701883.4176750933</v>
      </c>
      <c r="F4163" s="133">
        <v>262005233653.75543</v>
      </c>
      <c r="G4163" s="133">
        <v>54119129107.262573</v>
      </c>
      <c r="H4163" s="133">
        <v>796839679336.25378</v>
      </c>
      <c r="I4163" s="133">
        <v>12315292754796.646</v>
      </c>
      <c r="J4163" s="133">
        <v>276220093338.7713</v>
      </c>
      <c r="K4163" s="133">
        <v>75294831996.903824</v>
      </c>
      <c r="L4163" s="133">
        <v>2490180280140.2412</v>
      </c>
      <c r="M4163" s="133">
        <v>15953827639608.816</v>
      </c>
      <c r="N4163" s="133">
        <v>17010056365839.283</v>
      </c>
      <c r="O4163" s="132">
        <v>0.60553067000384431</v>
      </c>
      <c r="P4163" s="132">
        <v>0.66893475650730094</v>
      </c>
      <c r="Q4163" s="133">
        <v>4195.8698485050036</v>
      </c>
      <c r="R4163" s="426">
        <v>0.98828671121059908</v>
      </c>
    </row>
    <row r="4164" spans="1:18">
      <c r="A4164" s="134">
        <f t="shared" si="64"/>
        <v>4159</v>
      </c>
      <c r="B4164" s="131">
        <v>10937670.202276193</v>
      </c>
      <c r="C4164" s="131">
        <v>3543780.0116902729</v>
      </c>
      <c r="D4164" s="131">
        <v>1191232.884011179</v>
      </c>
      <c r="E4164" s="131">
        <v>4529119.6603657883</v>
      </c>
      <c r="F4164" s="133">
        <v>274208620818.40234</v>
      </c>
      <c r="G4164" s="133">
        <v>72578481264.893951</v>
      </c>
      <c r="H4164" s="133">
        <v>796074775971.46472</v>
      </c>
      <c r="I4164" s="133">
        <v>7369268655836.6055</v>
      </c>
      <c r="J4164" s="133">
        <v>250803813254.02808</v>
      </c>
      <c r="K4164" s="133">
        <v>95614282164.336227</v>
      </c>
      <c r="L4164" s="133">
        <v>3700421425248.5908</v>
      </c>
      <c r="M4164" s="133">
        <v>12212182952475.025</v>
      </c>
      <c r="N4164" s="133">
        <v>13008520877199.963</v>
      </c>
      <c r="O4164" s="132">
        <v>0.53358277986818503</v>
      </c>
      <c r="P4164" s="132">
        <v>0.62089746364493836</v>
      </c>
      <c r="Q4164" s="133">
        <v>3208.8112671928866</v>
      </c>
      <c r="R4164" s="426">
        <v>1.5269970850287058</v>
      </c>
    </row>
    <row r="4165" spans="1:18">
      <c r="A4165" s="134">
        <f t="shared" si="64"/>
        <v>4160</v>
      </c>
      <c r="B4165" s="131">
        <v>9394886.3937464487</v>
      </c>
      <c r="C4165" s="131">
        <v>3781791.6311277081</v>
      </c>
      <c r="D4165" s="131">
        <v>692948.5639942881</v>
      </c>
      <c r="E4165" s="131">
        <v>4048736.8129727687</v>
      </c>
      <c r="F4165" s="133">
        <v>273262757525.14758</v>
      </c>
      <c r="G4165" s="133">
        <v>69909797782.878998</v>
      </c>
      <c r="H4165" s="133">
        <v>0</v>
      </c>
      <c r="I4165" s="133">
        <v>9593639765160.1172</v>
      </c>
      <c r="J4165" s="133">
        <v>232142900552.6579</v>
      </c>
      <c r="K4165" s="133">
        <v>85446403019.00087</v>
      </c>
      <c r="L4165" s="133">
        <v>1696072209976.2351</v>
      </c>
      <c r="M4165" s="133">
        <v>11607301278708.01</v>
      </c>
      <c r="N4165" s="133">
        <v>12506532048658.432</v>
      </c>
      <c r="O4165" s="132">
        <v>0.58948745373367784</v>
      </c>
      <c r="P4165" s="132">
        <v>0.65131825231928198</v>
      </c>
      <c r="Q4165" s="133">
        <v>3084.9857051451486</v>
      </c>
      <c r="R4165" s="426">
        <v>1.1326084336003153</v>
      </c>
    </row>
    <row r="4166" spans="1:18">
      <c r="A4166" s="134">
        <f t="shared" si="64"/>
        <v>4161</v>
      </c>
      <c r="B4166" s="131">
        <v>10259145.318777312</v>
      </c>
      <c r="C4166" s="131">
        <v>4816682.3761617271</v>
      </c>
      <c r="D4166" s="131">
        <v>943583.2547729623</v>
      </c>
      <c r="E4166" s="131">
        <v>4286033.2685804246</v>
      </c>
      <c r="F4166" s="133">
        <v>341916027413.97168</v>
      </c>
      <c r="G4166" s="133">
        <v>77471222696.438568</v>
      </c>
      <c r="H4166" s="133">
        <v>609062950651.48572</v>
      </c>
      <c r="I4166" s="133">
        <v>10843506302679.816</v>
      </c>
      <c r="J4166" s="133">
        <v>220414845509.80148</v>
      </c>
      <c r="K4166" s="133">
        <v>78796776151.704819</v>
      </c>
      <c r="L4166" s="133">
        <v>2299267360652.542</v>
      </c>
      <c r="M4166" s="133">
        <v>14051048235645.352</v>
      </c>
      <c r="N4166" s="133">
        <v>15121176089048.707</v>
      </c>
      <c r="O4166" s="132">
        <v>0.61184905368569709</v>
      </c>
      <c r="P4166" s="132">
        <v>0.67047097246178622</v>
      </c>
      <c r="Q4166" s="133">
        <v>3729.9398344964743</v>
      </c>
      <c r="R4166" s="426">
        <v>1.1504465225944325</v>
      </c>
    </row>
    <row r="4167" spans="1:18">
      <c r="A4167" s="134">
        <f t="shared" si="64"/>
        <v>4162</v>
      </c>
      <c r="B4167" s="131">
        <v>9602784.3911612462</v>
      </c>
      <c r="C4167" s="131">
        <v>4944234.678784159</v>
      </c>
      <c r="D4167" s="131">
        <v>971963.68586725846</v>
      </c>
      <c r="E4167" s="131">
        <v>3724903.0238155546</v>
      </c>
      <c r="F4167" s="133">
        <v>182248325684.24084</v>
      </c>
      <c r="G4167" s="133">
        <v>32531787133.381096</v>
      </c>
      <c r="H4167" s="133">
        <v>607227263773.13354</v>
      </c>
      <c r="I4167" s="133">
        <v>10526824940090.324</v>
      </c>
      <c r="J4167" s="133">
        <v>115439424744.15521</v>
      </c>
      <c r="K4167" s="133">
        <v>74725339067.697403</v>
      </c>
      <c r="L4167" s="133">
        <v>2025045145701.8599</v>
      </c>
      <c r="M4167" s="133">
        <v>13349262113377.168</v>
      </c>
      <c r="N4167" s="133">
        <v>14409768925682.994</v>
      </c>
      <c r="O4167" s="132">
        <v>0.5869130139612716</v>
      </c>
      <c r="P4167" s="132">
        <v>0.65580254971102969</v>
      </c>
      <c r="Q4167" s="133">
        <v>3554.4570610959531</v>
      </c>
      <c r="R4167" s="426">
        <v>0.95167791607454988</v>
      </c>
    </row>
    <row r="4168" spans="1:18">
      <c r="A4168" s="134">
        <f t="shared" ref="A4168:A4231" si="65">A4167+1</f>
        <v>4163</v>
      </c>
      <c r="B4168" s="131">
        <v>7343872.4455059348</v>
      </c>
      <c r="C4168" s="131">
        <v>4256808.668938797</v>
      </c>
      <c r="D4168" s="131">
        <v>763488.71299696923</v>
      </c>
      <c r="E4168" s="131">
        <v>6525532.5732162921</v>
      </c>
      <c r="F4168" s="133">
        <v>177363856398.44629</v>
      </c>
      <c r="G4168" s="133">
        <v>45103849363.557114</v>
      </c>
      <c r="H4168" s="133">
        <v>481042593259.9386</v>
      </c>
      <c r="I4168" s="133">
        <v>8166664315577.167</v>
      </c>
      <c r="J4168" s="133">
        <v>568511639278.98535</v>
      </c>
      <c r="K4168" s="133">
        <v>92298093676.663147</v>
      </c>
      <c r="L4168" s="133">
        <v>1378784886064.6956</v>
      </c>
      <c r="M4168" s="133">
        <v>10687301527857.449</v>
      </c>
      <c r="N4168" s="133">
        <v>11447314937759.352</v>
      </c>
      <c r="O4168" s="132">
        <v>0.53150491924358301</v>
      </c>
      <c r="P4168" s="132">
        <v>0.60040198126107736</v>
      </c>
      <c r="Q4168" s="133">
        <v>2823.7086674295392</v>
      </c>
      <c r="R4168" s="426">
        <v>0.96691924836706433</v>
      </c>
    </row>
    <row r="4169" spans="1:18">
      <c r="A4169" s="134">
        <f t="shared" si="65"/>
        <v>4164</v>
      </c>
      <c r="B4169" s="131">
        <v>11185285.980632175</v>
      </c>
      <c r="C4169" s="131">
        <v>9547227.9505643789</v>
      </c>
      <c r="D4169" s="131">
        <v>491623.43353712722</v>
      </c>
      <c r="E4169" s="131">
        <v>4165574.2407789403</v>
      </c>
      <c r="F4169" s="133">
        <v>209695199853.33716</v>
      </c>
      <c r="G4169" s="133">
        <v>41119868652.848679</v>
      </c>
      <c r="H4169" s="133">
        <v>412224590294.81702</v>
      </c>
      <c r="I4169" s="133">
        <v>16367629109600.057</v>
      </c>
      <c r="J4169" s="133">
        <v>247590611159.61493</v>
      </c>
      <c r="K4169" s="133">
        <v>68791350037.879364</v>
      </c>
      <c r="L4169" s="133">
        <v>1231930739655.2578</v>
      </c>
      <c r="M4169" s="133">
        <v>18328166400747.625</v>
      </c>
      <c r="N4169" s="133">
        <v>19555940321832.047</v>
      </c>
      <c r="O4169" s="132">
        <v>0.6627062597260257</v>
      </c>
      <c r="P4169" s="132">
        <v>0.71197205754004511</v>
      </c>
      <c r="Q4169" s="133">
        <v>4823.8629308909831</v>
      </c>
      <c r="R4169" s="426">
        <v>1.069126064357693</v>
      </c>
    </row>
    <row r="4170" spans="1:18">
      <c r="A4170" s="134">
        <f t="shared" si="65"/>
        <v>4165</v>
      </c>
      <c r="B4170" s="131">
        <v>11599432.091166493</v>
      </c>
      <c r="C4170" s="131">
        <v>4670268.8000544813</v>
      </c>
      <c r="D4170" s="131">
        <v>602354.23957947607</v>
      </c>
      <c r="E4170" s="131">
        <v>6168015.4375453731</v>
      </c>
      <c r="F4170" s="133">
        <v>180415993612.99927</v>
      </c>
      <c r="G4170" s="133">
        <v>50031107925.261597</v>
      </c>
      <c r="H4170" s="133">
        <v>591122627108.52563</v>
      </c>
      <c r="I4170" s="133">
        <v>8498479540046.207</v>
      </c>
      <c r="J4170" s="133">
        <v>356898625996.35126</v>
      </c>
      <c r="K4170" s="133">
        <v>103316825794.78738</v>
      </c>
      <c r="L4170" s="133">
        <v>1298496929104.8003</v>
      </c>
      <c r="M4170" s="133">
        <v>10848314548050.672</v>
      </c>
      <c r="N4170" s="133">
        <v>11700104194620.959</v>
      </c>
      <c r="O4170" s="132">
        <v>0.51241784613037789</v>
      </c>
      <c r="P4170" s="132">
        <v>0.57434603028761866</v>
      </c>
      <c r="Q4170" s="133">
        <v>2886.0641821955992</v>
      </c>
      <c r="R4170" s="426">
        <v>0.96825832099501041</v>
      </c>
    </row>
    <row r="4171" spans="1:18">
      <c r="A4171" s="134">
        <f t="shared" si="65"/>
        <v>4166</v>
      </c>
      <c r="B4171" s="131">
        <v>13408625.534610473</v>
      </c>
      <c r="C4171" s="131">
        <v>14598298.361274147</v>
      </c>
      <c r="D4171" s="131">
        <v>869886.79190857266</v>
      </c>
      <c r="E4171" s="131">
        <v>5175068.2104309499</v>
      </c>
      <c r="F4171" s="133">
        <v>206178725995.50461</v>
      </c>
      <c r="G4171" s="133">
        <v>60440226316.680222</v>
      </c>
      <c r="H4171" s="133">
        <v>625277151398.91345</v>
      </c>
      <c r="I4171" s="133">
        <v>18027530960323.609</v>
      </c>
      <c r="J4171" s="133">
        <v>283891747886.14148</v>
      </c>
      <c r="K4171" s="133">
        <v>63894815200.127121</v>
      </c>
      <c r="L4171" s="133">
        <v>2382538637467.4341</v>
      </c>
      <c r="M4171" s="133">
        <v>21383133312276.227</v>
      </c>
      <c r="N4171" s="133">
        <v>22664355332915.063</v>
      </c>
      <c r="O4171" s="132">
        <v>0.65575213798933729</v>
      </c>
      <c r="P4171" s="132">
        <v>0.72009958900507587</v>
      </c>
      <c r="Q4171" s="133">
        <v>5590.615523659364</v>
      </c>
      <c r="R4171" s="426">
        <v>1.1486695092521655</v>
      </c>
    </row>
    <row r="4172" spans="1:18">
      <c r="A4172" s="134">
        <f t="shared" si="65"/>
        <v>4167</v>
      </c>
      <c r="B4172" s="131">
        <v>9811610.7496304028</v>
      </c>
      <c r="C4172" s="131">
        <v>17438698.602510069</v>
      </c>
      <c r="D4172" s="131">
        <v>1657622.2198608357</v>
      </c>
      <c r="E4172" s="131">
        <v>3017575.4664851557</v>
      </c>
      <c r="F4172" s="133">
        <v>273910952965.1972</v>
      </c>
      <c r="G4172" s="133">
        <v>73850022446.039001</v>
      </c>
      <c r="H4172" s="133">
        <v>128409274098.84727</v>
      </c>
      <c r="I4172" s="133">
        <v>25408303711376.492</v>
      </c>
      <c r="J4172" s="133">
        <v>179353247319.08817</v>
      </c>
      <c r="K4172" s="133">
        <v>170848686718.34286</v>
      </c>
      <c r="L4172" s="133">
        <v>3495801126514.8779</v>
      </c>
      <c r="M4172" s="133">
        <v>29382716046027.652</v>
      </c>
      <c r="N4172" s="133">
        <v>31064744419496.57</v>
      </c>
      <c r="O4172" s="132">
        <v>0.7243475741208677</v>
      </c>
      <c r="P4172" s="132">
        <v>0.78873399696977342</v>
      </c>
      <c r="Q4172" s="133">
        <v>7662.7391266641762</v>
      </c>
      <c r="R4172" s="426">
        <v>1.0661428105679582</v>
      </c>
    </row>
    <row r="4173" spans="1:18">
      <c r="A4173" s="134">
        <f t="shared" si="65"/>
        <v>4168</v>
      </c>
      <c r="B4173" s="131">
        <v>12958015.787449887</v>
      </c>
      <c r="C4173" s="131">
        <v>10992975.488891048</v>
      </c>
      <c r="D4173" s="131">
        <v>1046053.1603113879</v>
      </c>
      <c r="E4173" s="131">
        <v>5039101.9704114161</v>
      </c>
      <c r="F4173" s="133">
        <v>294657952506.87134</v>
      </c>
      <c r="G4173" s="133">
        <v>70582812082.467743</v>
      </c>
      <c r="H4173" s="133">
        <v>491619347294.47266</v>
      </c>
      <c r="I4173" s="133">
        <v>19323019933222.539</v>
      </c>
      <c r="J4173" s="133">
        <v>340227719231.37061</v>
      </c>
      <c r="K4173" s="133">
        <v>106738672976.8201</v>
      </c>
      <c r="L4173" s="133">
        <v>2792376222850.1548</v>
      </c>
      <c r="M4173" s="133">
        <v>23053981895575.359</v>
      </c>
      <c r="N4173" s="133">
        <v>24538060811731.199</v>
      </c>
      <c r="O4173" s="132">
        <v>0.66836356413689846</v>
      </c>
      <c r="P4173" s="132">
        <v>0.73382338879516607</v>
      </c>
      <c r="Q4173" s="133">
        <v>6052.8023709253084</v>
      </c>
      <c r="R4173" s="426">
        <v>1.2223376145373293</v>
      </c>
    </row>
    <row r="4174" spans="1:18">
      <c r="A4174" s="134">
        <f t="shared" si="65"/>
        <v>4169</v>
      </c>
      <c r="B4174" s="131">
        <v>10374433.849473899</v>
      </c>
      <c r="C4174" s="131">
        <v>6099283.4434378017</v>
      </c>
      <c r="D4174" s="131">
        <v>745081.47755334503</v>
      </c>
      <c r="E4174" s="131">
        <v>3124499.383166682</v>
      </c>
      <c r="F4174" s="133">
        <v>208945584780.96301</v>
      </c>
      <c r="G4174" s="133">
        <v>51351160640.345001</v>
      </c>
      <c r="H4174" s="133">
        <v>392961603986.10229</v>
      </c>
      <c r="I4174" s="133">
        <v>10779005045868.162</v>
      </c>
      <c r="J4174" s="133">
        <v>175291975680.38742</v>
      </c>
      <c r="K4174" s="133">
        <v>78737707222.956573</v>
      </c>
      <c r="L4174" s="133">
        <v>1438612524713.2952</v>
      </c>
      <c r="M4174" s="133">
        <v>12864608857470.902</v>
      </c>
      <c r="N4174" s="133">
        <v>13734971372805.365</v>
      </c>
      <c r="O4174" s="132">
        <v>0.60818074234532338</v>
      </c>
      <c r="P4174" s="132">
        <v>0.66677957863933479</v>
      </c>
      <c r="Q4174" s="133">
        <v>3388.0047786890391</v>
      </c>
      <c r="R4174" s="426">
        <v>1.024863493418162</v>
      </c>
    </row>
    <row r="4175" spans="1:18">
      <c r="A4175" s="134">
        <f t="shared" si="65"/>
        <v>4170</v>
      </c>
      <c r="B4175" s="131">
        <v>15253139.12258153</v>
      </c>
      <c r="C4175" s="131">
        <v>23210704.612564012</v>
      </c>
      <c r="D4175" s="131">
        <v>931057.24284735881</v>
      </c>
      <c r="E4175" s="131">
        <v>4864184.2482155692</v>
      </c>
      <c r="F4175" s="133">
        <v>275762197220.31091</v>
      </c>
      <c r="G4175" s="133">
        <v>69156153778.686813</v>
      </c>
      <c r="H4175" s="133">
        <v>0</v>
      </c>
      <c r="I4175" s="133">
        <v>31092810908489.496</v>
      </c>
      <c r="J4175" s="133">
        <v>389476682922.44641</v>
      </c>
      <c r="K4175" s="133">
        <v>89392770719.478409</v>
      </c>
      <c r="L4175" s="133">
        <v>2197312353152.3635</v>
      </c>
      <c r="M4175" s="133">
        <v>33768992715283.781</v>
      </c>
      <c r="N4175" s="133">
        <v>35787478775328.039</v>
      </c>
      <c r="O4175" s="132">
        <v>0.69393187680095492</v>
      </c>
      <c r="P4175" s="132">
        <v>0.75828086382604221</v>
      </c>
      <c r="Q4175" s="133">
        <v>8827.6958005249235</v>
      </c>
      <c r="R4175" s="426">
        <v>1.2110847090620194</v>
      </c>
    </row>
    <row r="4176" spans="1:18">
      <c r="A4176" s="134">
        <f t="shared" si="65"/>
        <v>4171</v>
      </c>
      <c r="B4176" s="131">
        <v>7849501.3835888645</v>
      </c>
      <c r="C4176" s="131">
        <v>13852634.331536215</v>
      </c>
      <c r="D4176" s="131">
        <v>1145255.7304776318</v>
      </c>
      <c r="E4176" s="131">
        <v>4753780.1617148388</v>
      </c>
      <c r="F4176" s="133">
        <v>232268375734.84186</v>
      </c>
      <c r="G4176" s="133">
        <v>52934994853.696518</v>
      </c>
      <c r="H4176" s="133">
        <v>594121973204.58411</v>
      </c>
      <c r="I4176" s="133">
        <v>19794113675597.379</v>
      </c>
      <c r="J4176" s="133">
        <v>283612514225.65845</v>
      </c>
      <c r="K4176" s="133">
        <v>91866097180.727798</v>
      </c>
      <c r="L4176" s="133">
        <v>2817910153855.8145</v>
      </c>
      <c r="M4176" s="133">
        <v>23581624414064.164</v>
      </c>
      <c r="N4176" s="133">
        <v>24992874354307.938</v>
      </c>
      <c r="O4176" s="132">
        <v>0.69522632717734789</v>
      </c>
      <c r="P4176" s="132">
        <v>0.76570715518524524</v>
      </c>
      <c r="Q4176" s="133">
        <v>6164.991207278722</v>
      </c>
      <c r="R4176" s="426">
        <v>1.0894571367091515</v>
      </c>
    </row>
    <row r="4177" spans="1:18">
      <c r="A4177" s="134">
        <f t="shared" si="65"/>
        <v>4172</v>
      </c>
      <c r="B4177" s="131">
        <v>6284869.0232513566</v>
      </c>
      <c r="C4177" s="131">
        <v>3681616.201786906</v>
      </c>
      <c r="D4177" s="131">
        <v>456071.10882173851</v>
      </c>
      <c r="E4177" s="131">
        <v>5115157.4706458943</v>
      </c>
      <c r="F4177" s="133">
        <v>272702058111.81805</v>
      </c>
      <c r="G4177" s="133">
        <v>67209619211.467285</v>
      </c>
      <c r="H4177" s="133">
        <v>497109706631.73596</v>
      </c>
      <c r="I4177" s="133">
        <v>9577982774865.4395</v>
      </c>
      <c r="J4177" s="133">
        <v>338039653074.50189</v>
      </c>
      <c r="K4177" s="133">
        <v>28542697404.915611</v>
      </c>
      <c r="L4177" s="133">
        <v>962199262179.78113</v>
      </c>
      <c r="M4177" s="133">
        <v>11403874094156.375</v>
      </c>
      <c r="N4177" s="133">
        <v>12263594240780.49</v>
      </c>
      <c r="O4177" s="132">
        <v>0.60322693081963918</v>
      </c>
      <c r="P4177" s="132">
        <v>0.67157673598457635</v>
      </c>
      <c r="Q4177" s="133">
        <v>3025.0602468624793</v>
      </c>
      <c r="R4177" s="426">
        <v>1.107468771482587</v>
      </c>
    </row>
    <row r="4178" spans="1:18">
      <c r="A4178" s="134">
        <f t="shared" si="65"/>
        <v>4173</v>
      </c>
      <c r="B4178" s="131">
        <v>8161871.5425925218</v>
      </c>
      <c r="C4178" s="131">
        <v>4636192.4725705571</v>
      </c>
      <c r="D4178" s="131">
        <v>1070749.9267147454</v>
      </c>
      <c r="E4178" s="131">
        <v>3761722.31571978</v>
      </c>
      <c r="F4178" s="133">
        <v>216744588622.94629</v>
      </c>
      <c r="G4178" s="133">
        <v>48837709890.572639</v>
      </c>
      <c r="H4178" s="133">
        <v>649391009398.87695</v>
      </c>
      <c r="I4178" s="133">
        <v>9159556910359.5781</v>
      </c>
      <c r="J4178" s="133">
        <v>228789873472.84692</v>
      </c>
      <c r="K4178" s="133">
        <v>103198580053.37672</v>
      </c>
      <c r="L4178" s="133">
        <v>2117807092381.7961</v>
      </c>
      <c r="M4178" s="133">
        <v>12258743465666.477</v>
      </c>
      <c r="N4178" s="133">
        <v>13157651477520.658</v>
      </c>
      <c r="O4178" s="132">
        <v>0.60138275363958749</v>
      </c>
      <c r="P4178" s="132">
        <v>0.6732518959372964</v>
      </c>
      <c r="Q4178" s="133">
        <v>3245.5973057525057</v>
      </c>
      <c r="R4178" s="426">
        <v>1.0831184101112479</v>
      </c>
    </row>
    <row r="4179" spans="1:18">
      <c r="A4179" s="134">
        <f t="shared" si="65"/>
        <v>4174</v>
      </c>
      <c r="B4179" s="131">
        <v>13111541.790338952</v>
      </c>
      <c r="C4179" s="131">
        <v>8434984.6278871018</v>
      </c>
      <c r="D4179" s="131">
        <v>1298524.2128042665</v>
      </c>
      <c r="E4179" s="131">
        <v>4109751.3874831516</v>
      </c>
      <c r="F4179" s="133">
        <v>183014224473.27393</v>
      </c>
      <c r="G4179" s="133">
        <v>86067837111.198929</v>
      </c>
      <c r="H4179" s="133">
        <v>608430725463.78186</v>
      </c>
      <c r="I4179" s="133">
        <v>11936692290722.895</v>
      </c>
      <c r="J4179" s="133">
        <v>236527758117.15344</v>
      </c>
      <c r="K4179" s="133">
        <v>109213011623.36974</v>
      </c>
      <c r="L4179" s="133">
        <v>2489870429596.4336</v>
      </c>
      <c r="M4179" s="133">
        <v>15380734215523.633</v>
      </c>
      <c r="N4179" s="133">
        <v>16360950574907.555</v>
      </c>
      <c r="O4179" s="132">
        <v>0.58209800223985975</v>
      </c>
      <c r="P4179" s="132">
        <v>0.65332228897108569</v>
      </c>
      <c r="Q4179" s="133">
        <v>4035.754951876555</v>
      </c>
      <c r="R4179" s="426">
        <v>0.99115310930624845</v>
      </c>
    </row>
    <row r="4180" spans="1:18">
      <c r="A4180" s="134">
        <f t="shared" si="65"/>
        <v>4175</v>
      </c>
      <c r="B4180" s="131">
        <v>8374641.5448057326</v>
      </c>
      <c r="C4180" s="131">
        <v>4432182.3026986774</v>
      </c>
      <c r="D4180" s="131">
        <v>549128.47794513695</v>
      </c>
      <c r="E4180" s="131">
        <v>5998832.6600214392</v>
      </c>
      <c r="F4180" s="133">
        <v>266788472443.58746</v>
      </c>
      <c r="G4180" s="133">
        <v>63251412489.489441</v>
      </c>
      <c r="H4180" s="133">
        <v>604954370736.13843</v>
      </c>
      <c r="I4180" s="133">
        <v>9873201146188.9258</v>
      </c>
      <c r="J4180" s="133">
        <v>483004955570.03143</v>
      </c>
      <c r="K4180" s="133">
        <v>48836431112.588806</v>
      </c>
      <c r="L4180" s="133">
        <v>1273401525244.3088</v>
      </c>
      <c r="M4180" s="133">
        <v>12283398428851.992</v>
      </c>
      <c r="N4180" s="133">
        <v>13172528660749.141</v>
      </c>
      <c r="O4180" s="132">
        <v>0.57013114939381837</v>
      </c>
      <c r="P4180" s="132">
        <v>0.63296275153070647</v>
      </c>
      <c r="Q4180" s="133">
        <v>3249.2670598789196</v>
      </c>
      <c r="R4180" s="426">
        <v>1.1232460104391415</v>
      </c>
    </row>
    <row r="4181" spans="1:18">
      <c r="A4181" s="134">
        <f t="shared" si="65"/>
        <v>4176</v>
      </c>
      <c r="B4181" s="131">
        <v>9841113.959155051</v>
      </c>
      <c r="C4181" s="131">
        <v>2729485.8931325069</v>
      </c>
      <c r="D4181" s="131">
        <v>1248070.8384489638</v>
      </c>
      <c r="E4181" s="131">
        <v>4756829.2248074403</v>
      </c>
      <c r="F4181" s="133">
        <v>211631793593.00104</v>
      </c>
      <c r="G4181" s="133">
        <v>46117277148.036568</v>
      </c>
      <c r="H4181" s="133">
        <v>585960797683.38721</v>
      </c>
      <c r="I4181" s="133">
        <v>7128053529502.374</v>
      </c>
      <c r="J4181" s="133">
        <v>291290834215.11664</v>
      </c>
      <c r="K4181" s="133">
        <v>84846787878.589722</v>
      </c>
      <c r="L4181" s="133">
        <v>2695250237219.6665</v>
      </c>
      <c r="M4181" s="133">
        <v>10785402186499.135</v>
      </c>
      <c r="N4181" s="133">
        <v>11572489770658.711</v>
      </c>
      <c r="O4181" s="132">
        <v>0.52766105666576701</v>
      </c>
      <c r="P4181" s="132">
        <v>0.59662490819794833</v>
      </c>
      <c r="Q4181" s="133">
        <v>2854.5855379029872</v>
      </c>
      <c r="R4181" s="426">
        <v>0.90294403369490783</v>
      </c>
    </row>
    <row r="4182" spans="1:18">
      <c r="A4182" s="134">
        <f t="shared" si="65"/>
        <v>4177</v>
      </c>
      <c r="B4182" s="131">
        <v>9089035.6270018369</v>
      </c>
      <c r="C4182" s="131">
        <v>7440214.8184252959</v>
      </c>
      <c r="D4182" s="131">
        <v>1110918.2461375466</v>
      </c>
      <c r="E4182" s="131">
        <v>7445405.7546014711</v>
      </c>
      <c r="F4182" s="133">
        <v>239840588928.5799</v>
      </c>
      <c r="G4182" s="133">
        <v>54513710565.095398</v>
      </c>
      <c r="H4182" s="133">
        <v>725667632898.40527</v>
      </c>
      <c r="I4182" s="133">
        <v>11599732360473.342</v>
      </c>
      <c r="J4182" s="133">
        <v>474630388258.69763</v>
      </c>
      <c r="K4182" s="133">
        <v>119875700136.59981</v>
      </c>
      <c r="L4182" s="133">
        <v>2965510961008.7524</v>
      </c>
      <c r="M4182" s="133">
        <v>15885417042775.795</v>
      </c>
      <c r="N4182" s="133">
        <v>16978684274617.773</v>
      </c>
      <c r="O4182" s="132">
        <v>0.5777783043909136</v>
      </c>
      <c r="P4182" s="132">
        <v>0.66221948002009257</v>
      </c>
      <c r="Q4182" s="133">
        <v>4188.1312961563326</v>
      </c>
      <c r="R4182" s="426">
        <v>1.3353233609674307</v>
      </c>
    </row>
    <row r="4183" spans="1:18">
      <c r="A4183" s="134">
        <f t="shared" si="65"/>
        <v>4178</v>
      </c>
      <c r="B4183" s="131">
        <v>10975804.56944387</v>
      </c>
      <c r="C4183" s="131">
        <v>5692187.1130350474</v>
      </c>
      <c r="D4183" s="131">
        <v>2249425.1675297762</v>
      </c>
      <c r="E4183" s="131">
        <v>4772015.0685620997</v>
      </c>
      <c r="F4183" s="133">
        <v>189126237987.09583</v>
      </c>
      <c r="G4183" s="133">
        <v>49216999418.795486</v>
      </c>
      <c r="H4183" s="133">
        <v>133446216377.48929</v>
      </c>
      <c r="I4183" s="133">
        <v>9931911751849.9102</v>
      </c>
      <c r="J4183" s="133">
        <v>326251169725.38794</v>
      </c>
      <c r="K4183" s="133">
        <v>169272699215.48792</v>
      </c>
      <c r="L4183" s="133">
        <v>3881534845312.0518</v>
      </c>
      <c r="M4183" s="133">
        <v>14442416682480.328</v>
      </c>
      <c r="N4183" s="133">
        <v>15284793471260.189</v>
      </c>
      <c r="O4183" s="132">
        <v>0.54516323043324366</v>
      </c>
      <c r="P4183" s="132">
        <v>0.63229428696933965</v>
      </c>
      <c r="Q4183" s="133">
        <v>3770.2993269018721</v>
      </c>
      <c r="R4183" s="426">
        <v>0.9846995649688759</v>
      </c>
    </row>
    <row r="4184" spans="1:18">
      <c r="A4184" s="134">
        <f t="shared" si="65"/>
        <v>4179</v>
      </c>
      <c r="B4184" s="131">
        <v>13517616.031207746</v>
      </c>
      <c r="C4184" s="131">
        <v>6989925.7171385894</v>
      </c>
      <c r="D4184" s="131">
        <v>802479.03489643696</v>
      </c>
      <c r="E4184" s="131">
        <v>4730116.6908843443</v>
      </c>
      <c r="F4184" s="133">
        <v>233129870190.65189</v>
      </c>
      <c r="G4184" s="133">
        <v>58514091016.925552</v>
      </c>
      <c r="H4184" s="133">
        <v>548769565763.70477</v>
      </c>
      <c r="I4184" s="133">
        <v>11847868195648.076</v>
      </c>
      <c r="J4184" s="133">
        <v>233743780980.3613</v>
      </c>
      <c r="K4184" s="133">
        <v>88157597587.534515</v>
      </c>
      <c r="L4184" s="133">
        <v>1748842979186.9412</v>
      </c>
      <c r="M4184" s="133">
        <v>14467382119166.619</v>
      </c>
      <c r="N4184" s="133">
        <v>15471978175411.193</v>
      </c>
      <c r="O4184" s="132">
        <v>0.56701011821640146</v>
      </c>
      <c r="P4184" s="132">
        <v>0.63560271262020274</v>
      </c>
      <c r="Q4184" s="133">
        <v>3816.4721695636886</v>
      </c>
      <c r="R4184" s="426">
        <v>1.2300274849322799</v>
      </c>
    </row>
    <row r="4185" spans="1:18">
      <c r="A4185" s="134">
        <f t="shared" si="65"/>
        <v>4180</v>
      </c>
      <c r="B4185" s="131">
        <v>11715697.316105269</v>
      </c>
      <c r="C4185" s="131">
        <v>4508163.8142323978</v>
      </c>
      <c r="D4185" s="131">
        <v>1316238.2368475522</v>
      </c>
      <c r="E4185" s="131">
        <v>5046466.4643286038</v>
      </c>
      <c r="F4185" s="133">
        <v>171258904327.71967</v>
      </c>
      <c r="G4185" s="133">
        <v>43957497743.085419</v>
      </c>
      <c r="H4185" s="133">
        <v>541862039075.91699</v>
      </c>
      <c r="I4185" s="133">
        <v>7250155660947.4697</v>
      </c>
      <c r="J4185" s="133">
        <v>286653301484.19379</v>
      </c>
      <c r="K4185" s="133">
        <v>86475346134.309113</v>
      </c>
      <c r="L4185" s="133">
        <v>2901517229476.064</v>
      </c>
      <c r="M4185" s="133">
        <v>11066663577117.953</v>
      </c>
      <c r="N4185" s="133">
        <v>11840606866563.73</v>
      </c>
      <c r="O4185" s="132">
        <v>0.51439402700598591</v>
      </c>
      <c r="P4185" s="132">
        <v>0.59048009255442468</v>
      </c>
      <c r="Q4185" s="133">
        <v>2920.7219700453206</v>
      </c>
      <c r="R4185" s="426">
        <v>1.0987672007603078</v>
      </c>
    </row>
    <row r="4186" spans="1:18">
      <c r="A4186" s="134">
        <f t="shared" si="65"/>
        <v>4181</v>
      </c>
      <c r="B4186" s="131">
        <v>10290588.257097974</v>
      </c>
      <c r="C4186" s="131">
        <v>5895429.9355238574</v>
      </c>
      <c r="D4186" s="131">
        <v>754223.44750582601</v>
      </c>
      <c r="E4186" s="131">
        <v>5130468.7133201826</v>
      </c>
      <c r="F4186" s="133">
        <v>248118278649.40015</v>
      </c>
      <c r="G4186" s="133">
        <v>73823247769.862503</v>
      </c>
      <c r="H4186" s="133">
        <v>539429336971.64459</v>
      </c>
      <c r="I4186" s="133">
        <v>12330062854300.236</v>
      </c>
      <c r="J4186" s="133">
        <v>271270129170.72513</v>
      </c>
      <c r="K4186" s="133">
        <v>84229428506.366486</v>
      </c>
      <c r="L4186" s="133">
        <v>1824443681190.3801</v>
      </c>
      <c r="M4186" s="133">
        <v>15049435430139.354</v>
      </c>
      <c r="N4186" s="133">
        <v>16113917001352.146</v>
      </c>
      <c r="O4186" s="132">
        <v>0.61592737471891612</v>
      </c>
      <c r="P4186" s="132">
        <v>0.68193939905893231</v>
      </c>
      <c r="Q4186" s="133">
        <v>3974.8191912560796</v>
      </c>
      <c r="R4186" s="426">
        <v>1.0922133253850401</v>
      </c>
    </row>
    <row r="4187" spans="1:18">
      <c r="A4187" s="134">
        <f t="shared" si="65"/>
        <v>4182</v>
      </c>
      <c r="B4187" s="131">
        <v>14011501.252345031</v>
      </c>
      <c r="C4187" s="131">
        <v>20622188.163995672</v>
      </c>
      <c r="D4187" s="131">
        <v>800202.75426192256</v>
      </c>
      <c r="E4187" s="131">
        <v>4253464.3959671333</v>
      </c>
      <c r="F4187" s="133">
        <v>230261522335.59055</v>
      </c>
      <c r="G4187" s="133">
        <v>54130972303.373825</v>
      </c>
      <c r="H4187" s="133">
        <v>694619296502.65234</v>
      </c>
      <c r="I4187" s="133">
        <v>24046925401689.871</v>
      </c>
      <c r="J4187" s="133">
        <v>255412846250.77103</v>
      </c>
      <c r="K4187" s="133">
        <v>57726811276.928497</v>
      </c>
      <c r="L4187" s="133">
        <v>1598924763857.344</v>
      </c>
      <c r="M4187" s="133">
        <v>26653609119577.566</v>
      </c>
      <c r="N4187" s="133">
        <v>28311781430467.793</v>
      </c>
      <c r="O4187" s="132">
        <v>0.69244308097989138</v>
      </c>
      <c r="P4187" s="132">
        <v>0.75221204042334533</v>
      </c>
      <c r="Q4187" s="133">
        <v>6983.6658683936339</v>
      </c>
      <c r="R4187" s="426">
        <v>0.96536179797594179</v>
      </c>
    </row>
    <row r="4188" spans="1:18">
      <c r="A4188" s="134">
        <f t="shared" si="65"/>
        <v>4183</v>
      </c>
      <c r="B4188" s="131">
        <v>15068924.980742101</v>
      </c>
      <c r="C4188" s="131">
        <v>11141143.462885572</v>
      </c>
      <c r="D4188" s="131">
        <v>906513.38406550908</v>
      </c>
      <c r="E4188" s="131">
        <v>4438155.0445393296</v>
      </c>
      <c r="F4188" s="133">
        <v>250376626579.63419</v>
      </c>
      <c r="G4188" s="133">
        <v>50941376432.426643</v>
      </c>
      <c r="H4188" s="133">
        <v>853336455633.29077</v>
      </c>
      <c r="I4188" s="133">
        <v>14571127146306.631</v>
      </c>
      <c r="J4188" s="133">
        <v>291975922640.78192</v>
      </c>
      <c r="K4188" s="133">
        <v>100468999642.24277</v>
      </c>
      <c r="L4188" s="133">
        <v>2115635092031.7488</v>
      </c>
      <c r="M4188" s="133">
        <v>17932543616254.695</v>
      </c>
      <c r="N4188" s="133">
        <v>19160566452468.285</v>
      </c>
      <c r="O4188" s="132">
        <v>0.61984595309798352</v>
      </c>
      <c r="P4188" s="132">
        <v>0.68150738719552739</v>
      </c>
      <c r="Q4188" s="133">
        <v>4726.3360760898586</v>
      </c>
      <c r="R4188" s="426">
        <v>1.0876617485466111</v>
      </c>
    </row>
    <row r="4189" spans="1:18">
      <c r="A4189" s="134">
        <f t="shared" si="65"/>
        <v>4184</v>
      </c>
      <c r="B4189" s="131">
        <v>13705321.162482999</v>
      </c>
      <c r="C4189" s="131">
        <v>9533929.5581170414</v>
      </c>
      <c r="D4189" s="131">
        <v>1705922.463002125</v>
      </c>
      <c r="E4189" s="131">
        <v>6464893.0383572411</v>
      </c>
      <c r="F4189" s="133">
        <v>273670074426.28375</v>
      </c>
      <c r="G4189" s="133">
        <v>102416873256.62677</v>
      </c>
      <c r="H4189" s="133">
        <v>208413430824.06674</v>
      </c>
      <c r="I4189" s="133">
        <v>13372749717325.508</v>
      </c>
      <c r="J4189" s="133">
        <v>465198607396.1142</v>
      </c>
      <c r="K4189" s="133">
        <v>182597724684.81439</v>
      </c>
      <c r="L4189" s="133">
        <v>3614746343117.2515</v>
      </c>
      <c r="M4189" s="133">
        <v>17843705823347.754</v>
      </c>
      <c r="N4189" s="133">
        <v>18850254635854.199</v>
      </c>
      <c r="O4189" s="132">
        <v>0.58565884691598713</v>
      </c>
      <c r="P4189" s="132">
        <v>0.64763554011743751</v>
      </c>
      <c r="Q4189" s="133">
        <v>4649.7914740636897</v>
      </c>
      <c r="R4189" s="426">
        <v>0.97590015349951897</v>
      </c>
    </row>
    <row r="4190" spans="1:18">
      <c r="A4190" s="134">
        <f t="shared" si="65"/>
        <v>4185</v>
      </c>
      <c r="B4190" s="131">
        <v>8428851.1990716606</v>
      </c>
      <c r="C4190" s="131">
        <v>12434442.627481593</v>
      </c>
      <c r="D4190" s="131">
        <v>504190.84046472987</v>
      </c>
      <c r="E4190" s="131">
        <v>5156489.4058016641</v>
      </c>
      <c r="F4190" s="133">
        <v>209194880045.99258</v>
      </c>
      <c r="G4190" s="133">
        <v>56459442905.179459</v>
      </c>
      <c r="H4190" s="133">
        <v>509548588017.62427</v>
      </c>
      <c r="I4190" s="133">
        <v>17707719976368.766</v>
      </c>
      <c r="J4190" s="133">
        <v>310773833151.80334</v>
      </c>
      <c r="K4190" s="133">
        <v>52247699421.379402</v>
      </c>
      <c r="L4190" s="133">
        <v>1071209399861.804</v>
      </c>
      <c r="M4190" s="133">
        <v>19651499496821.379</v>
      </c>
      <c r="N4190" s="133">
        <v>20924862969568.539</v>
      </c>
      <c r="O4190" s="132">
        <v>0.68442009646659341</v>
      </c>
      <c r="P4190" s="132">
        <v>0.74020140835718351</v>
      </c>
      <c r="Q4190" s="133">
        <v>5161.5350196271684</v>
      </c>
      <c r="R4190" s="426">
        <v>1.052080068773803</v>
      </c>
    </row>
    <row r="4191" spans="1:18">
      <c r="A4191" s="134">
        <f t="shared" si="65"/>
        <v>4186</v>
      </c>
      <c r="B4191" s="131">
        <v>13912497.39190826</v>
      </c>
      <c r="C4191" s="131">
        <v>8939336.5939247962</v>
      </c>
      <c r="D4191" s="131">
        <v>905977.75176785584</v>
      </c>
      <c r="E4191" s="131">
        <v>3749488.2292936868</v>
      </c>
      <c r="F4191" s="133">
        <v>190010539534.78598</v>
      </c>
      <c r="G4191" s="133">
        <v>60738181318.930603</v>
      </c>
      <c r="H4191" s="133">
        <v>563810362658.26294</v>
      </c>
      <c r="I4191" s="133">
        <v>14556285297432.779</v>
      </c>
      <c r="J4191" s="133">
        <v>105883055809.82819</v>
      </c>
      <c r="K4191" s="133">
        <v>74310621471.027466</v>
      </c>
      <c r="L4191" s="133">
        <v>2089747291441.9067</v>
      </c>
      <c r="M4191" s="133">
        <v>17390036628813.805</v>
      </c>
      <c r="N4191" s="133">
        <v>18481787464792.75</v>
      </c>
      <c r="O4191" s="132">
        <v>0.61491879174918174</v>
      </c>
      <c r="P4191" s="132">
        <v>0.67867678844733337</v>
      </c>
      <c r="Q4191" s="133">
        <v>4558.9016933381226</v>
      </c>
      <c r="R4191" s="426">
        <v>1.0954578609863297</v>
      </c>
    </row>
    <row r="4192" spans="1:18">
      <c r="A4192" s="134">
        <f t="shared" si="65"/>
        <v>4187</v>
      </c>
      <c r="B4192" s="131">
        <v>9944684.0905846674</v>
      </c>
      <c r="C4192" s="131">
        <v>7536472.529148207</v>
      </c>
      <c r="D4192" s="131">
        <v>771268.33221349819</v>
      </c>
      <c r="E4192" s="131">
        <v>3796551.6069745515</v>
      </c>
      <c r="F4192" s="133">
        <v>208756744183.81171</v>
      </c>
      <c r="G4192" s="133">
        <v>48683205918.536346</v>
      </c>
      <c r="H4192" s="133">
        <v>478576300534.74664</v>
      </c>
      <c r="I4192" s="133">
        <v>14377573618994.23</v>
      </c>
      <c r="J4192" s="133">
        <v>224397872727.73297</v>
      </c>
      <c r="K4192" s="133">
        <v>70587016953.643433</v>
      </c>
      <c r="L4192" s="133">
        <v>1681659744211.2864</v>
      </c>
      <c r="M4192" s="133">
        <v>16832794553421.639</v>
      </c>
      <c r="N4192" s="133">
        <v>17972950259158.605</v>
      </c>
      <c r="O4192" s="132">
        <v>0.65644451553135208</v>
      </c>
      <c r="P4192" s="132">
        <v>0.71819892952123454</v>
      </c>
      <c r="Q4192" s="133">
        <v>4433.3868424170214</v>
      </c>
      <c r="R4192" s="426">
        <v>1.0450986184627051</v>
      </c>
    </row>
    <row r="4193" spans="1:18">
      <c r="A4193" s="134">
        <f t="shared" si="65"/>
        <v>4188</v>
      </c>
      <c r="B4193" s="131">
        <v>6189345.7610264774</v>
      </c>
      <c r="C4193" s="131">
        <v>4728104.9577322882</v>
      </c>
      <c r="D4193" s="131">
        <v>914159.7989911316</v>
      </c>
      <c r="E4193" s="131">
        <v>6746514.5791430306</v>
      </c>
      <c r="F4193" s="133">
        <v>202355103266.89563</v>
      </c>
      <c r="G4193" s="133">
        <v>48104863549.970047</v>
      </c>
      <c r="H4193" s="133">
        <v>616752729459.08423</v>
      </c>
      <c r="I4193" s="133">
        <v>9022255486104.1484</v>
      </c>
      <c r="J4193" s="133">
        <v>398208026251.64514</v>
      </c>
      <c r="K4193" s="133">
        <v>97638249449.093811</v>
      </c>
      <c r="L4193" s="133">
        <v>1771184841283.8569</v>
      </c>
      <c r="M4193" s="133">
        <v>11906039332547.828</v>
      </c>
      <c r="N4193" s="133">
        <v>12785120858282.693</v>
      </c>
      <c r="O4193" s="132">
        <v>0.57900466972855569</v>
      </c>
      <c r="P4193" s="132">
        <v>0.64465359496362273</v>
      </c>
      <c r="Q4193" s="133">
        <v>3153.7051944456571</v>
      </c>
      <c r="R4193" s="426">
        <v>0.94198934881253449</v>
      </c>
    </row>
    <row r="4194" spans="1:18">
      <c r="A4194" s="134">
        <f t="shared" si="65"/>
        <v>4189</v>
      </c>
      <c r="B4194" s="131">
        <v>7659457.2739257738</v>
      </c>
      <c r="C4194" s="131">
        <v>4104094.1296840124</v>
      </c>
      <c r="D4194" s="131">
        <v>1009519.554390336</v>
      </c>
      <c r="E4194" s="131">
        <v>4138193.845120891</v>
      </c>
      <c r="F4194" s="133">
        <v>246118933961.28564</v>
      </c>
      <c r="G4194" s="133">
        <v>50914678913.243515</v>
      </c>
      <c r="H4194" s="133">
        <v>527526592062.35138</v>
      </c>
      <c r="I4194" s="133">
        <v>9417923235838.082</v>
      </c>
      <c r="J4194" s="133">
        <v>329740199608.63715</v>
      </c>
      <c r="K4194" s="133">
        <v>95079866656.782013</v>
      </c>
      <c r="L4194" s="133">
        <v>2000383079015.1479</v>
      </c>
      <c r="M4194" s="133">
        <v>12370652973181</v>
      </c>
      <c r="N4194" s="133">
        <v>13262053620492.162</v>
      </c>
      <c r="O4194" s="132">
        <v>0.61571850110237514</v>
      </c>
      <c r="P4194" s="132">
        <v>0.71056414433817661</v>
      </c>
      <c r="Q4194" s="133">
        <v>3271.3501777237698</v>
      </c>
      <c r="R4194" s="426">
        <v>0.96073170039089195</v>
      </c>
    </row>
    <row r="4195" spans="1:18">
      <c r="A4195" s="134">
        <f t="shared" si="65"/>
        <v>4190</v>
      </c>
      <c r="B4195" s="131">
        <v>12380875.581221368</v>
      </c>
      <c r="C4195" s="131">
        <v>9287712.5671876837</v>
      </c>
      <c r="D4195" s="131">
        <v>1109989.0256351568</v>
      </c>
      <c r="E4195" s="131">
        <v>6580731.4168130262</v>
      </c>
      <c r="F4195" s="133">
        <v>291384057013.82434</v>
      </c>
      <c r="G4195" s="133">
        <v>93102594302.900238</v>
      </c>
      <c r="H4195" s="133">
        <v>1106483047690.2751</v>
      </c>
      <c r="I4195" s="133">
        <v>15483754019120.752</v>
      </c>
      <c r="J4195" s="133">
        <v>451661411716.63928</v>
      </c>
      <c r="K4195" s="133">
        <v>114160572235.73662</v>
      </c>
      <c r="L4195" s="133">
        <v>2590104581795.1343</v>
      </c>
      <c r="M4195" s="133">
        <v>19746163632558.535</v>
      </c>
      <c r="N4195" s="133">
        <v>21088762804585.105</v>
      </c>
      <c r="O4195" s="132">
        <v>0.6154782184538734</v>
      </c>
      <c r="P4195" s="132">
        <v>0.68774164737949528</v>
      </c>
      <c r="Q4195" s="133">
        <v>5201.964184653455</v>
      </c>
      <c r="R4195" s="426">
        <v>1.0354536528144636</v>
      </c>
    </row>
    <row r="4196" spans="1:18">
      <c r="A4196" s="134">
        <f t="shared" si="65"/>
        <v>4191</v>
      </c>
      <c r="B4196" s="131">
        <v>12031148.845973812</v>
      </c>
      <c r="C4196" s="131">
        <v>4270184.9026617622</v>
      </c>
      <c r="D4196" s="131">
        <v>736674.5916729531</v>
      </c>
      <c r="E4196" s="131">
        <v>3388185.9775515837</v>
      </c>
      <c r="F4196" s="133">
        <v>255635369142.51288</v>
      </c>
      <c r="G4196" s="133">
        <v>47950272106.291183</v>
      </c>
      <c r="H4196" s="133">
        <v>473057730740.87469</v>
      </c>
      <c r="I4196" s="133">
        <v>10267004379913.467</v>
      </c>
      <c r="J4196" s="133">
        <v>133506751600.91562</v>
      </c>
      <c r="K4196" s="133">
        <v>56733987407.409927</v>
      </c>
      <c r="L4196" s="133">
        <v>1808674494607.7834</v>
      </c>
      <c r="M4196" s="133">
        <v>12738977344270.451</v>
      </c>
      <c r="N4196" s="133">
        <v>13714854455574.895</v>
      </c>
      <c r="O4196" s="132">
        <v>0.58831127405984307</v>
      </c>
      <c r="P4196" s="132">
        <v>0.65042862304003879</v>
      </c>
      <c r="Q4196" s="133">
        <v>3383.0425396090022</v>
      </c>
      <c r="R4196" s="426">
        <v>1.2560666950684642</v>
      </c>
    </row>
    <row r="4197" spans="1:18">
      <c r="A4197" s="134">
        <f t="shared" si="65"/>
        <v>4192</v>
      </c>
      <c r="B4197" s="131">
        <v>13558011.604380006</v>
      </c>
      <c r="C4197" s="131">
        <v>6482275.7783224499</v>
      </c>
      <c r="D4197" s="131">
        <v>836132.52434059372</v>
      </c>
      <c r="E4197" s="131">
        <v>4059644.8939024089</v>
      </c>
      <c r="F4197" s="133">
        <v>274254571922.47803</v>
      </c>
      <c r="G4197" s="133">
        <v>50780485588.448952</v>
      </c>
      <c r="H4197" s="133">
        <v>856925336235.60242</v>
      </c>
      <c r="I4197" s="133">
        <v>13511986693803.584</v>
      </c>
      <c r="J4197" s="133">
        <v>297581981284.76794</v>
      </c>
      <c r="K4197" s="133">
        <v>99189801558.831024</v>
      </c>
      <c r="L4197" s="133">
        <v>1656800260320.6729</v>
      </c>
      <c r="M4197" s="133">
        <v>16422484073203.457</v>
      </c>
      <c r="N4197" s="133">
        <v>17522454964427.984</v>
      </c>
      <c r="O4197" s="132">
        <v>0.62224844202551344</v>
      </c>
      <c r="P4197" s="132">
        <v>0.68217298325824638</v>
      </c>
      <c r="Q4197" s="133">
        <v>4322.2631880680774</v>
      </c>
      <c r="R4197" s="426">
        <v>0.95331336544079237</v>
      </c>
    </row>
    <row r="4198" spans="1:18">
      <c r="A4198" s="134">
        <f t="shared" si="65"/>
        <v>4193</v>
      </c>
      <c r="B4198" s="131">
        <v>8745169.9183978513</v>
      </c>
      <c r="C4198" s="131">
        <v>7169246.7526503429</v>
      </c>
      <c r="D4198" s="131">
        <v>924238.44310472335</v>
      </c>
      <c r="E4198" s="131">
        <v>4205001.6113216272</v>
      </c>
      <c r="F4198" s="133">
        <v>212196754557.22382</v>
      </c>
      <c r="G4198" s="133">
        <v>47910222123.126068</v>
      </c>
      <c r="H4198" s="133">
        <v>573558401473.44128</v>
      </c>
      <c r="I4198" s="133">
        <v>12968615933157.086</v>
      </c>
      <c r="J4198" s="133">
        <v>310781853742.04431</v>
      </c>
      <c r="K4198" s="133">
        <v>107771537652.87003</v>
      </c>
      <c r="L4198" s="133">
        <v>1844788485793.5874</v>
      </c>
      <c r="M4198" s="133">
        <v>15805516211819.029</v>
      </c>
      <c r="N4198" s="133">
        <v>16950960345319.592</v>
      </c>
      <c r="O4198" s="132">
        <v>0.65987551335536188</v>
      </c>
      <c r="P4198" s="132">
        <v>0.71675191636765634</v>
      </c>
      <c r="Q4198" s="133">
        <v>4181.2926357473089</v>
      </c>
      <c r="R4198" s="426">
        <v>0.94269487841291466</v>
      </c>
    </row>
    <row r="4199" spans="1:18">
      <c r="A4199" s="134">
        <f t="shared" si="65"/>
        <v>4194</v>
      </c>
      <c r="B4199" s="131">
        <v>7052085.3128165584</v>
      </c>
      <c r="C4199" s="131">
        <v>3443834.3147622384</v>
      </c>
      <c r="D4199" s="131">
        <v>671394.49748456071</v>
      </c>
      <c r="E4199" s="131">
        <v>6165084.9184592301</v>
      </c>
      <c r="F4199" s="133">
        <v>195551148661.28104</v>
      </c>
      <c r="G4199" s="133">
        <v>48694563961.406143</v>
      </c>
      <c r="H4199" s="133">
        <v>712969199437.26453</v>
      </c>
      <c r="I4199" s="133">
        <v>7821189911066.3447</v>
      </c>
      <c r="J4199" s="133">
        <v>440309090744.02252</v>
      </c>
      <c r="K4199" s="133">
        <v>73325986645.713074</v>
      </c>
      <c r="L4199" s="133">
        <v>1996270468034.6238</v>
      </c>
      <c r="M4199" s="133">
        <v>11044064655927.969</v>
      </c>
      <c r="N4199" s="133">
        <v>11982016738198.719</v>
      </c>
      <c r="O4199" s="132">
        <v>0.57820734337950697</v>
      </c>
      <c r="P4199" s="132">
        <v>0.63373583503129161</v>
      </c>
      <c r="Q4199" s="133">
        <v>2955.6035368028415</v>
      </c>
      <c r="R4199" s="426">
        <v>1.2660538113879538</v>
      </c>
    </row>
    <row r="4200" spans="1:18">
      <c r="A4200" s="134">
        <f t="shared" si="65"/>
        <v>4195</v>
      </c>
      <c r="B4200" s="131">
        <v>8559276.8345226105</v>
      </c>
      <c r="C4200" s="131">
        <v>3703329.1748214471</v>
      </c>
      <c r="D4200" s="131">
        <v>1200447.5794847589</v>
      </c>
      <c r="E4200" s="131">
        <v>4733823.4893681891</v>
      </c>
      <c r="F4200" s="133">
        <v>193099504115.94916</v>
      </c>
      <c r="G4200" s="133">
        <v>32525624459.283829</v>
      </c>
      <c r="H4200" s="133">
        <v>702215284936.96545</v>
      </c>
      <c r="I4200" s="133">
        <v>8571879994758.0811</v>
      </c>
      <c r="J4200" s="133">
        <v>260235103585.31683</v>
      </c>
      <c r="K4200" s="133">
        <v>108277278673.22659</v>
      </c>
      <c r="L4200" s="133">
        <v>3400953455865.9868</v>
      </c>
      <c r="M4200" s="133">
        <v>13043561117819.576</v>
      </c>
      <c r="N4200" s="133">
        <v>14077818822924.316</v>
      </c>
      <c r="O4200" s="132">
        <v>0.58655198400548603</v>
      </c>
      <c r="P4200" s="132">
        <v>0.66544521803689238</v>
      </c>
      <c r="Q4200" s="133">
        <v>3472.5749439872511</v>
      </c>
      <c r="R4200" s="426">
        <v>1.3233816986753737</v>
      </c>
    </row>
    <row r="4201" spans="1:18">
      <c r="A4201" s="134">
        <f t="shared" si="65"/>
        <v>4196</v>
      </c>
      <c r="B4201" s="131">
        <v>11065631.631606108</v>
      </c>
      <c r="C4201" s="131">
        <v>12160344.247880314</v>
      </c>
      <c r="D4201" s="131">
        <v>1049017.6377320292</v>
      </c>
      <c r="E4201" s="131">
        <v>5823409.693717747</v>
      </c>
      <c r="F4201" s="133">
        <v>190435254525.91626</v>
      </c>
      <c r="G4201" s="133">
        <v>41658326322.512489</v>
      </c>
      <c r="H4201" s="133">
        <v>591455468048.94824</v>
      </c>
      <c r="I4201" s="133">
        <v>17659020313550.98</v>
      </c>
      <c r="J4201" s="133">
        <v>528924620472.48865</v>
      </c>
      <c r="K4201" s="133">
        <v>99038216751.763885</v>
      </c>
      <c r="L4201" s="133">
        <v>2640551498718.916</v>
      </c>
      <c r="M4201" s="133">
        <v>21518990117543.102</v>
      </c>
      <c r="N4201" s="133">
        <v>22886732950941.465</v>
      </c>
      <c r="O4201" s="132">
        <v>0.66258968803661211</v>
      </c>
      <c r="P4201" s="132">
        <v>0.72707804958173439</v>
      </c>
      <c r="Q4201" s="133">
        <v>5645.4694008242386</v>
      </c>
      <c r="R4201" s="426">
        <v>1.0982650559830274</v>
      </c>
    </row>
    <row r="4202" spans="1:18">
      <c r="A4202" s="134">
        <f t="shared" si="65"/>
        <v>4197</v>
      </c>
      <c r="B4202" s="131">
        <v>10818000.056911794</v>
      </c>
      <c r="C4202" s="131">
        <v>5966286.8582468545</v>
      </c>
      <c r="D4202" s="131">
        <v>730457.54796231899</v>
      </c>
      <c r="E4202" s="131">
        <v>3718384.7529244134</v>
      </c>
      <c r="F4202" s="133">
        <v>309911651690.84674</v>
      </c>
      <c r="G4202" s="133">
        <v>64933159326.305916</v>
      </c>
      <c r="H4202" s="133">
        <v>686043318244.74695</v>
      </c>
      <c r="I4202" s="133">
        <v>12045145008394.697</v>
      </c>
      <c r="J4202" s="133">
        <v>311475333727.89075</v>
      </c>
      <c r="K4202" s="133">
        <v>54751315239.106392</v>
      </c>
      <c r="L4202" s="133">
        <v>1412224317089.8716</v>
      </c>
      <c r="M4202" s="133">
        <v>14509639292696.311</v>
      </c>
      <c r="N4202" s="133">
        <v>15585738567783.098</v>
      </c>
      <c r="O4202" s="132">
        <v>0.63492077788783918</v>
      </c>
      <c r="P4202" s="132">
        <v>0.69583246739172022</v>
      </c>
      <c r="Q4202" s="133">
        <v>3844.5334404990376</v>
      </c>
      <c r="R4202" s="426">
        <v>0.97829008002881146</v>
      </c>
    </row>
    <row r="4203" spans="1:18">
      <c r="A4203" s="134">
        <f t="shared" si="65"/>
        <v>4198</v>
      </c>
      <c r="B4203" s="131">
        <v>11698176.126683075</v>
      </c>
      <c r="C4203" s="131">
        <v>20004401.680774692</v>
      </c>
      <c r="D4203" s="131">
        <v>709389.69355162256</v>
      </c>
      <c r="E4203" s="131">
        <v>6803181.6799563523</v>
      </c>
      <c r="F4203" s="133">
        <v>157001558973.43848</v>
      </c>
      <c r="G4203" s="133">
        <v>26976299380.221207</v>
      </c>
      <c r="H4203" s="133">
        <v>265894277186.69052</v>
      </c>
      <c r="I4203" s="133">
        <v>27655050493950.34</v>
      </c>
      <c r="J4203" s="133">
        <v>352719002923.97449</v>
      </c>
      <c r="K4203" s="133">
        <v>113328721866.22173</v>
      </c>
      <c r="L4203" s="133">
        <v>1382261022830.6301</v>
      </c>
      <c r="M4203" s="133">
        <v>29769253518757.855</v>
      </c>
      <c r="N4203" s="133">
        <v>31833992149629.242</v>
      </c>
      <c r="O4203" s="132">
        <v>0.68677845712715757</v>
      </c>
      <c r="P4203" s="132">
        <v>0.74886875043774037</v>
      </c>
      <c r="Q4203" s="133">
        <v>7852.4894301009481</v>
      </c>
      <c r="R4203" s="426">
        <v>0.910204791638488</v>
      </c>
    </row>
    <row r="4204" spans="1:18">
      <c r="A4204" s="134">
        <f t="shared" si="65"/>
        <v>4199</v>
      </c>
      <c r="B4204" s="131">
        <v>10161196.829726437</v>
      </c>
      <c r="C4204" s="131">
        <v>6753475.2412975859</v>
      </c>
      <c r="D4204" s="131">
        <v>1110386.5759422071</v>
      </c>
      <c r="E4204" s="131">
        <v>4051362.0742236129</v>
      </c>
      <c r="F4204" s="133">
        <v>204143542277.53235</v>
      </c>
      <c r="G4204" s="133">
        <v>41141236324.016396</v>
      </c>
      <c r="H4204" s="133">
        <v>476301750818.65149</v>
      </c>
      <c r="I4204" s="133">
        <v>12644755820271.367</v>
      </c>
      <c r="J4204" s="133">
        <v>141228890628.88269</v>
      </c>
      <c r="K4204" s="133">
        <v>109665492387.41479</v>
      </c>
      <c r="L4204" s="133">
        <v>2222445542805.7998</v>
      </c>
      <c r="M4204" s="133">
        <v>15594397496912.117</v>
      </c>
      <c r="N4204" s="133">
        <v>16756674120365.559</v>
      </c>
      <c r="O4204" s="132">
        <v>0.61432998259368676</v>
      </c>
      <c r="P4204" s="132">
        <v>0.67464250778127977</v>
      </c>
      <c r="Q4204" s="133">
        <v>4133.3680612643211</v>
      </c>
      <c r="R4204" s="426">
        <v>1.0454192250542578</v>
      </c>
    </row>
    <row r="4205" spans="1:18">
      <c r="A4205" s="134">
        <f t="shared" si="65"/>
        <v>4200</v>
      </c>
      <c r="B4205" s="131">
        <v>7270429.5794602204</v>
      </c>
      <c r="C4205" s="131">
        <v>5370486.7900498724</v>
      </c>
      <c r="D4205" s="131">
        <v>1357345.5728184676</v>
      </c>
      <c r="E4205" s="131">
        <v>2939071.4985290775</v>
      </c>
      <c r="F4205" s="133">
        <v>186453756900.10901</v>
      </c>
      <c r="G4205" s="133">
        <v>39030961445.598015</v>
      </c>
      <c r="H4205" s="133">
        <v>684318871060.4978</v>
      </c>
      <c r="I4205" s="133">
        <v>10290747744219.842</v>
      </c>
      <c r="J4205" s="133">
        <v>196411138006.41248</v>
      </c>
      <c r="K4205" s="133">
        <v>168105310684.59613</v>
      </c>
      <c r="L4205" s="133">
        <v>2799965924629.0361</v>
      </c>
      <c r="M4205" s="133">
        <v>14139548988600.383</v>
      </c>
      <c r="N4205" s="133">
        <v>15214050549668.141</v>
      </c>
      <c r="O4205" s="132">
        <v>0.66246195193805246</v>
      </c>
      <c r="P4205" s="132">
        <v>0.72980895467091811</v>
      </c>
      <c r="Q4205" s="133">
        <v>3752.8491735737889</v>
      </c>
      <c r="R4205" s="426">
        <v>0.89242059757611381</v>
      </c>
    </row>
    <row r="4206" spans="1:18">
      <c r="A4206" s="134">
        <f t="shared" si="65"/>
        <v>4201</v>
      </c>
      <c r="B4206" s="131">
        <v>12022342.21730056</v>
      </c>
      <c r="C4206" s="131">
        <v>5875735.7507995153</v>
      </c>
      <c r="D4206" s="131">
        <v>1260866.9515790557</v>
      </c>
      <c r="E4206" s="131">
        <v>3592029.0338522284</v>
      </c>
      <c r="F4206" s="133">
        <v>187319150848.09094</v>
      </c>
      <c r="G4206" s="133">
        <v>42519778570.260658</v>
      </c>
      <c r="H4206" s="133">
        <v>667374562675.43567</v>
      </c>
      <c r="I4206" s="133">
        <v>9575421416354.5605</v>
      </c>
      <c r="J4206" s="133">
        <v>181275102733.29498</v>
      </c>
      <c r="K4206" s="133">
        <v>136975041802.25455</v>
      </c>
      <c r="L4206" s="133">
        <v>2415850400203.3999</v>
      </c>
      <c r="M4206" s="133">
        <v>12976896523768.945</v>
      </c>
      <c r="N4206" s="133">
        <v>13871051228021.34</v>
      </c>
      <c r="O4206" s="132">
        <v>0.57130628063242594</v>
      </c>
      <c r="P4206" s="132">
        <v>0.63879760055875667</v>
      </c>
      <c r="Q4206" s="133">
        <v>3421.5715905331376</v>
      </c>
      <c r="R4206" s="426">
        <v>0.98534761124398962</v>
      </c>
    </row>
    <row r="4207" spans="1:18">
      <c r="A4207" s="134">
        <f t="shared" si="65"/>
        <v>4202</v>
      </c>
      <c r="B4207" s="131">
        <v>10190074.333883457</v>
      </c>
      <c r="C4207" s="131">
        <v>12818602.290781781</v>
      </c>
      <c r="D4207" s="131">
        <v>613696.92077174853</v>
      </c>
      <c r="E4207" s="131">
        <v>4171463.1105527426</v>
      </c>
      <c r="F4207" s="133">
        <v>255312002044.01352</v>
      </c>
      <c r="G4207" s="133">
        <v>58826526383.681854</v>
      </c>
      <c r="H4207" s="133">
        <v>771912303667.4469</v>
      </c>
      <c r="I4207" s="133">
        <v>20262487358264.488</v>
      </c>
      <c r="J4207" s="133">
        <v>267456168927.81067</v>
      </c>
      <c r="K4207" s="133">
        <v>43262070048.192818</v>
      </c>
      <c r="L4207" s="133">
        <v>1378698462124.1335</v>
      </c>
      <c r="M4207" s="133">
        <v>22723816363032.07</v>
      </c>
      <c r="N4207" s="133">
        <v>24148088714374.391</v>
      </c>
      <c r="O4207" s="132">
        <v>0.71723177870487798</v>
      </c>
      <c r="P4207" s="132">
        <v>0.77449499858536752</v>
      </c>
      <c r="Q4207" s="133">
        <v>5956.6079709852966</v>
      </c>
      <c r="R4207" s="426">
        <v>1.0100105363549772</v>
      </c>
    </row>
    <row r="4208" spans="1:18">
      <c r="A4208" s="134">
        <f t="shared" si="65"/>
        <v>4203</v>
      </c>
      <c r="B4208" s="131">
        <v>11697746.93187855</v>
      </c>
      <c r="C4208" s="131">
        <v>6977821.3290561633</v>
      </c>
      <c r="D4208" s="131">
        <v>1248728.4208324512</v>
      </c>
      <c r="E4208" s="131">
        <v>5259706.3675178718</v>
      </c>
      <c r="F4208" s="133">
        <v>185053042592.01846</v>
      </c>
      <c r="G4208" s="133">
        <v>47481475288.414505</v>
      </c>
      <c r="H4208" s="133">
        <v>494638338348.04407</v>
      </c>
      <c r="I4208" s="133">
        <v>10270118770948.32</v>
      </c>
      <c r="J4208" s="133">
        <v>373403413506.74951</v>
      </c>
      <c r="K4208" s="133">
        <v>119981665466.79056</v>
      </c>
      <c r="L4208" s="133">
        <v>2776644700669.5132</v>
      </c>
      <c r="M4208" s="133">
        <v>14034786888939.42</v>
      </c>
      <c r="N4208" s="133">
        <v>15019133750239.563</v>
      </c>
      <c r="O4208" s="132">
        <v>0.5627890642231389</v>
      </c>
      <c r="P4208" s="132">
        <v>0.63404708195747794</v>
      </c>
      <c r="Q4208" s="133">
        <v>3704.7690553131629</v>
      </c>
      <c r="R4208" s="426">
        <v>1.0187667598758012</v>
      </c>
    </row>
    <row r="4209" spans="1:18">
      <c r="A4209" s="134">
        <f t="shared" si="65"/>
        <v>4204</v>
      </c>
      <c r="B4209" s="131">
        <v>9431538.385865517</v>
      </c>
      <c r="C4209" s="131">
        <v>4420207.1971155852</v>
      </c>
      <c r="D4209" s="131">
        <v>817289.89874702436</v>
      </c>
      <c r="E4209" s="131">
        <v>2555126.9035023288</v>
      </c>
      <c r="F4209" s="133">
        <v>197272741333.54465</v>
      </c>
      <c r="G4209" s="133">
        <v>62980993882.912575</v>
      </c>
      <c r="H4209" s="133">
        <v>372761107724.9704</v>
      </c>
      <c r="I4209" s="133">
        <v>10479517060720.203</v>
      </c>
      <c r="J4209" s="133">
        <v>135412646823.53952</v>
      </c>
      <c r="K4209" s="133">
        <v>89794783103.656647</v>
      </c>
      <c r="L4209" s="133">
        <v>1889303682398.636</v>
      </c>
      <c r="M4209" s="133">
        <v>12966789280771.006</v>
      </c>
      <c r="N4209" s="133">
        <v>13952030681481.465</v>
      </c>
      <c r="O4209" s="132">
        <v>0.63076860108276855</v>
      </c>
      <c r="P4209" s="132">
        <v>0.68950632693540748</v>
      </c>
      <c r="Q4209" s="133">
        <v>3441.5467887226109</v>
      </c>
      <c r="R4209" s="426">
        <v>1.0818919648480863</v>
      </c>
    </row>
    <row r="4210" spans="1:18">
      <c r="A4210" s="134">
        <f t="shared" si="65"/>
        <v>4205</v>
      </c>
      <c r="B4210" s="131">
        <v>8024124.120475837</v>
      </c>
      <c r="C4210" s="131">
        <v>3236302.2203005697</v>
      </c>
      <c r="D4210" s="131">
        <v>1583346.6260026577</v>
      </c>
      <c r="E4210" s="131">
        <v>4590671.9602140877</v>
      </c>
      <c r="F4210" s="133">
        <v>193395749777.61139</v>
      </c>
      <c r="G4210" s="133">
        <v>52855140628.971771</v>
      </c>
      <c r="H4210" s="133">
        <v>697240911596.04114</v>
      </c>
      <c r="I4210" s="133">
        <v>7239777873866.4189</v>
      </c>
      <c r="J4210" s="133">
        <v>336107273849.07153</v>
      </c>
      <c r="K4210" s="133">
        <v>129246719682.20074</v>
      </c>
      <c r="L4210" s="133">
        <v>2815872850149.5269</v>
      </c>
      <c r="M4210" s="133">
        <v>11218245629143.26</v>
      </c>
      <c r="N4210" s="133">
        <v>12077010131524.943</v>
      </c>
      <c r="O4210" s="132">
        <v>0.54869931276945094</v>
      </c>
      <c r="P4210" s="132">
        <v>0.64355352601604221</v>
      </c>
      <c r="Q4210" s="133">
        <v>2979.0355529168583</v>
      </c>
      <c r="R4210" s="426">
        <v>1.0075313599205891</v>
      </c>
    </row>
    <row r="4211" spans="1:18">
      <c r="A4211" s="134">
        <f t="shared" si="65"/>
        <v>4206</v>
      </c>
      <c r="B4211" s="131">
        <v>15805810.991918597</v>
      </c>
      <c r="C4211" s="131">
        <v>22298168.422632068</v>
      </c>
      <c r="D4211" s="131">
        <v>695301.79016160127</v>
      </c>
      <c r="E4211" s="131">
        <v>3134730.2822735272</v>
      </c>
      <c r="F4211" s="133">
        <v>249257171494.66681</v>
      </c>
      <c r="G4211" s="133">
        <v>72183292174.996002</v>
      </c>
      <c r="H4211" s="133">
        <v>579606821920.31274</v>
      </c>
      <c r="I4211" s="133">
        <v>23090376503699.125</v>
      </c>
      <c r="J4211" s="133">
        <v>141212200787.9382</v>
      </c>
      <c r="K4211" s="133">
        <v>47081411225.901001</v>
      </c>
      <c r="L4211" s="133">
        <v>1946246939485.9924</v>
      </c>
      <c r="M4211" s="133">
        <v>25804523877119.27</v>
      </c>
      <c r="N4211" s="133">
        <v>27367829735104.855</v>
      </c>
      <c r="O4211" s="132">
        <v>0.71277665393690237</v>
      </c>
      <c r="P4211" s="132">
        <v>0.76857378696427681</v>
      </c>
      <c r="Q4211" s="133">
        <v>6750.8213456104722</v>
      </c>
      <c r="R4211" s="426">
        <v>1.1454706453942689</v>
      </c>
    </row>
    <row r="4212" spans="1:18">
      <c r="A4212" s="134">
        <f t="shared" si="65"/>
        <v>4207</v>
      </c>
      <c r="B4212" s="131">
        <v>11417329.772051306</v>
      </c>
      <c r="C4212" s="131">
        <v>7840964.1796132484</v>
      </c>
      <c r="D4212" s="131">
        <v>781765.63221960422</v>
      </c>
      <c r="E4212" s="131">
        <v>5848266.0444824193</v>
      </c>
      <c r="F4212" s="133">
        <v>140236502496.1022</v>
      </c>
      <c r="G4212" s="133">
        <v>40188275641.478195</v>
      </c>
      <c r="H4212" s="133">
        <v>596114722335.89453</v>
      </c>
      <c r="I4212" s="133">
        <v>8521713043576.71</v>
      </c>
      <c r="J4212" s="133">
        <v>294070452047.1842</v>
      </c>
      <c r="K4212" s="133">
        <v>62963737677.014893</v>
      </c>
      <c r="L4212" s="133">
        <v>1448932198790.0586</v>
      </c>
      <c r="M4212" s="133">
        <v>10923794154426.863</v>
      </c>
      <c r="N4212" s="133">
        <v>11664563396148.693</v>
      </c>
      <c r="O4212" s="132">
        <v>0.49904652140688704</v>
      </c>
      <c r="P4212" s="132">
        <v>0.55914408049090003</v>
      </c>
      <c r="Q4212" s="133">
        <v>2877.297335014478</v>
      </c>
      <c r="R4212" s="426">
        <v>0.86809881520612742</v>
      </c>
    </row>
    <row r="4213" spans="1:18">
      <c r="A4213" s="134">
        <f t="shared" si="65"/>
        <v>4208</v>
      </c>
      <c r="B4213" s="131">
        <v>10123048.500329675</v>
      </c>
      <c r="C4213" s="131">
        <v>11580625.17802853</v>
      </c>
      <c r="D4213" s="131">
        <v>738634.87376827421</v>
      </c>
      <c r="E4213" s="131">
        <v>8674795.3544305991</v>
      </c>
      <c r="F4213" s="133">
        <v>278278665191.63928</v>
      </c>
      <c r="G4213" s="133">
        <v>64393760296.507568</v>
      </c>
      <c r="H4213" s="133">
        <v>611301870636.79175</v>
      </c>
      <c r="I4213" s="133">
        <v>17087594758656.143</v>
      </c>
      <c r="J4213" s="133">
        <v>839594534917.07202</v>
      </c>
      <c r="K4213" s="133">
        <v>72764129769.804428</v>
      </c>
      <c r="L4213" s="133">
        <v>1459644798999.5913</v>
      </c>
      <c r="M4213" s="133">
        <v>20070900092979.398</v>
      </c>
      <c r="N4213" s="133">
        <v>21437716394390.109</v>
      </c>
      <c r="O4213" s="132">
        <v>0.63098782457776137</v>
      </c>
      <c r="P4213" s="132">
        <v>0.69444203698637164</v>
      </c>
      <c r="Q4213" s="133">
        <v>5288.0405511569088</v>
      </c>
      <c r="R4213" s="426">
        <v>0.90213607386114614</v>
      </c>
    </row>
    <row r="4214" spans="1:18">
      <c r="A4214" s="134">
        <f t="shared" si="65"/>
        <v>4209</v>
      </c>
      <c r="B4214" s="131">
        <v>9921685.7835606225</v>
      </c>
      <c r="C4214" s="131">
        <v>4880225.150907645</v>
      </c>
      <c r="D4214" s="131">
        <v>854739.93165416759</v>
      </c>
      <c r="E4214" s="131">
        <v>5867840.7039023843</v>
      </c>
      <c r="F4214" s="133">
        <v>296786154284.89832</v>
      </c>
      <c r="G4214" s="133">
        <v>79849970822.11731</v>
      </c>
      <c r="H4214" s="133">
        <v>480309726159.14032</v>
      </c>
      <c r="I4214" s="133">
        <v>12761474884180.791</v>
      </c>
      <c r="J4214" s="133">
        <v>284351702051.32556</v>
      </c>
      <c r="K4214" s="133">
        <v>56927990696.996635</v>
      </c>
      <c r="L4214" s="133">
        <v>1725087285896.5691</v>
      </c>
      <c r="M4214" s="133">
        <v>15308151588984.822</v>
      </c>
      <c r="N4214" s="133">
        <v>16346986322344.824</v>
      </c>
      <c r="O4214" s="132">
        <v>0.5737962170100106</v>
      </c>
      <c r="P4214" s="132">
        <v>0.63926218891043929</v>
      </c>
      <c r="Q4214" s="133">
        <v>4032.3103903169276</v>
      </c>
      <c r="R4214" s="426">
        <v>0.99723934384381541</v>
      </c>
    </row>
    <row r="4215" spans="1:18">
      <c r="A4215" s="134">
        <f t="shared" si="65"/>
        <v>4210</v>
      </c>
      <c r="B4215" s="131">
        <v>8281009.0670211455</v>
      </c>
      <c r="C4215" s="131">
        <v>8455334.8141620141</v>
      </c>
      <c r="D4215" s="131">
        <v>1277285.1267346817</v>
      </c>
      <c r="E4215" s="131">
        <v>4628537.5736656236</v>
      </c>
      <c r="F4215" s="133">
        <v>182484783930.70831</v>
      </c>
      <c r="G4215" s="133">
        <v>54886189378.386154</v>
      </c>
      <c r="H4215" s="133">
        <v>551196997598.78162</v>
      </c>
      <c r="I4215" s="133">
        <v>12960295555968.305</v>
      </c>
      <c r="J4215" s="133">
        <v>193512656501.2587</v>
      </c>
      <c r="K4215" s="133">
        <v>110298233012.81158</v>
      </c>
      <c r="L4215" s="133">
        <v>3248710304081.7612</v>
      </c>
      <c r="M4215" s="133">
        <v>17064013747162.918</v>
      </c>
      <c r="N4215" s="133">
        <v>18102900121267.563</v>
      </c>
      <c r="O4215" s="132">
        <v>0.62053988645533442</v>
      </c>
      <c r="P4215" s="132">
        <v>0.68931579189000469</v>
      </c>
      <c r="Q4215" s="133">
        <v>4465.4415691335871</v>
      </c>
      <c r="R4215" s="426">
        <v>1.1328893246559844</v>
      </c>
    </row>
    <row r="4216" spans="1:18">
      <c r="A4216" s="134">
        <f t="shared" si="65"/>
        <v>4211</v>
      </c>
      <c r="B4216" s="131">
        <v>6934198.6852438822</v>
      </c>
      <c r="C4216" s="131">
        <v>9880839.6741376389</v>
      </c>
      <c r="D4216" s="131">
        <v>920279.7010156794</v>
      </c>
      <c r="E4216" s="131">
        <v>4342317.8609810304</v>
      </c>
      <c r="F4216" s="133">
        <v>159857330137.71692</v>
      </c>
      <c r="G4216" s="133">
        <v>32844518107.633148</v>
      </c>
      <c r="H4216" s="133">
        <v>484261444105.60059</v>
      </c>
      <c r="I4216" s="133">
        <v>12084833396866.123</v>
      </c>
      <c r="J4216" s="133">
        <v>272162603273.58157</v>
      </c>
      <c r="K4216" s="133">
        <v>73265164891.21701</v>
      </c>
      <c r="L4216" s="133">
        <v>2022883303931.6594</v>
      </c>
      <c r="M4216" s="133">
        <v>14937405913068.182</v>
      </c>
      <c r="N4216" s="133">
        <v>15874908863242.709</v>
      </c>
      <c r="O4216" s="132">
        <v>0.64704822239340531</v>
      </c>
      <c r="P4216" s="132">
        <v>0.71429079187890532</v>
      </c>
      <c r="Q4216" s="133">
        <v>3915.8630644407276</v>
      </c>
      <c r="R4216" s="426">
        <v>1.0658410868334478</v>
      </c>
    </row>
    <row r="4217" spans="1:18">
      <c r="A4217" s="134">
        <f t="shared" si="65"/>
        <v>4212</v>
      </c>
      <c r="B4217" s="131">
        <v>12963975.159122014</v>
      </c>
      <c r="C4217" s="131">
        <v>23940596.045251016</v>
      </c>
      <c r="D4217" s="131">
        <v>909283.99408327369</v>
      </c>
      <c r="E4217" s="131">
        <v>6429726.2196326777</v>
      </c>
      <c r="F4217" s="133">
        <v>245098294927.24942</v>
      </c>
      <c r="G4217" s="133">
        <v>47845012920.747383</v>
      </c>
      <c r="H4217" s="133">
        <v>488276783339.75073</v>
      </c>
      <c r="I4217" s="133">
        <v>24941797109665.125</v>
      </c>
      <c r="J4217" s="133">
        <v>301125205830.78479</v>
      </c>
      <c r="K4217" s="133">
        <v>77856799099.097229</v>
      </c>
      <c r="L4217" s="133">
        <v>1931935860439.2986</v>
      </c>
      <c r="M4217" s="133">
        <v>27740991758374.055</v>
      </c>
      <c r="N4217" s="133">
        <v>29387412591952.211</v>
      </c>
      <c r="O4217" s="132">
        <v>0.67801089712285689</v>
      </c>
      <c r="P4217" s="132">
        <v>0.74148896288349508</v>
      </c>
      <c r="Q4217" s="133">
        <v>7248.9917592383354</v>
      </c>
      <c r="R4217" s="426">
        <v>1.0610545925681885</v>
      </c>
    </row>
    <row r="4218" spans="1:18">
      <c r="A4218" s="134">
        <f t="shared" si="65"/>
        <v>4213</v>
      </c>
      <c r="B4218" s="131">
        <v>7109667.0082153762</v>
      </c>
      <c r="C4218" s="131">
        <v>7376353.5651282715</v>
      </c>
      <c r="D4218" s="131">
        <v>843603.18474119669</v>
      </c>
      <c r="E4218" s="131">
        <v>3753810.1842058608</v>
      </c>
      <c r="F4218" s="133">
        <v>240099910961.21533</v>
      </c>
      <c r="G4218" s="133">
        <v>67095206568.86232</v>
      </c>
      <c r="H4218" s="133">
        <v>579973590300.67493</v>
      </c>
      <c r="I4218" s="133">
        <v>12139673841845.938</v>
      </c>
      <c r="J4218" s="133">
        <v>207899604958.85809</v>
      </c>
      <c r="K4218" s="133">
        <v>61864568006.343399</v>
      </c>
      <c r="L4218" s="133">
        <v>1928704649631.5933</v>
      </c>
      <c r="M4218" s="133">
        <v>14918116254743.408</v>
      </c>
      <c r="N4218" s="133">
        <v>15879501190408.6</v>
      </c>
      <c r="O4218" s="132">
        <v>0.64755357941960523</v>
      </c>
      <c r="P4218" s="132">
        <v>0.72934037320024492</v>
      </c>
      <c r="Q4218" s="133">
        <v>3916.9958535788355</v>
      </c>
      <c r="R4218" s="426">
        <v>1.2128545006875799</v>
      </c>
    </row>
    <row r="4219" spans="1:18">
      <c r="A4219" s="134">
        <f t="shared" si="65"/>
        <v>4214</v>
      </c>
      <c r="B4219" s="131">
        <v>10857502.829006484</v>
      </c>
      <c r="C4219" s="131">
        <v>4154635.9427402713</v>
      </c>
      <c r="D4219" s="131">
        <v>885275.8869942443</v>
      </c>
      <c r="E4219" s="131">
        <v>2957514.4024895979</v>
      </c>
      <c r="F4219" s="133">
        <v>164091136952.5683</v>
      </c>
      <c r="G4219" s="133">
        <v>42635455541.5075</v>
      </c>
      <c r="H4219" s="133">
        <v>45518032552.413628</v>
      </c>
      <c r="I4219" s="133">
        <v>8940764926225.3906</v>
      </c>
      <c r="J4219" s="133">
        <v>158799684825.11014</v>
      </c>
      <c r="K4219" s="133">
        <v>59282488015.32988</v>
      </c>
      <c r="L4219" s="133">
        <v>1613126694481.6411</v>
      </c>
      <c r="M4219" s="133">
        <v>10817491826099.885</v>
      </c>
      <c r="N4219" s="133">
        <v>11618924341665.57</v>
      </c>
      <c r="O4219" s="132">
        <v>0.58099434234123659</v>
      </c>
      <c r="P4219" s="132">
        <v>0.63216416177102108</v>
      </c>
      <c r="Q4219" s="133">
        <v>2866.0395514715269</v>
      </c>
      <c r="R4219" s="426">
        <v>0.91709401581075223</v>
      </c>
    </row>
    <row r="4220" spans="1:18">
      <c r="A4220" s="134">
        <f t="shared" si="65"/>
        <v>4215</v>
      </c>
      <c r="B4220" s="131">
        <v>9465281.6122338604</v>
      </c>
      <c r="C4220" s="131">
        <v>4280280.666594239</v>
      </c>
      <c r="D4220" s="131">
        <v>796481.90081924875</v>
      </c>
      <c r="E4220" s="131">
        <v>4362900.4321261486</v>
      </c>
      <c r="F4220" s="133">
        <v>211319122629.28381</v>
      </c>
      <c r="G4220" s="133">
        <v>40532296277.042404</v>
      </c>
      <c r="H4220" s="133">
        <v>605677100919.02124</v>
      </c>
      <c r="I4220" s="133">
        <v>8204319777204.458</v>
      </c>
      <c r="J4220" s="133">
        <v>300968323891.41071</v>
      </c>
      <c r="K4220" s="133">
        <v>66667726624.944839</v>
      </c>
      <c r="L4220" s="133">
        <v>1497368573316.5173</v>
      </c>
      <c r="M4220" s="133">
        <v>10675001501956.352</v>
      </c>
      <c r="N4220" s="133">
        <v>11472631854243.371</v>
      </c>
      <c r="O4220" s="132">
        <v>0.56728306936422634</v>
      </c>
      <c r="P4220" s="132">
        <v>0.65234007085902068</v>
      </c>
      <c r="Q4220" s="133">
        <v>2829.9535900945662</v>
      </c>
      <c r="R4220" s="426">
        <v>1.0285908384514948</v>
      </c>
    </row>
    <row r="4221" spans="1:18">
      <c r="A4221" s="134">
        <f t="shared" si="65"/>
        <v>4216</v>
      </c>
      <c r="B4221" s="131">
        <v>10018936.323416345</v>
      </c>
      <c r="C4221" s="131">
        <v>4958001.6900806548</v>
      </c>
      <c r="D4221" s="131">
        <v>1197607.2829597322</v>
      </c>
      <c r="E4221" s="131">
        <v>4602486.4742741846</v>
      </c>
      <c r="F4221" s="133">
        <v>208405921019.06012</v>
      </c>
      <c r="G4221" s="133">
        <v>45015486626.985474</v>
      </c>
      <c r="H4221" s="133">
        <v>720131717639.61072</v>
      </c>
      <c r="I4221" s="133">
        <v>9066341744644.9531</v>
      </c>
      <c r="J4221" s="133">
        <v>268294264866.62683</v>
      </c>
      <c r="K4221" s="133">
        <v>86342726129.554016</v>
      </c>
      <c r="L4221" s="133">
        <v>3515433916593.7988</v>
      </c>
      <c r="M4221" s="133">
        <v>13656544369874.545</v>
      </c>
      <c r="N4221" s="133">
        <v>14584573774804.24</v>
      </c>
      <c r="O4221" s="132">
        <v>0.60922401653643932</v>
      </c>
      <c r="P4221" s="132">
        <v>0.68699156262067429</v>
      </c>
      <c r="Q4221" s="133">
        <v>3597.5761654672519</v>
      </c>
      <c r="R4221" s="426">
        <v>1.2225506236456616</v>
      </c>
    </row>
    <row r="4222" spans="1:18">
      <c r="A4222" s="134">
        <f t="shared" si="65"/>
        <v>4217</v>
      </c>
      <c r="B4222" s="131">
        <v>9193104.6381226424</v>
      </c>
      <c r="C4222" s="131">
        <v>7794245.9206565842</v>
      </c>
      <c r="D4222" s="131">
        <v>1394836.5328290891</v>
      </c>
      <c r="E4222" s="131">
        <v>3409661.1375436746</v>
      </c>
      <c r="F4222" s="133">
        <v>136335903498.03033</v>
      </c>
      <c r="G4222" s="133">
        <v>39783845828.878746</v>
      </c>
      <c r="H4222" s="133">
        <v>450094071910.41113</v>
      </c>
      <c r="I4222" s="133">
        <v>10677986171240.254</v>
      </c>
      <c r="J4222" s="133">
        <v>209597503925.5874</v>
      </c>
      <c r="K4222" s="133">
        <v>254698176692.29294</v>
      </c>
      <c r="L4222" s="133">
        <v>3159015662827.5635</v>
      </c>
      <c r="M4222" s="133">
        <v>14751391586596.109</v>
      </c>
      <c r="N4222" s="133">
        <v>15682784490207.721</v>
      </c>
      <c r="O4222" s="132">
        <v>0.60042673634068378</v>
      </c>
      <c r="P4222" s="132">
        <v>0.67645808887245962</v>
      </c>
      <c r="Q4222" s="133">
        <v>3868.4717538746227</v>
      </c>
      <c r="R4222" s="426">
        <v>1.097986926524068</v>
      </c>
    </row>
    <row r="4223" spans="1:18">
      <c r="A4223" s="134">
        <f t="shared" si="65"/>
        <v>4218</v>
      </c>
      <c r="B4223" s="131">
        <v>9023800.9711427297</v>
      </c>
      <c r="C4223" s="131">
        <v>3568583.7602724819</v>
      </c>
      <c r="D4223" s="131">
        <v>925586.66312449682</v>
      </c>
      <c r="E4223" s="131">
        <v>3748185.9510933487</v>
      </c>
      <c r="F4223" s="133">
        <v>250820902650.51065</v>
      </c>
      <c r="G4223" s="133">
        <v>59501502475.732208</v>
      </c>
      <c r="H4223" s="133">
        <v>476238210139.8064</v>
      </c>
      <c r="I4223" s="133">
        <v>8637070322450.8867</v>
      </c>
      <c r="J4223" s="133">
        <v>210270904554.90973</v>
      </c>
      <c r="K4223" s="133">
        <v>85369756559.102463</v>
      </c>
      <c r="L4223" s="133">
        <v>2756923431870.3462</v>
      </c>
      <c r="M4223" s="133">
        <v>12165872625575.051</v>
      </c>
      <c r="N4223" s="133">
        <v>13011595935872.982</v>
      </c>
      <c r="O4223" s="132">
        <v>0.59961223918627338</v>
      </c>
      <c r="P4223" s="132">
        <v>0.67894190432742174</v>
      </c>
      <c r="Q4223" s="133">
        <v>3209.5697917792259</v>
      </c>
      <c r="R4223" s="426">
        <v>1.3856886008222928</v>
      </c>
    </row>
    <row r="4224" spans="1:18">
      <c r="A4224" s="134">
        <f t="shared" si="65"/>
        <v>4219</v>
      </c>
      <c r="B4224" s="131">
        <v>6904616.4249892207</v>
      </c>
      <c r="C4224" s="131">
        <v>3691017.8239004016</v>
      </c>
      <c r="D4224" s="131">
        <v>1036046.634727465</v>
      </c>
      <c r="E4224" s="131">
        <v>3730610.286819946</v>
      </c>
      <c r="F4224" s="133">
        <v>260586233827.33017</v>
      </c>
      <c r="G4224" s="133">
        <v>58147940073.820206</v>
      </c>
      <c r="H4224" s="133">
        <v>342500205293.8866</v>
      </c>
      <c r="I4224" s="133">
        <v>8887161809810.4883</v>
      </c>
      <c r="J4224" s="133">
        <v>241063578223.38379</v>
      </c>
      <c r="K4224" s="133">
        <v>93648312612.680344</v>
      </c>
      <c r="L4224" s="133">
        <v>2212803866551.3745</v>
      </c>
      <c r="M4224" s="133">
        <v>11777177772491.813</v>
      </c>
      <c r="N4224" s="133">
        <v>12640207579713.35</v>
      </c>
      <c r="O4224" s="132">
        <v>0.60236640958595422</v>
      </c>
      <c r="P4224" s="132">
        <v>0.67492301756128481</v>
      </c>
      <c r="Q4224" s="133">
        <v>3117.9594424551924</v>
      </c>
      <c r="R4224" s="426">
        <v>1.0942451823899042</v>
      </c>
    </row>
    <row r="4225" spans="1:18">
      <c r="A4225" s="134">
        <f t="shared" si="65"/>
        <v>4220</v>
      </c>
      <c r="B4225" s="131">
        <v>8992444.0705521256</v>
      </c>
      <c r="C4225" s="131">
        <v>4298694.6179293459</v>
      </c>
      <c r="D4225" s="131">
        <v>1469384.826102728</v>
      </c>
      <c r="E4225" s="131">
        <v>4688594.6784331659</v>
      </c>
      <c r="F4225" s="133">
        <v>212329081229.66046</v>
      </c>
      <c r="G4225" s="133">
        <v>60785199574.518219</v>
      </c>
      <c r="H4225" s="133">
        <v>617918538286.06982</v>
      </c>
      <c r="I4225" s="133">
        <v>8446553600705.9727</v>
      </c>
      <c r="J4225" s="133">
        <v>285016144958.56293</v>
      </c>
      <c r="K4225" s="133">
        <v>174669131520.09866</v>
      </c>
      <c r="L4225" s="133">
        <v>2721842616220.5864</v>
      </c>
      <c r="M4225" s="133">
        <v>12246000031691.291</v>
      </c>
      <c r="N4225" s="133">
        <v>13167640801697.299</v>
      </c>
      <c r="O4225" s="132">
        <v>0.56931950085497929</v>
      </c>
      <c r="P4225" s="132">
        <v>0.64995184155537067</v>
      </c>
      <c r="Q4225" s="133">
        <v>3248.061371903626</v>
      </c>
      <c r="R4225" s="426">
        <v>0.89604071037845578</v>
      </c>
    </row>
    <row r="4226" spans="1:18">
      <c r="A4226" s="134">
        <f t="shared" si="65"/>
        <v>4221</v>
      </c>
      <c r="B4226" s="131">
        <v>8636502.5988805667</v>
      </c>
      <c r="C4226" s="131">
        <v>6693323.8010263611</v>
      </c>
      <c r="D4226" s="131">
        <v>1182537.8600622914</v>
      </c>
      <c r="E4226" s="131">
        <v>4365804.0626721401</v>
      </c>
      <c r="F4226" s="133">
        <v>222121971290.99512</v>
      </c>
      <c r="G4226" s="133">
        <v>54683819798.565933</v>
      </c>
      <c r="H4226" s="133">
        <v>340917999318.02301</v>
      </c>
      <c r="I4226" s="133">
        <v>11609084091554.766</v>
      </c>
      <c r="J4226" s="133">
        <v>175543005673.87213</v>
      </c>
      <c r="K4226" s="133">
        <v>126766571331.67245</v>
      </c>
      <c r="L4226" s="133">
        <v>2875917346240.1533</v>
      </c>
      <c r="M4226" s="133">
        <v>15128229014118.488</v>
      </c>
      <c r="N4226" s="133">
        <v>16155130476372.99</v>
      </c>
      <c r="O4226" s="132">
        <v>0.61601567082431652</v>
      </c>
      <c r="P4226" s="132">
        <v>0.67767791649243636</v>
      </c>
      <c r="Q4226" s="133">
        <v>3984.9853173095685</v>
      </c>
      <c r="R4226" s="426">
        <v>1.2326410027655283</v>
      </c>
    </row>
    <row r="4227" spans="1:18">
      <c r="A4227" s="134">
        <f t="shared" si="65"/>
        <v>4222</v>
      </c>
      <c r="B4227" s="131">
        <v>13420961.766325165</v>
      </c>
      <c r="C4227" s="131">
        <v>7366178.2308865944</v>
      </c>
      <c r="D4227" s="131">
        <v>1096217.254443259</v>
      </c>
      <c r="E4227" s="131">
        <v>3066766.4256735314</v>
      </c>
      <c r="F4227" s="133">
        <v>218116697608.27509</v>
      </c>
      <c r="G4227" s="133">
        <v>55979958624.871223</v>
      </c>
      <c r="H4227" s="133">
        <v>559353672231.71497</v>
      </c>
      <c r="I4227" s="133">
        <v>14076434917618.734</v>
      </c>
      <c r="J4227" s="133">
        <v>172990013378.1698</v>
      </c>
      <c r="K4227" s="133">
        <v>109183810978.47351</v>
      </c>
      <c r="L4227" s="133">
        <v>2515393208387.8662</v>
      </c>
      <c r="M4227" s="133">
        <v>17433355622594.957</v>
      </c>
      <c r="N4227" s="133">
        <v>18633947054312.648</v>
      </c>
      <c r="O4227" s="132">
        <v>0.62266257945337111</v>
      </c>
      <c r="P4227" s="132">
        <v>0.68557828220035366</v>
      </c>
      <c r="Q4227" s="133">
        <v>4596.4348925290205</v>
      </c>
      <c r="R4227" s="426">
        <v>1.0818173610208239</v>
      </c>
    </row>
    <row r="4228" spans="1:18">
      <c r="A4228" s="134">
        <f t="shared" si="65"/>
        <v>4223</v>
      </c>
      <c r="B4228" s="131">
        <v>13122895.341958169</v>
      </c>
      <c r="C4228" s="131">
        <v>7878062.6847478934</v>
      </c>
      <c r="D4228" s="131">
        <v>1808836.1852432596</v>
      </c>
      <c r="E4228" s="131">
        <v>2551041.5341020143</v>
      </c>
      <c r="F4228" s="133">
        <v>297638850675.71246</v>
      </c>
      <c r="G4228" s="133">
        <v>62373643139.781006</v>
      </c>
      <c r="H4228" s="133">
        <v>836489249582.38269</v>
      </c>
      <c r="I4228" s="133">
        <v>14781087967228.77</v>
      </c>
      <c r="J4228" s="133">
        <v>164283558928.78656</v>
      </c>
      <c r="K4228" s="133">
        <v>228136955980.71671</v>
      </c>
      <c r="L4228" s="133">
        <v>3741577489271.5396</v>
      </c>
      <c r="M4228" s="133">
        <v>19751575220992.195</v>
      </c>
      <c r="N4228" s="133">
        <v>21028695195840.969</v>
      </c>
      <c r="O4228" s="132">
        <v>0.62990592332430817</v>
      </c>
      <c r="P4228" s="132">
        <v>0.71486542581145496</v>
      </c>
      <c r="Q4228" s="133">
        <v>5187.1473102715763</v>
      </c>
      <c r="R4228" s="426">
        <v>1.0752567478463231</v>
      </c>
    </row>
    <row r="4229" spans="1:18">
      <c r="A4229" s="134">
        <f t="shared" si="65"/>
        <v>4224</v>
      </c>
      <c r="B4229" s="131">
        <v>11018531.634550076</v>
      </c>
      <c r="C4229" s="131">
        <v>6212410.7447736915</v>
      </c>
      <c r="D4229" s="131">
        <v>770844.57827562548</v>
      </c>
      <c r="E4229" s="131">
        <v>5925344.3867854644</v>
      </c>
      <c r="F4229" s="133">
        <v>199230930708.54184</v>
      </c>
      <c r="G4229" s="133">
        <v>61229262934.667252</v>
      </c>
      <c r="H4229" s="133">
        <v>892959706955.62732</v>
      </c>
      <c r="I4229" s="133">
        <v>10652391451348.471</v>
      </c>
      <c r="J4229" s="133">
        <v>443167678828.37439</v>
      </c>
      <c r="K4229" s="133">
        <v>83259901998.468094</v>
      </c>
      <c r="L4229" s="133">
        <v>1592882572533.1077</v>
      </c>
      <c r="M4229" s="133">
        <v>13664661311664.049</v>
      </c>
      <c r="N4229" s="133">
        <v>14620219194187.697</v>
      </c>
      <c r="O4229" s="132">
        <v>0.56527555999360113</v>
      </c>
      <c r="P4229" s="132">
        <v>0.64179076301237359</v>
      </c>
      <c r="Q4229" s="133">
        <v>3606.3688194838919</v>
      </c>
      <c r="R4229" s="426">
        <v>1.0739251539031966</v>
      </c>
    </row>
    <row r="4230" spans="1:18">
      <c r="A4230" s="134">
        <f t="shared" si="65"/>
        <v>4225</v>
      </c>
      <c r="B4230" s="131">
        <v>9797216.8486218881</v>
      </c>
      <c r="C4230" s="131">
        <v>6626667.1453760648</v>
      </c>
      <c r="D4230" s="131">
        <v>1087004.5247796346</v>
      </c>
      <c r="E4230" s="131">
        <v>5074918.6073971866</v>
      </c>
      <c r="F4230" s="133">
        <v>199752946734.20102</v>
      </c>
      <c r="G4230" s="133">
        <v>70994407488.865295</v>
      </c>
      <c r="H4230" s="133">
        <v>480848476871.56738</v>
      </c>
      <c r="I4230" s="133">
        <v>10402614599504.168</v>
      </c>
      <c r="J4230" s="133">
        <v>290188312493.5556</v>
      </c>
      <c r="K4230" s="133">
        <v>101417318453.97067</v>
      </c>
      <c r="L4230" s="133">
        <v>2842990265638.6665</v>
      </c>
      <c r="M4230" s="133">
        <v>14118058972961.926</v>
      </c>
      <c r="N4230" s="133">
        <v>14961083665752.008</v>
      </c>
      <c r="O4230" s="132">
        <v>0.58313980211273841</v>
      </c>
      <c r="P4230" s="132">
        <v>0.64731174023187921</v>
      </c>
      <c r="Q4230" s="133">
        <v>3690.4498435500759</v>
      </c>
      <c r="R4230" s="426">
        <v>1.2373489101254678</v>
      </c>
    </row>
    <row r="4231" spans="1:18">
      <c r="A4231" s="134">
        <f t="shared" si="65"/>
        <v>4226</v>
      </c>
      <c r="B4231" s="131">
        <v>7707452.1930828607</v>
      </c>
      <c r="C4231" s="131">
        <v>3384172.3546125605</v>
      </c>
      <c r="D4231" s="131">
        <v>1170727.4692117919</v>
      </c>
      <c r="E4231" s="131">
        <v>4789468.5841577686</v>
      </c>
      <c r="F4231" s="133">
        <v>243149391604.52954</v>
      </c>
      <c r="G4231" s="133">
        <v>62929120644.484673</v>
      </c>
      <c r="H4231" s="133">
        <v>618469106338.59204</v>
      </c>
      <c r="I4231" s="133">
        <v>7885042806438.6221</v>
      </c>
      <c r="J4231" s="133">
        <v>292962027353.45056</v>
      </c>
      <c r="K4231" s="133">
        <v>101209453310.74361</v>
      </c>
      <c r="L4231" s="133">
        <v>2938756629497.8188</v>
      </c>
      <c r="M4231" s="133">
        <v>11836440022939.227</v>
      </c>
      <c r="N4231" s="133">
        <v>12673222030851.574</v>
      </c>
      <c r="O4231" s="132">
        <v>0.58620742924268721</v>
      </c>
      <c r="P4231" s="132">
        <v>0.65546303138559425</v>
      </c>
      <c r="Q4231" s="133">
        <v>3126.1031156515969</v>
      </c>
      <c r="R4231" s="426">
        <v>1.1411467348508648</v>
      </c>
    </row>
    <row r="4232" spans="1:18">
      <c r="A4232" s="134">
        <f t="shared" ref="A4232:A4295" si="66">A4231+1</f>
        <v>4227</v>
      </c>
      <c r="B4232" s="131">
        <v>10093291.452649822</v>
      </c>
      <c r="C4232" s="131">
        <v>3594954.210582281</v>
      </c>
      <c r="D4232" s="131">
        <v>567181.8233386128</v>
      </c>
      <c r="E4232" s="131">
        <v>5074563.3625376057</v>
      </c>
      <c r="F4232" s="133">
        <v>251988928668.44714</v>
      </c>
      <c r="G4232" s="133">
        <v>57050394131.115921</v>
      </c>
      <c r="H4232" s="133">
        <v>658521983823.18872</v>
      </c>
      <c r="I4232" s="133">
        <v>7858574631648.3115</v>
      </c>
      <c r="J4232" s="133">
        <v>256728302982.2034</v>
      </c>
      <c r="K4232" s="133">
        <v>61952263761.219276</v>
      </c>
      <c r="L4232" s="133">
        <v>1354951956646.8679</v>
      </c>
      <c r="M4232" s="133">
        <v>10190729138861.789</v>
      </c>
      <c r="N4232" s="133">
        <v>10976383081906.123</v>
      </c>
      <c r="O4232" s="132">
        <v>0.54339562927885221</v>
      </c>
      <c r="P4232" s="132">
        <v>0.60324057595595693</v>
      </c>
      <c r="Q4232" s="133">
        <v>2707.5439274558767</v>
      </c>
      <c r="R4232" s="426">
        <v>1.1087545914622876</v>
      </c>
    </row>
    <row r="4233" spans="1:18">
      <c r="A4233" s="134">
        <f t="shared" si="66"/>
        <v>4228</v>
      </c>
      <c r="B4233" s="131">
        <v>12068680.047042917</v>
      </c>
      <c r="C4233" s="131">
        <v>8111548.2887601899</v>
      </c>
      <c r="D4233" s="131">
        <v>593606.15882437234</v>
      </c>
      <c r="E4233" s="131">
        <v>6287026.7505623968</v>
      </c>
      <c r="F4233" s="133">
        <v>291158853408.03198</v>
      </c>
      <c r="G4233" s="133">
        <v>69206796209.486603</v>
      </c>
      <c r="H4233" s="133">
        <v>681235141678.57861</v>
      </c>
      <c r="I4233" s="133">
        <v>15949932784388.424</v>
      </c>
      <c r="J4233" s="133">
        <v>662717224187.19165</v>
      </c>
      <c r="K4233" s="133">
        <v>53595216166.908043</v>
      </c>
      <c r="L4233" s="133">
        <v>957662792191.60632</v>
      </c>
      <c r="M4233" s="133">
        <v>18305143158612.707</v>
      </c>
      <c r="N4233" s="133">
        <v>19666403068987.543</v>
      </c>
      <c r="O4233" s="132">
        <v>0.6435154422838737</v>
      </c>
      <c r="P4233" s="132">
        <v>0.70180916551395933</v>
      </c>
      <c r="Q4233" s="133">
        <v>4851.1107718272187</v>
      </c>
      <c r="R4233" s="426">
        <v>0.84746906796315224</v>
      </c>
    </row>
    <row r="4234" spans="1:18">
      <c r="A4234" s="134">
        <f t="shared" si="66"/>
        <v>4229</v>
      </c>
      <c r="B4234" s="131">
        <v>10539009.042843148</v>
      </c>
      <c r="C4234" s="131">
        <v>3445411.0407895856</v>
      </c>
      <c r="D4234" s="131">
        <v>532833.22050002462</v>
      </c>
      <c r="E4234" s="131">
        <v>4891831.1843643105</v>
      </c>
      <c r="F4234" s="133">
        <v>216012509200.82471</v>
      </c>
      <c r="G4234" s="133">
        <v>47884624796.026108</v>
      </c>
      <c r="H4234" s="133">
        <v>661644869617.55676</v>
      </c>
      <c r="I4234" s="133">
        <v>8650612662349.3789</v>
      </c>
      <c r="J4234" s="133">
        <v>304847018220.37482</v>
      </c>
      <c r="K4234" s="133">
        <v>56393846910.470177</v>
      </c>
      <c r="L4234" s="133">
        <v>1092431664106.8518</v>
      </c>
      <c r="M4234" s="133">
        <v>10765930061204.633</v>
      </c>
      <c r="N4234" s="133">
        <v>11622859959360.146</v>
      </c>
      <c r="O4234" s="132">
        <v>0.52960788549419324</v>
      </c>
      <c r="P4234" s="132">
        <v>0.59587967569919353</v>
      </c>
      <c r="Q4234" s="133">
        <v>2867.0103501135045</v>
      </c>
      <c r="R4234" s="426">
        <v>1.0689302009858581</v>
      </c>
    </row>
    <row r="4235" spans="1:18">
      <c r="A4235" s="134">
        <f t="shared" si="66"/>
        <v>4230</v>
      </c>
      <c r="B4235" s="131">
        <v>10617808.925319899</v>
      </c>
      <c r="C4235" s="131">
        <v>7513788.4892261336</v>
      </c>
      <c r="D4235" s="131">
        <v>652468.04399575456</v>
      </c>
      <c r="E4235" s="131">
        <v>4961776.3772313483</v>
      </c>
      <c r="F4235" s="133">
        <v>189040276827.60748</v>
      </c>
      <c r="G4235" s="133">
        <v>43146794080.59359</v>
      </c>
      <c r="H4235" s="133">
        <v>150825327848.52905</v>
      </c>
      <c r="I4235" s="133">
        <v>11176208969534.869</v>
      </c>
      <c r="J4235" s="133">
        <v>368476184344.51483</v>
      </c>
      <c r="K4235" s="133">
        <v>94239781384.303497</v>
      </c>
      <c r="L4235" s="133">
        <v>1251353441938.4177</v>
      </c>
      <c r="M4235" s="133">
        <v>13041103705050.635</v>
      </c>
      <c r="N4235" s="133">
        <v>13882921067648.18</v>
      </c>
      <c r="O4235" s="132">
        <v>0.5902942893651838</v>
      </c>
      <c r="P4235" s="132">
        <v>0.63985421367252038</v>
      </c>
      <c r="Q4235" s="133">
        <v>3424.4995233468621</v>
      </c>
      <c r="R4235" s="426">
        <v>0.97184957215760082</v>
      </c>
    </row>
    <row r="4236" spans="1:18">
      <c r="A4236" s="134">
        <f t="shared" si="66"/>
        <v>4231</v>
      </c>
      <c r="B4236" s="131">
        <v>8289554.428510081</v>
      </c>
      <c r="C4236" s="131">
        <v>10079361.727612291</v>
      </c>
      <c r="D4236" s="131">
        <v>641011.02262549207</v>
      </c>
      <c r="E4236" s="131">
        <v>4904398.3411027193</v>
      </c>
      <c r="F4236" s="133">
        <v>217062405363.66885</v>
      </c>
      <c r="G4236" s="133">
        <v>46090896451.251694</v>
      </c>
      <c r="H4236" s="133">
        <v>644799150656.57776</v>
      </c>
      <c r="I4236" s="133">
        <v>15518642449349.145</v>
      </c>
      <c r="J4236" s="133">
        <v>310451921592.17065</v>
      </c>
      <c r="K4236" s="133">
        <v>56276657956.644012</v>
      </c>
      <c r="L4236" s="133">
        <v>1449895429068.5142</v>
      </c>
      <c r="M4236" s="133">
        <v>17980065608623.051</v>
      </c>
      <c r="N4236" s="133">
        <v>19124263550046.305</v>
      </c>
      <c r="O4236" s="132">
        <v>0.6693115288074355</v>
      </c>
      <c r="P4236" s="132">
        <v>0.73365639887391065</v>
      </c>
      <c r="Q4236" s="133">
        <v>4717.3812407612986</v>
      </c>
      <c r="R4236" s="426">
        <v>1.0665477323781927</v>
      </c>
    </row>
    <row r="4237" spans="1:18">
      <c r="A4237" s="134">
        <f t="shared" si="66"/>
        <v>4232</v>
      </c>
      <c r="B4237" s="131">
        <v>9726616.8033523057</v>
      </c>
      <c r="C4237" s="131">
        <v>15046381.306443797</v>
      </c>
      <c r="D4237" s="131">
        <v>930878.34249805438</v>
      </c>
      <c r="E4237" s="131">
        <v>5315348.4109642431</v>
      </c>
      <c r="F4237" s="133">
        <v>271685425886.44394</v>
      </c>
      <c r="G4237" s="133">
        <v>50166598895.845032</v>
      </c>
      <c r="H4237" s="133">
        <v>1062060195609.7981</v>
      </c>
      <c r="I4237" s="133">
        <v>22125670965220.336</v>
      </c>
      <c r="J4237" s="133">
        <v>356308175789.59082</v>
      </c>
      <c r="K4237" s="133">
        <v>92732727496.831192</v>
      </c>
      <c r="L4237" s="133">
        <v>2561840812604.3018</v>
      </c>
      <c r="M4237" s="133">
        <v>26198612876720.855</v>
      </c>
      <c r="N4237" s="133">
        <v>27831684587405.941</v>
      </c>
      <c r="O4237" s="132">
        <v>0.70502508211621828</v>
      </c>
      <c r="P4237" s="132">
        <v>0.7824470062227793</v>
      </c>
      <c r="Q4237" s="133">
        <v>6865.240401432151</v>
      </c>
      <c r="R4237" s="426">
        <v>1.3350110757875784</v>
      </c>
    </row>
    <row r="4238" spans="1:18">
      <c r="A4238" s="134">
        <f t="shared" si="66"/>
        <v>4233</v>
      </c>
      <c r="B4238" s="131">
        <v>12089049.880825754</v>
      </c>
      <c r="C4238" s="131">
        <v>10543702.231182078</v>
      </c>
      <c r="D4238" s="131">
        <v>1031405.8853323933</v>
      </c>
      <c r="E4238" s="131">
        <v>3967087.9645291739</v>
      </c>
      <c r="F4238" s="133">
        <v>207384890196.47989</v>
      </c>
      <c r="G4238" s="133">
        <v>50658099863.357925</v>
      </c>
      <c r="H4238" s="133">
        <v>484541253585.49347</v>
      </c>
      <c r="I4238" s="133">
        <v>14999610207218.779</v>
      </c>
      <c r="J4238" s="133">
        <v>261063384238.89026</v>
      </c>
      <c r="K4238" s="133">
        <v>94811238130.446243</v>
      </c>
      <c r="L4238" s="133">
        <v>2833898701142.6616</v>
      </c>
      <c r="M4238" s="133">
        <v>18673924784316.27</v>
      </c>
      <c r="N4238" s="133">
        <v>19867642352462.871</v>
      </c>
      <c r="O4238" s="132">
        <v>0.65793049084170807</v>
      </c>
      <c r="P4238" s="132">
        <v>0.72098177599417257</v>
      </c>
      <c r="Q4238" s="133">
        <v>4900.7504569469338</v>
      </c>
      <c r="R4238" s="426">
        <v>1.2026524562111389</v>
      </c>
    </row>
    <row r="4239" spans="1:18">
      <c r="A4239" s="134">
        <f t="shared" si="66"/>
        <v>4234</v>
      </c>
      <c r="B4239" s="131">
        <v>11035835.065320851</v>
      </c>
      <c r="C4239" s="131">
        <v>6619673.4195092972</v>
      </c>
      <c r="D4239" s="131">
        <v>837819.07218331262</v>
      </c>
      <c r="E4239" s="131">
        <v>5345490.2705078889</v>
      </c>
      <c r="F4239" s="133">
        <v>210555454048.5144</v>
      </c>
      <c r="G4239" s="133">
        <v>41568572706.076881</v>
      </c>
      <c r="H4239" s="133">
        <v>442296091002.27966</v>
      </c>
      <c r="I4239" s="133">
        <v>11665686229928.441</v>
      </c>
      <c r="J4239" s="133">
        <v>363432940990.72937</v>
      </c>
      <c r="K4239" s="133">
        <v>65655733370.261543</v>
      </c>
      <c r="L4239" s="133">
        <v>2100868267783.104</v>
      </c>
      <c r="M4239" s="133">
        <v>14637939263074.814</v>
      </c>
      <c r="N4239" s="133">
        <v>15688365621432.418</v>
      </c>
      <c r="O4239" s="132">
        <v>0.61067721901045457</v>
      </c>
      <c r="P4239" s="132">
        <v>0.67456068064224028</v>
      </c>
      <c r="Q4239" s="133">
        <v>3869.8484512660134</v>
      </c>
      <c r="R4239" s="426">
        <v>1.1498230884929654</v>
      </c>
    </row>
    <row r="4240" spans="1:18">
      <c r="A4240" s="134">
        <f t="shared" si="66"/>
        <v>4235</v>
      </c>
      <c r="B4240" s="131">
        <v>11489118.878621107</v>
      </c>
      <c r="C4240" s="131">
        <v>12855383.658650536</v>
      </c>
      <c r="D4240" s="131">
        <v>831127.25833547907</v>
      </c>
      <c r="E4240" s="131">
        <v>3887733.4512433824</v>
      </c>
      <c r="F4240" s="133">
        <v>256965899982.01428</v>
      </c>
      <c r="G4240" s="133">
        <v>74178759008.679123</v>
      </c>
      <c r="H4240" s="133">
        <v>768608376574.00623</v>
      </c>
      <c r="I4240" s="133">
        <v>17045699850051.658</v>
      </c>
      <c r="J4240" s="133">
        <v>263823292488.95938</v>
      </c>
      <c r="K4240" s="133">
        <v>83088765335.59436</v>
      </c>
      <c r="L4240" s="133">
        <v>1899530190782.9858</v>
      </c>
      <c r="M4240" s="133">
        <v>20060750475233.203</v>
      </c>
      <c r="N4240" s="133">
        <v>21310080252420.828</v>
      </c>
      <c r="O4240" s="132">
        <v>0.65411529818033043</v>
      </c>
      <c r="P4240" s="132">
        <v>0.71754327840209142</v>
      </c>
      <c r="Q4240" s="133">
        <v>5256.5565496844665</v>
      </c>
      <c r="R4240" s="426">
        <v>1.1567355717149785</v>
      </c>
    </row>
    <row r="4241" spans="1:18">
      <c r="A4241" s="134">
        <f t="shared" si="66"/>
        <v>4236</v>
      </c>
      <c r="B4241" s="131">
        <v>7845623.6029835707</v>
      </c>
      <c r="C4241" s="131">
        <v>16883213.438368969</v>
      </c>
      <c r="D4241" s="131">
        <v>684072.56112242793</v>
      </c>
      <c r="E4241" s="131">
        <v>3812900.4706572429</v>
      </c>
      <c r="F4241" s="133">
        <v>245711509922.52512</v>
      </c>
      <c r="G4241" s="133">
        <v>59554393379.067932</v>
      </c>
      <c r="H4241" s="133">
        <v>484461879997.39758</v>
      </c>
      <c r="I4241" s="133">
        <v>27806282421154.34</v>
      </c>
      <c r="J4241" s="133">
        <v>198768586385.55725</v>
      </c>
      <c r="K4241" s="133">
        <v>56185100284.89267</v>
      </c>
      <c r="L4241" s="133">
        <v>1805234923763.821</v>
      </c>
      <c r="M4241" s="133">
        <v>30350932911586.012</v>
      </c>
      <c r="N4241" s="133">
        <v>32358800536414.75</v>
      </c>
      <c r="O4241" s="132">
        <v>0.75047988193961823</v>
      </c>
      <c r="P4241" s="132">
        <v>0.81147396836496577</v>
      </c>
      <c r="Q4241" s="133">
        <v>7981.9438915675255</v>
      </c>
      <c r="R4241" s="426">
        <v>1.0325128399278307</v>
      </c>
    </row>
    <row r="4242" spans="1:18">
      <c r="A4242" s="134">
        <f t="shared" si="66"/>
        <v>4237</v>
      </c>
      <c r="B4242" s="131">
        <v>11594052.703622777</v>
      </c>
      <c r="C4242" s="131">
        <v>6074883.0651176823</v>
      </c>
      <c r="D4242" s="131">
        <v>1028138.4621764499</v>
      </c>
      <c r="E4242" s="131">
        <v>4638485.4857799672</v>
      </c>
      <c r="F4242" s="133">
        <v>227948634228.07715</v>
      </c>
      <c r="G4242" s="133">
        <v>59934860007.295998</v>
      </c>
      <c r="H4242" s="133">
        <v>928179498625.44922</v>
      </c>
      <c r="I4242" s="133">
        <v>10162547299436.729</v>
      </c>
      <c r="J4242" s="133">
        <v>199522075455.94742</v>
      </c>
      <c r="K4242" s="133">
        <v>107436975942.90649</v>
      </c>
      <c r="L4242" s="133">
        <v>2703033506697.6587</v>
      </c>
      <c r="M4242" s="133">
        <v>14100719356158.689</v>
      </c>
      <c r="N4242" s="133">
        <v>15097079630943.857</v>
      </c>
      <c r="O4242" s="132">
        <v>0.57608968347909351</v>
      </c>
      <c r="P4242" s="132">
        <v>0.64632203942940636</v>
      </c>
      <c r="Q4242" s="133">
        <v>3723.9959622456481</v>
      </c>
      <c r="R4242" s="426">
        <v>1.3261789509206798</v>
      </c>
    </row>
    <row r="4243" spans="1:18">
      <c r="A4243" s="134">
        <f t="shared" si="66"/>
        <v>4238</v>
      </c>
      <c r="B4243" s="131">
        <v>11713521.239450224</v>
      </c>
      <c r="C4243" s="131">
        <v>4983880.3864109814</v>
      </c>
      <c r="D4243" s="131">
        <v>684402.80577557103</v>
      </c>
      <c r="E4243" s="131">
        <v>7042914.5063121123</v>
      </c>
      <c r="F4243" s="133">
        <v>199778615894.16998</v>
      </c>
      <c r="G4243" s="133">
        <v>48268896222.16246</v>
      </c>
      <c r="H4243" s="133">
        <v>558204344282.94812</v>
      </c>
      <c r="I4243" s="133">
        <v>9998396765232.8477</v>
      </c>
      <c r="J4243" s="133">
        <v>530032885198.32471</v>
      </c>
      <c r="K4243" s="133">
        <v>64975608541.673309</v>
      </c>
      <c r="L4243" s="133">
        <v>1620400568611.9634</v>
      </c>
      <c r="M4243" s="133">
        <v>12772010171867.756</v>
      </c>
      <c r="N4243" s="133">
        <v>13793814442444.385</v>
      </c>
      <c r="O4243" s="132">
        <v>0.55277375417718189</v>
      </c>
      <c r="P4243" s="132">
        <v>0.62510682241063009</v>
      </c>
      <c r="Q4243" s="133">
        <v>3402.5195960642291</v>
      </c>
      <c r="R4243" s="426">
        <v>1.1543059888333067</v>
      </c>
    </row>
    <row r="4244" spans="1:18">
      <c r="A4244" s="134">
        <f t="shared" si="66"/>
        <v>4239</v>
      </c>
      <c r="B4244" s="131">
        <v>11872982.949381333</v>
      </c>
      <c r="C4244" s="131">
        <v>8162951.1455684304</v>
      </c>
      <c r="D4244" s="131">
        <v>867372.09985370818</v>
      </c>
      <c r="E4244" s="131">
        <v>4172642.9535913775</v>
      </c>
      <c r="F4244" s="133">
        <v>337065918511.89966</v>
      </c>
      <c r="G4244" s="133">
        <v>66794643995.618927</v>
      </c>
      <c r="H4244" s="133">
        <v>542670260135.3028</v>
      </c>
      <c r="I4244" s="133">
        <v>15454823433324.555</v>
      </c>
      <c r="J4244" s="133">
        <v>308034140251.42719</v>
      </c>
      <c r="K4244" s="133">
        <v>74142341802.606583</v>
      </c>
      <c r="L4244" s="133">
        <v>1807784530552.9829</v>
      </c>
      <c r="M4244" s="133">
        <v>18187454706066.875</v>
      </c>
      <c r="N4244" s="133">
        <v>19338257490477.363</v>
      </c>
      <c r="O4244" s="132">
        <v>0.65023190620232707</v>
      </c>
      <c r="P4244" s="132">
        <v>0.71211050966155809</v>
      </c>
      <c r="Q4244" s="133">
        <v>4770.1671165459702</v>
      </c>
      <c r="R4244" s="426">
        <v>1.1385050603239661</v>
      </c>
    </row>
    <row r="4245" spans="1:18">
      <c r="A4245" s="134">
        <f t="shared" si="66"/>
        <v>4240</v>
      </c>
      <c r="B4245" s="131">
        <v>14446204.680305354</v>
      </c>
      <c r="C4245" s="131">
        <v>7330397.4348213654</v>
      </c>
      <c r="D4245" s="131">
        <v>1217806.6904948861</v>
      </c>
      <c r="E4245" s="131">
        <v>3250141.363459046</v>
      </c>
      <c r="F4245" s="133">
        <v>214299815848.61816</v>
      </c>
      <c r="G4245" s="133">
        <v>55495716034.869278</v>
      </c>
      <c r="H4245" s="133">
        <v>443126673167.9054</v>
      </c>
      <c r="I4245" s="133">
        <v>10961748698869.24</v>
      </c>
      <c r="J4245" s="133">
        <v>182720608498.19006</v>
      </c>
      <c r="K4245" s="133">
        <v>115201994811.02289</v>
      </c>
      <c r="L4245" s="133">
        <v>3331186104257.6987</v>
      </c>
      <c r="M4245" s="133">
        <v>15033984079604.059</v>
      </c>
      <c r="N4245" s="133">
        <v>15962772305802.416</v>
      </c>
      <c r="O4245" s="132">
        <v>0.59666504374403784</v>
      </c>
      <c r="P4245" s="132">
        <v>0.65180137145300499</v>
      </c>
      <c r="Q4245" s="133">
        <v>3937.5363359157413</v>
      </c>
      <c r="R4245" s="426">
        <v>1.1132347957102295</v>
      </c>
    </row>
    <row r="4246" spans="1:18">
      <c r="A4246" s="134">
        <f t="shared" si="66"/>
        <v>4241</v>
      </c>
      <c r="B4246" s="131">
        <v>9533327.6562355217</v>
      </c>
      <c r="C4246" s="131">
        <v>5566272.4114322783</v>
      </c>
      <c r="D4246" s="131">
        <v>656717.50351093232</v>
      </c>
      <c r="E4246" s="131">
        <v>3754128.8183336351</v>
      </c>
      <c r="F4246" s="133">
        <v>188941625962.63852</v>
      </c>
      <c r="G4246" s="133">
        <v>51071111996.339027</v>
      </c>
      <c r="H4246" s="133">
        <v>560795396365.17578</v>
      </c>
      <c r="I4246" s="133">
        <v>9595967186912.502</v>
      </c>
      <c r="J4246" s="133">
        <v>309376608600.01489</v>
      </c>
      <c r="K4246" s="133">
        <v>45619417038.751694</v>
      </c>
      <c r="L4246" s="133">
        <v>1148491945652.0161</v>
      </c>
      <c r="M4246" s="133">
        <v>11660250554568.461</v>
      </c>
      <c r="N4246" s="133">
        <v>12529790366611.859</v>
      </c>
      <c r="O4246" s="132">
        <v>0.61301520862870917</v>
      </c>
      <c r="P4246" s="132">
        <v>0.68563275419413516</v>
      </c>
      <c r="Q4246" s="133">
        <v>3090.7228334020374</v>
      </c>
      <c r="R4246" s="426">
        <v>0.7580691734052919</v>
      </c>
    </row>
    <row r="4247" spans="1:18">
      <c r="A4247" s="134">
        <f t="shared" si="66"/>
        <v>4242</v>
      </c>
      <c r="B4247" s="131">
        <v>7142421.7316553257</v>
      </c>
      <c r="C4247" s="131">
        <v>5729263.4965644358</v>
      </c>
      <c r="D4247" s="131">
        <v>756662.84267936193</v>
      </c>
      <c r="E4247" s="131">
        <v>7480966.6719478518</v>
      </c>
      <c r="F4247" s="133">
        <v>257709635381.6846</v>
      </c>
      <c r="G4247" s="133">
        <v>63612072035.444679</v>
      </c>
      <c r="H4247" s="133">
        <v>624375898459.45776</v>
      </c>
      <c r="I4247" s="133">
        <v>10776209237614.166</v>
      </c>
      <c r="J4247" s="133">
        <v>355070139814.07043</v>
      </c>
      <c r="K4247" s="133">
        <v>79333558215.294479</v>
      </c>
      <c r="L4247" s="133">
        <v>1644004052118.915</v>
      </c>
      <c r="M4247" s="133">
        <v>13478992886221.902</v>
      </c>
      <c r="N4247" s="133">
        <v>14392120816852.191</v>
      </c>
      <c r="O4247" s="132">
        <v>0.56534773567171814</v>
      </c>
      <c r="P4247" s="132">
        <v>0.63399563805094772</v>
      </c>
      <c r="Q4247" s="133">
        <v>3550.1038028742455</v>
      </c>
      <c r="R4247" s="426">
        <v>1.0813584846207469</v>
      </c>
    </row>
    <row r="4248" spans="1:18">
      <c r="A4248" s="134">
        <f t="shared" si="66"/>
        <v>4243</v>
      </c>
      <c r="B4248" s="131">
        <v>9323187.1641333271</v>
      </c>
      <c r="C4248" s="131">
        <v>5592247.3769336287</v>
      </c>
      <c r="D4248" s="131">
        <v>831617.46491247055</v>
      </c>
      <c r="E4248" s="131">
        <v>3418012.3353781682</v>
      </c>
      <c r="F4248" s="133">
        <v>244580739343.89874</v>
      </c>
      <c r="G4248" s="133">
        <v>39188886606.220085</v>
      </c>
      <c r="H4248" s="133">
        <v>327594924163.07214</v>
      </c>
      <c r="I4248" s="133">
        <v>10467558164862.979</v>
      </c>
      <c r="J4248" s="133">
        <v>188119451200.87366</v>
      </c>
      <c r="K4248" s="133">
        <v>104464516979.10086</v>
      </c>
      <c r="L4248" s="133">
        <v>2262180626868.2861</v>
      </c>
      <c r="M4248" s="133">
        <v>13349917684074.313</v>
      </c>
      <c r="N4248" s="133">
        <v>14362687666118.09</v>
      </c>
      <c r="O4248" s="132">
        <v>0.62600609274908414</v>
      </c>
      <c r="P4248" s="132">
        <v>0.6846222405363519</v>
      </c>
      <c r="Q4248" s="133">
        <v>3542.8435288895139</v>
      </c>
      <c r="R4248" s="426">
        <v>1.1992373096795137</v>
      </c>
    </row>
    <row r="4249" spans="1:18">
      <c r="A4249" s="134">
        <f t="shared" si="66"/>
        <v>4244</v>
      </c>
      <c r="B4249" s="131">
        <v>12257552.396579025</v>
      </c>
      <c r="C4249" s="131">
        <v>5681012.0703612221</v>
      </c>
      <c r="D4249" s="131">
        <v>900696.0948050064</v>
      </c>
      <c r="E4249" s="131">
        <v>3844001.1981211524</v>
      </c>
      <c r="F4249" s="133">
        <v>271469957904.93439</v>
      </c>
      <c r="G4249" s="133">
        <v>59222344975.288116</v>
      </c>
      <c r="H4249" s="133">
        <v>71951200890.151855</v>
      </c>
      <c r="I4249" s="133">
        <v>11957181687856.902</v>
      </c>
      <c r="J4249" s="133">
        <v>259098236457.83081</v>
      </c>
      <c r="K4249" s="133">
        <v>86749510731.27475</v>
      </c>
      <c r="L4249" s="133">
        <v>1650935089790.2263</v>
      </c>
      <c r="M4249" s="133">
        <v>14025915725726.387</v>
      </c>
      <c r="N4249" s="133">
        <v>15026280542420.797</v>
      </c>
      <c r="O4249" s="132">
        <v>0.6072768370776378</v>
      </c>
      <c r="P4249" s="132">
        <v>0.66322263073724597</v>
      </c>
      <c r="Q4249" s="133">
        <v>3706.5319542231864</v>
      </c>
      <c r="R4249" s="426">
        <v>0.92454215946735629</v>
      </c>
    </row>
    <row r="4250" spans="1:18">
      <c r="A4250" s="134">
        <f t="shared" si="66"/>
        <v>4245</v>
      </c>
      <c r="B4250" s="131">
        <v>9262206.4687276743</v>
      </c>
      <c r="C4250" s="131">
        <v>4213606.6176436655</v>
      </c>
      <c r="D4250" s="131">
        <v>829891.06133773504</v>
      </c>
      <c r="E4250" s="131">
        <v>4910330.683501251</v>
      </c>
      <c r="F4250" s="133">
        <v>174325313062.70306</v>
      </c>
      <c r="G4250" s="133">
        <v>38629683926.418419</v>
      </c>
      <c r="H4250" s="133">
        <v>678261705499</v>
      </c>
      <c r="I4250" s="133">
        <v>7759748041165.6104</v>
      </c>
      <c r="J4250" s="133">
        <v>214537665729.30313</v>
      </c>
      <c r="K4250" s="133">
        <v>69488437020.515762</v>
      </c>
      <c r="L4250" s="133">
        <v>1817001298746.6621</v>
      </c>
      <c r="M4250" s="133">
        <v>10539037148161.09</v>
      </c>
      <c r="N4250" s="133">
        <v>11331631668920.107</v>
      </c>
      <c r="O4250" s="132">
        <v>0.53628219310994074</v>
      </c>
      <c r="P4250" s="132">
        <v>0.60811930473112863</v>
      </c>
      <c r="Q4250" s="133">
        <v>2795.1730806413684</v>
      </c>
      <c r="R4250" s="426">
        <v>1.0000300167589955</v>
      </c>
    </row>
    <row r="4251" spans="1:18">
      <c r="A4251" s="134">
        <f t="shared" si="66"/>
        <v>4246</v>
      </c>
      <c r="B4251" s="131">
        <v>6822158.6213873457</v>
      </c>
      <c r="C4251" s="131">
        <v>13464121.689031623</v>
      </c>
      <c r="D4251" s="131">
        <v>560533.38362157135</v>
      </c>
      <c r="E4251" s="131">
        <v>4530786.8494439339</v>
      </c>
      <c r="F4251" s="133">
        <v>303772089311.30396</v>
      </c>
      <c r="G4251" s="133">
        <v>77835761758.093048</v>
      </c>
      <c r="H4251" s="133">
        <v>541429404277.53473</v>
      </c>
      <c r="I4251" s="133">
        <v>25246248631505.211</v>
      </c>
      <c r="J4251" s="133">
        <v>219651903097.01175</v>
      </c>
      <c r="K4251" s="133">
        <v>41986185784.708359</v>
      </c>
      <c r="L4251" s="133">
        <v>1437035023953.3306</v>
      </c>
      <c r="M4251" s="133">
        <v>27486351148617.797</v>
      </c>
      <c r="N4251" s="133">
        <v>29164550928580.531</v>
      </c>
      <c r="O4251" s="132">
        <v>0.73593657390206324</v>
      </c>
      <c r="P4251" s="132">
        <v>0.79689883306636633</v>
      </c>
      <c r="Q4251" s="133">
        <v>7194.0184826296327</v>
      </c>
      <c r="R4251" s="426">
        <v>1.26340066160774</v>
      </c>
    </row>
    <row r="4252" spans="1:18">
      <c r="A4252" s="134">
        <f t="shared" si="66"/>
        <v>4247</v>
      </c>
      <c r="B4252" s="131">
        <v>9422833.5999910403</v>
      </c>
      <c r="C4252" s="131">
        <v>9979619.1416730825</v>
      </c>
      <c r="D4252" s="131">
        <v>870851.40217590053</v>
      </c>
      <c r="E4252" s="131">
        <v>4840489.6672683265</v>
      </c>
      <c r="F4252" s="133">
        <v>208190528672.2406</v>
      </c>
      <c r="G4252" s="133">
        <v>58882625660.352592</v>
      </c>
      <c r="H4252" s="133">
        <v>721907863669.79175</v>
      </c>
      <c r="I4252" s="133">
        <v>14761929242770.369</v>
      </c>
      <c r="J4252" s="133">
        <v>353464389489.96344</v>
      </c>
      <c r="K4252" s="133">
        <v>93123706197.359558</v>
      </c>
      <c r="L4252" s="133">
        <v>2668183004688.7676</v>
      </c>
      <c r="M4252" s="133">
        <v>18598608206816.25</v>
      </c>
      <c r="N4252" s="133">
        <v>19846877743285.969</v>
      </c>
      <c r="O4252" s="132">
        <v>0.66547237137002058</v>
      </c>
      <c r="P4252" s="132">
        <v>0.72595492183465382</v>
      </c>
      <c r="Q4252" s="133">
        <v>4895.6284517232289</v>
      </c>
      <c r="R4252" s="426">
        <v>1.2903343438019368</v>
      </c>
    </row>
    <row r="4253" spans="1:18">
      <c r="A4253" s="134">
        <f t="shared" si="66"/>
        <v>4248</v>
      </c>
      <c r="B4253" s="131">
        <v>5751423.7013931861</v>
      </c>
      <c r="C4253" s="131">
        <v>9682614.2058246993</v>
      </c>
      <c r="D4253" s="131">
        <v>1147369.590000974</v>
      </c>
      <c r="E4253" s="131">
        <v>4907276.2512424104</v>
      </c>
      <c r="F4253" s="133">
        <v>196126427251.29987</v>
      </c>
      <c r="G4253" s="133">
        <v>39332614620.147942</v>
      </c>
      <c r="H4253" s="133">
        <v>423112144453.58759</v>
      </c>
      <c r="I4253" s="133">
        <v>16330276008138</v>
      </c>
      <c r="J4253" s="133">
        <v>230813098270.73047</v>
      </c>
      <c r="K4253" s="133">
        <v>88916000919.433609</v>
      </c>
      <c r="L4253" s="133">
        <v>2794666482868.8174</v>
      </c>
      <c r="M4253" s="133">
        <v>19867783734650.57</v>
      </c>
      <c r="N4253" s="133">
        <v>21184738557888.559</v>
      </c>
      <c r="O4253" s="132">
        <v>0.68134754427777955</v>
      </c>
      <c r="P4253" s="132">
        <v>0.73742301613390027</v>
      </c>
      <c r="Q4253" s="133">
        <v>5225.6385194594368</v>
      </c>
      <c r="R4253" s="426">
        <v>0.9209271445547762</v>
      </c>
    </row>
    <row r="4254" spans="1:18">
      <c r="A4254" s="134">
        <f t="shared" si="66"/>
        <v>4249</v>
      </c>
      <c r="B4254" s="131">
        <v>9215386.1673087217</v>
      </c>
      <c r="C4254" s="131">
        <v>8494235.7065615598</v>
      </c>
      <c r="D4254" s="131">
        <v>1244540.7928073825</v>
      </c>
      <c r="E4254" s="131">
        <v>3669600.6273771534</v>
      </c>
      <c r="F4254" s="133">
        <v>251154275689.43622</v>
      </c>
      <c r="G4254" s="133">
        <v>68051317102.838974</v>
      </c>
      <c r="H4254" s="133">
        <v>680913706726.82568</v>
      </c>
      <c r="I4254" s="133">
        <v>14029482617436.059</v>
      </c>
      <c r="J4254" s="133">
        <v>207285502524.35248</v>
      </c>
      <c r="K4254" s="133">
        <v>104516635900.28508</v>
      </c>
      <c r="L4254" s="133">
        <v>3041480335142.1284</v>
      </c>
      <c r="M4254" s="133">
        <v>18063678797729.648</v>
      </c>
      <c r="N4254" s="133">
        <v>19307194847722.09</v>
      </c>
      <c r="O4254" s="132">
        <v>0.67238745568598812</v>
      </c>
      <c r="P4254" s="132">
        <v>0.74413121677698923</v>
      </c>
      <c r="Q4254" s="133">
        <v>4762.504895836727</v>
      </c>
      <c r="R4254" s="426">
        <v>1.0192741045401912</v>
      </c>
    </row>
    <row r="4255" spans="1:18">
      <c r="A4255" s="134">
        <f t="shared" si="66"/>
        <v>4250</v>
      </c>
      <c r="B4255" s="131">
        <v>11957733.053254196</v>
      </c>
      <c r="C4255" s="131">
        <v>4557264.7547288705</v>
      </c>
      <c r="D4255" s="131">
        <v>684908.77366031392</v>
      </c>
      <c r="E4255" s="131">
        <v>5204232.3505602106</v>
      </c>
      <c r="F4255" s="133">
        <v>228133264571.58557</v>
      </c>
      <c r="G4255" s="133">
        <v>44869811767.196198</v>
      </c>
      <c r="H4255" s="133">
        <v>872335447412.55347</v>
      </c>
      <c r="I4255" s="133">
        <v>8358478912944.4014</v>
      </c>
      <c r="J4255" s="133">
        <v>462572661046.02686</v>
      </c>
      <c r="K4255" s="133">
        <v>52391038483.261635</v>
      </c>
      <c r="L4255" s="133">
        <v>1934893314284.2329</v>
      </c>
      <c r="M4255" s="133">
        <v>11680671374170.477</v>
      </c>
      <c r="N4255" s="133">
        <v>12529092078983.529</v>
      </c>
      <c r="O4255" s="132">
        <v>0.56749649595879958</v>
      </c>
      <c r="P4255" s="132">
        <v>0.63316240024593418</v>
      </c>
      <c r="Q4255" s="133">
        <v>3090.5505868237615</v>
      </c>
      <c r="R4255" s="426">
        <v>1.2620399344306379</v>
      </c>
    </row>
    <row r="4256" spans="1:18">
      <c r="A4256" s="134">
        <f t="shared" si="66"/>
        <v>4251</v>
      </c>
      <c r="B4256" s="131">
        <v>7560829.9867458437</v>
      </c>
      <c r="C4256" s="131">
        <v>6282357.833600522</v>
      </c>
      <c r="D4256" s="131">
        <v>858063.96455382684</v>
      </c>
      <c r="E4256" s="131">
        <v>4897333.3183702622</v>
      </c>
      <c r="F4256" s="133">
        <v>182174570870.41046</v>
      </c>
      <c r="G4256" s="133">
        <v>51817847513.037323</v>
      </c>
      <c r="H4256" s="133">
        <v>724074989226.85938</v>
      </c>
      <c r="I4256" s="133">
        <v>10482518524433.143</v>
      </c>
      <c r="J4256" s="133">
        <v>290661833163.03802</v>
      </c>
      <c r="K4256" s="133">
        <v>78030740860.042053</v>
      </c>
      <c r="L4256" s="133">
        <v>1847058738326.1582</v>
      </c>
      <c r="M4256" s="133">
        <v>13422344826009.24</v>
      </c>
      <c r="N4256" s="133">
        <v>14421325706043.143</v>
      </c>
      <c r="O4256" s="132">
        <v>0.61796879818900907</v>
      </c>
      <c r="P4256" s="132">
        <v>0.6942434283163943</v>
      </c>
      <c r="Q4256" s="133">
        <v>3557.3077715942632</v>
      </c>
      <c r="R4256" s="426">
        <v>0.98159392987259997</v>
      </c>
    </row>
    <row r="4257" spans="1:18">
      <c r="A4257" s="134">
        <f t="shared" si="66"/>
        <v>4252</v>
      </c>
      <c r="B4257" s="131">
        <v>8555151.0143564083</v>
      </c>
      <c r="C4257" s="131">
        <v>4717465.0791186569</v>
      </c>
      <c r="D4257" s="131">
        <v>796917.32277385588</v>
      </c>
      <c r="E4257" s="131">
        <v>5435752.9339341568</v>
      </c>
      <c r="F4257" s="133">
        <v>181940289863.49277</v>
      </c>
      <c r="G4257" s="133">
        <v>36595744542.861511</v>
      </c>
      <c r="H4257" s="133">
        <v>637293983947.88806</v>
      </c>
      <c r="I4257" s="133">
        <v>9360483634986.1602</v>
      </c>
      <c r="J4257" s="133">
        <v>374964630679.72095</v>
      </c>
      <c r="K4257" s="133">
        <v>87578677385.923019</v>
      </c>
      <c r="L4257" s="133">
        <v>1375737162064.1265</v>
      </c>
      <c r="M4257" s="133">
        <v>11836058089063.82</v>
      </c>
      <c r="N4257" s="133">
        <v>12780369911268.984</v>
      </c>
      <c r="O4257" s="132">
        <v>0.56941140846344784</v>
      </c>
      <c r="P4257" s="132">
        <v>0.63497776812636553</v>
      </c>
      <c r="Q4257" s="133">
        <v>3152.5332785567302</v>
      </c>
      <c r="R4257" s="426">
        <v>0.85753795704819968</v>
      </c>
    </row>
    <row r="4258" spans="1:18">
      <c r="A4258" s="134">
        <f t="shared" si="66"/>
        <v>4253</v>
      </c>
      <c r="B4258" s="131">
        <v>9726516.1139497459</v>
      </c>
      <c r="C4258" s="131">
        <v>4986375.034165076</v>
      </c>
      <c r="D4258" s="131">
        <v>1383803.6786351386</v>
      </c>
      <c r="E4258" s="131">
        <v>4506205.2016896782</v>
      </c>
      <c r="F4258" s="133">
        <v>184378081855.51459</v>
      </c>
      <c r="G4258" s="133">
        <v>43394673957.621788</v>
      </c>
      <c r="H4258" s="133">
        <v>360762737774.57593</v>
      </c>
      <c r="I4258" s="133">
        <v>9908588164574.1797</v>
      </c>
      <c r="J4258" s="133">
        <v>386399405554.58997</v>
      </c>
      <c r="K4258" s="133">
        <v>117027523768.71637</v>
      </c>
      <c r="L4258" s="133">
        <v>2937264012260.1147</v>
      </c>
      <c r="M4258" s="133">
        <v>13710041843932.178</v>
      </c>
      <c r="N4258" s="133">
        <v>14647732780229.77</v>
      </c>
      <c r="O4258" s="132">
        <v>0.59563186813944102</v>
      </c>
      <c r="P4258" s="132">
        <v>0.65910969614227533</v>
      </c>
      <c r="Q4258" s="133">
        <v>3613.1555945312703</v>
      </c>
      <c r="R4258" s="426">
        <v>1.0037563620997312</v>
      </c>
    </row>
    <row r="4259" spans="1:18">
      <c r="A4259" s="134">
        <f t="shared" si="66"/>
        <v>4254</v>
      </c>
      <c r="B4259" s="131">
        <v>11370821.052199399</v>
      </c>
      <c r="C4259" s="131">
        <v>5796289.8330712933</v>
      </c>
      <c r="D4259" s="131">
        <v>1122192.6153755737</v>
      </c>
      <c r="E4259" s="131">
        <v>3089157.9825343685</v>
      </c>
      <c r="F4259" s="133">
        <v>177994413235.36368</v>
      </c>
      <c r="G4259" s="133">
        <v>41036729131.574562</v>
      </c>
      <c r="H4259" s="133">
        <v>276026161562.62219</v>
      </c>
      <c r="I4259" s="133">
        <v>8561861055147.4717</v>
      </c>
      <c r="J4259" s="133">
        <v>157823029181.84464</v>
      </c>
      <c r="K4259" s="133">
        <v>117864051448.43916</v>
      </c>
      <c r="L4259" s="133">
        <v>1842314236655.7954</v>
      </c>
      <c r="M4259" s="133">
        <v>10955888533996.172</v>
      </c>
      <c r="N4259" s="133">
        <v>11689102568436.869</v>
      </c>
      <c r="O4259" s="132">
        <v>0.57015119491550481</v>
      </c>
      <c r="P4259" s="132">
        <v>0.62335571937565792</v>
      </c>
      <c r="Q4259" s="133">
        <v>2883.3504115532483</v>
      </c>
      <c r="R4259" s="426">
        <v>0.83744658756222645</v>
      </c>
    </row>
    <row r="4260" spans="1:18">
      <c r="A4260" s="134">
        <f t="shared" si="66"/>
        <v>4255</v>
      </c>
      <c r="B4260" s="131">
        <v>8304938.7352013066</v>
      </c>
      <c r="C4260" s="131">
        <v>15826856.298140531</v>
      </c>
      <c r="D4260" s="131">
        <v>1477483.2485885345</v>
      </c>
      <c r="E4260" s="131">
        <v>7394336.4327043183</v>
      </c>
      <c r="F4260" s="133">
        <v>249603831775.43982</v>
      </c>
      <c r="G4260" s="133">
        <v>36524479405.113937</v>
      </c>
      <c r="H4260" s="133">
        <v>474164460379.53052</v>
      </c>
      <c r="I4260" s="133">
        <v>25668782218359.746</v>
      </c>
      <c r="J4260" s="133">
        <v>406265604479.39575</v>
      </c>
      <c r="K4260" s="133">
        <v>144411382485.65204</v>
      </c>
      <c r="L4260" s="133">
        <v>2577019509796.8882</v>
      </c>
      <c r="M4260" s="133">
        <v>29270643175501.211</v>
      </c>
      <c r="N4260" s="133">
        <v>31158525008173.426</v>
      </c>
      <c r="O4260" s="132">
        <v>0.68300102187144573</v>
      </c>
      <c r="P4260" s="132">
        <v>0.75164477020673937</v>
      </c>
      <c r="Q4260" s="133">
        <v>7685.8719803091826</v>
      </c>
      <c r="R4260" s="426">
        <v>0.92450123483426261</v>
      </c>
    </row>
    <row r="4261" spans="1:18">
      <c r="A4261" s="134">
        <f t="shared" si="66"/>
        <v>4256</v>
      </c>
      <c r="B4261" s="131">
        <v>12677720.604696363</v>
      </c>
      <c r="C4261" s="131">
        <v>5429013.8905000277</v>
      </c>
      <c r="D4261" s="131">
        <v>744461.0439652272</v>
      </c>
      <c r="E4261" s="131">
        <v>4408762.6621087715</v>
      </c>
      <c r="F4261" s="133">
        <v>214253671257.06885</v>
      </c>
      <c r="G4261" s="133">
        <v>69661108275.354416</v>
      </c>
      <c r="H4261" s="133">
        <v>360328742780.57104</v>
      </c>
      <c r="I4261" s="133">
        <v>9882625716511.125</v>
      </c>
      <c r="J4261" s="133">
        <v>264874870701.00735</v>
      </c>
      <c r="K4261" s="133">
        <v>60208844862.93573</v>
      </c>
      <c r="L4261" s="133">
        <v>2168334230948.8416</v>
      </c>
      <c r="M4261" s="133">
        <v>12736372405804.48</v>
      </c>
      <c r="N4261" s="133">
        <v>13638367203170.111</v>
      </c>
      <c r="O4261" s="132">
        <v>0.57673717146308001</v>
      </c>
      <c r="P4261" s="132">
        <v>0.63237309165246069</v>
      </c>
      <c r="Q4261" s="133">
        <v>3364.1754324543936</v>
      </c>
      <c r="R4261" s="426">
        <v>1.311566229292022</v>
      </c>
    </row>
    <row r="4262" spans="1:18">
      <c r="A4262" s="134">
        <f t="shared" si="66"/>
        <v>4257</v>
      </c>
      <c r="B4262" s="131">
        <v>8416019.217269931</v>
      </c>
      <c r="C4262" s="131">
        <v>3384093.749215981</v>
      </c>
      <c r="D4262" s="131">
        <v>1185410.2204110054</v>
      </c>
      <c r="E4262" s="131">
        <v>5859095.168579245</v>
      </c>
      <c r="F4262" s="133">
        <v>193970681322.39813</v>
      </c>
      <c r="G4262" s="133">
        <v>42859816165.443695</v>
      </c>
      <c r="H4262" s="133">
        <v>740393060246.75183</v>
      </c>
      <c r="I4262" s="133">
        <v>6258896640636.1807</v>
      </c>
      <c r="J4262" s="133">
        <v>479775091886.93542</v>
      </c>
      <c r="K4262" s="133">
        <v>98353981817.88649</v>
      </c>
      <c r="L4262" s="133">
        <v>2266178637194.9902</v>
      </c>
      <c r="M4262" s="133">
        <v>9843597411782.7461</v>
      </c>
      <c r="N4262" s="133">
        <v>10544240490050.387</v>
      </c>
      <c r="O4262" s="132">
        <v>0.52432657256210002</v>
      </c>
      <c r="P4262" s="132">
        <v>0.60807233794307702</v>
      </c>
      <c r="Q4262" s="133">
        <v>2600.9473335102089</v>
      </c>
      <c r="R4262" s="426">
        <v>0.94718922320111465</v>
      </c>
    </row>
    <row r="4263" spans="1:18">
      <c r="A4263" s="134">
        <f t="shared" si="66"/>
        <v>4258</v>
      </c>
      <c r="B4263" s="131">
        <v>13865504.699297506</v>
      </c>
      <c r="C4263" s="131">
        <v>5514384.1026414698</v>
      </c>
      <c r="D4263" s="131">
        <v>854587.00509948703</v>
      </c>
      <c r="E4263" s="131">
        <v>7947545.4407210341</v>
      </c>
      <c r="F4263" s="133">
        <v>199240263334.65359</v>
      </c>
      <c r="G4263" s="133">
        <v>83387648966.451218</v>
      </c>
      <c r="H4263" s="133">
        <v>0</v>
      </c>
      <c r="I4263" s="133">
        <v>9551669204894.4063</v>
      </c>
      <c r="J4263" s="133">
        <v>484815371932.97559</v>
      </c>
      <c r="K4263" s="133">
        <v>75139218382.189713</v>
      </c>
      <c r="L4263" s="133">
        <v>1931559103136.178</v>
      </c>
      <c r="M4263" s="133">
        <v>12043182898345.75</v>
      </c>
      <c r="N4263" s="133">
        <v>12706024116228.738</v>
      </c>
      <c r="O4263" s="132">
        <v>0.49486749445040712</v>
      </c>
      <c r="P4263" s="132">
        <v>0.54124642724882732</v>
      </c>
      <c r="Q4263" s="133">
        <v>3134.19440459515</v>
      </c>
      <c r="R4263" s="426">
        <v>1.075555078907442</v>
      </c>
    </row>
    <row r="4264" spans="1:18">
      <c r="A4264" s="134">
        <f t="shared" si="66"/>
        <v>4259</v>
      </c>
      <c r="B4264" s="131">
        <v>9227305.0193499494</v>
      </c>
      <c r="C4264" s="131">
        <v>5061338.7724607</v>
      </c>
      <c r="D4264" s="131">
        <v>805382.71783442074</v>
      </c>
      <c r="E4264" s="131">
        <v>4867315.1800991092</v>
      </c>
      <c r="F4264" s="133">
        <v>224351225806.56387</v>
      </c>
      <c r="G4264" s="133">
        <v>53705401637.062561</v>
      </c>
      <c r="H4264" s="133">
        <v>573918701016.38232</v>
      </c>
      <c r="I4264" s="133">
        <v>11384731147179.953</v>
      </c>
      <c r="J4264" s="133">
        <v>350419510988.2038</v>
      </c>
      <c r="K4264" s="133">
        <v>91378613312.43721</v>
      </c>
      <c r="L4264" s="133">
        <v>1512954151103.7041</v>
      </c>
      <c r="M4264" s="133">
        <v>13913402123600.68</v>
      </c>
      <c r="N4264" s="133">
        <v>14977410346263.486</v>
      </c>
      <c r="O4264" s="132">
        <v>0.60307377957475461</v>
      </c>
      <c r="P4264" s="132">
        <v>0.67076558374298123</v>
      </c>
      <c r="Q4264" s="133">
        <v>3694.4771451069282</v>
      </c>
      <c r="R4264" s="426">
        <v>1.0797155230618609</v>
      </c>
    </row>
    <row r="4265" spans="1:18">
      <c r="A4265" s="134">
        <f t="shared" si="66"/>
        <v>4260</v>
      </c>
      <c r="B4265" s="131">
        <v>12599443.110248152</v>
      </c>
      <c r="C4265" s="131">
        <v>11558981.40346122</v>
      </c>
      <c r="D4265" s="131">
        <v>1192136.41449208</v>
      </c>
      <c r="E4265" s="131">
        <v>3523686.9107698849</v>
      </c>
      <c r="F4265" s="133">
        <v>328870806899.18921</v>
      </c>
      <c r="G4265" s="133">
        <v>79132218024.722122</v>
      </c>
      <c r="H4265" s="133">
        <v>118037000893.68234</v>
      </c>
      <c r="I4265" s="133">
        <v>19869607567495.496</v>
      </c>
      <c r="J4265" s="133">
        <v>207589221965.75818</v>
      </c>
      <c r="K4265" s="133">
        <v>131207312511.48199</v>
      </c>
      <c r="L4265" s="133">
        <v>2406195089824.6909</v>
      </c>
      <c r="M4265" s="133">
        <v>22732636192691.109</v>
      </c>
      <c r="N4265" s="133">
        <v>24021996051840.617</v>
      </c>
      <c r="O4265" s="132">
        <v>0.66739694311455411</v>
      </c>
      <c r="P4265" s="132">
        <v>0.73124094982325161</v>
      </c>
      <c r="Q4265" s="133">
        <v>5925.5046995166795</v>
      </c>
      <c r="R4265" s="426">
        <v>1.0862716744988603</v>
      </c>
    </row>
    <row r="4266" spans="1:18">
      <c r="A4266" s="134">
        <f t="shared" si="66"/>
        <v>4261</v>
      </c>
      <c r="B4266" s="131">
        <v>7300108.8468701979</v>
      </c>
      <c r="C4266" s="131">
        <v>6988503.0832049847</v>
      </c>
      <c r="D4266" s="131">
        <v>641413.27558521752</v>
      </c>
      <c r="E4266" s="131">
        <v>4770976.5254505575</v>
      </c>
      <c r="F4266" s="133">
        <v>226588837043.26929</v>
      </c>
      <c r="G4266" s="133">
        <v>47756030242.166504</v>
      </c>
      <c r="H4266" s="133">
        <v>413910520186.48383</v>
      </c>
      <c r="I4266" s="133">
        <v>13573793007647.883</v>
      </c>
      <c r="J4266" s="133">
        <v>306140514678.51117</v>
      </c>
      <c r="K4266" s="133">
        <v>68907807799.866867</v>
      </c>
      <c r="L4266" s="133">
        <v>1579088744446.3665</v>
      </c>
      <c r="M4266" s="133">
        <v>15941840594759.113</v>
      </c>
      <c r="N4266" s="133">
        <v>17019495767351.025</v>
      </c>
      <c r="O4266" s="132">
        <v>0.66403393334417837</v>
      </c>
      <c r="P4266" s="132">
        <v>0.72045672663246685</v>
      </c>
      <c r="Q4266" s="133">
        <v>4198.1982652567895</v>
      </c>
      <c r="R4266" s="426">
        <v>1.2358277983945221</v>
      </c>
    </row>
    <row r="4267" spans="1:18">
      <c r="A4267" s="134">
        <f t="shared" si="66"/>
        <v>4262</v>
      </c>
      <c r="B4267" s="131">
        <v>9197046.8787969761</v>
      </c>
      <c r="C4267" s="131">
        <v>5485250.0451116385</v>
      </c>
      <c r="D4267" s="131">
        <v>1086459.5998490271</v>
      </c>
      <c r="E4267" s="131">
        <v>3807910.7121153567</v>
      </c>
      <c r="F4267" s="133">
        <v>281925190599.53479</v>
      </c>
      <c r="G4267" s="133">
        <v>44486120187.911743</v>
      </c>
      <c r="H4267" s="133">
        <v>505819384044.09277</v>
      </c>
      <c r="I4267" s="133">
        <v>11217271759898.373</v>
      </c>
      <c r="J4267" s="133">
        <v>168579019200.15295</v>
      </c>
      <c r="K4267" s="133">
        <v>123809633670.36255</v>
      </c>
      <c r="L4267" s="133">
        <v>2581170766908.915</v>
      </c>
      <c r="M4267" s="133">
        <v>14596650563721.895</v>
      </c>
      <c r="N4267" s="133">
        <v>15603598757226.406</v>
      </c>
      <c r="O4267" s="132">
        <v>0.61062774909348339</v>
      </c>
      <c r="P4267" s="132">
        <v>0.68981393090973053</v>
      </c>
      <c r="Q4267" s="133">
        <v>3848.9390126360154</v>
      </c>
      <c r="R4267" s="426">
        <v>1.2133354751152312</v>
      </c>
    </row>
    <row r="4268" spans="1:18">
      <c r="A4268" s="134">
        <f t="shared" si="66"/>
        <v>4263</v>
      </c>
      <c r="B4268" s="131">
        <v>9230030.4354247171</v>
      </c>
      <c r="C4268" s="131">
        <v>6154958.8922868967</v>
      </c>
      <c r="D4268" s="131">
        <v>975308.92204656184</v>
      </c>
      <c r="E4268" s="131">
        <v>5090339.3432187047</v>
      </c>
      <c r="F4268" s="133">
        <v>205968398675.18475</v>
      </c>
      <c r="G4268" s="133">
        <v>52042617015.962334</v>
      </c>
      <c r="H4268" s="133">
        <v>37836769016.471436</v>
      </c>
      <c r="I4268" s="133">
        <v>11205538615240.961</v>
      </c>
      <c r="J4268" s="133">
        <v>287875715933.19507</v>
      </c>
      <c r="K4268" s="133">
        <v>71686865507.966293</v>
      </c>
      <c r="L4268" s="133">
        <v>2172669847743.0459</v>
      </c>
      <c r="M4268" s="133">
        <v>13775607813441.641</v>
      </c>
      <c r="N4268" s="133">
        <v>14692866888029.184</v>
      </c>
      <c r="O4268" s="132">
        <v>0.583698305706428</v>
      </c>
      <c r="P4268" s="132">
        <v>0.65273278770676102</v>
      </c>
      <c r="Q4268" s="133">
        <v>3624.2888228981706</v>
      </c>
      <c r="R4268" s="426">
        <v>1.2776065980382552</v>
      </c>
    </row>
    <row r="4269" spans="1:18">
      <c r="A4269" s="134">
        <f t="shared" si="66"/>
        <v>4264</v>
      </c>
      <c r="B4269" s="131">
        <v>6375859.8035802403</v>
      </c>
      <c r="C4269" s="131">
        <v>10154944.323695555</v>
      </c>
      <c r="D4269" s="131">
        <v>757214.84811173251</v>
      </c>
      <c r="E4269" s="131">
        <v>3666407.0353465695</v>
      </c>
      <c r="F4269" s="133">
        <v>226439919124.28818</v>
      </c>
      <c r="G4269" s="133">
        <v>46239488311.724625</v>
      </c>
      <c r="H4269" s="133">
        <v>648798495985.93005</v>
      </c>
      <c r="I4269" s="133">
        <v>17385809179937.174</v>
      </c>
      <c r="J4269" s="133">
        <v>247092034003.09842</v>
      </c>
      <c r="K4269" s="133">
        <v>71603029091.217239</v>
      </c>
      <c r="L4269" s="133">
        <v>1962636219603.3335</v>
      </c>
      <c r="M4269" s="133">
        <v>20315938958620.754</v>
      </c>
      <c r="N4269" s="133">
        <v>21718240819683.582</v>
      </c>
      <c r="O4269" s="132">
        <v>0.70819408928100502</v>
      </c>
      <c r="P4269" s="132">
        <v>0.76456688951446583</v>
      </c>
      <c r="Q4269" s="133">
        <v>5357.2374986885998</v>
      </c>
      <c r="R4269" s="426">
        <v>1.2229681048265661</v>
      </c>
    </row>
    <row r="4270" spans="1:18">
      <c r="A4270" s="134">
        <f t="shared" si="66"/>
        <v>4265</v>
      </c>
      <c r="B4270" s="131">
        <v>13130523.973878091</v>
      </c>
      <c r="C4270" s="131">
        <v>6350531.4347762773</v>
      </c>
      <c r="D4270" s="131">
        <v>867313.64175223582</v>
      </c>
      <c r="E4270" s="131">
        <v>3596631.2444070061</v>
      </c>
      <c r="F4270" s="133">
        <v>163223553631.02905</v>
      </c>
      <c r="G4270" s="133">
        <v>33785936573.900982</v>
      </c>
      <c r="H4270" s="133">
        <v>0</v>
      </c>
      <c r="I4270" s="133">
        <v>8305083578678.0586</v>
      </c>
      <c r="J4270" s="133">
        <v>178537798665.19809</v>
      </c>
      <c r="K4270" s="133">
        <v>81436340378.115677</v>
      </c>
      <c r="L4270" s="133">
        <v>1786188130564.3699</v>
      </c>
      <c r="M4270" s="133">
        <v>10351245848285.742</v>
      </c>
      <c r="N4270" s="133">
        <v>10964452874219.773</v>
      </c>
      <c r="O4270" s="132">
        <v>0.48690076045280944</v>
      </c>
      <c r="P4270" s="132">
        <v>0.57007062757273841</v>
      </c>
      <c r="Q4270" s="133">
        <v>2704.6011036555929</v>
      </c>
      <c r="R4270" s="426">
        <v>0.88330234937026719</v>
      </c>
    </row>
    <row r="4271" spans="1:18">
      <c r="A4271" s="134">
        <f t="shared" si="66"/>
        <v>4266</v>
      </c>
      <c r="B4271" s="131">
        <v>11034493.417285027</v>
      </c>
      <c r="C4271" s="131">
        <v>4786272.7977729002</v>
      </c>
      <c r="D4271" s="131">
        <v>2159117.6885793582</v>
      </c>
      <c r="E4271" s="131">
        <v>5261177.0031414852</v>
      </c>
      <c r="F4271" s="133">
        <v>275803017554.55408</v>
      </c>
      <c r="G4271" s="133">
        <v>50502678870.050079</v>
      </c>
      <c r="H4271" s="133">
        <v>588875232579.20972</v>
      </c>
      <c r="I4271" s="133">
        <v>9361936624815.9297</v>
      </c>
      <c r="J4271" s="133">
        <v>386844203796.98376</v>
      </c>
      <c r="K4271" s="133">
        <v>145552605677.9328</v>
      </c>
      <c r="L4271" s="133">
        <v>5525066154271.1572</v>
      </c>
      <c r="M4271" s="133">
        <v>16008274821141.215</v>
      </c>
      <c r="N4271" s="133">
        <v>17049265454842.408</v>
      </c>
      <c r="O4271" s="132">
        <v>0.58153511025579563</v>
      </c>
      <c r="P4271" s="132">
        <v>0.65137555981194839</v>
      </c>
      <c r="Q4271" s="133">
        <v>4205.5415527484975</v>
      </c>
      <c r="R4271" s="426">
        <v>1.2349988807609733</v>
      </c>
    </row>
    <row r="4272" spans="1:18">
      <c r="A4272" s="134">
        <f t="shared" si="66"/>
        <v>4267</v>
      </c>
      <c r="B4272" s="131">
        <v>5230140.1904969253</v>
      </c>
      <c r="C4272" s="131">
        <v>3576083.3243060973</v>
      </c>
      <c r="D4272" s="131">
        <v>835838.21820555744</v>
      </c>
      <c r="E4272" s="131">
        <v>4632109.9732381329</v>
      </c>
      <c r="F4272" s="133">
        <v>167762311669.65051</v>
      </c>
      <c r="G4272" s="133">
        <v>37241885230.556068</v>
      </c>
      <c r="H4272" s="133">
        <v>504368721281.2912</v>
      </c>
      <c r="I4272" s="133">
        <v>7108588878508.8086</v>
      </c>
      <c r="J4272" s="133">
        <v>380239791055.3479</v>
      </c>
      <c r="K4272" s="133">
        <v>83085452444.611038</v>
      </c>
      <c r="L4272" s="133">
        <v>1879652388836.2285</v>
      </c>
      <c r="M4272" s="133">
        <v>9955935232126.2871</v>
      </c>
      <c r="N4272" s="133">
        <v>10656479338022.184</v>
      </c>
      <c r="O4272" s="132">
        <v>0.5836423565746629</v>
      </c>
      <c r="P4272" s="132">
        <v>0.67013638657079622</v>
      </c>
      <c r="Q4272" s="133">
        <v>2628.6332851559405</v>
      </c>
      <c r="R4272" s="426">
        <v>1.1428009832352592</v>
      </c>
    </row>
    <row r="4273" spans="1:18">
      <c r="A4273" s="134">
        <f t="shared" si="66"/>
        <v>4268</v>
      </c>
      <c r="B4273" s="131">
        <v>10909582.31651785</v>
      </c>
      <c r="C4273" s="131">
        <v>5744236.8934648978</v>
      </c>
      <c r="D4273" s="131">
        <v>1028322.864697304</v>
      </c>
      <c r="E4273" s="131">
        <v>5487071.9990537353</v>
      </c>
      <c r="F4273" s="133">
        <v>251936746507.28882</v>
      </c>
      <c r="G4273" s="133">
        <v>40632372168.639366</v>
      </c>
      <c r="H4273" s="133">
        <v>730936739644.50903</v>
      </c>
      <c r="I4273" s="133">
        <v>11092622502103.064</v>
      </c>
      <c r="J4273" s="133">
        <v>393944866452.88135</v>
      </c>
      <c r="K4273" s="133">
        <v>90019721500.106995</v>
      </c>
      <c r="L4273" s="133">
        <v>2302979092083.2534</v>
      </c>
      <c r="M4273" s="133">
        <v>14610502921783.816</v>
      </c>
      <c r="N4273" s="133">
        <v>15735735123605.789</v>
      </c>
      <c r="O4273" s="132">
        <v>0.59072134277851862</v>
      </c>
      <c r="P4273" s="132">
        <v>0.67294686204360943</v>
      </c>
      <c r="Q4273" s="133">
        <v>3881.533084263885</v>
      </c>
      <c r="R4273" s="426">
        <v>1.1222712336745557</v>
      </c>
    </row>
    <row r="4274" spans="1:18">
      <c r="A4274" s="134">
        <f t="shared" si="66"/>
        <v>4269</v>
      </c>
      <c r="B4274" s="131">
        <v>11002573.818280069</v>
      </c>
      <c r="C4274" s="131">
        <v>5612031.5499363877</v>
      </c>
      <c r="D4274" s="131">
        <v>645910.55736826523</v>
      </c>
      <c r="E4274" s="131">
        <v>4263342.6633348987</v>
      </c>
      <c r="F4274" s="133">
        <v>197634821357.17682</v>
      </c>
      <c r="G4274" s="133">
        <v>54047094459.401672</v>
      </c>
      <c r="H4274" s="133">
        <v>743730498961.53564</v>
      </c>
      <c r="I4274" s="133">
        <v>9062079223136.4121</v>
      </c>
      <c r="J4274" s="133">
        <v>284226820883.83429</v>
      </c>
      <c r="K4274" s="133">
        <v>79615585413.76564</v>
      </c>
      <c r="L4274" s="133">
        <v>1238201670993.0029</v>
      </c>
      <c r="M4274" s="133">
        <v>11407853799388.551</v>
      </c>
      <c r="N4274" s="133">
        <v>12220571800108.293</v>
      </c>
      <c r="O4274" s="132">
        <v>0.56221956422273389</v>
      </c>
      <c r="P4274" s="132">
        <v>0.63378808268721998</v>
      </c>
      <c r="Q4274" s="133">
        <v>3014.4479033320899</v>
      </c>
      <c r="R4274" s="426">
        <v>1.0588025029719814</v>
      </c>
    </row>
    <row r="4275" spans="1:18">
      <c r="A4275" s="134">
        <f t="shared" si="66"/>
        <v>4270</v>
      </c>
      <c r="B4275" s="131">
        <v>7489818.8085297626</v>
      </c>
      <c r="C4275" s="131">
        <v>5637987.3273671428</v>
      </c>
      <c r="D4275" s="131">
        <v>760326.86987175746</v>
      </c>
      <c r="E4275" s="131">
        <v>5997848.7043652618</v>
      </c>
      <c r="F4275" s="133">
        <v>192570224502.11932</v>
      </c>
      <c r="G4275" s="133">
        <v>34949452043.115479</v>
      </c>
      <c r="H4275" s="133">
        <v>421656430864.64343</v>
      </c>
      <c r="I4275" s="133">
        <v>11262240136969.057</v>
      </c>
      <c r="J4275" s="133">
        <v>394229234669.41522</v>
      </c>
      <c r="K4275" s="133">
        <v>73575766919.98494</v>
      </c>
      <c r="L4275" s="133">
        <v>1918551561633.2864</v>
      </c>
      <c r="M4275" s="133">
        <v>14070253131056.387</v>
      </c>
      <c r="N4275" s="133">
        <v>15024443579908.479</v>
      </c>
      <c r="O4275" s="132">
        <v>0.60129853301916025</v>
      </c>
      <c r="P4275" s="132">
        <v>0.66604232369034722</v>
      </c>
      <c r="Q4275" s="133">
        <v>3706.078830761835</v>
      </c>
      <c r="R4275" s="426">
        <v>1.1212197230847731</v>
      </c>
    </row>
    <row r="4276" spans="1:18">
      <c r="A4276" s="134">
        <f t="shared" si="66"/>
        <v>4271</v>
      </c>
      <c r="B4276" s="131">
        <v>13817408.292713039</v>
      </c>
      <c r="C4276" s="131">
        <v>16519830.149070676</v>
      </c>
      <c r="D4276" s="131">
        <v>881373.18451866996</v>
      </c>
      <c r="E4276" s="131">
        <v>4354782.2591939755</v>
      </c>
      <c r="F4276" s="133">
        <v>258066659433.00992</v>
      </c>
      <c r="G4276" s="133">
        <v>55290064873.637955</v>
      </c>
      <c r="H4276" s="133">
        <v>37762859906.032204</v>
      </c>
      <c r="I4276" s="133">
        <v>22586157745172.887</v>
      </c>
      <c r="J4276" s="133">
        <v>259042799724.17267</v>
      </c>
      <c r="K4276" s="133">
        <v>104306399717.11166</v>
      </c>
      <c r="L4276" s="133">
        <v>2132906435563.948</v>
      </c>
      <c r="M4276" s="133">
        <v>25120176240084.152</v>
      </c>
      <c r="N4276" s="133">
        <v>26629112630247.191</v>
      </c>
      <c r="O4276" s="132">
        <v>0.68020282514703212</v>
      </c>
      <c r="P4276" s="132">
        <v>0.74021090149675572</v>
      </c>
      <c r="Q4276" s="133">
        <v>6568.6020301547096</v>
      </c>
      <c r="R4276" s="426">
        <v>1.1785017114112475</v>
      </c>
    </row>
    <row r="4277" spans="1:18">
      <c r="A4277" s="134">
        <f t="shared" si="66"/>
        <v>4272</v>
      </c>
      <c r="B4277" s="131">
        <v>10580496.395757269</v>
      </c>
      <c r="C4277" s="131">
        <v>5158490.7974860519</v>
      </c>
      <c r="D4277" s="131">
        <v>856881.17552396026</v>
      </c>
      <c r="E4277" s="131">
        <v>4699032.609917731</v>
      </c>
      <c r="F4277" s="133">
        <v>155021914707.74323</v>
      </c>
      <c r="G4277" s="133">
        <v>51025520071.174606</v>
      </c>
      <c r="H4277" s="133">
        <v>498417067495.60638</v>
      </c>
      <c r="I4277" s="133">
        <v>8141227712958.4111</v>
      </c>
      <c r="J4277" s="133">
        <v>242582894912.86053</v>
      </c>
      <c r="K4277" s="133">
        <v>69724378030.970413</v>
      </c>
      <c r="L4277" s="133">
        <v>1927188127968.1316</v>
      </c>
      <c r="M4277" s="133">
        <v>10879140181365.98</v>
      </c>
      <c r="N4277" s="133">
        <v>11706138822808.322</v>
      </c>
      <c r="O4277" s="132">
        <v>0.55093510022099423</v>
      </c>
      <c r="P4277" s="132">
        <v>0.61775476879556512</v>
      </c>
      <c r="Q4277" s="133">
        <v>2887.5527436626348</v>
      </c>
      <c r="R4277" s="426">
        <v>1.1196949757581207</v>
      </c>
    </row>
    <row r="4278" spans="1:18">
      <c r="A4278" s="134">
        <f t="shared" si="66"/>
        <v>4273</v>
      </c>
      <c r="B4278" s="131">
        <v>9418487.0263669826</v>
      </c>
      <c r="C4278" s="131">
        <v>4865591.9126221361</v>
      </c>
      <c r="D4278" s="131">
        <v>627347.62369003077</v>
      </c>
      <c r="E4278" s="131">
        <v>4135705.2633207622</v>
      </c>
      <c r="F4278" s="133">
        <v>173169607630.49521</v>
      </c>
      <c r="G4278" s="133">
        <v>34864146550.712204</v>
      </c>
      <c r="H4278" s="133">
        <v>188307026119.37891</v>
      </c>
      <c r="I4278" s="133">
        <v>8660024170509.2744</v>
      </c>
      <c r="J4278" s="133">
        <v>316559500451.37915</v>
      </c>
      <c r="K4278" s="133">
        <v>70475211900.211594</v>
      </c>
      <c r="L4278" s="133">
        <v>1070423511590.1453</v>
      </c>
      <c r="M4278" s="133">
        <v>10305789420570.387</v>
      </c>
      <c r="N4278" s="133">
        <v>11039661067555.824</v>
      </c>
      <c r="O4278" s="132">
        <v>0.57594078345761046</v>
      </c>
      <c r="P4278" s="132">
        <v>0.63153039492024543</v>
      </c>
      <c r="Q4278" s="133">
        <v>2723.1527053665081</v>
      </c>
      <c r="R4278" s="426">
        <v>0.81452542477422751</v>
      </c>
    </row>
    <row r="4279" spans="1:18">
      <c r="A4279" s="134">
        <f t="shared" si="66"/>
        <v>4274</v>
      </c>
      <c r="B4279" s="131">
        <v>9589058.0461298246</v>
      </c>
      <c r="C4279" s="131">
        <v>3276501.567742133</v>
      </c>
      <c r="D4279" s="131">
        <v>942452.99372037698</v>
      </c>
      <c r="E4279" s="131">
        <v>5011109.596979198</v>
      </c>
      <c r="F4279" s="133">
        <v>217496055186.38528</v>
      </c>
      <c r="G4279" s="133">
        <v>60699874927.700912</v>
      </c>
      <c r="H4279" s="133">
        <v>731331138189.98145</v>
      </c>
      <c r="I4279" s="133">
        <v>7184198347676.6973</v>
      </c>
      <c r="J4279" s="133">
        <v>272380335586.84067</v>
      </c>
      <c r="K4279" s="133">
        <v>57806116282.471756</v>
      </c>
      <c r="L4279" s="133">
        <v>1860568952282.0298</v>
      </c>
      <c r="M4279" s="133">
        <v>10106284890018.021</v>
      </c>
      <c r="N4279" s="133">
        <v>10831010014173.383</v>
      </c>
      <c r="O4279" s="132">
        <v>0.54191997830069416</v>
      </c>
      <c r="P4279" s="132">
        <v>0.61770982922596041</v>
      </c>
      <c r="Q4279" s="133">
        <v>2671.6847592928916</v>
      </c>
      <c r="R4279" s="426">
        <v>1.0380453188087153</v>
      </c>
    </row>
    <row r="4280" spans="1:18">
      <c r="A4280" s="134">
        <f t="shared" si="66"/>
        <v>4275</v>
      </c>
      <c r="B4280" s="131">
        <v>8894866.5797941871</v>
      </c>
      <c r="C4280" s="131">
        <v>6376558.0715421205</v>
      </c>
      <c r="D4280" s="131">
        <v>899081.00988811848</v>
      </c>
      <c r="E4280" s="131">
        <v>4905743.5567728067</v>
      </c>
      <c r="F4280" s="133">
        <v>206393290450.55231</v>
      </c>
      <c r="G4280" s="133">
        <v>51956436344.587372</v>
      </c>
      <c r="H4280" s="133">
        <v>387293486190.88403</v>
      </c>
      <c r="I4280" s="133">
        <v>13696813041558.34</v>
      </c>
      <c r="J4280" s="133">
        <v>362636136835.3504</v>
      </c>
      <c r="K4280" s="133">
        <v>76837863943.62471</v>
      </c>
      <c r="L4280" s="133">
        <v>2074405999534.8013</v>
      </c>
      <c r="M4280" s="133">
        <v>16597986528063</v>
      </c>
      <c r="N4280" s="133">
        <v>17905341183950.387</v>
      </c>
      <c r="O4280" s="132">
        <v>0.64767591352228981</v>
      </c>
      <c r="P4280" s="132">
        <v>0.70999099251639164</v>
      </c>
      <c r="Q4280" s="133">
        <v>4416.7097148372932</v>
      </c>
      <c r="R4280" s="426">
        <v>1.0642964854048884</v>
      </c>
    </row>
    <row r="4281" spans="1:18">
      <c r="A4281" s="134">
        <f t="shared" si="66"/>
        <v>4276</v>
      </c>
      <c r="B4281" s="131">
        <v>12992305.819536831</v>
      </c>
      <c r="C4281" s="131">
        <v>14060310.14990348</v>
      </c>
      <c r="D4281" s="131">
        <v>1443400.5049663037</v>
      </c>
      <c r="E4281" s="131">
        <v>3623604.7079452695</v>
      </c>
      <c r="F4281" s="133">
        <v>241228504401.26407</v>
      </c>
      <c r="G4281" s="133">
        <v>62139472096.686905</v>
      </c>
      <c r="H4281" s="133">
        <v>831909675148.48511</v>
      </c>
      <c r="I4281" s="133">
        <v>21777827129213.398</v>
      </c>
      <c r="J4281" s="133">
        <v>211956901245.57019</v>
      </c>
      <c r="K4281" s="133">
        <v>116510895302.50208</v>
      </c>
      <c r="L4281" s="133">
        <v>3869547048667.959</v>
      </c>
      <c r="M4281" s="133">
        <v>26807751649577.914</v>
      </c>
      <c r="N4281" s="133">
        <v>28369017402489.316</v>
      </c>
      <c r="O4281" s="132">
        <v>0.67800621627754276</v>
      </c>
      <c r="P4281" s="132">
        <v>0.75388649986060352</v>
      </c>
      <c r="Q4281" s="133">
        <v>6997.7842630708719</v>
      </c>
      <c r="R4281" s="426">
        <v>1.3163114226663071</v>
      </c>
    </row>
    <row r="4282" spans="1:18">
      <c r="A4282" s="134">
        <f t="shared" si="66"/>
        <v>4277</v>
      </c>
      <c r="B4282" s="131">
        <v>14286767.306090152</v>
      </c>
      <c r="C4282" s="131">
        <v>7992369.071099543</v>
      </c>
      <c r="D4282" s="131">
        <v>866175.10030079936</v>
      </c>
      <c r="E4282" s="131">
        <v>6090427.8185541034</v>
      </c>
      <c r="F4282" s="133">
        <v>224266382246.15979</v>
      </c>
      <c r="G4282" s="133">
        <v>51032187663.074478</v>
      </c>
      <c r="H4282" s="133">
        <v>527916869626.27264</v>
      </c>
      <c r="I4282" s="133">
        <v>15589230409023.223</v>
      </c>
      <c r="J4282" s="133">
        <v>426829523590.83081</v>
      </c>
      <c r="K4282" s="133">
        <v>80502574317.276489</v>
      </c>
      <c r="L4282" s="133">
        <v>2075357086417.0144</v>
      </c>
      <c r="M4282" s="133">
        <v>18699836462974.617</v>
      </c>
      <c r="N4282" s="133">
        <v>20149096902555.152</v>
      </c>
      <c r="O4282" s="132">
        <v>0.60841097536957311</v>
      </c>
      <c r="P4282" s="132">
        <v>0.66846355807590951</v>
      </c>
      <c r="Q4282" s="133">
        <v>4970.1768383214485</v>
      </c>
      <c r="R4282" s="426">
        <v>1.120459117719371</v>
      </c>
    </row>
    <row r="4283" spans="1:18">
      <c r="A4283" s="134">
        <f t="shared" si="66"/>
        <v>4278</v>
      </c>
      <c r="B4283" s="131">
        <v>12454606.477725176</v>
      </c>
      <c r="C4283" s="131">
        <v>11161836.638650957</v>
      </c>
      <c r="D4283" s="131">
        <v>998670.77900836675</v>
      </c>
      <c r="E4283" s="131">
        <v>6929050.4671956981</v>
      </c>
      <c r="F4283" s="133">
        <v>240879130359.75067</v>
      </c>
      <c r="G4283" s="133">
        <v>54190887521.865631</v>
      </c>
      <c r="H4283" s="133">
        <v>729770715400.31421</v>
      </c>
      <c r="I4283" s="133">
        <v>15214725162189.648</v>
      </c>
      <c r="J4283" s="133">
        <v>457023879606.45013</v>
      </c>
      <c r="K4283" s="133">
        <v>78220852758.411697</v>
      </c>
      <c r="L4283" s="133">
        <v>2343090675985.3608</v>
      </c>
      <c r="M4283" s="133">
        <v>18822831285940.184</v>
      </c>
      <c r="N4283" s="133">
        <v>19975174942912.914</v>
      </c>
      <c r="O4283" s="132">
        <v>0.60684035636620615</v>
      </c>
      <c r="P4283" s="132">
        <v>0.67419002456848909</v>
      </c>
      <c r="Q4283" s="133">
        <v>4927.2755162587355</v>
      </c>
      <c r="R4283" s="426">
        <v>1.065499831458246</v>
      </c>
    </row>
    <row r="4284" spans="1:18">
      <c r="A4284" s="134">
        <f t="shared" si="66"/>
        <v>4279</v>
      </c>
      <c r="B4284" s="131">
        <v>7912651.4685146632</v>
      </c>
      <c r="C4284" s="131">
        <v>14372498.1554926</v>
      </c>
      <c r="D4284" s="131">
        <v>562293.56720905949</v>
      </c>
      <c r="E4284" s="131">
        <v>3459869.5021063308</v>
      </c>
      <c r="F4284" s="133">
        <v>195215514456.44495</v>
      </c>
      <c r="G4284" s="133">
        <v>41215502184.074188</v>
      </c>
      <c r="H4284" s="133">
        <v>417807204557.69983</v>
      </c>
      <c r="I4284" s="133">
        <v>21897448799776.043</v>
      </c>
      <c r="J4284" s="133">
        <v>206552381647.47052</v>
      </c>
      <c r="K4284" s="133">
        <v>64131912904.326118</v>
      </c>
      <c r="L4284" s="133">
        <v>1440428077938.6572</v>
      </c>
      <c r="M4284" s="133">
        <v>24026368376824.191</v>
      </c>
      <c r="N4284" s="133">
        <v>25458106497303.02</v>
      </c>
      <c r="O4284" s="132">
        <v>0.71819167532401806</v>
      </c>
      <c r="P4284" s="132">
        <v>0.78246798974023679</v>
      </c>
      <c r="Q4284" s="133">
        <v>6279.7499993347355</v>
      </c>
      <c r="R4284" s="426">
        <v>1.3272373393731545</v>
      </c>
    </row>
    <row r="4285" spans="1:18">
      <c r="A4285" s="134">
        <f t="shared" si="66"/>
        <v>4280</v>
      </c>
      <c r="B4285" s="131">
        <v>13296429.013986578</v>
      </c>
      <c r="C4285" s="131">
        <v>6188599.5214629276</v>
      </c>
      <c r="D4285" s="131">
        <v>538608.77847305848</v>
      </c>
      <c r="E4285" s="131">
        <v>4815412.5479769465</v>
      </c>
      <c r="F4285" s="133">
        <v>236479054899.04272</v>
      </c>
      <c r="G4285" s="133">
        <v>51971582686.069427</v>
      </c>
      <c r="H4285" s="133">
        <v>419457971857.87299</v>
      </c>
      <c r="I4285" s="133">
        <v>9639947825563.9258</v>
      </c>
      <c r="J4285" s="133">
        <v>384433309273.35846</v>
      </c>
      <c r="K4285" s="133">
        <v>63312231658.045372</v>
      </c>
      <c r="L4285" s="133">
        <v>1128857634454.1931</v>
      </c>
      <c r="M4285" s="133">
        <v>11636008972807.396</v>
      </c>
      <c r="N4285" s="133">
        <v>12458934597948.67</v>
      </c>
      <c r="O4285" s="132">
        <v>0.55225541360156882</v>
      </c>
      <c r="P4285" s="132">
        <v>0.60105369126360908</v>
      </c>
      <c r="Q4285" s="133">
        <v>3073.2448440919266</v>
      </c>
      <c r="R4285" s="426">
        <v>1.0495793432384881</v>
      </c>
    </row>
    <row r="4286" spans="1:18">
      <c r="A4286" s="134">
        <f t="shared" si="66"/>
        <v>4281</v>
      </c>
      <c r="B4286" s="131">
        <v>12175936.963548871</v>
      </c>
      <c r="C4286" s="131">
        <v>4474460.2521902015</v>
      </c>
      <c r="D4286" s="131">
        <v>852490.42286689277</v>
      </c>
      <c r="E4286" s="131">
        <v>4369939.5250651482</v>
      </c>
      <c r="F4286" s="133">
        <v>161057749479.64294</v>
      </c>
      <c r="G4286" s="133">
        <v>38414355315.814651</v>
      </c>
      <c r="H4286" s="133">
        <v>154377287339.05093</v>
      </c>
      <c r="I4286" s="133">
        <v>7874239462489.0801</v>
      </c>
      <c r="J4286" s="133">
        <v>214263924456.55576</v>
      </c>
      <c r="K4286" s="133">
        <v>150691483413.33969</v>
      </c>
      <c r="L4286" s="133">
        <v>1602847768996.1353</v>
      </c>
      <c r="M4286" s="133">
        <v>9996419926694.1621</v>
      </c>
      <c r="N4286" s="133">
        <v>10746839216598.355</v>
      </c>
      <c r="O4286" s="132">
        <v>0.49916451121562694</v>
      </c>
      <c r="P4286" s="132">
        <v>0.55249003158778465</v>
      </c>
      <c r="Q4286" s="133">
        <v>2650.9223523922929</v>
      </c>
      <c r="R4286" s="426">
        <v>0.9129889585497557</v>
      </c>
    </row>
    <row r="4287" spans="1:18">
      <c r="A4287" s="134">
        <f t="shared" si="66"/>
        <v>4282</v>
      </c>
      <c r="B4287" s="131">
        <v>10563755.578115333</v>
      </c>
      <c r="C4287" s="131">
        <v>5744433.9180888291</v>
      </c>
      <c r="D4287" s="131">
        <v>529005.21856428438</v>
      </c>
      <c r="E4287" s="131">
        <v>3935661.6039215941</v>
      </c>
      <c r="F4287" s="133">
        <v>211256869440.77893</v>
      </c>
      <c r="G4287" s="133">
        <v>28130609995.984398</v>
      </c>
      <c r="H4287" s="133">
        <v>445402115505.20227</v>
      </c>
      <c r="I4287" s="133">
        <v>12412494742805.873</v>
      </c>
      <c r="J4287" s="133">
        <v>157477717656.85971</v>
      </c>
      <c r="K4287" s="133">
        <v>50315373242.89518</v>
      </c>
      <c r="L4287" s="133">
        <v>1009121664806.7363</v>
      </c>
      <c r="M4287" s="133">
        <v>14074811614017.566</v>
      </c>
      <c r="N4287" s="133">
        <v>15151079221772.82</v>
      </c>
      <c r="O4287" s="132">
        <v>0.62529801950241837</v>
      </c>
      <c r="P4287" s="132">
        <v>0.68434371536041871</v>
      </c>
      <c r="Q4287" s="133">
        <v>3737.3160389178147</v>
      </c>
      <c r="R4287" s="426">
        <v>1.0080439514634822</v>
      </c>
    </row>
    <row r="4288" spans="1:18">
      <c r="A4288" s="134">
        <f t="shared" si="66"/>
        <v>4283</v>
      </c>
      <c r="B4288" s="131">
        <v>14242127.24799335</v>
      </c>
      <c r="C4288" s="131">
        <v>4913109.767087562</v>
      </c>
      <c r="D4288" s="131">
        <v>1324597.9063819577</v>
      </c>
      <c r="E4288" s="131">
        <v>4591552.7375616916</v>
      </c>
      <c r="F4288" s="133">
        <v>218745661095.34778</v>
      </c>
      <c r="G4288" s="133">
        <v>78024041958.891998</v>
      </c>
      <c r="H4288" s="133">
        <v>704104951441.95422</v>
      </c>
      <c r="I4288" s="133">
        <v>9393718538028.0117</v>
      </c>
      <c r="J4288" s="133">
        <v>298984430647.44922</v>
      </c>
      <c r="K4288" s="133">
        <v>90157833031.166183</v>
      </c>
      <c r="L4288" s="133">
        <v>3114701893989.2666</v>
      </c>
      <c r="M4288" s="133">
        <v>13601667647137.848</v>
      </c>
      <c r="N4288" s="133">
        <v>14540521864079.172</v>
      </c>
      <c r="O4288" s="132">
        <v>0.55234310557572519</v>
      </c>
      <c r="P4288" s="132">
        <v>0.63125672429546931</v>
      </c>
      <c r="Q4288" s="133">
        <v>3586.7098826046304</v>
      </c>
      <c r="R4288" s="426">
        <v>1.2198090997569702</v>
      </c>
    </row>
    <row r="4289" spans="1:18">
      <c r="A4289" s="134">
        <f t="shared" si="66"/>
        <v>4284</v>
      </c>
      <c r="B4289" s="131">
        <v>8595659.2540188804</v>
      </c>
      <c r="C4289" s="131">
        <v>15769648.455848839</v>
      </c>
      <c r="D4289" s="131">
        <v>1173896.7262176829</v>
      </c>
      <c r="E4289" s="131">
        <v>5529942.0487994906</v>
      </c>
      <c r="F4289" s="133">
        <v>240328655917.58154</v>
      </c>
      <c r="G4289" s="133">
        <v>41131888883.11795</v>
      </c>
      <c r="H4289" s="133">
        <v>537341915011.3783</v>
      </c>
      <c r="I4289" s="133">
        <v>19971616638105.227</v>
      </c>
      <c r="J4289" s="133">
        <v>279170356892.96088</v>
      </c>
      <c r="K4289" s="133">
        <v>107936254885.2339</v>
      </c>
      <c r="L4289" s="133">
        <v>2635172330769.7339</v>
      </c>
      <c r="M4289" s="133">
        <v>23531237495664.535</v>
      </c>
      <c r="N4289" s="133">
        <v>24876220341968.871</v>
      </c>
      <c r="O4289" s="132">
        <v>0.68721832859846221</v>
      </c>
      <c r="P4289" s="132">
        <v>0.74073349356382223</v>
      </c>
      <c r="Q4289" s="133">
        <v>6136.216167234551</v>
      </c>
      <c r="R4289" s="426">
        <v>0.96050283384475399</v>
      </c>
    </row>
    <row r="4290" spans="1:18">
      <c r="A4290" s="134">
        <f t="shared" si="66"/>
        <v>4285</v>
      </c>
      <c r="B4290" s="131">
        <v>10940450.575432064</v>
      </c>
      <c r="C4290" s="131">
        <v>7538606.5640726369</v>
      </c>
      <c r="D4290" s="131">
        <v>1785632.1433630039</v>
      </c>
      <c r="E4290" s="131">
        <v>3073801.9874825729</v>
      </c>
      <c r="F4290" s="133">
        <v>320613095969.32751</v>
      </c>
      <c r="G4290" s="133">
        <v>59838192155.657356</v>
      </c>
      <c r="H4290" s="133">
        <v>1117037333055.5381</v>
      </c>
      <c r="I4290" s="133">
        <v>15812808150327.629</v>
      </c>
      <c r="J4290" s="133">
        <v>199981464514.89679</v>
      </c>
      <c r="K4290" s="133">
        <v>139383469900.63297</v>
      </c>
      <c r="L4290" s="133">
        <v>4726162448743.4297</v>
      </c>
      <c r="M4290" s="133">
        <v>21995372866542.125</v>
      </c>
      <c r="N4290" s="133">
        <v>23512891254097.254</v>
      </c>
      <c r="O4290" s="132">
        <v>0.67619605738041533</v>
      </c>
      <c r="P4290" s="132">
        <v>0.761496430444493</v>
      </c>
      <c r="Q4290" s="133">
        <v>5799.9238416618782</v>
      </c>
      <c r="R4290" s="426">
        <v>1.2499615601081511</v>
      </c>
    </row>
    <row r="4291" spans="1:18">
      <c r="A4291" s="134">
        <f t="shared" si="66"/>
        <v>4286</v>
      </c>
      <c r="B4291" s="131">
        <v>10471025.230743067</v>
      </c>
      <c r="C4291" s="131">
        <v>14147922.563441502</v>
      </c>
      <c r="D4291" s="131">
        <v>727606.41886646103</v>
      </c>
      <c r="E4291" s="131">
        <v>3972248.0386628681</v>
      </c>
      <c r="F4291" s="133">
        <v>188487707751.5415</v>
      </c>
      <c r="G4291" s="133">
        <v>55030713088.044456</v>
      </c>
      <c r="H4291" s="133">
        <v>545422090119.6485</v>
      </c>
      <c r="I4291" s="133">
        <v>18216627436386.477</v>
      </c>
      <c r="J4291" s="133">
        <v>188890441367.7525</v>
      </c>
      <c r="K4291" s="133">
        <v>90416336764.401382</v>
      </c>
      <c r="L4291" s="133">
        <v>1676152112770.3147</v>
      </c>
      <c r="M4291" s="133">
        <v>20717508417408.598</v>
      </c>
      <c r="N4291" s="133">
        <v>21954425404110.594</v>
      </c>
      <c r="O4291" s="132">
        <v>0.67401513550753334</v>
      </c>
      <c r="P4291" s="132">
        <v>0.74350397635322274</v>
      </c>
      <c r="Q4291" s="133">
        <v>5415.4971396424753</v>
      </c>
      <c r="R4291" s="426">
        <v>1.1140761910197354</v>
      </c>
    </row>
    <row r="4292" spans="1:18">
      <c r="A4292" s="134">
        <f t="shared" si="66"/>
        <v>4287</v>
      </c>
      <c r="B4292" s="131">
        <v>9032720.4829561692</v>
      </c>
      <c r="C4292" s="131">
        <v>13688227.151305433</v>
      </c>
      <c r="D4292" s="131">
        <v>814508.09367223526</v>
      </c>
      <c r="E4292" s="131">
        <v>4119850.7439280148</v>
      </c>
      <c r="F4292" s="133">
        <v>231421178841.99872</v>
      </c>
      <c r="G4292" s="133">
        <v>49633372799.9767</v>
      </c>
      <c r="H4292" s="133">
        <v>651164416355.53418</v>
      </c>
      <c r="I4292" s="133">
        <v>18874164543758.637</v>
      </c>
      <c r="J4292" s="133">
        <v>173235774291.59021</v>
      </c>
      <c r="K4292" s="133">
        <v>102018668999.6131</v>
      </c>
      <c r="L4292" s="133">
        <v>2108772784032.9136</v>
      </c>
      <c r="M4292" s="133">
        <v>21909356187438.289</v>
      </c>
      <c r="N4292" s="133">
        <v>23258167285466.348</v>
      </c>
      <c r="O4292" s="132">
        <v>0.69415139250932401</v>
      </c>
      <c r="P4292" s="132">
        <v>0.75827780656352584</v>
      </c>
      <c r="Q4292" s="133">
        <v>5737.0910916295879</v>
      </c>
      <c r="R4292" s="426">
        <v>1.1469105686978194</v>
      </c>
    </row>
    <row r="4293" spans="1:18">
      <c r="A4293" s="134">
        <f t="shared" si="66"/>
        <v>4288</v>
      </c>
      <c r="B4293" s="131">
        <v>9729031.9105491303</v>
      </c>
      <c r="C4293" s="131">
        <v>13778232.408093428</v>
      </c>
      <c r="D4293" s="131">
        <v>398872.41820603603</v>
      </c>
      <c r="E4293" s="131">
        <v>4978515.1894250894</v>
      </c>
      <c r="F4293" s="133">
        <v>273700038053.0065</v>
      </c>
      <c r="G4293" s="133">
        <v>78162779193.299637</v>
      </c>
      <c r="H4293" s="133">
        <v>509673814976.70703</v>
      </c>
      <c r="I4293" s="133">
        <v>23054898703225.328</v>
      </c>
      <c r="J4293" s="133">
        <v>456621017831.87079</v>
      </c>
      <c r="K4293" s="133">
        <v>44072428665.488533</v>
      </c>
      <c r="L4293" s="133">
        <v>916733471218.33496</v>
      </c>
      <c r="M4293" s="133">
        <v>24981999435917.73</v>
      </c>
      <c r="N4293" s="133">
        <v>26489688798383.172</v>
      </c>
      <c r="O4293" s="132">
        <v>0.71988965585826237</v>
      </c>
      <c r="P4293" s="132">
        <v>0.78137700061048465</v>
      </c>
      <c r="Q4293" s="133">
        <v>6534.2103597393125</v>
      </c>
      <c r="R4293" s="426">
        <v>1.1930185141255134</v>
      </c>
    </row>
    <row r="4294" spans="1:18">
      <c r="A4294" s="134">
        <f t="shared" si="66"/>
        <v>4289</v>
      </c>
      <c r="B4294" s="131">
        <v>13301483.007771328</v>
      </c>
      <c r="C4294" s="131">
        <v>20377940.431786761</v>
      </c>
      <c r="D4294" s="131">
        <v>940453.23410251248</v>
      </c>
      <c r="E4294" s="131">
        <v>3587411.0137588382</v>
      </c>
      <c r="F4294" s="133">
        <v>283620641651.94843</v>
      </c>
      <c r="G4294" s="133">
        <v>64448919409.014801</v>
      </c>
      <c r="H4294" s="133">
        <v>557871921219.12109</v>
      </c>
      <c r="I4294" s="133">
        <v>26475785481625.645</v>
      </c>
      <c r="J4294" s="133">
        <v>98517011262.555984</v>
      </c>
      <c r="K4294" s="133">
        <v>106410871322.10574</v>
      </c>
      <c r="L4294" s="133">
        <v>2816781188153.9976</v>
      </c>
      <c r="M4294" s="133">
        <v>30055366473583.422</v>
      </c>
      <c r="N4294" s="133">
        <v>31974918016864.684</v>
      </c>
      <c r="O4294" s="132">
        <v>0.70698382780490276</v>
      </c>
      <c r="P4294" s="132">
        <v>0.76411978964802285</v>
      </c>
      <c r="Q4294" s="133">
        <v>7887.2516075147223</v>
      </c>
      <c r="R4294" s="426">
        <v>1.3951228653973884</v>
      </c>
    </row>
    <row r="4295" spans="1:18">
      <c r="A4295" s="134">
        <f t="shared" si="66"/>
        <v>4290</v>
      </c>
      <c r="B4295" s="131">
        <v>10098684.171036039</v>
      </c>
      <c r="C4295" s="131">
        <v>3326912.2280570525</v>
      </c>
      <c r="D4295" s="131">
        <v>733697.80728532374</v>
      </c>
      <c r="E4295" s="131">
        <v>3601957.0572716361</v>
      </c>
      <c r="F4295" s="133">
        <v>240949917062.37717</v>
      </c>
      <c r="G4295" s="133">
        <v>39327275180.992676</v>
      </c>
      <c r="H4295" s="133">
        <v>700108477609.53271</v>
      </c>
      <c r="I4295" s="133">
        <v>8195292069369.6064</v>
      </c>
      <c r="J4295" s="133">
        <v>195418863376.75858</v>
      </c>
      <c r="K4295" s="133">
        <v>94974627590.431885</v>
      </c>
      <c r="L4295" s="133">
        <v>1613019726210.8013</v>
      </c>
      <c r="M4295" s="133">
        <v>10798813764157.129</v>
      </c>
      <c r="N4295" s="133">
        <v>11586091104311.129</v>
      </c>
      <c r="O4295" s="132">
        <v>0.56539001909127062</v>
      </c>
      <c r="P4295" s="132">
        <v>0.63409436599365288</v>
      </c>
      <c r="Q4295" s="133">
        <v>2857.9405782711219</v>
      </c>
      <c r="R4295" s="426">
        <v>1.1624052533003404</v>
      </c>
    </row>
    <row r="4296" spans="1:18">
      <c r="A4296" s="134">
        <f t="shared" ref="A4296:A4359" si="67">A4295+1</f>
        <v>4291</v>
      </c>
      <c r="B4296" s="131">
        <v>7558044.7726867516</v>
      </c>
      <c r="C4296" s="131">
        <v>8550137.2040476445</v>
      </c>
      <c r="D4296" s="131">
        <v>875088.81608912884</v>
      </c>
      <c r="E4296" s="131">
        <v>4779981.327415796</v>
      </c>
      <c r="F4296" s="133">
        <v>252638800270.36279</v>
      </c>
      <c r="G4296" s="133">
        <v>53780394479.488358</v>
      </c>
      <c r="H4296" s="133">
        <v>482622189559.36768</v>
      </c>
      <c r="I4296" s="133">
        <v>15645552665162.99</v>
      </c>
      <c r="J4296" s="133">
        <v>178062825076.5126</v>
      </c>
      <c r="K4296" s="133">
        <v>77028278097.081024</v>
      </c>
      <c r="L4296" s="133">
        <v>1712171218470.7944</v>
      </c>
      <c r="M4296" s="133">
        <v>18095437176366.742</v>
      </c>
      <c r="N4296" s="133">
        <v>19278789147596.965</v>
      </c>
      <c r="O4296" s="132">
        <v>0.64418109339374163</v>
      </c>
      <c r="P4296" s="132">
        <v>0.70001265241745136</v>
      </c>
      <c r="Q4296" s="133">
        <v>4755.4980630480923</v>
      </c>
      <c r="R4296" s="426">
        <v>0.93527548268343064</v>
      </c>
    </row>
    <row r="4297" spans="1:18">
      <c r="A4297" s="134">
        <f t="shared" si="67"/>
        <v>4292</v>
      </c>
      <c r="B4297" s="131">
        <v>9340215.7731609922</v>
      </c>
      <c r="C4297" s="131">
        <v>4016243.3866152521</v>
      </c>
      <c r="D4297" s="131">
        <v>1131625.6416138769</v>
      </c>
      <c r="E4297" s="131">
        <v>7353037.0277587269</v>
      </c>
      <c r="F4297" s="133">
        <v>190458376073.92792</v>
      </c>
      <c r="G4297" s="133">
        <v>67337483707.666183</v>
      </c>
      <c r="H4297" s="133">
        <v>518132594185.80334</v>
      </c>
      <c r="I4297" s="133">
        <v>7968342018280.918</v>
      </c>
      <c r="J4297" s="133">
        <v>526752768762.5675</v>
      </c>
      <c r="K4297" s="133">
        <v>96413066407.324982</v>
      </c>
      <c r="L4297" s="133">
        <v>3453237084667.5234</v>
      </c>
      <c r="M4297" s="133">
        <v>12562877532304.137</v>
      </c>
      <c r="N4297" s="133">
        <v>13406832477123.977</v>
      </c>
      <c r="O4297" s="132">
        <v>0.55414888091229164</v>
      </c>
      <c r="P4297" s="132">
        <v>0.63000367463717766</v>
      </c>
      <c r="Q4297" s="133">
        <v>3307.0627718608725</v>
      </c>
      <c r="R4297" s="426">
        <v>1.2796080291497922</v>
      </c>
    </row>
    <row r="4298" spans="1:18">
      <c r="A4298" s="134">
        <f t="shared" si="67"/>
        <v>4293</v>
      </c>
      <c r="B4298" s="131">
        <v>8893612.024093505</v>
      </c>
      <c r="C4298" s="131">
        <v>13484375.980040887</v>
      </c>
      <c r="D4298" s="131">
        <v>978893.76015756652</v>
      </c>
      <c r="E4298" s="131">
        <v>3879863.1911446694</v>
      </c>
      <c r="F4298" s="133">
        <v>176232623706.13794</v>
      </c>
      <c r="G4298" s="133">
        <v>56047363552.353737</v>
      </c>
      <c r="H4298" s="133">
        <v>747531465270.17139</v>
      </c>
      <c r="I4298" s="133">
        <v>20794569882205.727</v>
      </c>
      <c r="J4298" s="133">
        <v>246748007503.76068</v>
      </c>
      <c r="K4298" s="133">
        <v>68783193791.907959</v>
      </c>
      <c r="L4298" s="133">
        <v>1931624994961.7949</v>
      </c>
      <c r="M4298" s="133">
        <v>23789257543733.359</v>
      </c>
      <c r="N4298" s="133">
        <v>25373009501495.383</v>
      </c>
      <c r="O4298" s="132">
        <v>0.70259057768325051</v>
      </c>
      <c r="P4298" s="132">
        <v>0.77499627311677699</v>
      </c>
      <c r="Q4298" s="133">
        <v>6258.7591271572228</v>
      </c>
      <c r="R4298" s="426">
        <v>0.97355178087956984</v>
      </c>
    </row>
    <row r="4299" spans="1:18">
      <c r="A4299" s="134">
        <f t="shared" si="67"/>
        <v>4294</v>
      </c>
      <c r="B4299" s="131">
        <v>10902872.917688642</v>
      </c>
      <c r="C4299" s="131">
        <v>21084841.525586002</v>
      </c>
      <c r="D4299" s="131">
        <v>1064027.4953357102</v>
      </c>
      <c r="E4299" s="131">
        <v>4717553.9276076369</v>
      </c>
      <c r="F4299" s="133">
        <v>259354116302.81848</v>
      </c>
      <c r="G4299" s="133">
        <v>74974915240.242874</v>
      </c>
      <c r="H4299" s="133">
        <v>476381809132.93201</v>
      </c>
      <c r="I4299" s="133">
        <v>26068075074161.684</v>
      </c>
      <c r="J4299" s="133">
        <v>278684120420.36163</v>
      </c>
      <c r="K4299" s="133">
        <v>209397407170.03259</v>
      </c>
      <c r="L4299" s="133">
        <v>2633517236441.0508</v>
      </c>
      <c r="M4299" s="133">
        <v>29666055647326.063</v>
      </c>
      <c r="N4299" s="133">
        <v>31500465441858.57</v>
      </c>
      <c r="O4299" s="132">
        <v>0.701284452519922</v>
      </c>
      <c r="P4299" s="132">
        <v>0.7645017640931171</v>
      </c>
      <c r="Q4299" s="133">
        <v>7770.2184119039393</v>
      </c>
      <c r="R4299" s="426">
        <v>1.0423245972809239</v>
      </c>
    </row>
    <row r="4300" spans="1:18">
      <c r="A4300" s="134">
        <f t="shared" si="67"/>
        <v>4295</v>
      </c>
      <c r="B4300" s="131">
        <v>11579546.097191621</v>
      </c>
      <c r="C4300" s="131">
        <v>5942999.577841538</v>
      </c>
      <c r="D4300" s="131">
        <v>1055638.8195705591</v>
      </c>
      <c r="E4300" s="131">
        <v>5401401.2915009931</v>
      </c>
      <c r="F4300" s="133">
        <v>261732898577.47321</v>
      </c>
      <c r="G4300" s="133">
        <v>55306700377.436569</v>
      </c>
      <c r="H4300" s="133">
        <v>236475115385.737</v>
      </c>
      <c r="I4300" s="133">
        <v>12489445123269.979</v>
      </c>
      <c r="J4300" s="133">
        <v>370423176357.03101</v>
      </c>
      <c r="K4300" s="133">
        <v>119728299991.03616</v>
      </c>
      <c r="L4300" s="133">
        <v>2294518975881.7451</v>
      </c>
      <c r="M4300" s="133">
        <v>15510590690885.527</v>
      </c>
      <c r="N4300" s="133">
        <v>16622873703849.373</v>
      </c>
      <c r="O4300" s="132">
        <v>0.6029898139050639</v>
      </c>
      <c r="P4300" s="132">
        <v>0.66651500100908845</v>
      </c>
      <c r="Q4300" s="133">
        <v>4100.3635184630912</v>
      </c>
      <c r="R4300" s="426">
        <v>1.0175838244278488</v>
      </c>
    </row>
    <row r="4301" spans="1:18">
      <c r="A4301" s="134">
        <f t="shared" si="67"/>
        <v>4296</v>
      </c>
      <c r="B4301" s="131">
        <v>6689704.4228770379</v>
      </c>
      <c r="C4301" s="131">
        <v>3970072.2287934623</v>
      </c>
      <c r="D4301" s="131">
        <v>754091.45867247297</v>
      </c>
      <c r="E4301" s="131">
        <v>5696674.5565686058</v>
      </c>
      <c r="F4301" s="133">
        <v>213634728727.09308</v>
      </c>
      <c r="G4301" s="133">
        <v>60097255429.363998</v>
      </c>
      <c r="H4301" s="133">
        <v>352122725701.9046</v>
      </c>
      <c r="I4301" s="133">
        <v>9795946958495.0137</v>
      </c>
      <c r="J4301" s="133">
        <v>268539303876.31406</v>
      </c>
      <c r="K4301" s="133">
        <v>89104329799.096603</v>
      </c>
      <c r="L4301" s="133">
        <v>1270003555898.4832</v>
      </c>
      <c r="M4301" s="133">
        <v>11775716873770.811</v>
      </c>
      <c r="N4301" s="133">
        <v>12612894652284.553</v>
      </c>
      <c r="O4301" s="132">
        <v>0.55430416817328443</v>
      </c>
      <c r="P4301" s="132">
        <v>0.61651764569716838</v>
      </c>
      <c r="Q4301" s="133">
        <v>3111.2221638590413</v>
      </c>
      <c r="R4301" s="426">
        <v>0.8827934205090382</v>
      </c>
    </row>
    <row r="4302" spans="1:18">
      <c r="A4302" s="134">
        <f t="shared" si="67"/>
        <v>4297</v>
      </c>
      <c r="B4302" s="131">
        <v>10492887.314398564</v>
      </c>
      <c r="C4302" s="131">
        <v>12794417.898641927</v>
      </c>
      <c r="D4302" s="131">
        <v>704747.6241319644</v>
      </c>
      <c r="E4302" s="131">
        <v>3219982.6090962607</v>
      </c>
      <c r="F4302" s="133">
        <v>216514811179.75458</v>
      </c>
      <c r="G4302" s="133">
        <v>41663005956.604195</v>
      </c>
      <c r="H4302" s="133">
        <v>435847671664.59045</v>
      </c>
      <c r="I4302" s="133">
        <v>20022858174604.23</v>
      </c>
      <c r="J4302" s="133">
        <v>132781613748.74559</v>
      </c>
      <c r="K4302" s="133">
        <v>102910883984.79356</v>
      </c>
      <c r="L4302" s="133">
        <v>1863488442462.8081</v>
      </c>
      <c r="M4302" s="133">
        <v>22557886786465.168</v>
      </c>
      <c r="N4302" s="133">
        <v>24032248736521.172</v>
      </c>
      <c r="O4302" s="132">
        <v>0.695989648069679</v>
      </c>
      <c r="P4302" s="132">
        <v>0.75220809704060854</v>
      </c>
      <c r="Q4302" s="133">
        <v>5928.0337287916063</v>
      </c>
      <c r="R4302" s="426">
        <v>1.2853096318370085</v>
      </c>
    </row>
    <row r="4303" spans="1:18">
      <c r="A4303" s="134">
        <f t="shared" si="67"/>
        <v>4298</v>
      </c>
      <c r="B4303" s="131">
        <v>19423576.869799744</v>
      </c>
      <c r="C4303" s="131">
        <v>11529573.603922969</v>
      </c>
      <c r="D4303" s="131">
        <v>390828.18413776852</v>
      </c>
      <c r="E4303" s="131">
        <v>5824783.731282603</v>
      </c>
      <c r="F4303" s="133">
        <v>172784805569.95004</v>
      </c>
      <c r="G4303" s="133">
        <v>41927639117.647758</v>
      </c>
      <c r="H4303" s="133">
        <v>0</v>
      </c>
      <c r="I4303" s="133">
        <v>14918775595221.527</v>
      </c>
      <c r="J4303" s="133">
        <v>271693735546.78928</v>
      </c>
      <c r="K4303" s="133">
        <v>53966777193.516426</v>
      </c>
      <c r="L4303" s="133">
        <v>1018043985255.7521</v>
      </c>
      <c r="M4303" s="133">
        <v>16262480093217.584</v>
      </c>
      <c r="N4303" s="133">
        <v>17154172677687.68</v>
      </c>
      <c r="O4303" s="132">
        <v>0.47396979152863206</v>
      </c>
      <c r="P4303" s="132">
        <v>0.55752032707491939</v>
      </c>
      <c r="Q4303" s="133">
        <v>4231.4190127497977</v>
      </c>
      <c r="R4303" s="426">
        <v>1.3020834826360657</v>
      </c>
    </row>
    <row r="4304" spans="1:18">
      <c r="A4304" s="134">
        <f t="shared" si="67"/>
        <v>4299</v>
      </c>
      <c r="B4304" s="131">
        <v>11969206.700616447</v>
      </c>
      <c r="C4304" s="131">
        <v>7081674.8994822819</v>
      </c>
      <c r="D4304" s="131">
        <v>969356.69437135081</v>
      </c>
      <c r="E4304" s="131">
        <v>5912497.5964201335</v>
      </c>
      <c r="F4304" s="133">
        <v>261703681514.73132</v>
      </c>
      <c r="G4304" s="133">
        <v>76098322676.850128</v>
      </c>
      <c r="H4304" s="133">
        <v>584070974680.0498</v>
      </c>
      <c r="I4304" s="133">
        <v>11140559823145.5</v>
      </c>
      <c r="J4304" s="133">
        <v>473588021829.33173</v>
      </c>
      <c r="K4304" s="133">
        <v>90396804688.42543</v>
      </c>
      <c r="L4304" s="133">
        <v>2085436211664.0112</v>
      </c>
      <c r="M4304" s="133">
        <v>14374051836007.32</v>
      </c>
      <c r="N4304" s="133">
        <v>15324953333025.965</v>
      </c>
      <c r="O4304" s="132">
        <v>0.5763185493974381</v>
      </c>
      <c r="P4304" s="132">
        <v>0.6438673357075162</v>
      </c>
      <c r="Q4304" s="133">
        <v>3780.2055582205144</v>
      </c>
      <c r="R4304" s="426">
        <v>1.0858803640706987</v>
      </c>
    </row>
    <row r="4305" spans="1:18">
      <c r="A4305" s="134">
        <f t="shared" si="67"/>
        <v>4300</v>
      </c>
      <c r="B4305" s="131">
        <v>12022983.398703132</v>
      </c>
      <c r="C4305" s="131">
        <v>6747513.486205983</v>
      </c>
      <c r="D4305" s="131">
        <v>633705.42592102103</v>
      </c>
      <c r="E4305" s="131">
        <v>5800635.5361228175</v>
      </c>
      <c r="F4305" s="133">
        <v>197487615623.57025</v>
      </c>
      <c r="G4305" s="133">
        <v>69816387513.23851</v>
      </c>
      <c r="H4305" s="133">
        <v>654101702619.39856</v>
      </c>
      <c r="I4305" s="133">
        <v>12333694307225.094</v>
      </c>
      <c r="J4305" s="133">
        <v>347099192259.81561</v>
      </c>
      <c r="K4305" s="133">
        <v>52353899965.9683</v>
      </c>
      <c r="L4305" s="133">
        <v>1265645169958.4666</v>
      </c>
      <c r="M4305" s="133">
        <v>14652894272028.744</v>
      </c>
      <c r="N4305" s="133">
        <v>15649037511610.102</v>
      </c>
      <c r="O4305" s="132">
        <v>0.59757359548676559</v>
      </c>
      <c r="P4305" s="132">
        <v>0.65832021702431587</v>
      </c>
      <c r="Q4305" s="133">
        <v>3860.1473881623338</v>
      </c>
      <c r="R4305" s="426">
        <v>1.0088307449990972</v>
      </c>
    </row>
    <row r="4306" spans="1:18">
      <c r="A4306" s="134">
        <f t="shared" si="67"/>
        <v>4301</v>
      </c>
      <c r="B4306" s="131">
        <v>11167447.190988451</v>
      </c>
      <c r="C4306" s="131">
        <v>4476936.3174698018</v>
      </c>
      <c r="D4306" s="131">
        <v>972236.72387423343</v>
      </c>
      <c r="E4306" s="131">
        <v>5880562.9663426159</v>
      </c>
      <c r="F4306" s="133">
        <v>198309159011.75281</v>
      </c>
      <c r="G4306" s="133">
        <v>52330508173.366524</v>
      </c>
      <c r="H4306" s="133">
        <v>307736373490.80768</v>
      </c>
      <c r="I4306" s="133">
        <v>8484545217636.3633</v>
      </c>
      <c r="J4306" s="133">
        <v>285836090449.31464</v>
      </c>
      <c r="K4306" s="133">
        <v>87518863722.374023</v>
      </c>
      <c r="L4306" s="133">
        <v>1804044538118.218</v>
      </c>
      <c r="M4306" s="133">
        <v>10969681083417.078</v>
      </c>
      <c r="N4306" s="133">
        <v>11658155950216.264</v>
      </c>
      <c r="O4306" s="132">
        <v>0.51888932035383073</v>
      </c>
      <c r="P4306" s="132">
        <v>0.56671344765344522</v>
      </c>
      <c r="Q4306" s="133">
        <v>2875.7168106108197</v>
      </c>
      <c r="R4306" s="426">
        <v>0.89151262753845351</v>
      </c>
    </row>
    <row r="4307" spans="1:18">
      <c r="A4307" s="134">
        <f t="shared" si="67"/>
        <v>4302</v>
      </c>
      <c r="B4307" s="131">
        <v>4732717.6603173995</v>
      </c>
      <c r="C4307" s="131">
        <v>4439750.1540719802</v>
      </c>
      <c r="D4307" s="131">
        <v>862088.26066588378</v>
      </c>
      <c r="E4307" s="131">
        <v>3629117.5029654317</v>
      </c>
      <c r="F4307" s="133">
        <v>257137261302.06842</v>
      </c>
      <c r="G4307" s="133">
        <v>49965549919.558441</v>
      </c>
      <c r="H4307" s="133">
        <v>512513006370.81854</v>
      </c>
      <c r="I4307" s="133">
        <v>11179077544259.053</v>
      </c>
      <c r="J4307" s="133">
        <v>232911109691.21375</v>
      </c>
      <c r="K4307" s="133">
        <v>74955510618.936066</v>
      </c>
      <c r="L4307" s="133">
        <v>2181294526157.9011</v>
      </c>
      <c r="M4307" s="133">
        <v>14180751697097.92</v>
      </c>
      <c r="N4307" s="133">
        <v>15306758435015.57</v>
      </c>
      <c r="O4307" s="132">
        <v>0.69256075846902665</v>
      </c>
      <c r="P4307" s="132">
        <v>0.75073278960183809</v>
      </c>
      <c r="Q4307" s="133">
        <v>3775.7174235361545</v>
      </c>
      <c r="R4307" s="426">
        <v>1.0314323976941362</v>
      </c>
    </row>
    <row r="4308" spans="1:18">
      <c r="A4308" s="134">
        <f t="shared" si="67"/>
        <v>4303</v>
      </c>
      <c r="B4308" s="131">
        <v>9421056.3419296909</v>
      </c>
      <c r="C4308" s="131">
        <v>4381409.8696782831</v>
      </c>
      <c r="D4308" s="131">
        <v>1033849.6271771282</v>
      </c>
      <c r="E4308" s="131">
        <v>5077866.0504629314</v>
      </c>
      <c r="F4308" s="133">
        <v>230728345434.15045</v>
      </c>
      <c r="G4308" s="133">
        <v>54902421894.838821</v>
      </c>
      <c r="H4308" s="133">
        <v>789770082200.06812</v>
      </c>
      <c r="I4308" s="133">
        <v>9141302323798.291</v>
      </c>
      <c r="J4308" s="133">
        <v>318790134446.97845</v>
      </c>
      <c r="K4308" s="133">
        <v>74718122486.135483</v>
      </c>
      <c r="L4308" s="133">
        <v>2628114018214.5498</v>
      </c>
      <c r="M4308" s="133">
        <v>12952694681146.023</v>
      </c>
      <c r="N4308" s="133">
        <v>13903582164887.014</v>
      </c>
      <c r="O4308" s="132">
        <v>0.58350244476355373</v>
      </c>
      <c r="P4308" s="132">
        <v>0.68013951348312851</v>
      </c>
      <c r="Q4308" s="133">
        <v>3429.5959952854005</v>
      </c>
      <c r="R4308" s="426">
        <v>1.2906365992717179</v>
      </c>
    </row>
    <row r="4309" spans="1:18">
      <c r="A4309" s="134">
        <f t="shared" si="67"/>
        <v>4304</v>
      </c>
      <c r="B4309" s="131">
        <v>7415839.029887001</v>
      </c>
      <c r="C4309" s="131">
        <v>7831727.2513791109</v>
      </c>
      <c r="D4309" s="131">
        <v>1352827.2381989958</v>
      </c>
      <c r="E4309" s="131">
        <v>6092778.2854632344</v>
      </c>
      <c r="F4309" s="133">
        <v>222772569138.17099</v>
      </c>
      <c r="G4309" s="133">
        <v>53448424727.618614</v>
      </c>
      <c r="H4309" s="133">
        <v>622497441746.52734</v>
      </c>
      <c r="I4309" s="133">
        <v>11274986074630.674</v>
      </c>
      <c r="J4309" s="133">
        <v>315020269511.80591</v>
      </c>
      <c r="K4309" s="133">
        <v>128635087214.1586</v>
      </c>
      <c r="L4309" s="133">
        <v>3067780319214.2227</v>
      </c>
      <c r="M4309" s="133">
        <v>15408919192317.389</v>
      </c>
      <c r="N4309" s="133">
        <v>16402790251261.32</v>
      </c>
      <c r="O4309" s="132">
        <v>0.59269996401691472</v>
      </c>
      <c r="P4309" s="132">
        <v>0.6737469379627784</v>
      </c>
      <c r="Q4309" s="133">
        <v>4046.0755429850324</v>
      </c>
      <c r="R4309" s="426">
        <v>1.1265931428328315</v>
      </c>
    </row>
    <row r="4310" spans="1:18">
      <c r="A4310" s="134">
        <f t="shared" si="67"/>
        <v>4305</v>
      </c>
      <c r="B4310" s="131">
        <v>7897606.6064641075</v>
      </c>
      <c r="C4310" s="131">
        <v>4026729.482109529</v>
      </c>
      <c r="D4310" s="131">
        <v>1038962.9130657453</v>
      </c>
      <c r="E4310" s="131">
        <v>3783691.6803352935</v>
      </c>
      <c r="F4310" s="133">
        <v>206891476523.24799</v>
      </c>
      <c r="G4310" s="133">
        <v>51971565833.18399</v>
      </c>
      <c r="H4310" s="133">
        <v>741369185142.90918</v>
      </c>
      <c r="I4310" s="133">
        <v>9651620849890.1641</v>
      </c>
      <c r="J4310" s="133">
        <v>222168895095.77469</v>
      </c>
      <c r="K4310" s="133">
        <v>84449765634.0905</v>
      </c>
      <c r="L4310" s="133">
        <v>2155004499441.3411</v>
      </c>
      <c r="M4310" s="133">
        <v>12854613195204.281</v>
      </c>
      <c r="N4310" s="133">
        <v>13804120526330.471</v>
      </c>
      <c r="O4310" s="132">
        <v>0.6105547227935223</v>
      </c>
      <c r="P4310" s="132">
        <v>0.6868686499199389</v>
      </c>
      <c r="Q4310" s="133">
        <v>3405.0617973188137</v>
      </c>
      <c r="R4310" s="426">
        <v>0.9782860583377988</v>
      </c>
    </row>
    <row r="4311" spans="1:18">
      <c r="A4311" s="134">
        <f t="shared" si="67"/>
        <v>4306</v>
      </c>
      <c r="B4311" s="131">
        <v>10655605.910238808</v>
      </c>
      <c r="C4311" s="131">
        <v>8467325.8913042936</v>
      </c>
      <c r="D4311" s="131">
        <v>810319.86957281595</v>
      </c>
      <c r="E4311" s="131">
        <v>4878987.2416370222</v>
      </c>
      <c r="F4311" s="133">
        <v>295973556819.49792</v>
      </c>
      <c r="G4311" s="133">
        <v>78377768491.750824</v>
      </c>
      <c r="H4311" s="133">
        <v>668209561702.23926</v>
      </c>
      <c r="I4311" s="133">
        <v>15776616051868.086</v>
      </c>
      <c r="J4311" s="133">
        <v>280968671861.34296</v>
      </c>
      <c r="K4311" s="133">
        <v>61176986361.204422</v>
      </c>
      <c r="L4311" s="133">
        <v>1670915181967.252</v>
      </c>
      <c r="M4311" s="133">
        <v>18457886453760.125</v>
      </c>
      <c r="N4311" s="133">
        <v>19575551317287.223</v>
      </c>
      <c r="O4311" s="132">
        <v>0.65860527224940391</v>
      </c>
      <c r="P4311" s="132">
        <v>0.71969795395117453</v>
      </c>
      <c r="Q4311" s="133">
        <v>4828.7003742691722</v>
      </c>
      <c r="R4311" s="426">
        <v>0.99785578046550005</v>
      </c>
    </row>
    <row r="4312" spans="1:18">
      <c r="A4312" s="134">
        <f t="shared" si="67"/>
        <v>4307</v>
      </c>
      <c r="B4312" s="131">
        <v>13050148.037175894</v>
      </c>
      <c r="C4312" s="131">
        <v>5517869.6305946922</v>
      </c>
      <c r="D4312" s="131">
        <v>1050035.2527588154</v>
      </c>
      <c r="E4312" s="131">
        <v>6633539.4373944122</v>
      </c>
      <c r="F4312" s="133">
        <v>215068540756.87604</v>
      </c>
      <c r="G4312" s="133">
        <v>58154015840.950226</v>
      </c>
      <c r="H4312" s="133">
        <v>816576605693.82129</v>
      </c>
      <c r="I4312" s="133">
        <v>9809116536213.9492</v>
      </c>
      <c r="J4312" s="133">
        <v>245641812517.79514</v>
      </c>
      <c r="K4312" s="133">
        <v>101279488906.22528</v>
      </c>
      <c r="L4312" s="133">
        <v>1788728913346.0425</v>
      </c>
      <c r="M4312" s="133">
        <v>12761343356677.832</v>
      </c>
      <c r="N4312" s="133">
        <v>13631417660997.342</v>
      </c>
      <c r="O4312" s="132">
        <v>0.51728036540142763</v>
      </c>
      <c r="P4312" s="132">
        <v>0.58582988561670502</v>
      </c>
      <c r="Q4312" s="133">
        <v>3362.4611891952004</v>
      </c>
      <c r="R4312" s="426">
        <v>0.87084686451654736</v>
      </c>
    </row>
    <row r="4313" spans="1:18">
      <c r="A4313" s="134">
        <f t="shared" si="67"/>
        <v>4308</v>
      </c>
      <c r="B4313" s="131">
        <v>8624431.6423864607</v>
      </c>
      <c r="C4313" s="131">
        <v>4478755.1784534203</v>
      </c>
      <c r="D4313" s="131">
        <v>1733421.2721260632</v>
      </c>
      <c r="E4313" s="131">
        <v>4942891.4084874485</v>
      </c>
      <c r="F4313" s="133">
        <v>219447074376.00256</v>
      </c>
      <c r="G4313" s="133">
        <v>59091622274.124573</v>
      </c>
      <c r="H4313" s="133">
        <v>730755896713.26855</v>
      </c>
      <c r="I4313" s="133">
        <v>7777443315319.5215</v>
      </c>
      <c r="J4313" s="133">
        <v>307513842599.33453</v>
      </c>
      <c r="K4313" s="133">
        <v>80674217015.562134</v>
      </c>
      <c r="L4313" s="133">
        <v>3230589176948.6147</v>
      </c>
      <c r="M4313" s="133">
        <v>12126976448596.303</v>
      </c>
      <c r="N4313" s="133">
        <v>12973215153548.928</v>
      </c>
      <c r="O4313" s="132">
        <v>0.54952956361129923</v>
      </c>
      <c r="P4313" s="132">
        <v>0.63770304989539661</v>
      </c>
      <c r="Q4313" s="133">
        <v>3200.1024059074807</v>
      </c>
      <c r="R4313" s="426">
        <v>1.0007265630908899</v>
      </c>
    </row>
    <row r="4314" spans="1:18">
      <c r="A4314" s="134">
        <f t="shared" si="67"/>
        <v>4309</v>
      </c>
      <c r="B4314" s="131">
        <v>10779587.668062732</v>
      </c>
      <c r="C4314" s="131">
        <v>5866229.6482838346</v>
      </c>
      <c r="D4314" s="131">
        <v>854943.2416376269</v>
      </c>
      <c r="E4314" s="131">
        <v>4417340.2477523051</v>
      </c>
      <c r="F4314" s="133">
        <v>163977307902.32214</v>
      </c>
      <c r="G4314" s="133">
        <v>41977317064.646149</v>
      </c>
      <c r="H4314" s="133">
        <v>752350477252.76843</v>
      </c>
      <c r="I4314" s="133">
        <v>8529937016604.4834</v>
      </c>
      <c r="J4314" s="133">
        <v>326834548387.43231</v>
      </c>
      <c r="K4314" s="133">
        <v>88727981934.778564</v>
      </c>
      <c r="L4314" s="133">
        <v>1616613067685.3323</v>
      </c>
      <c r="M4314" s="133">
        <v>11314463091864.795</v>
      </c>
      <c r="N4314" s="133">
        <v>12157939832286.537</v>
      </c>
      <c r="O4314" s="132">
        <v>0.55690898790708077</v>
      </c>
      <c r="P4314" s="132">
        <v>0.62599470331053386</v>
      </c>
      <c r="Q4314" s="133">
        <v>2998.9984786103942</v>
      </c>
      <c r="R4314" s="426">
        <v>0.93406536223023862</v>
      </c>
    </row>
    <row r="4315" spans="1:18">
      <c r="A4315" s="134">
        <f t="shared" si="67"/>
        <v>4310</v>
      </c>
      <c r="B4315" s="131">
        <v>10538939.760466093</v>
      </c>
      <c r="C4315" s="131">
        <v>12847773.827852827</v>
      </c>
      <c r="D4315" s="131">
        <v>1299360.839969005</v>
      </c>
      <c r="E4315" s="131">
        <v>5445171.1399523113</v>
      </c>
      <c r="F4315" s="133">
        <v>269358956978.28229</v>
      </c>
      <c r="G4315" s="133">
        <v>59651993245.83403</v>
      </c>
      <c r="H4315" s="133">
        <v>561351769767.17993</v>
      </c>
      <c r="I4315" s="133">
        <v>17729737614033.234</v>
      </c>
      <c r="J4315" s="133">
        <v>475264526823.8916</v>
      </c>
      <c r="K4315" s="133">
        <v>141927444005.14655</v>
      </c>
      <c r="L4315" s="133">
        <v>2513096838368.0747</v>
      </c>
      <c r="M4315" s="133">
        <v>21421378192997.527</v>
      </c>
      <c r="N4315" s="133">
        <v>22736535501651.91</v>
      </c>
      <c r="O4315" s="132">
        <v>0.66331055686191365</v>
      </c>
      <c r="P4315" s="132">
        <v>0.72257688748908777</v>
      </c>
      <c r="Q4315" s="133">
        <v>5608.4202026768398</v>
      </c>
      <c r="R4315" s="426">
        <v>0.91126855405990415</v>
      </c>
    </row>
    <row r="4316" spans="1:18">
      <c r="A4316" s="134">
        <f t="shared" si="67"/>
        <v>4311</v>
      </c>
      <c r="B4316" s="131">
        <v>13171328.095591944</v>
      </c>
      <c r="C4316" s="131">
        <v>4856365.1137391273</v>
      </c>
      <c r="D4316" s="131">
        <v>920346.52605506359</v>
      </c>
      <c r="E4316" s="131">
        <v>3254360.388459505</v>
      </c>
      <c r="F4316" s="133">
        <v>212003293835.92114</v>
      </c>
      <c r="G4316" s="133">
        <v>43923746935.564606</v>
      </c>
      <c r="H4316" s="133">
        <v>345747329347.51611</v>
      </c>
      <c r="I4316" s="133">
        <v>10072897539346.658</v>
      </c>
      <c r="J4316" s="133">
        <v>109348733698.85674</v>
      </c>
      <c r="K4316" s="133">
        <v>113537084401.93867</v>
      </c>
      <c r="L4316" s="133">
        <v>2105809488934.5981</v>
      </c>
      <c r="M4316" s="133">
        <v>12747340175729.568</v>
      </c>
      <c r="N4316" s="133">
        <v>13695624909261.486</v>
      </c>
      <c r="O4316" s="132">
        <v>0.57716020888758524</v>
      </c>
      <c r="P4316" s="132">
        <v>0.62616544792202777</v>
      </c>
      <c r="Q4316" s="133">
        <v>3378.2991882736769</v>
      </c>
      <c r="R4316" s="426">
        <v>1.0409096079600533</v>
      </c>
    </row>
    <row r="4317" spans="1:18">
      <c r="A4317" s="134">
        <f t="shared" si="67"/>
        <v>4312</v>
      </c>
      <c r="B4317" s="131">
        <v>9909765.933525119</v>
      </c>
      <c r="C4317" s="131">
        <v>4010635.0339619205</v>
      </c>
      <c r="D4317" s="131">
        <v>659205.8722242919</v>
      </c>
      <c r="E4317" s="131">
        <v>4276115.9881007895</v>
      </c>
      <c r="F4317" s="133">
        <v>288799040522.50391</v>
      </c>
      <c r="G4317" s="133">
        <v>55746544204.142242</v>
      </c>
      <c r="H4317" s="133">
        <v>650055012947.7771</v>
      </c>
      <c r="I4317" s="133">
        <v>9264883154427.9258</v>
      </c>
      <c r="J4317" s="133">
        <v>219368611591.4194</v>
      </c>
      <c r="K4317" s="133">
        <v>113371609769.07645</v>
      </c>
      <c r="L4317" s="133">
        <v>1526696432182.4099</v>
      </c>
      <c r="M4317" s="133">
        <v>11774374820918.609</v>
      </c>
      <c r="N4317" s="133">
        <v>12692451071525.768</v>
      </c>
      <c r="O4317" s="132">
        <v>0.57966477134606675</v>
      </c>
      <c r="P4317" s="132">
        <v>0.65102879490131504</v>
      </c>
      <c r="Q4317" s="133">
        <v>3130.8463422609193</v>
      </c>
      <c r="R4317" s="426">
        <v>1.1211957764045077</v>
      </c>
    </row>
    <row r="4318" spans="1:18">
      <c r="A4318" s="134">
        <f t="shared" si="67"/>
        <v>4313</v>
      </c>
      <c r="B4318" s="131">
        <v>11201402.503283024</v>
      </c>
      <c r="C4318" s="131">
        <v>5036850.8683407847</v>
      </c>
      <c r="D4318" s="131">
        <v>1373967.7920166249</v>
      </c>
      <c r="E4318" s="131">
        <v>3742966.5293546822</v>
      </c>
      <c r="F4318" s="133">
        <v>225349065712.2829</v>
      </c>
      <c r="G4318" s="133">
        <v>58491182919.184105</v>
      </c>
      <c r="H4318" s="133">
        <v>0</v>
      </c>
      <c r="I4318" s="133">
        <v>9916478277662.0234</v>
      </c>
      <c r="J4318" s="133">
        <v>280493018393.45209</v>
      </c>
      <c r="K4318" s="133">
        <v>108306453512.90155</v>
      </c>
      <c r="L4318" s="133">
        <v>2956355006660.5986</v>
      </c>
      <c r="M4318" s="133">
        <v>13261632756228.977</v>
      </c>
      <c r="N4318" s="133">
        <v>14119206619368.93</v>
      </c>
      <c r="O4318" s="132">
        <v>0.57745326724128454</v>
      </c>
      <c r="P4318" s="132">
        <v>0.6446129171453403</v>
      </c>
      <c r="Q4318" s="133">
        <v>3482.7840698986015</v>
      </c>
      <c r="R4318" s="426">
        <v>1.0635196262916877</v>
      </c>
    </row>
    <row r="4319" spans="1:18">
      <c r="A4319" s="134">
        <f t="shared" si="67"/>
        <v>4314</v>
      </c>
      <c r="B4319" s="131">
        <v>9985097.3056169134</v>
      </c>
      <c r="C4319" s="131">
        <v>4169069.3197684698</v>
      </c>
      <c r="D4319" s="131">
        <v>1160008.1668488658</v>
      </c>
      <c r="E4319" s="131">
        <v>3931573.9906874048</v>
      </c>
      <c r="F4319" s="133">
        <v>178026775938.39594</v>
      </c>
      <c r="G4319" s="133">
        <v>32251300966.090721</v>
      </c>
      <c r="H4319" s="133">
        <v>533405356209.2926</v>
      </c>
      <c r="I4319" s="133">
        <v>8261018047440.4854</v>
      </c>
      <c r="J4319" s="133">
        <v>245807943224.62357</v>
      </c>
      <c r="K4319" s="133">
        <v>117134915672.58841</v>
      </c>
      <c r="L4319" s="133">
        <v>2848450723860.3442</v>
      </c>
      <c r="M4319" s="133">
        <v>12005816986407.334</v>
      </c>
      <c r="N4319" s="133">
        <v>12976299287506.924</v>
      </c>
      <c r="O4319" s="132">
        <v>0.57238310020700378</v>
      </c>
      <c r="P4319" s="132">
        <v>0.64464201839437174</v>
      </c>
      <c r="Q4319" s="133">
        <v>3200.8631690939624</v>
      </c>
      <c r="R4319" s="426">
        <v>1.1396046126820536</v>
      </c>
    </row>
    <row r="4320" spans="1:18">
      <c r="A4320" s="134">
        <f t="shared" si="67"/>
        <v>4315</v>
      </c>
      <c r="B4320" s="131">
        <v>13435354.303681053</v>
      </c>
      <c r="C4320" s="131">
        <v>5798285.6678098356</v>
      </c>
      <c r="D4320" s="131">
        <v>1042708.4326311674</v>
      </c>
      <c r="E4320" s="131">
        <v>4185139.4681369257</v>
      </c>
      <c r="F4320" s="133">
        <v>234181608257.39847</v>
      </c>
      <c r="G4320" s="133">
        <v>65035267666.240051</v>
      </c>
      <c r="H4320" s="133">
        <v>49051158247.035461</v>
      </c>
      <c r="I4320" s="133">
        <v>11333857674991.65</v>
      </c>
      <c r="J4320" s="133">
        <v>350965289849.99573</v>
      </c>
      <c r="K4320" s="133">
        <v>84218590070.860992</v>
      </c>
      <c r="L4320" s="133">
        <v>2917863150305.6914</v>
      </c>
      <c r="M4320" s="133">
        <v>14735955863465.234</v>
      </c>
      <c r="N4320" s="133">
        <v>15742984985749.637</v>
      </c>
      <c r="O4320" s="132">
        <v>0.59542802687085417</v>
      </c>
      <c r="P4320" s="132">
        <v>0.65501086853567203</v>
      </c>
      <c r="Q4320" s="133">
        <v>3883.3214074370094</v>
      </c>
      <c r="R4320" s="426">
        <v>1.2879607941711428</v>
      </c>
    </row>
    <row r="4321" spans="1:18">
      <c r="A4321" s="134">
        <f t="shared" si="67"/>
        <v>4316</v>
      </c>
      <c r="B4321" s="131">
        <v>6081267.3516859347</v>
      </c>
      <c r="C4321" s="131">
        <v>5276233.4240045752</v>
      </c>
      <c r="D4321" s="131">
        <v>1071296.9580811872</v>
      </c>
      <c r="E4321" s="131">
        <v>6592323.7001758758</v>
      </c>
      <c r="F4321" s="133">
        <v>199624716758.38019</v>
      </c>
      <c r="G4321" s="133">
        <v>46999498764.352516</v>
      </c>
      <c r="H4321" s="133">
        <v>589368219355.2395</v>
      </c>
      <c r="I4321" s="133">
        <v>9782785259605.5469</v>
      </c>
      <c r="J4321" s="133">
        <v>449887213183.84955</v>
      </c>
      <c r="K4321" s="133">
        <v>62177906748.464752</v>
      </c>
      <c r="L4321" s="133">
        <v>2644520213778.1641</v>
      </c>
      <c r="M4321" s="133">
        <v>13528738812671.266</v>
      </c>
      <c r="N4321" s="133">
        <v>14425882313613.662</v>
      </c>
      <c r="O4321" s="132">
        <v>0.58142206998161505</v>
      </c>
      <c r="P4321" s="132">
        <v>0.65925700615325344</v>
      </c>
      <c r="Q4321" s="133">
        <v>3558.4317497813672</v>
      </c>
      <c r="R4321" s="426">
        <v>1.1628910107828159</v>
      </c>
    </row>
    <row r="4322" spans="1:18">
      <c r="A4322" s="134">
        <f t="shared" si="67"/>
        <v>4317</v>
      </c>
      <c r="B4322" s="131">
        <v>10338843.648562111</v>
      </c>
      <c r="C4322" s="131">
        <v>6606564.8185651423</v>
      </c>
      <c r="D4322" s="131">
        <v>534872.19850529963</v>
      </c>
      <c r="E4322" s="131">
        <v>3867961.1376705202</v>
      </c>
      <c r="F4322" s="133">
        <v>203530629407.23242</v>
      </c>
      <c r="G4322" s="133">
        <v>46351217706.008064</v>
      </c>
      <c r="H4322" s="133">
        <v>662179257147.04211</v>
      </c>
      <c r="I4322" s="133">
        <v>9116606831009.4063</v>
      </c>
      <c r="J4322" s="133">
        <v>239733197437.45178</v>
      </c>
      <c r="K4322" s="133">
        <v>61506761190.213295</v>
      </c>
      <c r="L4322" s="133">
        <v>1210181183333.9014</v>
      </c>
      <c r="M4322" s="133">
        <v>11290207230118.016</v>
      </c>
      <c r="N4322" s="133">
        <v>12198248904834.064</v>
      </c>
      <c r="O4322" s="132">
        <v>0.58651937750181415</v>
      </c>
      <c r="P4322" s="132">
        <v>0.64536149031472156</v>
      </c>
      <c r="Q4322" s="133">
        <v>3008.9415157459457</v>
      </c>
      <c r="R4322" s="426">
        <v>1.0444682132328542</v>
      </c>
    </row>
    <row r="4323" spans="1:18">
      <c r="A4323" s="134">
        <f t="shared" si="67"/>
        <v>4318</v>
      </c>
      <c r="B4323" s="131">
        <v>9711913.4558482599</v>
      </c>
      <c r="C4323" s="131">
        <v>18103048.913307454</v>
      </c>
      <c r="D4323" s="131">
        <v>853665.06497838954</v>
      </c>
      <c r="E4323" s="131">
        <v>4391800.3037269413</v>
      </c>
      <c r="F4323" s="133">
        <v>211406992788.46945</v>
      </c>
      <c r="G4323" s="133">
        <v>62898938409.437798</v>
      </c>
      <c r="H4323" s="133">
        <v>228264560660.37524</v>
      </c>
      <c r="I4323" s="133">
        <v>24178009800454.891</v>
      </c>
      <c r="J4323" s="133">
        <v>218092533650.1102</v>
      </c>
      <c r="K4323" s="133">
        <v>97772211740.464951</v>
      </c>
      <c r="L4323" s="133">
        <v>1673047677058.6997</v>
      </c>
      <c r="M4323" s="133">
        <v>26395186783564.539</v>
      </c>
      <c r="N4323" s="133">
        <v>27994747975203.023</v>
      </c>
      <c r="O4323" s="132">
        <v>0.71549702928136161</v>
      </c>
      <c r="P4323" s="132">
        <v>0.77438407096483342</v>
      </c>
      <c r="Q4323" s="133">
        <v>6905.4632400599467</v>
      </c>
      <c r="R4323" s="426">
        <v>1.0069268617274394</v>
      </c>
    </row>
    <row r="4324" spans="1:18">
      <c r="A4324" s="134">
        <f t="shared" si="67"/>
        <v>4319</v>
      </c>
      <c r="B4324" s="131">
        <v>12328170.001188986</v>
      </c>
      <c r="C4324" s="131">
        <v>4407029.9350197036</v>
      </c>
      <c r="D4324" s="131">
        <v>1101931.1178390775</v>
      </c>
      <c r="E4324" s="131">
        <v>4742653.7212599143</v>
      </c>
      <c r="F4324" s="133">
        <v>171999761279.41693</v>
      </c>
      <c r="G4324" s="133">
        <v>31552176246.443001</v>
      </c>
      <c r="H4324" s="133">
        <v>543448922782.85394</v>
      </c>
      <c r="I4324" s="133">
        <v>6818503115886.9463</v>
      </c>
      <c r="J4324" s="133">
        <v>332440133246.35608</v>
      </c>
      <c r="K4324" s="133">
        <v>136778200922.01765</v>
      </c>
      <c r="L4324" s="133">
        <v>2631537659714.0762</v>
      </c>
      <c r="M4324" s="133">
        <v>10462708032552.25</v>
      </c>
      <c r="N4324" s="133">
        <v>11301698791697.348</v>
      </c>
      <c r="O4324" s="132">
        <v>0.5152207185377331</v>
      </c>
      <c r="P4324" s="132">
        <v>0.58839699975578896</v>
      </c>
      <c r="Q4324" s="133">
        <v>2787.7895391458678</v>
      </c>
      <c r="R4324" s="426">
        <v>1.0656897565796903</v>
      </c>
    </row>
    <row r="4325" spans="1:18">
      <c r="A4325" s="134">
        <f t="shared" si="67"/>
        <v>4320</v>
      </c>
      <c r="B4325" s="131">
        <v>9659875.0685593151</v>
      </c>
      <c r="C4325" s="131">
        <v>3053969.6570515637</v>
      </c>
      <c r="D4325" s="131">
        <v>650337.27660837444</v>
      </c>
      <c r="E4325" s="131">
        <v>4847794.742734585</v>
      </c>
      <c r="F4325" s="133">
        <v>172793663876.74878</v>
      </c>
      <c r="G4325" s="133">
        <v>37183061027.500862</v>
      </c>
      <c r="H4325" s="133">
        <v>500814797169.90082</v>
      </c>
      <c r="I4325" s="133">
        <v>7477366347637.0156</v>
      </c>
      <c r="J4325" s="133">
        <v>306401457636.11609</v>
      </c>
      <c r="K4325" s="133">
        <v>72840475602.410507</v>
      </c>
      <c r="L4325" s="133">
        <v>1353470587120.5527</v>
      </c>
      <c r="M4325" s="133">
        <v>9710893665165.9961</v>
      </c>
      <c r="N4325" s="133">
        <v>10546784120318.104</v>
      </c>
      <c r="O4325" s="132">
        <v>0.53354397742045712</v>
      </c>
      <c r="P4325" s="132">
        <v>0.59365174942759169</v>
      </c>
      <c r="Q4325" s="133">
        <v>2601.5747706754078</v>
      </c>
      <c r="R4325" s="426">
        <v>0.98112000313001779</v>
      </c>
    </row>
    <row r="4326" spans="1:18">
      <c r="A4326" s="134">
        <f t="shared" si="67"/>
        <v>4321</v>
      </c>
      <c r="B4326" s="131">
        <v>10024042.924930835</v>
      </c>
      <c r="C4326" s="131">
        <v>17030776.115536351</v>
      </c>
      <c r="D4326" s="131">
        <v>1429686.6525286629</v>
      </c>
      <c r="E4326" s="131">
        <v>5495808.9159261165</v>
      </c>
      <c r="F4326" s="133">
        <v>262289314260.0004</v>
      </c>
      <c r="G4326" s="133">
        <v>71004050700.183365</v>
      </c>
      <c r="H4326" s="133">
        <v>635860521181.24573</v>
      </c>
      <c r="I4326" s="133">
        <v>21000610520383.836</v>
      </c>
      <c r="J4326" s="133">
        <v>351534395929.70245</v>
      </c>
      <c r="K4326" s="133">
        <v>138541620982.49103</v>
      </c>
      <c r="L4326" s="133">
        <v>3097317821962.6353</v>
      </c>
      <c r="M4326" s="133">
        <v>25223864880439.914</v>
      </c>
      <c r="N4326" s="133">
        <v>26731813594280.516</v>
      </c>
      <c r="O4326" s="132">
        <v>0.6827433413173013</v>
      </c>
      <c r="P4326" s="132">
        <v>0.74154750248484125</v>
      </c>
      <c r="Q4326" s="133">
        <v>6593.9352723928259</v>
      </c>
      <c r="R4326" s="426">
        <v>0.99265686412395782</v>
      </c>
    </row>
    <row r="4327" spans="1:18">
      <c r="A4327" s="134">
        <f t="shared" si="67"/>
        <v>4322</v>
      </c>
      <c r="B4327" s="131">
        <v>8544752.1749105845</v>
      </c>
      <c r="C4327" s="131">
        <v>8249756.5712333145</v>
      </c>
      <c r="D4327" s="131">
        <v>924088.98936492612</v>
      </c>
      <c r="E4327" s="131">
        <v>3776263.6534725367</v>
      </c>
      <c r="F4327" s="133">
        <v>196079240583.95547</v>
      </c>
      <c r="G4327" s="133">
        <v>44698885047.471909</v>
      </c>
      <c r="H4327" s="133">
        <v>577599076941.02222</v>
      </c>
      <c r="I4327" s="133">
        <v>14358311264107.613</v>
      </c>
      <c r="J4327" s="133">
        <v>201307584336.99326</v>
      </c>
      <c r="K4327" s="133">
        <v>99584628350.439575</v>
      </c>
      <c r="L4327" s="133">
        <v>2408667782133.5493</v>
      </c>
      <c r="M4327" s="133">
        <v>17645470335869.617</v>
      </c>
      <c r="N4327" s="133">
        <v>18805362886875.824</v>
      </c>
      <c r="O4327" s="132">
        <v>0.67260830821611284</v>
      </c>
      <c r="P4327" s="132">
        <v>0.75140316898800819</v>
      </c>
      <c r="Q4327" s="133">
        <v>4638.7180283364141</v>
      </c>
      <c r="R4327" s="426">
        <v>1.1639502244700524</v>
      </c>
    </row>
    <row r="4328" spans="1:18">
      <c r="A4328" s="134">
        <f t="shared" si="67"/>
        <v>4323</v>
      </c>
      <c r="B4328" s="131">
        <v>8081537.9345068773</v>
      </c>
      <c r="C4328" s="131">
        <v>3863869.7427555346</v>
      </c>
      <c r="D4328" s="131">
        <v>1613179.9653345807</v>
      </c>
      <c r="E4328" s="131">
        <v>4478076.029456256</v>
      </c>
      <c r="F4328" s="133">
        <v>208941114794.64838</v>
      </c>
      <c r="G4328" s="133">
        <v>26490074295.729233</v>
      </c>
      <c r="H4328" s="133">
        <v>763757048286.8501</v>
      </c>
      <c r="I4328" s="133">
        <v>6837019622879.3047</v>
      </c>
      <c r="J4328" s="133">
        <v>254233294555.84119</v>
      </c>
      <c r="K4328" s="133">
        <v>108201690101.99142</v>
      </c>
      <c r="L4328" s="133">
        <v>3151234716415.873</v>
      </c>
      <c r="M4328" s="133">
        <v>11114446372239.859</v>
      </c>
      <c r="N4328" s="133">
        <v>11893298204452.555</v>
      </c>
      <c r="O4328" s="132">
        <v>0.54575378349237491</v>
      </c>
      <c r="P4328" s="132">
        <v>0.62853715174924829</v>
      </c>
      <c r="Q4328" s="133">
        <v>2933.7193400228302</v>
      </c>
      <c r="R4328" s="426">
        <v>1.0247821925836695</v>
      </c>
    </row>
    <row r="4329" spans="1:18">
      <c r="A4329" s="134">
        <f t="shared" si="67"/>
        <v>4324</v>
      </c>
      <c r="B4329" s="131">
        <v>9443773.8156774621</v>
      </c>
      <c r="C4329" s="131">
        <v>10391776.968812663</v>
      </c>
      <c r="D4329" s="131">
        <v>1232170.5445055794</v>
      </c>
      <c r="E4329" s="131">
        <v>5892570.0015112981</v>
      </c>
      <c r="F4329" s="133">
        <v>198792630801.211</v>
      </c>
      <c r="G4329" s="133">
        <v>61617766245.743561</v>
      </c>
      <c r="H4329" s="133">
        <v>104799889152.56227</v>
      </c>
      <c r="I4329" s="133">
        <v>16012288092961.596</v>
      </c>
      <c r="J4329" s="133">
        <v>354493083526.97968</v>
      </c>
      <c r="K4329" s="133">
        <v>114252643787.30334</v>
      </c>
      <c r="L4329" s="133">
        <v>2333389444126.2188</v>
      </c>
      <c r="M4329" s="133">
        <v>18919223153554.66</v>
      </c>
      <c r="N4329" s="133">
        <v>20172481833231.945</v>
      </c>
      <c r="O4329" s="132">
        <v>0.6365349054192212</v>
      </c>
      <c r="P4329" s="132">
        <v>0.69479447433382435</v>
      </c>
      <c r="Q4329" s="133">
        <v>4975.9451981331886</v>
      </c>
      <c r="R4329" s="426">
        <v>0.97054264012207769</v>
      </c>
    </row>
    <row r="4330" spans="1:18">
      <c r="A4330" s="134">
        <f t="shared" si="67"/>
        <v>4325</v>
      </c>
      <c r="B4330" s="131">
        <v>16030338.866623353</v>
      </c>
      <c r="C4330" s="131">
        <v>22805551.073434938</v>
      </c>
      <c r="D4330" s="131">
        <v>1073962.3161935066</v>
      </c>
      <c r="E4330" s="131">
        <v>3435015.2224718798</v>
      </c>
      <c r="F4330" s="133">
        <v>299099846324.88843</v>
      </c>
      <c r="G4330" s="133">
        <v>81739147901.279343</v>
      </c>
      <c r="H4330" s="133">
        <v>366090710554.29919</v>
      </c>
      <c r="I4330" s="133">
        <v>27982785219435.258</v>
      </c>
      <c r="J4330" s="133">
        <v>188276832062.71051</v>
      </c>
      <c r="K4330" s="133">
        <v>145965330978.25119</v>
      </c>
      <c r="L4330" s="133">
        <v>2196141883584.9727</v>
      </c>
      <c r="M4330" s="133">
        <v>30879259976615.492</v>
      </c>
      <c r="N4330" s="133">
        <v>32624934322661.75</v>
      </c>
      <c r="O4330" s="132">
        <v>0.69695721649631859</v>
      </c>
      <c r="P4330" s="132">
        <v>0.76031643050254361</v>
      </c>
      <c r="Q4330" s="133">
        <v>8047.5911008045759</v>
      </c>
      <c r="R4330" s="426">
        <v>0.97906218085704688</v>
      </c>
    </row>
    <row r="4331" spans="1:18">
      <c r="A4331" s="134">
        <f t="shared" si="67"/>
        <v>4326</v>
      </c>
      <c r="B4331" s="131">
        <v>6764960.0380154923</v>
      </c>
      <c r="C4331" s="131">
        <v>6118157.02288628</v>
      </c>
      <c r="D4331" s="131">
        <v>1074811.2485126501</v>
      </c>
      <c r="E4331" s="131">
        <v>5025745.0001897328</v>
      </c>
      <c r="F4331" s="133">
        <v>198452589038.4137</v>
      </c>
      <c r="G4331" s="133">
        <v>52602205352.12133</v>
      </c>
      <c r="H4331" s="133">
        <v>522647167816.84662</v>
      </c>
      <c r="I4331" s="133">
        <v>10034332806367.121</v>
      </c>
      <c r="J4331" s="133">
        <v>398201319269.11279</v>
      </c>
      <c r="K4331" s="133">
        <v>98988615908.370926</v>
      </c>
      <c r="L4331" s="133">
        <v>2396731514031.8213</v>
      </c>
      <c r="M4331" s="133">
        <v>13450901423393.273</v>
      </c>
      <c r="N4331" s="133">
        <v>14393341525900.389</v>
      </c>
      <c r="O4331" s="132">
        <v>0.58249293520571199</v>
      </c>
      <c r="P4331" s="132">
        <v>0.66272164834372249</v>
      </c>
      <c r="Q4331" s="133">
        <v>3550.4049151209642</v>
      </c>
      <c r="R4331" s="426">
        <v>1.1617943044397905</v>
      </c>
    </row>
    <row r="4332" spans="1:18">
      <c r="A4332" s="134">
        <f t="shared" si="67"/>
        <v>4327</v>
      </c>
      <c r="B4332" s="131">
        <v>16616766.032476686</v>
      </c>
      <c r="C4332" s="131">
        <v>11393206.95432861</v>
      </c>
      <c r="D4332" s="131">
        <v>1287715.1773963696</v>
      </c>
      <c r="E4332" s="131">
        <v>5660600.3517994788</v>
      </c>
      <c r="F4332" s="133">
        <v>231675342357.18683</v>
      </c>
      <c r="G4332" s="133">
        <v>53731593086.667862</v>
      </c>
      <c r="H4332" s="133">
        <v>589284340288.13782</v>
      </c>
      <c r="I4332" s="133">
        <v>15788292409527.664</v>
      </c>
      <c r="J4332" s="133">
        <v>366200447442.68317</v>
      </c>
      <c r="K4332" s="133">
        <v>107720769695.67163</v>
      </c>
      <c r="L4332" s="133">
        <v>3416206307422.2554</v>
      </c>
      <c r="M4332" s="133">
        <v>20267704274376.414</v>
      </c>
      <c r="N4332" s="133">
        <v>21487215939312.941</v>
      </c>
      <c r="O4332" s="132">
        <v>0.60334486649451968</v>
      </c>
      <c r="P4332" s="132">
        <v>0.66602296988999177</v>
      </c>
      <c r="Q4332" s="133">
        <v>5300.2506017052146</v>
      </c>
      <c r="R4332" s="426">
        <v>1.1798356742591649</v>
      </c>
    </row>
    <row r="4333" spans="1:18">
      <c r="A4333" s="134">
        <f t="shared" si="67"/>
        <v>4328</v>
      </c>
      <c r="B4333" s="131">
        <v>12920717.567264169</v>
      </c>
      <c r="C4333" s="131">
        <v>6765277.9384186557</v>
      </c>
      <c r="D4333" s="131">
        <v>775975.73232900444</v>
      </c>
      <c r="E4333" s="131">
        <v>4595097.5433250042</v>
      </c>
      <c r="F4333" s="133">
        <v>206437713237.52252</v>
      </c>
      <c r="G4333" s="133">
        <v>46568407839.678986</v>
      </c>
      <c r="H4333" s="133">
        <v>317719707583.14893</v>
      </c>
      <c r="I4333" s="133">
        <v>13262896095884.365</v>
      </c>
      <c r="J4333" s="133">
        <v>290722865497.90063</v>
      </c>
      <c r="K4333" s="133">
        <v>74077955113.433563</v>
      </c>
      <c r="L4333" s="133">
        <v>1448486140235.4824</v>
      </c>
      <c r="M4333" s="133">
        <v>15393902764314.33</v>
      </c>
      <c r="N4333" s="133">
        <v>16441687961059.471</v>
      </c>
      <c r="O4333" s="132">
        <v>0.6064121105614072</v>
      </c>
      <c r="P4333" s="132">
        <v>0.66408464605979156</v>
      </c>
      <c r="Q4333" s="133">
        <v>4055.6704393338605</v>
      </c>
      <c r="R4333" s="426">
        <v>1.0055502438252708</v>
      </c>
    </row>
    <row r="4334" spans="1:18">
      <c r="A4334" s="134">
        <f t="shared" si="67"/>
        <v>4329</v>
      </c>
      <c r="B4334" s="131">
        <v>10423691.910033269</v>
      </c>
      <c r="C4334" s="131">
        <v>13783032.359433193</v>
      </c>
      <c r="D4334" s="131">
        <v>1001660.0814475168</v>
      </c>
      <c r="E4334" s="131">
        <v>6432983.9876536392</v>
      </c>
      <c r="F4334" s="133">
        <v>232508628786.56793</v>
      </c>
      <c r="G4334" s="133">
        <v>53818023634.076294</v>
      </c>
      <c r="H4334" s="133">
        <v>0</v>
      </c>
      <c r="I4334" s="133">
        <v>22932908131409.918</v>
      </c>
      <c r="J4334" s="133">
        <v>504436027375.27576</v>
      </c>
      <c r="K4334" s="133">
        <v>84779358111.965881</v>
      </c>
      <c r="L4334" s="133">
        <v>2636403621197.2656</v>
      </c>
      <c r="M4334" s="133">
        <v>26158527138094.426</v>
      </c>
      <c r="N4334" s="133">
        <v>27682612947741.617</v>
      </c>
      <c r="O4334" s="132">
        <v>0.68261929518675601</v>
      </c>
      <c r="P4334" s="132">
        <v>0.74555195611479552</v>
      </c>
      <c r="Q4334" s="133">
        <v>6828.4689066950214</v>
      </c>
      <c r="R4334" s="426">
        <v>1.2183471394589851</v>
      </c>
    </row>
    <row r="4335" spans="1:18">
      <c r="A4335" s="134">
        <f t="shared" si="67"/>
        <v>4330</v>
      </c>
      <c r="B4335" s="131">
        <v>8741906.4947694745</v>
      </c>
      <c r="C4335" s="131">
        <v>3638406.0946278428</v>
      </c>
      <c r="D4335" s="131">
        <v>671577.77745759662</v>
      </c>
      <c r="E4335" s="131">
        <v>3159639.0146841723</v>
      </c>
      <c r="F4335" s="133">
        <v>245700959661.82736</v>
      </c>
      <c r="G4335" s="133">
        <v>60858050930.324158</v>
      </c>
      <c r="H4335" s="133">
        <v>458558835604.33813</v>
      </c>
      <c r="I4335" s="133">
        <v>8864367351453.2617</v>
      </c>
      <c r="J4335" s="133">
        <v>158252667280.72266</v>
      </c>
      <c r="K4335" s="133">
        <v>64575241335.492523</v>
      </c>
      <c r="L4335" s="133">
        <v>1559024790933.5911</v>
      </c>
      <c r="M4335" s="133">
        <v>11104778886607.406</v>
      </c>
      <c r="N4335" s="133">
        <v>11931281007764.932</v>
      </c>
      <c r="O4335" s="132">
        <v>0.58208650541709672</v>
      </c>
      <c r="P4335" s="132">
        <v>0.6568739579184415</v>
      </c>
      <c r="Q4335" s="133">
        <v>2943.0885564294354</v>
      </c>
      <c r="R4335" s="426">
        <v>1.1817045548083711</v>
      </c>
    </row>
    <row r="4336" spans="1:18">
      <c r="A4336" s="134">
        <f t="shared" si="67"/>
        <v>4331</v>
      </c>
      <c r="B4336" s="131">
        <v>9639103.3717721067</v>
      </c>
      <c r="C4336" s="131">
        <v>3331032.0685731573</v>
      </c>
      <c r="D4336" s="131">
        <v>707327.45994214236</v>
      </c>
      <c r="E4336" s="131">
        <v>4158302.9056719686</v>
      </c>
      <c r="F4336" s="133">
        <v>254428772496.48163</v>
      </c>
      <c r="G4336" s="133">
        <v>61455228130.23262</v>
      </c>
      <c r="H4336" s="133">
        <v>709564070470.6615</v>
      </c>
      <c r="I4336" s="133">
        <v>7663111154332.3516</v>
      </c>
      <c r="J4336" s="133">
        <v>170609336499.51877</v>
      </c>
      <c r="K4336" s="133">
        <v>69880130491.237717</v>
      </c>
      <c r="L4336" s="133">
        <v>1800115157444.9956</v>
      </c>
      <c r="M4336" s="133">
        <v>10413279849238.764</v>
      </c>
      <c r="N4336" s="133">
        <v>11207124763862.127</v>
      </c>
      <c r="O4336" s="132">
        <v>0.56220955479010926</v>
      </c>
      <c r="P4336" s="132">
        <v>0.62469889043591564</v>
      </c>
      <c r="Q4336" s="133">
        <v>2764.4609678988968</v>
      </c>
      <c r="R4336" s="426">
        <v>1.1835360749057173</v>
      </c>
    </row>
    <row r="4337" spans="1:18">
      <c r="A4337" s="134">
        <f t="shared" si="67"/>
        <v>4332</v>
      </c>
      <c r="B4337" s="131">
        <v>8630054.4199237414</v>
      </c>
      <c r="C4337" s="131">
        <v>4488477.2641004622</v>
      </c>
      <c r="D4337" s="131">
        <v>1186243.4696111535</v>
      </c>
      <c r="E4337" s="131">
        <v>4078229.7954344805</v>
      </c>
      <c r="F4337" s="133">
        <v>194732746945.64185</v>
      </c>
      <c r="G4337" s="133">
        <v>41034032087.919342</v>
      </c>
      <c r="H4337" s="133">
        <v>476793311994.76892</v>
      </c>
      <c r="I4337" s="133">
        <v>9339125392027.7207</v>
      </c>
      <c r="J4337" s="133">
        <v>275761398345.76196</v>
      </c>
      <c r="K4337" s="133">
        <v>87425515875.862701</v>
      </c>
      <c r="L4337" s="133">
        <v>2244144572080.4033</v>
      </c>
      <c r="M4337" s="133">
        <v>12423250190324.52</v>
      </c>
      <c r="N4337" s="133">
        <v>13244329111786.25</v>
      </c>
      <c r="O4337" s="132">
        <v>0.59795312351335583</v>
      </c>
      <c r="P4337" s="132">
        <v>0.67255457829510557</v>
      </c>
      <c r="Q4337" s="133">
        <v>3266.9780739482608</v>
      </c>
      <c r="R4337" s="426">
        <v>0.95932913961703359</v>
      </c>
    </row>
    <row r="4338" spans="1:18">
      <c r="A4338" s="134">
        <f t="shared" si="67"/>
        <v>4333</v>
      </c>
      <c r="B4338" s="131">
        <v>7061490.1051964071</v>
      </c>
      <c r="C4338" s="131">
        <v>3326519.7724159183</v>
      </c>
      <c r="D4338" s="131">
        <v>657585.94784474664</v>
      </c>
      <c r="E4338" s="131">
        <v>3650957.185972827</v>
      </c>
      <c r="F4338" s="133">
        <v>144803301088.14304</v>
      </c>
      <c r="G4338" s="133">
        <v>31499527333.714088</v>
      </c>
      <c r="H4338" s="133">
        <v>188642544479.08569</v>
      </c>
      <c r="I4338" s="133">
        <v>6648969374457.7295</v>
      </c>
      <c r="J4338" s="133">
        <v>166025580234.59949</v>
      </c>
      <c r="K4338" s="133">
        <v>49191121368.615082</v>
      </c>
      <c r="L4338" s="133">
        <v>1102028532512.6272</v>
      </c>
      <c r="M4338" s="133">
        <v>8154857153052.6572</v>
      </c>
      <c r="N4338" s="133">
        <v>8765755197534.4932</v>
      </c>
      <c r="O4338" s="132">
        <v>0.56618133033221874</v>
      </c>
      <c r="P4338" s="132">
        <v>0.62773337349886238</v>
      </c>
      <c r="Q4338" s="133">
        <v>2162.2484453711131</v>
      </c>
      <c r="R4338" s="426">
        <v>0.84906781909373741</v>
      </c>
    </row>
    <row r="4339" spans="1:18">
      <c r="A4339" s="134">
        <f t="shared" si="67"/>
        <v>4334</v>
      </c>
      <c r="B4339" s="131">
        <v>14556970.324347558</v>
      </c>
      <c r="C4339" s="131">
        <v>23357897.243846644</v>
      </c>
      <c r="D4339" s="131">
        <v>580587.72975953575</v>
      </c>
      <c r="E4339" s="131">
        <v>4889062.6723805014</v>
      </c>
      <c r="F4339" s="133">
        <v>135281814709.76364</v>
      </c>
      <c r="G4339" s="133">
        <v>33906722744.259552</v>
      </c>
      <c r="H4339" s="133">
        <v>0</v>
      </c>
      <c r="I4339" s="133">
        <v>25609996746113.27</v>
      </c>
      <c r="J4339" s="133">
        <v>245900213763.6412</v>
      </c>
      <c r="K4339" s="133">
        <v>61888858360.657242</v>
      </c>
      <c r="L4339" s="133">
        <v>1263729065806.2944</v>
      </c>
      <c r="M4339" s="133">
        <v>27181514884043.859</v>
      </c>
      <c r="N4339" s="133">
        <v>28848138088758.551</v>
      </c>
      <c r="O4339" s="132">
        <v>0.67378138964954193</v>
      </c>
      <c r="P4339" s="132">
        <v>0.7370709971293703</v>
      </c>
      <c r="Q4339" s="133">
        <v>7115.9689414796621</v>
      </c>
      <c r="R4339" s="426">
        <v>1.075280781430684</v>
      </c>
    </row>
    <row r="4340" spans="1:18">
      <c r="A4340" s="134">
        <f t="shared" si="67"/>
        <v>4335</v>
      </c>
      <c r="B4340" s="131">
        <v>9827864.7885672469</v>
      </c>
      <c r="C4340" s="131">
        <v>6851658.9553012336</v>
      </c>
      <c r="D4340" s="131">
        <v>1150957.9454202037</v>
      </c>
      <c r="E4340" s="131">
        <v>3729205.8100920175</v>
      </c>
      <c r="F4340" s="133">
        <v>221887890793.0351</v>
      </c>
      <c r="G4340" s="133">
        <v>44094430449.930016</v>
      </c>
      <c r="H4340" s="133">
        <v>495423525376.3797</v>
      </c>
      <c r="I4340" s="133">
        <v>12545172741350.641</v>
      </c>
      <c r="J4340" s="133">
        <v>146617742893.28076</v>
      </c>
      <c r="K4340" s="133">
        <v>76745123815.667053</v>
      </c>
      <c r="L4340" s="133">
        <v>2607372423952.373</v>
      </c>
      <c r="M4340" s="133">
        <v>15871331557388.342</v>
      </c>
      <c r="N4340" s="133">
        <v>16987393487570.359</v>
      </c>
      <c r="O4340" s="132">
        <v>0.6473456094803326</v>
      </c>
      <c r="P4340" s="132">
        <v>0.70889911873463973</v>
      </c>
      <c r="Q4340" s="133">
        <v>4190.2795973286529</v>
      </c>
      <c r="R4340" s="426">
        <v>1.0082682842860289</v>
      </c>
    </row>
    <row r="4341" spans="1:18">
      <c r="A4341" s="134">
        <f t="shared" si="67"/>
        <v>4336</v>
      </c>
      <c r="B4341" s="131">
        <v>9049808.7268735319</v>
      </c>
      <c r="C4341" s="131">
        <v>16016556.20634667</v>
      </c>
      <c r="D4341" s="131">
        <v>1228319.3453570921</v>
      </c>
      <c r="E4341" s="131">
        <v>4819014.8775081402</v>
      </c>
      <c r="F4341" s="133">
        <v>228868293938.15381</v>
      </c>
      <c r="G4341" s="133">
        <v>62437681095.93</v>
      </c>
      <c r="H4341" s="133">
        <v>807992865707.11548</v>
      </c>
      <c r="I4341" s="133">
        <v>22526478016555.766</v>
      </c>
      <c r="J4341" s="133">
        <v>332247781504.85144</v>
      </c>
      <c r="K4341" s="133">
        <v>101510858257.51401</v>
      </c>
      <c r="L4341" s="133">
        <v>2442821792133.2144</v>
      </c>
      <c r="M4341" s="133">
        <v>26211051314158.465</v>
      </c>
      <c r="N4341" s="133">
        <v>27815460831278.668</v>
      </c>
      <c r="O4341" s="132">
        <v>0.72009326226163506</v>
      </c>
      <c r="P4341" s="132">
        <v>0.7931396070326594</v>
      </c>
      <c r="Q4341" s="133">
        <v>6861.2384882285814</v>
      </c>
      <c r="R4341" s="426">
        <v>0.9777671276408253</v>
      </c>
    </row>
    <row r="4342" spans="1:18">
      <c r="A4342" s="134">
        <f t="shared" si="67"/>
        <v>4337</v>
      </c>
      <c r="B4342" s="131">
        <v>7790063.2818221748</v>
      </c>
      <c r="C4342" s="131">
        <v>4427405.6475508595</v>
      </c>
      <c r="D4342" s="131">
        <v>1024132.8316577317</v>
      </c>
      <c r="E4342" s="131">
        <v>5469506.7012356911</v>
      </c>
      <c r="F4342" s="133">
        <v>246724719423.23669</v>
      </c>
      <c r="G4342" s="133">
        <v>45680712729.180939</v>
      </c>
      <c r="H4342" s="133">
        <v>766459869500.9978</v>
      </c>
      <c r="I4342" s="133">
        <v>9628734139332.9473</v>
      </c>
      <c r="J4342" s="133">
        <v>502333470580.0625</v>
      </c>
      <c r="K4342" s="133">
        <v>120361461446.47151</v>
      </c>
      <c r="L4342" s="133">
        <v>2486316958996.1987</v>
      </c>
      <c r="M4342" s="133">
        <v>13504205899856.678</v>
      </c>
      <c r="N4342" s="133">
        <v>14501029705824.393</v>
      </c>
      <c r="O4342" s="132">
        <v>0.59412620995565801</v>
      </c>
      <c r="P4342" s="132">
        <v>0.67660838679312374</v>
      </c>
      <c r="Q4342" s="133">
        <v>3576.9683536813991</v>
      </c>
      <c r="R4342" s="426">
        <v>1.1649260561624166</v>
      </c>
    </row>
    <row r="4343" spans="1:18">
      <c r="A4343" s="134">
        <f t="shared" si="67"/>
        <v>4338</v>
      </c>
      <c r="B4343" s="131">
        <v>10393252.127404023</v>
      </c>
      <c r="C4343" s="131">
        <v>6811288.286876386</v>
      </c>
      <c r="D4343" s="131">
        <v>499054.35812643403</v>
      </c>
      <c r="E4343" s="131">
        <v>4104164.5181008959</v>
      </c>
      <c r="F4343" s="133">
        <v>229738137050.22479</v>
      </c>
      <c r="G4343" s="133">
        <v>47150272387.469482</v>
      </c>
      <c r="H4343" s="133">
        <v>868873395159.87378</v>
      </c>
      <c r="I4343" s="133">
        <v>10299642899878.063</v>
      </c>
      <c r="J4343" s="133">
        <v>172259764499.245</v>
      </c>
      <c r="K4343" s="133">
        <v>45622054881.269798</v>
      </c>
      <c r="L4343" s="133">
        <v>1341144812884.4321</v>
      </c>
      <c r="M4343" s="133">
        <v>12727542927302.881</v>
      </c>
      <c r="N4343" s="133">
        <v>13630325080534.943</v>
      </c>
      <c r="O4343" s="132">
        <v>0.59589545999497273</v>
      </c>
      <c r="P4343" s="132">
        <v>0.65764341958479189</v>
      </c>
      <c r="Q4343" s="133">
        <v>3362.1916824210516</v>
      </c>
      <c r="R4343" s="426">
        <v>1.2640450468682516</v>
      </c>
    </row>
    <row r="4344" spans="1:18">
      <c r="A4344" s="134">
        <f t="shared" si="67"/>
        <v>4339</v>
      </c>
      <c r="B4344" s="131">
        <v>9873940.9056802876</v>
      </c>
      <c r="C4344" s="131">
        <v>7307038.5868767304</v>
      </c>
      <c r="D4344" s="131">
        <v>1194947.2366806488</v>
      </c>
      <c r="E4344" s="131">
        <v>5729858.9989827741</v>
      </c>
      <c r="F4344" s="133">
        <v>218206042397.28711</v>
      </c>
      <c r="G4344" s="133">
        <v>65734852735.491737</v>
      </c>
      <c r="H4344" s="133">
        <v>602593393051.63281</v>
      </c>
      <c r="I4344" s="133">
        <v>11764049623287.844</v>
      </c>
      <c r="J4344" s="133">
        <v>368917718501.26599</v>
      </c>
      <c r="K4344" s="133">
        <v>92153552470.4039</v>
      </c>
      <c r="L4344" s="133">
        <v>2257479756985.5054</v>
      </c>
      <c r="M4344" s="133">
        <v>15085194044296.652</v>
      </c>
      <c r="N4344" s="133">
        <v>16072420787254.059</v>
      </c>
      <c r="O4344" s="132">
        <v>0.59394427125195137</v>
      </c>
      <c r="P4344" s="132">
        <v>0.67249049253259663</v>
      </c>
      <c r="Q4344" s="133">
        <v>3964.5833219669607</v>
      </c>
      <c r="R4344" s="426">
        <v>1.090532255287189</v>
      </c>
    </row>
    <row r="4345" spans="1:18">
      <c r="A4345" s="134">
        <f t="shared" si="67"/>
        <v>4340</v>
      </c>
      <c r="B4345" s="131">
        <v>11447404.328298829</v>
      </c>
      <c r="C4345" s="131">
        <v>7655224.6785243507</v>
      </c>
      <c r="D4345" s="131">
        <v>1307770.4350129387</v>
      </c>
      <c r="E4345" s="131">
        <v>6343528.2725128587</v>
      </c>
      <c r="F4345" s="133">
        <v>218833111741.18179</v>
      </c>
      <c r="G4345" s="133">
        <v>61229319062.191902</v>
      </c>
      <c r="H4345" s="133">
        <v>566660412945.29858</v>
      </c>
      <c r="I4345" s="133">
        <v>12914954322285.98</v>
      </c>
      <c r="J4345" s="133">
        <v>448563903375.75891</v>
      </c>
      <c r="K4345" s="133">
        <v>128190686485.67561</v>
      </c>
      <c r="L4345" s="133">
        <v>3228795679008.1777</v>
      </c>
      <c r="M4345" s="133">
        <v>17287165004100.893</v>
      </c>
      <c r="N4345" s="133">
        <v>18455218615472.207</v>
      </c>
      <c r="O4345" s="132">
        <v>0.60381652032580879</v>
      </c>
      <c r="P4345" s="132">
        <v>0.65983245682563274</v>
      </c>
      <c r="Q4345" s="133">
        <v>4552.3479564558975</v>
      </c>
      <c r="R4345" s="426">
        <v>1.1114782160380876</v>
      </c>
    </row>
    <row r="4346" spans="1:18">
      <c r="A4346" s="134">
        <f t="shared" si="67"/>
        <v>4341</v>
      </c>
      <c r="B4346" s="131">
        <v>11874005.985290026</v>
      </c>
      <c r="C4346" s="131">
        <v>11941729.978393106</v>
      </c>
      <c r="D4346" s="131">
        <v>844789.02379228431</v>
      </c>
      <c r="E4346" s="131">
        <v>3405894.037539599</v>
      </c>
      <c r="F4346" s="133">
        <v>222699318723.11517</v>
      </c>
      <c r="G4346" s="133">
        <v>65454994606.860672</v>
      </c>
      <c r="H4346" s="133">
        <v>803623021476.11096</v>
      </c>
      <c r="I4346" s="133">
        <v>16532932802403.871</v>
      </c>
      <c r="J4346" s="133">
        <v>165063714171.19211</v>
      </c>
      <c r="K4346" s="133">
        <v>102622972682.03206</v>
      </c>
      <c r="L4346" s="133">
        <v>1909979583724.2808</v>
      </c>
      <c r="M4346" s="133">
        <v>19514222094457.488</v>
      </c>
      <c r="N4346" s="133">
        <v>20742833093967.801</v>
      </c>
      <c r="O4346" s="132">
        <v>0.66145776500367071</v>
      </c>
      <c r="P4346" s="132">
        <v>0.7265910471207162</v>
      </c>
      <c r="Q4346" s="133">
        <v>5116.6337182949683</v>
      </c>
      <c r="R4346" s="426">
        <v>1.174638644818921</v>
      </c>
    </row>
    <row r="4347" spans="1:18">
      <c r="A4347" s="134">
        <f t="shared" si="67"/>
        <v>4342</v>
      </c>
      <c r="B4347" s="131">
        <v>8860870.5376901105</v>
      </c>
      <c r="C4347" s="131">
        <v>8864028.7759358343</v>
      </c>
      <c r="D4347" s="131">
        <v>895145.55206620414</v>
      </c>
      <c r="E4347" s="131">
        <v>3440313.6589881415</v>
      </c>
      <c r="F4347" s="133">
        <v>215180337351.98346</v>
      </c>
      <c r="G4347" s="133">
        <v>52770280108.385864</v>
      </c>
      <c r="H4347" s="133">
        <v>714358630426.05249</v>
      </c>
      <c r="I4347" s="133">
        <v>14743746399545.566</v>
      </c>
      <c r="J4347" s="133">
        <v>264541593537.96838</v>
      </c>
      <c r="K4347" s="133">
        <v>101687434883.60797</v>
      </c>
      <c r="L4347" s="133">
        <v>2104305910397.6421</v>
      </c>
      <c r="M4347" s="133">
        <v>17928639968790.836</v>
      </c>
      <c r="N4347" s="133">
        <v>19176124335315.883</v>
      </c>
      <c r="O4347" s="132">
        <v>0.66840939129817323</v>
      </c>
      <c r="P4347" s="132">
        <v>0.75320258042705035</v>
      </c>
      <c r="Q4347" s="133">
        <v>4730.1737383610962</v>
      </c>
      <c r="R4347" s="426">
        <v>1.1300582973451481</v>
      </c>
    </row>
    <row r="4348" spans="1:18">
      <c r="A4348" s="134">
        <f t="shared" si="67"/>
        <v>4343</v>
      </c>
      <c r="B4348" s="131">
        <v>14049553.789231101</v>
      </c>
      <c r="C4348" s="131">
        <v>5572889.4484161818</v>
      </c>
      <c r="D4348" s="131">
        <v>1274644.6277798864</v>
      </c>
      <c r="E4348" s="131">
        <v>2098822.9591721967</v>
      </c>
      <c r="F4348" s="133">
        <v>244605840389.34375</v>
      </c>
      <c r="G4348" s="133">
        <v>54419985259.938011</v>
      </c>
      <c r="H4348" s="133">
        <v>510582745149.81604</v>
      </c>
      <c r="I4348" s="133">
        <v>11357015736660.338</v>
      </c>
      <c r="J4348" s="133">
        <v>119855116639.18863</v>
      </c>
      <c r="K4348" s="133">
        <v>83716245246.290527</v>
      </c>
      <c r="L4348" s="133">
        <v>3230391631123.5801</v>
      </c>
      <c r="M4348" s="133">
        <v>15301561474819.215</v>
      </c>
      <c r="N4348" s="133">
        <v>16388199701708.844</v>
      </c>
      <c r="O4348" s="132">
        <v>0.61532740802264019</v>
      </c>
      <c r="P4348" s="132">
        <v>0.6797343882915432</v>
      </c>
      <c r="Q4348" s="133">
        <v>4042.4764927747519</v>
      </c>
      <c r="R4348" s="426">
        <v>1.1787064046054954</v>
      </c>
    </row>
    <row r="4349" spans="1:18">
      <c r="A4349" s="134">
        <f t="shared" si="67"/>
        <v>4344</v>
      </c>
      <c r="B4349" s="131">
        <v>11931725.781622507</v>
      </c>
      <c r="C4349" s="131">
        <v>7632386.2568545304</v>
      </c>
      <c r="D4349" s="131">
        <v>986997.0173399112</v>
      </c>
      <c r="E4349" s="131">
        <v>3857911.4623421114</v>
      </c>
      <c r="F4349" s="133">
        <v>259746444549.41403</v>
      </c>
      <c r="G4349" s="133">
        <v>57863757788.258347</v>
      </c>
      <c r="H4349" s="133">
        <v>554520474762.13757</v>
      </c>
      <c r="I4349" s="133">
        <v>12831191465238.148</v>
      </c>
      <c r="J4349" s="133">
        <v>202147012393.33298</v>
      </c>
      <c r="K4349" s="133">
        <v>90811150423.662704</v>
      </c>
      <c r="L4349" s="133">
        <v>2927838170578.0356</v>
      </c>
      <c r="M4349" s="133">
        <v>16606508273395.314</v>
      </c>
      <c r="N4349" s="133">
        <v>17714331902650.047</v>
      </c>
      <c r="O4349" s="132">
        <v>0.61521940391512264</v>
      </c>
      <c r="P4349" s="132">
        <v>0.69049599097371384</v>
      </c>
      <c r="Q4349" s="133">
        <v>4369.5934638998633</v>
      </c>
      <c r="R4349" s="426">
        <v>1.4083014768219893</v>
      </c>
    </row>
    <row r="4350" spans="1:18">
      <c r="A4350" s="134">
        <f t="shared" si="67"/>
        <v>4345</v>
      </c>
      <c r="B4350" s="131">
        <v>9996552.5805109721</v>
      </c>
      <c r="C4350" s="131">
        <v>16677597.840958312</v>
      </c>
      <c r="D4350" s="131">
        <v>1012231.9312281588</v>
      </c>
      <c r="E4350" s="131">
        <v>5090061.3568934482</v>
      </c>
      <c r="F4350" s="133">
        <v>320600807368.06482</v>
      </c>
      <c r="G4350" s="133">
        <v>69951690298.954254</v>
      </c>
      <c r="H4350" s="133">
        <v>666275486701.32251</v>
      </c>
      <c r="I4350" s="133">
        <v>23414369696396.34</v>
      </c>
      <c r="J4350" s="133">
        <v>425517558722.85614</v>
      </c>
      <c r="K4350" s="133">
        <v>117084358379.399</v>
      </c>
      <c r="L4350" s="133">
        <v>2861379851384.0723</v>
      </c>
      <c r="M4350" s="133">
        <v>27484626951583.992</v>
      </c>
      <c r="N4350" s="133">
        <v>29127764640212.262</v>
      </c>
      <c r="O4350" s="132">
        <v>0.71075298557991107</v>
      </c>
      <c r="P4350" s="132">
        <v>0.77163125399090071</v>
      </c>
      <c r="Q4350" s="133">
        <v>7184.9444105111643</v>
      </c>
      <c r="R4350" s="426">
        <v>1.3170770845856099</v>
      </c>
    </row>
    <row r="4351" spans="1:18">
      <c r="A4351" s="134">
        <f t="shared" si="67"/>
        <v>4346</v>
      </c>
      <c r="B4351" s="131">
        <v>7044693.5997925894</v>
      </c>
      <c r="C4351" s="131">
        <v>15586577.035134366</v>
      </c>
      <c r="D4351" s="131">
        <v>970519.834199687</v>
      </c>
      <c r="E4351" s="131">
        <v>5100673.1285417173</v>
      </c>
      <c r="F4351" s="133">
        <v>237836289170.31583</v>
      </c>
      <c r="G4351" s="133">
        <v>39830285100.603119</v>
      </c>
      <c r="H4351" s="133">
        <v>598793073959.35583</v>
      </c>
      <c r="I4351" s="133">
        <v>19447503814126.918</v>
      </c>
      <c r="J4351" s="133">
        <v>289044386207.0094</v>
      </c>
      <c r="K4351" s="133">
        <v>96116922348.540649</v>
      </c>
      <c r="L4351" s="133">
        <v>2295129565958.8203</v>
      </c>
      <c r="M4351" s="133">
        <v>22726587762600.641</v>
      </c>
      <c r="N4351" s="133">
        <v>24121144602576.969</v>
      </c>
      <c r="O4351" s="132">
        <v>0.70333353285549294</v>
      </c>
      <c r="P4351" s="132">
        <v>0.77623089842921911</v>
      </c>
      <c r="Q4351" s="133">
        <v>5949.9616681245607</v>
      </c>
      <c r="R4351" s="426">
        <v>1.2218615532603649</v>
      </c>
    </row>
    <row r="4352" spans="1:18">
      <c r="A4352" s="134">
        <f t="shared" si="67"/>
        <v>4347</v>
      </c>
      <c r="B4352" s="131">
        <v>7479275.4257549783</v>
      </c>
      <c r="C4352" s="131">
        <v>3311595.2158195022</v>
      </c>
      <c r="D4352" s="131">
        <v>880658.68276029231</v>
      </c>
      <c r="E4352" s="131">
        <v>5306720.8674128558</v>
      </c>
      <c r="F4352" s="133">
        <v>217605549010.54608</v>
      </c>
      <c r="G4352" s="133">
        <v>43048449482.314606</v>
      </c>
      <c r="H4352" s="133">
        <v>310674223680.10583</v>
      </c>
      <c r="I4352" s="133">
        <v>7095671345866.8857</v>
      </c>
      <c r="J4352" s="133">
        <v>270469368721.50763</v>
      </c>
      <c r="K4352" s="133">
        <v>96336289487.203964</v>
      </c>
      <c r="L4352" s="133">
        <v>1887527597532.605</v>
      </c>
      <c r="M4352" s="133">
        <v>9660678825288.3086</v>
      </c>
      <c r="N4352" s="133">
        <v>10343142202648.084</v>
      </c>
      <c r="O4352" s="132">
        <v>0.54496677931720039</v>
      </c>
      <c r="P4352" s="132">
        <v>0.61086709284394491</v>
      </c>
      <c r="Q4352" s="133">
        <v>2551.3424278855659</v>
      </c>
      <c r="R4352" s="426">
        <v>1.0978394454501632</v>
      </c>
    </row>
    <row r="4353" spans="1:18">
      <c r="A4353" s="134">
        <f t="shared" si="67"/>
        <v>4348</v>
      </c>
      <c r="B4353" s="131">
        <v>8674347.153150022</v>
      </c>
      <c r="C4353" s="131">
        <v>5111091.9971876461</v>
      </c>
      <c r="D4353" s="131">
        <v>1340619.814807148</v>
      </c>
      <c r="E4353" s="131">
        <v>4299733.0016758014</v>
      </c>
      <c r="F4353" s="133">
        <v>234290794153.71069</v>
      </c>
      <c r="G4353" s="133">
        <v>55264321326.255753</v>
      </c>
      <c r="H4353" s="133">
        <v>516423341106.13599</v>
      </c>
      <c r="I4353" s="133">
        <v>10199117256287.551</v>
      </c>
      <c r="J4353" s="133">
        <v>260555937936.15512</v>
      </c>
      <c r="K4353" s="133">
        <v>92305126229.571838</v>
      </c>
      <c r="L4353" s="133">
        <v>3638491878402.3281</v>
      </c>
      <c r="M4353" s="133">
        <v>14706893539961.742</v>
      </c>
      <c r="N4353" s="133">
        <v>15670457316692.094</v>
      </c>
      <c r="O4353" s="132">
        <v>0.63287050561027258</v>
      </c>
      <c r="P4353" s="132">
        <v>0.70756721718481452</v>
      </c>
      <c r="Q4353" s="133">
        <v>3865.4310105308568</v>
      </c>
      <c r="R4353" s="426">
        <v>1.1691208386735079</v>
      </c>
    </row>
    <row r="4354" spans="1:18">
      <c r="A4354" s="134">
        <f t="shared" si="67"/>
        <v>4349</v>
      </c>
      <c r="B4354" s="131">
        <v>8457606.9328848924</v>
      </c>
      <c r="C4354" s="131">
        <v>9730837.545257533</v>
      </c>
      <c r="D4354" s="131">
        <v>1064975.0612906436</v>
      </c>
      <c r="E4354" s="131">
        <v>6428076.5196013721</v>
      </c>
      <c r="F4354" s="133">
        <v>233181900367.80103</v>
      </c>
      <c r="G4354" s="133">
        <v>49721654115.912231</v>
      </c>
      <c r="H4354" s="133">
        <v>608904935639.68652</v>
      </c>
      <c r="I4354" s="133">
        <v>14027922365799.516</v>
      </c>
      <c r="J4354" s="133">
        <v>455167359012.92902</v>
      </c>
      <c r="K4354" s="133">
        <v>89005590660.816254</v>
      </c>
      <c r="L4354" s="133">
        <v>2565290423364.9922</v>
      </c>
      <c r="M4354" s="133">
        <v>17746290674477.941</v>
      </c>
      <c r="N4354" s="133">
        <v>18874751383324.344</v>
      </c>
      <c r="O4354" s="132">
        <v>0.63537012625197231</v>
      </c>
      <c r="P4354" s="132">
        <v>0.69481938519087805</v>
      </c>
      <c r="Q4354" s="133">
        <v>4655.8340856744808</v>
      </c>
      <c r="R4354" s="426">
        <v>1.0000729862946958</v>
      </c>
    </row>
    <row r="4355" spans="1:18">
      <c r="A4355" s="134">
        <f t="shared" si="67"/>
        <v>4350</v>
      </c>
      <c r="B4355" s="131">
        <v>8899043.2371098157</v>
      </c>
      <c r="C4355" s="131">
        <v>4153880.6513367691</v>
      </c>
      <c r="D4355" s="131">
        <v>1664508.5228715898</v>
      </c>
      <c r="E4355" s="131">
        <v>5448616.9517072737</v>
      </c>
      <c r="F4355" s="133">
        <v>272386480749.87103</v>
      </c>
      <c r="G4355" s="133">
        <v>71029385623.654877</v>
      </c>
      <c r="H4355" s="133">
        <v>789818516946.77222</v>
      </c>
      <c r="I4355" s="133">
        <v>7400442481501.2881</v>
      </c>
      <c r="J4355" s="133">
        <v>493604330570.37286</v>
      </c>
      <c r="K4355" s="133">
        <v>100456742836.80373</v>
      </c>
      <c r="L4355" s="133">
        <v>5122378861036.1729</v>
      </c>
      <c r="M4355" s="133">
        <v>13906700932891.41</v>
      </c>
      <c r="N4355" s="133">
        <v>14738978929327.885</v>
      </c>
      <c r="O4355" s="132">
        <v>0.55695646154836553</v>
      </c>
      <c r="P4355" s="132">
        <v>0.63466474453041566</v>
      </c>
      <c r="Q4355" s="133">
        <v>3635.6632780779191</v>
      </c>
      <c r="R4355" s="426">
        <v>1.5162354453455973</v>
      </c>
    </row>
    <row r="4356" spans="1:18">
      <c r="A4356" s="134">
        <f t="shared" si="67"/>
        <v>4351</v>
      </c>
      <c r="B4356" s="131">
        <v>8637346.5399457682</v>
      </c>
      <c r="C4356" s="131">
        <v>4797062.5253686598</v>
      </c>
      <c r="D4356" s="131">
        <v>855466.35097800312</v>
      </c>
      <c r="E4356" s="131">
        <v>3564369.9280922785</v>
      </c>
      <c r="F4356" s="133">
        <v>201821749900.09097</v>
      </c>
      <c r="G4356" s="133">
        <v>48471073441.072182</v>
      </c>
      <c r="H4356" s="133">
        <v>502138535921.32239</v>
      </c>
      <c r="I4356" s="133">
        <v>9293173624209.0645</v>
      </c>
      <c r="J4356" s="133">
        <v>208376775827.71774</v>
      </c>
      <c r="K4356" s="133">
        <v>69038472664.265457</v>
      </c>
      <c r="L4356" s="133">
        <v>1635268770329.7422</v>
      </c>
      <c r="M4356" s="133">
        <v>11707996178952.111</v>
      </c>
      <c r="N4356" s="133">
        <v>12561018440405.74</v>
      </c>
      <c r="O4356" s="132">
        <v>0.59293139837185982</v>
      </c>
      <c r="P4356" s="132">
        <v>0.65318038759652342</v>
      </c>
      <c r="Q4356" s="133">
        <v>3098.4258609782291</v>
      </c>
      <c r="R4356" s="426">
        <v>0.93193096963879896</v>
      </c>
    </row>
    <row r="4357" spans="1:18">
      <c r="A4357" s="134">
        <f t="shared" si="67"/>
        <v>4352</v>
      </c>
      <c r="B4357" s="131">
        <v>13890876.648800254</v>
      </c>
      <c r="C4357" s="131">
        <v>6501576.057922232</v>
      </c>
      <c r="D4357" s="131">
        <v>644154.19010961242</v>
      </c>
      <c r="E4357" s="131">
        <v>4664305.8925199639</v>
      </c>
      <c r="F4357" s="133">
        <v>291722589627.86816</v>
      </c>
      <c r="G4357" s="133">
        <v>71921536608.481888</v>
      </c>
      <c r="H4357" s="133">
        <v>693747619604.48291</v>
      </c>
      <c r="I4357" s="133">
        <v>13144219717721.754</v>
      </c>
      <c r="J4357" s="133">
        <v>314761726272.31708</v>
      </c>
      <c r="K4357" s="133">
        <v>60971077956.695313</v>
      </c>
      <c r="L4357" s="133">
        <v>1760984950059.2451</v>
      </c>
      <c r="M4357" s="133">
        <v>15974685091614.492</v>
      </c>
      <c r="N4357" s="133">
        <v>17180182972114.783</v>
      </c>
      <c r="O4357" s="132">
        <v>0.60579357068555051</v>
      </c>
      <c r="P4357" s="132">
        <v>0.67356530776564516</v>
      </c>
      <c r="Q4357" s="133">
        <v>4237.8349709212589</v>
      </c>
      <c r="R4357" s="426">
        <v>1.2018768575996812</v>
      </c>
    </row>
    <row r="4358" spans="1:18">
      <c r="A4358" s="134">
        <f t="shared" si="67"/>
        <v>4353</v>
      </c>
      <c r="B4358" s="131">
        <v>10886746.16784595</v>
      </c>
      <c r="C4358" s="131">
        <v>5423635.4382211789</v>
      </c>
      <c r="D4358" s="131">
        <v>676714.78967395902</v>
      </c>
      <c r="E4358" s="131">
        <v>5099970.1718926672</v>
      </c>
      <c r="F4358" s="133">
        <v>257787747798.00635</v>
      </c>
      <c r="G4358" s="133">
        <v>49643930308.594604</v>
      </c>
      <c r="H4358" s="133">
        <v>422173706900.98523</v>
      </c>
      <c r="I4358" s="133">
        <v>10482594727614.605</v>
      </c>
      <c r="J4358" s="133">
        <v>235713725136.85641</v>
      </c>
      <c r="K4358" s="133">
        <v>70353107836.500153</v>
      </c>
      <c r="L4358" s="133">
        <v>1568557111128.6541</v>
      </c>
      <c r="M4358" s="133">
        <v>12779392378617.6</v>
      </c>
      <c r="N4358" s="133">
        <v>13717132662346.857</v>
      </c>
      <c r="O4358" s="132">
        <v>0.57087711494059457</v>
      </c>
      <c r="P4358" s="132">
        <v>0.63622052796021722</v>
      </c>
      <c r="Q4358" s="133">
        <v>3383.6045047722882</v>
      </c>
      <c r="R4358" s="426">
        <v>1.1300199112264728</v>
      </c>
    </row>
    <row r="4359" spans="1:18">
      <c r="A4359" s="134">
        <f t="shared" si="67"/>
        <v>4354</v>
      </c>
      <c r="B4359" s="131">
        <v>12025105.101792591</v>
      </c>
      <c r="C4359" s="131">
        <v>8683647.9138978049</v>
      </c>
      <c r="D4359" s="131">
        <v>898439.27723237302</v>
      </c>
      <c r="E4359" s="131">
        <v>4129135.0035924884</v>
      </c>
      <c r="F4359" s="133">
        <v>223844396646.74921</v>
      </c>
      <c r="G4359" s="133">
        <v>54115445927.357925</v>
      </c>
      <c r="H4359" s="133">
        <v>711107814710.45508</v>
      </c>
      <c r="I4359" s="133">
        <v>13104068882116.934</v>
      </c>
      <c r="J4359" s="133">
        <v>134662406905.51419</v>
      </c>
      <c r="K4359" s="133">
        <v>86225060310.125336</v>
      </c>
      <c r="L4359" s="133">
        <v>2081054844199.582</v>
      </c>
      <c r="M4359" s="133">
        <v>16117119008242.609</v>
      </c>
      <c r="N4359" s="133">
        <v>17133117422485.479</v>
      </c>
      <c r="O4359" s="132">
        <v>0.61614856260494499</v>
      </c>
      <c r="P4359" s="132">
        <v>0.67631688563930881</v>
      </c>
      <c r="Q4359" s="133">
        <v>4226.2253138839369</v>
      </c>
      <c r="R4359" s="426">
        <v>1.0772904781341064</v>
      </c>
    </row>
    <row r="4360" spans="1:18">
      <c r="A4360" s="134">
        <f t="shared" ref="A4360:A4423" si="68">A4359+1</f>
        <v>4355</v>
      </c>
      <c r="B4360" s="131">
        <v>10211684.120059948</v>
      </c>
      <c r="C4360" s="131">
        <v>8037959.7819606923</v>
      </c>
      <c r="D4360" s="131">
        <v>931784.30853270215</v>
      </c>
      <c r="E4360" s="131">
        <v>4073553.2463754518</v>
      </c>
      <c r="F4360" s="133">
        <v>205336788521.66748</v>
      </c>
      <c r="G4360" s="133">
        <v>59997644075.785492</v>
      </c>
      <c r="H4360" s="133">
        <v>929484486216.21594</v>
      </c>
      <c r="I4360" s="133">
        <v>13244854539524.764</v>
      </c>
      <c r="J4360" s="133">
        <v>312171210124.96289</v>
      </c>
      <c r="K4360" s="133">
        <v>82569194591.214981</v>
      </c>
      <c r="L4360" s="133">
        <v>2164074085453.8699</v>
      </c>
      <c r="M4360" s="133">
        <v>16733153515911.027</v>
      </c>
      <c r="N4360" s="133">
        <v>17955765175750.754</v>
      </c>
      <c r="O4360" s="132">
        <v>0.64446763336088175</v>
      </c>
      <c r="P4360" s="132">
        <v>0.73303759832945825</v>
      </c>
      <c r="Q4360" s="133">
        <v>4429.1477986558348</v>
      </c>
      <c r="R4360" s="426">
        <v>1.0952509162368749</v>
      </c>
    </row>
    <row r="4361" spans="1:18">
      <c r="A4361" s="134">
        <f t="shared" si="68"/>
        <v>4356</v>
      </c>
      <c r="B4361" s="131">
        <v>8257418.1529407585</v>
      </c>
      <c r="C4361" s="131">
        <v>2857732.7439803882</v>
      </c>
      <c r="D4361" s="131">
        <v>431903.25862483704</v>
      </c>
      <c r="E4361" s="131">
        <v>3877935.63227046</v>
      </c>
      <c r="F4361" s="133">
        <v>214406482506.1944</v>
      </c>
      <c r="G4361" s="133">
        <v>45738429616.604012</v>
      </c>
      <c r="H4361" s="133">
        <v>642093991340.27795</v>
      </c>
      <c r="I4361" s="133">
        <v>7313152538300.1318</v>
      </c>
      <c r="J4361" s="133">
        <v>225150045195.38541</v>
      </c>
      <c r="K4361" s="133">
        <v>33732778304.398941</v>
      </c>
      <c r="L4361" s="133">
        <v>1146521001396.697</v>
      </c>
      <c r="M4361" s="133">
        <v>9360650354536.8926</v>
      </c>
      <c r="N4361" s="133">
        <v>10157115655344.041</v>
      </c>
      <c r="O4361" s="132">
        <v>0.56670775411999408</v>
      </c>
      <c r="P4361" s="132">
        <v>0.6388547866901797</v>
      </c>
      <c r="Q4361" s="133">
        <v>2505.4552677217666</v>
      </c>
      <c r="R4361" s="426">
        <v>1.1455150733389068</v>
      </c>
    </row>
    <row r="4362" spans="1:18">
      <c r="A4362" s="134">
        <f t="shared" si="68"/>
        <v>4357</v>
      </c>
      <c r="B4362" s="131">
        <v>10621699.733981693</v>
      </c>
      <c r="C4362" s="131">
        <v>10936406.083574364</v>
      </c>
      <c r="D4362" s="131">
        <v>1352213.2577256239</v>
      </c>
      <c r="E4362" s="131">
        <v>3925987.9433930637</v>
      </c>
      <c r="F4362" s="133">
        <v>213834001986.81091</v>
      </c>
      <c r="G4362" s="133">
        <v>54390125324.981285</v>
      </c>
      <c r="H4362" s="133">
        <v>1122453949456.073</v>
      </c>
      <c r="I4362" s="133">
        <v>14965744651296.734</v>
      </c>
      <c r="J4362" s="133">
        <v>234339732880.9826</v>
      </c>
      <c r="K4362" s="133">
        <v>116219409691.67915</v>
      </c>
      <c r="L4362" s="133">
        <v>2782345632634.8403</v>
      </c>
      <c r="M4362" s="133">
        <v>19221103375960.309</v>
      </c>
      <c r="N4362" s="133">
        <v>20426362378313.891</v>
      </c>
      <c r="O4362" s="132">
        <v>0.65232894962909682</v>
      </c>
      <c r="P4362" s="132">
        <v>0.73865305559901961</v>
      </c>
      <c r="Q4362" s="133">
        <v>5038.5699009161053</v>
      </c>
      <c r="R4362" s="426">
        <v>1.0818939394540861</v>
      </c>
    </row>
    <row r="4363" spans="1:18">
      <c r="A4363" s="134">
        <f t="shared" si="68"/>
        <v>4358</v>
      </c>
      <c r="B4363" s="131">
        <v>7507919.4046248244</v>
      </c>
      <c r="C4363" s="131">
        <v>3992007.4279462202</v>
      </c>
      <c r="D4363" s="131">
        <v>607153.00511573534</v>
      </c>
      <c r="E4363" s="131">
        <v>6641454.3734400775</v>
      </c>
      <c r="F4363" s="133">
        <v>239843513808.68689</v>
      </c>
      <c r="G4363" s="133">
        <v>67462382068.145309</v>
      </c>
      <c r="H4363" s="133">
        <v>505853338618.75189</v>
      </c>
      <c r="I4363" s="133">
        <v>9147423394085.2656</v>
      </c>
      <c r="J4363" s="133">
        <v>638626892642.78809</v>
      </c>
      <c r="K4363" s="133">
        <v>60606790984.504135</v>
      </c>
      <c r="L4363" s="133">
        <v>1195981773395.2522</v>
      </c>
      <c r="M4363" s="133">
        <v>11548492189726.561</v>
      </c>
      <c r="N4363" s="133">
        <v>12426687644000.205</v>
      </c>
      <c r="O4363" s="132">
        <v>0.59370717065293654</v>
      </c>
      <c r="P4363" s="132">
        <v>0.65915541209394413</v>
      </c>
      <c r="Q4363" s="133">
        <v>3065.2904893932423</v>
      </c>
      <c r="R4363" s="426">
        <v>0.92351039804993418</v>
      </c>
    </row>
    <row r="4364" spans="1:18">
      <c r="A4364" s="134">
        <f t="shared" si="68"/>
        <v>4359</v>
      </c>
      <c r="B4364" s="131">
        <v>11775070.893993596</v>
      </c>
      <c r="C4364" s="131">
        <v>3759644.4818181721</v>
      </c>
      <c r="D4364" s="131">
        <v>1064673.160648033</v>
      </c>
      <c r="E4364" s="131">
        <v>3791613.4679674646</v>
      </c>
      <c r="F4364" s="133">
        <v>292258299163.81219</v>
      </c>
      <c r="G4364" s="133">
        <v>49627790909.18277</v>
      </c>
      <c r="H4364" s="133">
        <v>426651360401.53699</v>
      </c>
      <c r="I4364" s="133">
        <v>9094577901215.1563</v>
      </c>
      <c r="J4364" s="133">
        <v>159464637116.59723</v>
      </c>
      <c r="K4364" s="133">
        <v>100123652476.67889</v>
      </c>
      <c r="L4364" s="133">
        <v>2760577414107.5615</v>
      </c>
      <c r="M4364" s="133">
        <v>12541394965317.531</v>
      </c>
      <c r="N4364" s="133">
        <v>13410757467670.488</v>
      </c>
      <c r="O4364" s="132">
        <v>0.57209401422586537</v>
      </c>
      <c r="P4364" s="132">
        <v>0.636234399048624</v>
      </c>
      <c r="Q4364" s="133">
        <v>3308.0309491047087</v>
      </c>
      <c r="R4364" s="426">
        <v>1.187577522883231</v>
      </c>
    </row>
    <row r="4365" spans="1:18">
      <c r="A4365" s="134">
        <f t="shared" si="68"/>
        <v>4360</v>
      </c>
      <c r="B4365" s="131">
        <v>6168542.0008782279</v>
      </c>
      <c r="C4365" s="131">
        <v>4016018.023430259</v>
      </c>
      <c r="D4365" s="131">
        <v>958437.94887049077</v>
      </c>
      <c r="E4365" s="131">
        <v>2758366.1142074857</v>
      </c>
      <c r="F4365" s="133">
        <v>211013406880.93091</v>
      </c>
      <c r="G4365" s="133">
        <v>33066142573.500534</v>
      </c>
      <c r="H4365" s="133">
        <v>465489935304.86353</v>
      </c>
      <c r="I4365" s="133">
        <v>9272325227007.6094</v>
      </c>
      <c r="J4365" s="133">
        <v>147316371444.22226</v>
      </c>
      <c r="K4365" s="133">
        <v>78200671886.45343</v>
      </c>
      <c r="L4365" s="133">
        <v>2023299704690.4307</v>
      </c>
      <c r="M4365" s="133">
        <v>11986631910333.578</v>
      </c>
      <c r="N4365" s="133">
        <v>12905602162623.85</v>
      </c>
      <c r="O4365" s="132">
        <v>0.63570577418431673</v>
      </c>
      <c r="P4365" s="132">
        <v>0.70395518673188306</v>
      </c>
      <c r="Q4365" s="133">
        <v>3183.4243124380487</v>
      </c>
      <c r="R4365" s="426">
        <v>1.0427374030799736</v>
      </c>
    </row>
    <row r="4366" spans="1:18">
      <c r="A4366" s="134">
        <f t="shared" si="68"/>
        <v>4361</v>
      </c>
      <c r="B4366" s="131">
        <v>13055492.327580485</v>
      </c>
      <c r="C4366" s="131">
        <v>15557742.559419626</v>
      </c>
      <c r="D4366" s="131">
        <v>565564.34942868177</v>
      </c>
      <c r="E4366" s="131">
        <v>5477975.0317369429</v>
      </c>
      <c r="F4366" s="133">
        <v>249587368335.02713</v>
      </c>
      <c r="G4366" s="133">
        <v>44327677831.165169</v>
      </c>
      <c r="H4366" s="133">
        <v>292923181031.62463</v>
      </c>
      <c r="I4366" s="133">
        <v>21047057547244.848</v>
      </c>
      <c r="J4366" s="133">
        <v>408854981215.37219</v>
      </c>
      <c r="K4366" s="133">
        <v>60361965700.282074</v>
      </c>
      <c r="L4366" s="133">
        <v>1318682329145.05</v>
      </c>
      <c r="M4366" s="133">
        <v>23127880004337.176</v>
      </c>
      <c r="N4366" s="133">
        <v>24510831861822.098</v>
      </c>
      <c r="O4366" s="132">
        <v>0.66052744036670274</v>
      </c>
      <c r="P4366" s="132">
        <v>0.72122903470367516</v>
      </c>
      <c r="Q4366" s="133">
        <v>6046.0858070602117</v>
      </c>
      <c r="R4366" s="426">
        <v>1.3143919502820924</v>
      </c>
    </row>
    <row r="4367" spans="1:18">
      <c r="A4367" s="134">
        <f t="shared" si="68"/>
        <v>4362</v>
      </c>
      <c r="B4367" s="131">
        <v>12287113.58637728</v>
      </c>
      <c r="C4367" s="131">
        <v>11004344.954285398</v>
      </c>
      <c r="D4367" s="131">
        <v>1074317.5029605874</v>
      </c>
      <c r="E4367" s="131">
        <v>4523769.9045437537</v>
      </c>
      <c r="F4367" s="133">
        <v>185068735995.84695</v>
      </c>
      <c r="G4367" s="133">
        <v>53499558165.686584</v>
      </c>
      <c r="H4367" s="133">
        <v>335967628631.45514</v>
      </c>
      <c r="I4367" s="133">
        <v>15481964105120.65</v>
      </c>
      <c r="J4367" s="133">
        <v>293728968271.46381</v>
      </c>
      <c r="K4367" s="133">
        <v>101723857075.78667</v>
      </c>
      <c r="L4367" s="133">
        <v>2191088331586.3586</v>
      </c>
      <c r="M4367" s="133">
        <v>18404472890685.715</v>
      </c>
      <c r="N4367" s="133">
        <v>19634249676453.309</v>
      </c>
      <c r="O4367" s="132">
        <v>0.62856765756242172</v>
      </c>
      <c r="P4367" s="132">
        <v>0.69245622729339085</v>
      </c>
      <c r="Q4367" s="133">
        <v>4843.1794959184281</v>
      </c>
      <c r="R4367" s="426">
        <v>1.0940370586485582</v>
      </c>
    </row>
    <row r="4368" spans="1:18">
      <c r="A4368" s="134">
        <f t="shared" si="68"/>
        <v>4363</v>
      </c>
      <c r="B4368" s="131">
        <v>11742393.52854985</v>
      </c>
      <c r="C4368" s="131">
        <v>10838748.704294335</v>
      </c>
      <c r="D4368" s="131">
        <v>560942.19137808203</v>
      </c>
      <c r="E4368" s="131">
        <v>6426432.4217266887</v>
      </c>
      <c r="F4368" s="133">
        <v>168660312613.87009</v>
      </c>
      <c r="G4368" s="133">
        <v>53082244659.550339</v>
      </c>
      <c r="H4368" s="133">
        <v>0</v>
      </c>
      <c r="I4368" s="133">
        <v>13526092885297.51</v>
      </c>
      <c r="J4368" s="133">
        <v>406010891101.15649</v>
      </c>
      <c r="K4368" s="133">
        <v>57169237277.99987</v>
      </c>
      <c r="L4368" s="133">
        <v>993004622148.50732</v>
      </c>
      <c r="M4368" s="133">
        <v>14982277635825.174</v>
      </c>
      <c r="N4368" s="133">
        <v>15852774068735.189</v>
      </c>
      <c r="O4368" s="132">
        <v>0.58259386133839575</v>
      </c>
      <c r="P4368" s="132">
        <v>0.63409346710008041</v>
      </c>
      <c r="Q4368" s="133">
        <v>3910.4030756623556</v>
      </c>
      <c r="R4368" s="426">
        <v>0.85063354576753925</v>
      </c>
    </row>
    <row r="4369" spans="1:18">
      <c r="A4369" s="134">
        <f t="shared" si="68"/>
        <v>4364</v>
      </c>
      <c r="B4369" s="131">
        <v>10031527.741366774</v>
      </c>
      <c r="C4369" s="131">
        <v>19166695.035837673</v>
      </c>
      <c r="D4369" s="131">
        <v>1020568.599792804</v>
      </c>
      <c r="E4369" s="131">
        <v>3704853.8727592882</v>
      </c>
      <c r="F4369" s="133">
        <v>231130387107.61893</v>
      </c>
      <c r="G4369" s="133">
        <v>64235749407.765717</v>
      </c>
      <c r="H4369" s="133">
        <v>566342212034.13635</v>
      </c>
      <c r="I4369" s="133">
        <v>27348645401370.445</v>
      </c>
      <c r="J4369" s="133">
        <v>198297669316.18332</v>
      </c>
      <c r="K4369" s="133">
        <v>74153885344.99733</v>
      </c>
      <c r="L4369" s="133">
        <v>2200341078602.2446</v>
      </c>
      <c r="M4369" s="133">
        <v>30387780246668.008</v>
      </c>
      <c r="N4369" s="133">
        <v>32369510135282.863</v>
      </c>
      <c r="O4369" s="132">
        <v>0.7238687973119553</v>
      </c>
      <c r="P4369" s="132">
        <v>0.79155227297108766</v>
      </c>
      <c r="Q4369" s="133">
        <v>7984.5856278448109</v>
      </c>
      <c r="R4369" s="426">
        <v>1.1006533169557049</v>
      </c>
    </row>
    <row r="4370" spans="1:18">
      <c r="A4370" s="134">
        <f t="shared" si="68"/>
        <v>4365</v>
      </c>
      <c r="B4370" s="131">
        <v>9272205.9404486679</v>
      </c>
      <c r="C4370" s="131">
        <v>17683450.813175499</v>
      </c>
      <c r="D4370" s="131">
        <v>1148886.6826220413</v>
      </c>
      <c r="E4370" s="131">
        <v>3631621.0053684842</v>
      </c>
      <c r="F4370" s="133">
        <v>270136834237.79681</v>
      </c>
      <c r="G4370" s="133">
        <v>45457421784.210495</v>
      </c>
      <c r="H4370" s="133">
        <v>751003221989.97498</v>
      </c>
      <c r="I4370" s="133">
        <v>24357556140139.086</v>
      </c>
      <c r="J4370" s="133">
        <v>230887809403.89697</v>
      </c>
      <c r="K4370" s="133">
        <v>81641409488.002777</v>
      </c>
      <c r="L4370" s="133">
        <v>3557836838967.5708</v>
      </c>
      <c r="M4370" s="133">
        <v>28978925419988.535</v>
      </c>
      <c r="N4370" s="133">
        <v>30783461530580.438</v>
      </c>
      <c r="O4370" s="132">
        <v>0.74053813993655992</v>
      </c>
      <c r="P4370" s="132">
        <v>0.80720308088468218</v>
      </c>
      <c r="Q4370" s="133">
        <v>7593.3550889443604</v>
      </c>
      <c r="R4370" s="426">
        <v>1.4208632971518051</v>
      </c>
    </row>
    <row r="4371" spans="1:18">
      <c r="A4371" s="134">
        <f t="shared" si="68"/>
        <v>4366</v>
      </c>
      <c r="B4371" s="131">
        <v>6671882.7054111203</v>
      </c>
      <c r="C4371" s="131">
        <v>10142715.664095109</v>
      </c>
      <c r="D4371" s="131">
        <v>330129.90087026492</v>
      </c>
      <c r="E4371" s="131">
        <v>7181269.1014556056</v>
      </c>
      <c r="F4371" s="133">
        <v>193345913646.69202</v>
      </c>
      <c r="G4371" s="133">
        <v>45919802359.097778</v>
      </c>
      <c r="H4371" s="133">
        <v>423267569749.28076</v>
      </c>
      <c r="I4371" s="133">
        <v>15307609420794.455</v>
      </c>
      <c r="J4371" s="133">
        <v>557188189419.64063</v>
      </c>
      <c r="K4371" s="133">
        <v>42877974418.421867</v>
      </c>
      <c r="L4371" s="133">
        <v>834309777459.27979</v>
      </c>
      <c r="M4371" s="133">
        <v>17165252931841.078</v>
      </c>
      <c r="N4371" s="133">
        <v>18270903279244.434</v>
      </c>
      <c r="O4371" s="132">
        <v>0.6574078470296022</v>
      </c>
      <c r="P4371" s="132">
        <v>0.72016141929476696</v>
      </c>
      <c r="Q4371" s="133">
        <v>4506.8829006523019</v>
      </c>
      <c r="R4371" s="426">
        <v>1.3359777802464012</v>
      </c>
    </row>
    <row r="4372" spans="1:18">
      <c r="A4372" s="134">
        <f t="shared" si="68"/>
        <v>4367</v>
      </c>
      <c r="B4372" s="131">
        <v>8957047.1601213794</v>
      </c>
      <c r="C4372" s="131">
        <v>4893527.5467477888</v>
      </c>
      <c r="D4372" s="131">
        <v>1382141.9888799717</v>
      </c>
      <c r="E4372" s="131">
        <v>4287375.3312788187</v>
      </c>
      <c r="F4372" s="133">
        <v>261281337761.88727</v>
      </c>
      <c r="G4372" s="133">
        <v>66007944740.611099</v>
      </c>
      <c r="H4372" s="133">
        <v>573806187464.85205</v>
      </c>
      <c r="I4372" s="133">
        <v>9854691415152.0645</v>
      </c>
      <c r="J4372" s="133">
        <v>306119095110.31049</v>
      </c>
      <c r="K4372" s="133">
        <v>96165805849.695618</v>
      </c>
      <c r="L4372" s="133">
        <v>2335107649004.0093</v>
      </c>
      <c r="M4372" s="133">
        <v>13165890152580.932</v>
      </c>
      <c r="N4372" s="133">
        <v>14042781579651.297</v>
      </c>
      <c r="O4372" s="132">
        <v>0.58142284940166222</v>
      </c>
      <c r="P4372" s="132">
        <v>0.67069026623203554</v>
      </c>
      <c r="Q4372" s="133">
        <v>3463.9323087447697</v>
      </c>
      <c r="R4372" s="426">
        <v>0.96766348740347086</v>
      </c>
    </row>
    <row r="4373" spans="1:18">
      <c r="A4373" s="134">
        <f t="shared" si="68"/>
        <v>4368</v>
      </c>
      <c r="B4373" s="131">
        <v>9087909.5594201367</v>
      </c>
      <c r="C4373" s="131">
        <v>16086332.092877464</v>
      </c>
      <c r="D4373" s="131">
        <v>1137264.9535256773</v>
      </c>
      <c r="E4373" s="131">
        <v>4516910.1093784273</v>
      </c>
      <c r="F4373" s="133">
        <v>267337592842.84436</v>
      </c>
      <c r="G4373" s="133">
        <v>71120365032.709198</v>
      </c>
      <c r="H4373" s="133">
        <v>772556742071.90088</v>
      </c>
      <c r="I4373" s="133">
        <v>24539259214463.008</v>
      </c>
      <c r="J4373" s="133">
        <v>292571748230.60938</v>
      </c>
      <c r="K4373" s="133">
        <v>89721562328.805176</v>
      </c>
      <c r="L4373" s="133">
        <v>2330922925948.0503</v>
      </c>
      <c r="M4373" s="133">
        <v>28025032193042.375</v>
      </c>
      <c r="N4373" s="133">
        <v>29707030521923.156</v>
      </c>
      <c r="O4373" s="132">
        <v>0.71159757535825918</v>
      </c>
      <c r="P4373" s="132">
        <v>0.79151155088137171</v>
      </c>
      <c r="Q4373" s="133">
        <v>7327.8318998330433</v>
      </c>
      <c r="R4373" s="426">
        <v>1.1043118609423084</v>
      </c>
    </row>
    <row r="4374" spans="1:18">
      <c r="A4374" s="134">
        <f t="shared" si="68"/>
        <v>4369</v>
      </c>
      <c r="B4374" s="131">
        <v>17852633.829232711</v>
      </c>
      <c r="C4374" s="131">
        <v>11649693.802044945</v>
      </c>
      <c r="D4374" s="131">
        <v>995693.36652239237</v>
      </c>
      <c r="E4374" s="131">
        <v>2934205.9272389868</v>
      </c>
      <c r="F4374" s="133">
        <v>312308863619.02527</v>
      </c>
      <c r="G4374" s="133">
        <v>67307474631.467964</v>
      </c>
      <c r="H4374" s="133">
        <v>356989299343.56415</v>
      </c>
      <c r="I4374" s="133">
        <v>20895652586368.363</v>
      </c>
      <c r="J4374" s="133">
        <v>125944300440.43082</v>
      </c>
      <c r="K4374" s="133">
        <v>117979839139.77719</v>
      </c>
      <c r="L4374" s="133">
        <v>2619225069497.8804</v>
      </c>
      <c r="M4374" s="133">
        <v>24115791094790.012</v>
      </c>
      <c r="N4374" s="133">
        <v>25674184478694.25</v>
      </c>
      <c r="O4374" s="132">
        <v>0.65964975125275005</v>
      </c>
      <c r="P4374" s="132">
        <v>0.71165860652751523</v>
      </c>
      <c r="Q4374" s="133">
        <v>6333.0499454105202</v>
      </c>
      <c r="R4374" s="426">
        <v>1.1468499264437539</v>
      </c>
    </row>
    <row r="4375" spans="1:18">
      <c r="A4375" s="134">
        <f t="shared" si="68"/>
        <v>4370</v>
      </c>
      <c r="B4375" s="131">
        <v>9828898.2747566923</v>
      </c>
      <c r="C4375" s="131">
        <v>4581940.6079537142</v>
      </c>
      <c r="D4375" s="131">
        <v>1206792.146984671</v>
      </c>
      <c r="E4375" s="131">
        <v>5326545.8619373944</v>
      </c>
      <c r="F4375" s="133">
        <v>292081344602.00824</v>
      </c>
      <c r="G4375" s="133">
        <v>91863945811.285843</v>
      </c>
      <c r="H4375" s="133">
        <v>684880630009.79956</v>
      </c>
      <c r="I4375" s="133">
        <v>9254464759922.0273</v>
      </c>
      <c r="J4375" s="133">
        <v>430538129692.05109</v>
      </c>
      <c r="K4375" s="133">
        <v>119531416135.47325</v>
      </c>
      <c r="L4375" s="133">
        <v>2015068085883.2722</v>
      </c>
      <c r="M4375" s="133">
        <v>12504483021642.621</v>
      </c>
      <c r="N4375" s="133">
        <v>13474187340049.018</v>
      </c>
      <c r="O4375" s="132">
        <v>0.55756514171274651</v>
      </c>
      <c r="P4375" s="132">
        <v>0.63814111178583444</v>
      </c>
      <c r="Q4375" s="133">
        <v>3323.6771929079964</v>
      </c>
      <c r="R4375" s="426">
        <v>0.89339481287851341</v>
      </c>
    </row>
    <row r="4376" spans="1:18">
      <c r="A4376" s="134">
        <f t="shared" si="68"/>
        <v>4371</v>
      </c>
      <c r="B4376" s="131">
        <v>10167482.418536147</v>
      </c>
      <c r="C4376" s="131">
        <v>19706413.240649175</v>
      </c>
      <c r="D4376" s="131">
        <v>498493.83071897802</v>
      </c>
      <c r="E4376" s="131">
        <v>3995544.1183914864</v>
      </c>
      <c r="F4376" s="133">
        <v>221900504297.67175</v>
      </c>
      <c r="G4376" s="133">
        <v>43504503214.13031</v>
      </c>
      <c r="H4376" s="133">
        <v>0</v>
      </c>
      <c r="I4376" s="133">
        <v>26444584686982.203</v>
      </c>
      <c r="J4376" s="133">
        <v>162067823739.61667</v>
      </c>
      <c r="K4376" s="133">
        <v>38133357732.5849</v>
      </c>
      <c r="L4376" s="133">
        <v>1048838519979.1276</v>
      </c>
      <c r="M4376" s="133">
        <v>27693624388433.535</v>
      </c>
      <c r="N4376" s="133">
        <v>29476724155142.016</v>
      </c>
      <c r="O4376" s="132">
        <v>0.73211875102729529</v>
      </c>
      <c r="P4376" s="132">
        <v>0.7852191640130266</v>
      </c>
      <c r="Q4376" s="133">
        <v>7271.0222385648776</v>
      </c>
      <c r="R4376" s="426">
        <v>1.0769842851491986</v>
      </c>
    </row>
    <row r="4377" spans="1:18">
      <c r="A4377" s="134">
        <f t="shared" si="68"/>
        <v>4372</v>
      </c>
      <c r="B4377" s="131">
        <v>10927757.21636023</v>
      </c>
      <c r="C4377" s="131">
        <v>5206284.4023864204</v>
      </c>
      <c r="D4377" s="131">
        <v>1095092.1454893723</v>
      </c>
      <c r="E4377" s="131">
        <v>4709100.0889214873</v>
      </c>
      <c r="F4377" s="133">
        <v>250475154531.28928</v>
      </c>
      <c r="G4377" s="133">
        <v>75544497890.045792</v>
      </c>
      <c r="H4377" s="133">
        <v>408359149694.59937</v>
      </c>
      <c r="I4377" s="133">
        <v>10706682465598.504</v>
      </c>
      <c r="J4377" s="133">
        <v>313121170400.13062</v>
      </c>
      <c r="K4377" s="133">
        <v>107853355361.04343</v>
      </c>
      <c r="L4377" s="133">
        <v>3145414028032.5361</v>
      </c>
      <c r="M4377" s="133">
        <v>14681430169086.813</v>
      </c>
      <c r="N4377" s="133">
        <v>15616209179335.91</v>
      </c>
      <c r="O4377" s="132">
        <v>0.57417945617826271</v>
      </c>
      <c r="P4377" s="132">
        <v>0.62518976128173054</v>
      </c>
      <c r="Q4377" s="133">
        <v>3852.0496248978566</v>
      </c>
      <c r="R4377" s="426">
        <v>1.2990520991241188</v>
      </c>
    </row>
    <row r="4378" spans="1:18">
      <c r="A4378" s="134">
        <f t="shared" si="68"/>
        <v>4373</v>
      </c>
      <c r="B4378" s="131">
        <v>7947913.6553308461</v>
      </c>
      <c r="C4378" s="131">
        <v>16776319.187551312</v>
      </c>
      <c r="D4378" s="131">
        <v>1631554.9065060196</v>
      </c>
      <c r="E4378" s="131">
        <v>5056860.682827604</v>
      </c>
      <c r="F4378" s="133">
        <v>192594489462.27054</v>
      </c>
      <c r="G4378" s="133">
        <v>45167299192.932724</v>
      </c>
      <c r="H4378" s="133">
        <v>278679218877.23511</v>
      </c>
      <c r="I4378" s="133">
        <v>27651604073793.578</v>
      </c>
      <c r="J4378" s="133">
        <v>399088263324.30981</v>
      </c>
      <c r="K4378" s="133">
        <v>146653935587.20847</v>
      </c>
      <c r="L4378" s="133">
        <v>3274668741430.3496</v>
      </c>
      <c r="M4378" s="133">
        <v>31750694233012.68</v>
      </c>
      <c r="N4378" s="133">
        <v>33765991726097.766</v>
      </c>
      <c r="O4378" s="132">
        <v>0.74004874452515779</v>
      </c>
      <c r="P4378" s="132">
        <v>0.81039427602485026</v>
      </c>
      <c r="Q4378" s="133">
        <v>8329.0556798465132</v>
      </c>
      <c r="R4378" s="426">
        <v>0.95343691410234954</v>
      </c>
    </row>
    <row r="4379" spans="1:18">
      <c r="A4379" s="134">
        <f t="shared" si="68"/>
        <v>4374</v>
      </c>
      <c r="B4379" s="131">
        <v>7471528.0048486097</v>
      </c>
      <c r="C4379" s="131">
        <v>4913943.8504320178</v>
      </c>
      <c r="D4379" s="131">
        <v>712733.41076973802</v>
      </c>
      <c r="E4379" s="131">
        <v>4887741.8032755703</v>
      </c>
      <c r="F4379" s="133">
        <v>180352072910.56061</v>
      </c>
      <c r="G4379" s="133">
        <v>36164989059.986198</v>
      </c>
      <c r="H4379" s="133">
        <v>83884406920.022537</v>
      </c>
      <c r="I4379" s="133">
        <v>8199618275543.8809</v>
      </c>
      <c r="J4379" s="133">
        <v>305053455796.21112</v>
      </c>
      <c r="K4379" s="133">
        <v>110188981719.54955</v>
      </c>
      <c r="L4379" s="133">
        <v>1504305414771.5776</v>
      </c>
      <c r="M4379" s="133">
        <v>10203050534751.242</v>
      </c>
      <c r="N4379" s="133">
        <v>10904745017719.488</v>
      </c>
      <c r="O4379" s="132">
        <v>0.56915607300076743</v>
      </c>
      <c r="P4379" s="132">
        <v>0.62428311469495323</v>
      </c>
      <c r="Q4379" s="133">
        <v>2689.8729693437317</v>
      </c>
      <c r="R4379" s="426">
        <v>1.0365867877602293</v>
      </c>
    </row>
    <row r="4380" spans="1:18">
      <c r="A4380" s="134">
        <f t="shared" si="68"/>
        <v>4375</v>
      </c>
      <c r="B4380" s="131">
        <v>10971241.237337362</v>
      </c>
      <c r="C4380" s="131">
        <v>7962977.9757565828</v>
      </c>
      <c r="D4380" s="131">
        <v>877941.39013478532</v>
      </c>
      <c r="E4380" s="131">
        <v>5449302.7094527893</v>
      </c>
      <c r="F4380" s="133">
        <v>243584822224.51782</v>
      </c>
      <c r="G4380" s="133">
        <v>62610464150.323685</v>
      </c>
      <c r="H4380" s="133">
        <v>689001196227.03735</v>
      </c>
      <c r="I4380" s="133">
        <v>14288731383506.631</v>
      </c>
      <c r="J4380" s="133">
        <v>372983317355.92657</v>
      </c>
      <c r="K4380" s="133">
        <v>68313259635.712967</v>
      </c>
      <c r="L4380" s="133">
        <v>2470119793515.0396</v>
      </c>
      <c r="M4380" s="133">
        <v>17889148950240.348</v>
      </c>
      <c r="N4380" s="133">
        <v>19036376933213.422</v>
      </c>
      <c r="O4380" s="132">
        <v>0.63744006728715052</v>
      </c>
      <c r="P4380" s="132">
        <v>0.69770582701217865</v>
      </c>
      <c r="Q4380" s="133">
        <v>4695.7022528893494</v>
      </c>
      <c r="R4380" s="426">
        <v>1.1512223766054854</v>
      </c>
    </row>
    <row r="4381" spans="1:18">
      <c r="A4381" s="134">
        <f t="shared" si="68"/>
        <v>4376</v>
      </c>
      <c r="B4381" s="131">
        <v>9840864.2022521328</v>
      </c>
      <c r="C4381" s="131">
        <v>4705876.4219321012</v>
      </c>
      <c r="D4381" s="131">
        <v>1292208.1354596363</v>
      </c>
      <c r="E4381" s="131">
        <v>4033019.850735331</v>
      </c>
      <c r="F4381" s="133">
        <v>153260285975.17612</v>
      </c>
      <c r="G4381" s="133">
        <v>32052121558.602844</v>
      </c>
      <c r="H4381" s="133">
        <v>243259541639.90695</v>
      </c>
      <c r="I4381" s="133">
        <v>8765105034768.2471</v>
      </c>
      <c r="J4381" s="133">
        <v>156048376977.07135</v>
      </c>
      <c r="K4381" s="133">
        <v>150138489423.93839</v>
      </c>
      <c r="L4381" s="133">
        <v>2187272861193.6475</v>
      </c>
      <c r="M4381" s="133">
        <v>11501824304002.813</v>
      </c>
      <c r="N4381" s="133">
        <v>12303742586455.924</v>
      </c>
      <c r="O4381" s="132">
        <v>0.54510164063791111</v>
      </c>
      <c r="P4381" s="132">
        <v>0.61164358009878228</v>
      </c>
      <c r="Q4381" s="133">
        <v>3034.9636375076279</v>
      </c>
      <c r="R4381" s="426">
        <v>0.95599395440585611</v>
      </c>
    </row>
    <row r="4382" spans="1:18">
      <c r="A4382" s="134">
        <f t="shared" si="68"/>
        <v>4377</v>
      </c>
      <c r="B4382" s="131">
        <v>7948556.6210191622</v>
      </c>
      <c r="C4382" s="131">
        <v>9252138.1648188159</v>
      </c>
      <c r="D4382" s="131">
        <v>1093304.8751771729</v>
      </c>
      <c r="E4382" s="131">
        <v>3898805.4461837336</v>
      </c>
      <c r="F4382" s="133">
        <v>148514386897.85632</v>
      </c>
      <c r="G4382" s="133">
        <v>47495920312.026596</v>
      </c>
      <c r="H4382" s="133">
        <v>554163956973.34058</v>
      </c>
      <c r="I4382" s="133">
        <v>11709814658219.328</v>
      </c>
      <c r="J4382" s="133">
        <v>177457225406.41608</v>
      </c>
      <c r="K4382" s="133">
        <v>105812005577.72511</v>
      </c>
      <c r="L4382" s="133">
        <v>2284548314866.1597</v>
      </c>
      <c r="M4382" s="133">
        <v>14831796161042.969</v>
      </c>
      <c r="N4382" s="133">
        <v>15736201788188.865</v>
      </c>
      <c r="O4382" s="132">
        <v>0.61599136077009564</v>
      </c>
      <c r="P4382" s="132">
        <v>0.68936039301540386</v>
      </c>
      <c r="Q4382" s="133">
        <v>3881.6481963958722</v>
      </c>
      <c r="R4382" s="426">
        <v>1.0815215227824295</v>
      </c>
    </row>
    <row r="4383" spans="1:18">
      <c r="A4383" s="134">
        <f t="shared" si="68"/>
        <v>4378</v>
      </c>
      <c r="B4383" s="131">
        <v>9014730.5454822648</v>
      </c>
      <c r="C4383" s="131">
        <v>5250459.0230388241</v>
      </c>
      <c r="D4383" s="131">
        <v>609458.51299318671</v>
      </c>
      <c r="E4383" s="131">
        <v>7317498.0433744611</v>
      </c>
      <c r="F4383" s="133">
        <v>231714135545.41772</v>
      </c>
      <c r="G4383" s="133">
        <v>28671052427.64225</v>
      </c>
      <c r="H4383" s="133">
        <v>541807912083.75989</v>
      </c>
      <c r="I4383" s="133">
        <v>10239838183693.584</v>
      </c>
      <c r="J4383" s="133">
        <v>421054476242.65411</v>
      </c>
      <c r="K4383" s="133">
        <v>68257624220.627899</v>
      </c>
      <c r="L4383" s="133">
        <v>1602034982669.2456</v>
      </c>
      <c r="M4383" s="133">
        <v>12872993178909.871</v>
      </c>
      <c r="N4383" s="133">
        <v>13771930967929.117</v>
      </c>
      <c r="O4383" s="132">
        <v>0.54249369385963941</v>
      </c>
      <c r="P4383" s="132">
        <v>0.59876278322087018</v>
      </c>
      <c r="Q4383" s="133">
        <v>3397.1216003771874</v>
      </c>
      <c r="R4383" s="426">
        <v>1.2319075981022203</v>
      </c>
    </row>
    <row r="4384" spans="1:18">
      <c r="A4384" s="134">
        <f t="shared" si="68"/>
        <v>4379</v>
      </c>
      <c r="B4384" s="131">
        <v>6810173.3937113909</v>
      </c>
      <c r="C4384" s="131">
        <v>3444090.3707774724</v>
      </c>
      <c r="D4384" s="131">
        <v>508491.35235034203</v>
      </c>
      <c r="E4384" s="131">
        <v>3637150.8990415814</v>
      </c>
      <c r="F4384" s="133">
        <v>163745523529.28387</v>
      </c>
      <c r="G4384" s="133">
        <v>30518026110.254906</v>
      </c>
      <c r="H4384" s="133">
        <v>778415479642.1123</v>
      </c>
      <c r="I4384" s="133">
        <v>6321050687474.1201</v>
      </c>
      <c r="J4384" s="133">
        <v>226557491896.85269</v>
      </c>
      <c r="K4384" s="133">
        <v>69056384683.972382</v>
      </c>
      <c r="L4384" s="133">
        <v>897961924416.48779</v>
      </c>
      <c r="M4384" s="133">
        <v>8293041968113.5449</v>
      </c>
      <c r="N4384" s="133">
        <v>8968645570102.5488</v>
      </c>
      <c r="O4384" s="132">
        <v>0.57923209052935321</v>
      </c>
      <c r="P4384" s="132">
        <v>0.6385170919712988</v>
      </c>
      <c r="Q4384" s="133">
        <v>2212.2954045640231</v>
      </c>
      <c r="R4384" s="426">
        <v>0.80791605486160778</v>
      </c>
    </row>
    <row r="4385" spans="1:18">
      <c r="A4385" s="134">
        <f t="shared" si="68"/>
        <v>4380</v>
      </c>
      <c r="B4385" s="131">
        <v>7248182.3277491173</v>
      </c>
      <c r="C4385" s="131">
        <v>3526291.5157685392</v>
      </c>
      <c r="D4385" s="131">
        <v>1834969.1564738203</v>
      </c>
      <c r="E4385" s="131">
        <v>5992578.7372683864</v>
      </c>
      <c r="F4385" s="133">
        <v>187031027638.94476</v>
      </c>
      <c r="G4385" s="133">
        <v>53029788212.984314</v>
      </c>
      <c r="H4385" s="133">
        <v>726442657946.51953</v>
      </c>
      <c r="I4385" s="133">
        <v>6223089972334.2754</v>
      </c>
      <c r="J4385" s="133">
        <v>404655933548.84528</v>
      </c>
      <c r="K4385" s="133">
        <v>174968861960.86719</v>
      </c>
      <c r="L4385" s="133">
        <v>4139869413328.1563</v>
      </c>
      <c r="M4385" s="133">
        <v>11669026839118.664</v>
      </c>
      <c r="N4385" s="133">
        <v>12459698535389.715</v>
      </c>
      <c r="O4385" s="132">
        <v>0.54880066487582357</v>
      </c>
      <c r="P4385" s="132">
        <v>0.64577367356130388</v>
      </c>
      <c r="Q4385" s="133">
        <v>3073.4332845065896</v>
      </c>
      <c r="R4385" s="426">
        <v>1.0237541517295401</v>
      </c>
    </row>
    <row r="4386" spans="1:18">
      <c r="A4386" s="134">
        <f t="shared" si="68"/>
        <v>4381</v>
      </c>
      <c r="B4386" s="131">
        <v>13627628.966105858</v>
      </c>
      <c r="C4386" s="131">
        <v>8134461.7965662079</v>
      </c>
      <c r="D4386" s="131">
        <v>1299165.9430423416</v>
      </c>
      <c r="E4386" s="131">
        <v>3416963.3152676914</v>
      </c>
      <c r="F4386" s="133">
        <v>185175978375.39532</v>
      </c>
      <c r="G4386" s="133">
        <v>48230849752.919678</v>
      </c>
      <c r="H4386" s="133">
        <v>130224698906.12393</v>
      </c>
      <c r="I4386" s="133">
        <v>12830393340834.393</v>
      </c>
      <c r="J4386" s="133">
        <v>204767641596.06708</v>
      </c>
      <c r="K4386" s="133">
        <v>166197716112.30057</v>
      </c>
      <c r="L4386" s="133">
        <v>2606467266579.9829</v>
      </c>
      <c r="M4386" s="133">
        <v>15938050664028.865</v>
      </c>
      <c r="N4386" s="133">
        <v>16951147743004.842</v>
      </c>
      <c r="O4386" s="132">
        <v>0.59473932891545234</v>
      </c>
      <c r="P4386" s="132">
        <v>0.64412439348946171</v>
      </c>
      <c r="Q4386" s="133">
        <v>4181.3388611260098</v>
      </c>
      <c r="R4386" s="426">
        <v>0.91248494821276638</v>
      </c>
    </row>
    <row r="4387" spans="1:18">
      <c r="A4387" s="134">
        <f t="shared" si="68"/>
        <v>4382</v>
      </c>
      <c r="B4387" s="131">
        <v>10448399.476993337</v>
      </c>
      <c r="C4387" s="131">
        <v>9794250.1575478353</v>
      </c>
      <c r="D4387" s="131">
        <v>899326.76234511053</v>
      </c>
      <c r="E4387" s="131">
        <v>3177754.7123506553</v>
      </c>
      <c r="F4387" s="133">
        <v>164214871210.94244</v>
      </c>
      <c r="G4387" s="133">
        <v>41476276778.909836</v>
      </c>
      <c r="H4387" s="133">
        <v>842086888418.98975</v>
      </c>
      <c r="I4387" s="133">
        <v>14642070380898.609</v>
      </c>
      <c r="J4387" s="133">
        <v>116605260288.79976</v>
      </c>
      <c r="K4387" s="133">
        <v>121932997086.74788</v>
      </c>
      <c r="L4387" s="133">
        <v>1650122322840.158</v>
      </c>
      <c r="M4387" s="133">
        <v>17372817849533.305</v>
      </c>
      <c r="N4387" s="133">
        <v>18594287290568.973</v>
      </c>
      <c r="O4387" s="132">
        <v>0.65264962414369587</v>
      </c>
      <c r="P4387" s="132">
        <v>0.71742677361788176</v>
      </c>
      <c r="Q4387" s="133">
        <v>4586.6520203672844</v>
      </c>
      <c r="R4387" s="426">
        <v>0.91240914431756226</v>
      </c>
    </row>
    <row r="4388" spans="1:18">
      <c r="A4388" s="134">
        <f t="shared" si="68"/>
        <v>4383</v>
      </c>
      <c r="B4388" s="131">
        <v>11261487.131289117</v>
      </c>
      <c r="C4388" s="131">
        <v>10957115.938279726</v>
      </c>
      <c r="D4388" s="131">
        <v>794697.20431498857</v>
      </c>
      <c r="E4388" s="131">
        <v>4782050.7193185724</v>
      </c>
      <c r="F4388" s="133">
        <v>268208227850.77655</v>
      </c>
      <c r="G4388" s="133">
        <v>80022559087.378845</v>
      </c>
      <c r="H4388" s="133">
        <v>788826639502.78857</v>
      </c>
      <c r="I4388" s="133">
        <v>18478497633111.348</v>
      </c>
      <c r="J4388" s="133">
        <v>303503815893.53748</v>
      </c>
      <c r="K4388" s="133">
        <v>98553542794.44072</v>
      </c>
      <c r="L4388" s="133">
        <v>1881639019763.1904</v>
      </c>
      <c r="M4388" s="133">
        <v>21551020651065.309</v>
      </c>
      <c r="N4388" s="133">
        <v>22943404915362.387</v>
      </c>
      <c r="O4388" s="132">
        <v>0.65736489469397763</v>
      </c>
      <c r="P4388" s="132">
        <v>0.72561404125142237</v>
      </c>
      <c r="Q4388" s="133">
        <v>5659.4486717716791</v>
      </c>
      <c r="R4388" s="426">
        <v>1.224657007229597</v>
      </c>
    </row>
    <row r="4389" spans="1:18">
      <c r="A4389" s="134">
        <f t="shared" si="68"/>
        <v>4384</v>
      </c>
      <c r="B4389" s="131">
        <v>12554399.514790149</v>
      </c>
      <c r="C4389" s="131">
        <v>22125577.19915219</v>
      </c>
      <c r="D4389" s="131">
        <v>921513.44172384951</v>
      </c>
      <c r="E4389" s="131">
        <v>5293088.6067238674</v>
      </c>
      <c r="F4389" s="133">
        <v>338382339471.47705</v>
      </c>
      <c r="G4389" s="133">
        <v>92864117374.772675</v>
      </c>
      <c r="H4389" s="133">
        <v>511608738778.47546</v>
      </c>
      <c r="I4389" s="133">
        <v>27313161824904.16</v>
      </c>
      <c r="J4389" s="133">
        <v>402908956017.47852</v>
      </c>
      <c r="K4389" s="133">
        <v>135431525641.06113</v>
      </c>
      <c r="L4389" s="133">
        <v>1837721482996.6938</v>
      </c>
      <c r="M4389" s="133">
        <v>30200832528337.875</v>
      </c>
      <c r="N4389" s="133">
        <v>31978134495152.707</v>
      </c>
      <c r="O4389" s="132">
        <v>0.69715804200764808</v>
      </c>
      <c r="P4389" s="132">
        <v>0.76049072034851928</v>
      </c>
      <c r="Q4389" s="133">
        <v>7888.0450160712153</v>
      </c>
      <c r="R4389" s="426">
        <v>1.0546815482972631</v>
      </c>
    </row>
    <row r="4390" spans="1:18">
      <c r="A4390" s="134">
        <f t="shared" si="68"/>
        <v>4385</v>
      </c>
      <c r="B4390" s="131">
        <v>8054843.0412447751</v>
      </c>
      <c r="C4390" s="131">
        <v>4004735.5844681431</v>
      </c>
      <c r="D4390" s="131">
        <v>1047311.9099633694</v>
      </c>
      <c r="E4390" s="131">
        <v>5307311.8129555471</v>
      </c>
      <c r="F4390" s="133">
        <v>264073558454.56085</v>
      </c>
      <c r="G4390" s="133">
        <v>38441491027.345161</v>
      </c>
      <c r="H4390" s="133">
        <v>622060665474.8468</v>
      </c>
      <c r="I4390" s="133">
        <v>9423196043941.6953</v>
      </c>
      <c r="J4390" s="133">
        <v>325740807802.27673</v>
      </c>
      <c r="K4390" s="133">
        <v>86509168790.826035</v>
      </c>
      <c r="L4390" s="133">
        <v>2183928763776.6423</v>
      </c>
      <c r="M4390" s="133">
        <v>12641435449786.289</v>
      </c>
      <c r="N4390" s="133">
        <v>13637283777127.203</v>
      </c>
      <c r="O4390" s="132">
        <v>0.58087971265035143</v>
      </c>
      <c r="P4390" s="132">
        <v>0.65363390128729881</v>
      </c>
      <c r="Q4390" s="133">
        <v>3363.908183800494</v>
      </c>
      <c r="R4390" s="426">
        <v>1.0338323483156679</v>
      </c>
    </row>
    <row r="4391" spans="1:18">
      <c r="A4391" s="134">
        <f t="shared" si="68"/>
        <v>4386</v>
      </c>
      <c r="B4391" s="131">
        <v>12508226.255755881</v>
      </c>
      <c r="C4391" s="131">
        <v>22114991.161779538</v>
      </c>
      <c r="D4391" s="131">
        <v>1051051.9004379194</v>
      </c>
      <c r="E4391" s="131">
        <v>5073344.8475750312</v>
      </c>
      <c r="F4391" s="133">
        <v>352523831298.20532</v>
      </c>
      <c r="G4391" s="133">
        <v>103949864359.58951</v>
      </c>
      <c r="H4391" s="133">
        <v>144148644528.3136</v>
      </c>
      <c r="I4391" s="133">
        <v>31343112970469.543</v>
      </c>
      <c r="J4391" s="133">
        <v>371924624154.06116</v>
      </c>
      <c r="K4391" s="133">
        <v>116242965555.23653</v>
      </c>
      <c r="L4391" s="133">
        <v>2605927168060.1548</v>
      </c>
      <c r="M4391" s="133">
        <v>34581356372767.313</v>
      </c>
      <c r="N4391" s="133">
        <v>36692893641410.883</v>
      </c>
      <c r="O4391" s="132">
        <v>0.71013285257321224</v>
      </c>
      <c r="P4391" s="132">
        <v>0.78163870134036295</v>
      </c>
      <c r="Q4391" s="133">
        <v>9051.0344453406215</v>
      </c>
      <c r="R4391" s="426">
        <v>1.3323023979292514</v>
      </c>
    </row>
    <row r="4392" spans="1:18">
      <c r="A4392" s="134">
        <f t="shared" si="68"/>
        <v>4387</v>
      </c>
      <c r="B4392" s="131">
        <v>13454516.601767194</v>
      </c>
      <c r="C4392" s="131">
        <v>9547197.5821575746</v>
      </c>
      <c r="D4392" s="131">
        <v>966747.58944071585</v>
      </c>
      <c r="E4392" s="131">
        <v>3932232.3649994796</v>
      </c>
      <c r="F4392" s="133">
        <v>230104889295.61685</v>
      </c>
      <c r="G4392" s="133">
        <v>58277666144.294746</v>
      </c>
      <c r="H4392" s="133">
        <v>459332262180.66479</v>
      </c>
      <c r="I4392" s="133">
        <v>16905400822380.865</v>
      </c>
      <c r="J4392" s="133">
        <v>267464163578.79517</v>
      </c>
      <c r="K4392" s="133">
        <v>89483617642.647339</v>
      </c>
      <c r="L4392" s="133">
        <v>2088997576784.1719</v>
      </c>
      <c r="M4392" s="133">
        <v>19810678442567.145</v>
      </c>
      <c r="N4392" s="133">
        <v>20986362830142.867</v>
      </c>
      <c r="O4392" s="132">
        <v>0.62715529397194947</v>
      </c>
      <c r="P4392" s="132">
        <v>0.69988365469241098</v>
      </c>
      <c r="Q4392" s="133">
        <v>5176.7051875044071</v>
      </c>
      <c r="R4392" s="426">
        <v>1.245980142898977</v>
      </c>
    </row>
    <row r="4393" spans="1:18">
      <c r="A4393" s="134">
        <f t="shared" si="68"/>
        <v>4388</v>
      </c>
      <c r="B4393" s="131">
        <v>10289737.52903215</v>
      </c>
      <c r="C4393" s="131">
        <v>8291054.2721907878</v>
      </c>
      <c r="D4393" s="131">
        <v>1183511.491000307</v>
      </c>
      <c r="E4393" s="131">
        <v>3907106.4430188285</v>
      </c>
      <c r="F4393" s="133">
        <v>249892690836.90875</v>
      </c>
      <c r="G4393" s="133">
        <v>63618223670.823639</v>
      </c>
      <c r="H4393" s="133">
        <v>48610137665.760719</v>
      </c>
      <c r="I4393" s="133">
        <v>15113137525674.361</v>
      </c>
      <c r="J4393" s="133">
        <v>227585881009.50851</v>
      </c>
      <c r="K4393" s="133">
        <v>104063148062.81198</v>
      </c>
      <c r="L4393" s="133">
        <v>2275533589805.0239</v>
      </c>
      <c r="M4393" s="133">
        <v>17768930282217.465</v>
      </c>
      <c r="N4393" s="133">
        <v>18839121128772.918</v>
      </c>
      <c r="O4393" s="132">
        <v>0.64767729179122702</v>
      </c>
      <c r="P4393" s="132">
        <v>0.70398933488844417</v>
      </c>
      <c r="Q4393" s="133">
        <v>4647.0451723662845</v>
      </c>
      <c r="R4393" s="426">
        <v>1.0245126445206953</v>
      </c>
    </row>
    <row r="4394" spans="1:18">
      <c r="A4394" s="134">
        <f t="shared" si="68"/>
        <v>4389</v>
      </c>
      <c r="B4394" s="131">
        <v>8927517.2422816269</v>
      </c>
      <c r="C4394" s="131">
        <v>6659019.7686411124</v>
      </c>
      <c r="D4394" s="131">
        <v>746399.72423282906</v>
      </c>
      <c r="E4394" s="131">
        <v>4000554.4506519735</v>
      </c>
      <c r="F4394" s="133">
        <v>252573410362.98422</v>
      </c>
      <c r="G4394" s="133">
        <v>59820844828.445038</v>
      </c>
      <c r="H4394" s="133">
        <v>386073143575.77795</v>
      </c>
      <c r="I4394" s="133">
        <v>12930943572272.529</v>
      </c>
      <c r="J4394" s="133">
        <v>237600692965.67938</v>
      </c>
      <c r="K4394" s="133">
        <v>68397018240.137138</v>
      </c>
      <c r="L4394" s="133">
        <v>1543951146181.1304</v>
      </c>
      <c r="M4394" s="133">
        <v>15166965573235.254</v>
      </c>
      <c r="N4394" s="133">
        <v>16246176147531.164</v>
      </c>
      <c r="O4394" s="132">
        <v>0.65412970780672086</v>
      </c>
      <c r="P4394" s="132">
        <v>0.71646021702510732</v>
      </c>
      <c r="Q4394" s="133">
        <v>4007.4435489716734</v>
      </c>
      <c r="R4394" s="426">
        <v>1.0357475803444329</v>
      </c>
    </row>
    <row r="4395" spans="1:18">
      <c r="A4395" s="134">
        <f t="shared" si="68"/>
        <v>4390</v>
      </c>
      <c r="B4395" s="131">
        <v>7225792.8293787641</v>
      </c>
      <c r="C4395" s="131">
        <v>11897400.203746425</v>
      </c>
      <c r="D4395" s="131">
        <v>1038661.7851789958</v>
      </c>
      <c r="E4395" s="131">
        <v>5685858.0932930578</v>
      </c>
      <c r="F4395" s="133">
        <v>258107998074.6748</v>
      </c>
      <c r="G4395" s="133">
        <v>68080266292.260941</v>
      </c>
      <c r="H4395" s="133">
        <v>651221899198.07397</v>
      </c>
      <c r="I4395" s="133">
        <v>20340154231834.242</v>
      </c>
      <c r="J4395" s="133">
        <v>363505601824.60815</v>
      </c>
      <c r="K4395" s="133">
        <v>112457305599.32899</v>
      </c>
      <c r="L4395" s="133">
        <v>2865971715187.5308</v>
      </c>
      <c r="M4395" s="133">
        <v>24333310753643.785</v>
      </c>
      <c r="N4395" s="133">
        <v>25885490822348.574</v>
      </c>
      <c r="O4395" s="132">
        <v>0.69471356093774617</v>
      </c>
      <c r="P4395" s="132">
        <v>0.76079813257876439</v>
      </c>
      <c r="Q4395" s="133">
        <v>6385.1728718176055</v>
      </c>
      <c r="R4395" s="426">
        <v>1.3752400830001601</v>
      </c>
    </row>
    <row r="4396" spans="1:18">
      <c r="A4396" s="134">
        <f t="shared" si="68"/>
        <v>4391</v>
      </c>
      <c r="B4396" s="131">
        <v>5581804.1890347321</v>
      </c>
      <c r="C4396" s="131">
        <v>7090180.7763455343</v>
      </c>
      <c r="D4396" s="131">
        <v>1147267.1226861421</v>
      </c>
      <c r="E4396" s="131">
        <v>3025379.7697794829</v>
      </c>
      <c r="F4396" s="133">
        <v>204378916853.76379</v>
      </c>
      <c r="G4396" s="133">
        <v>41267342637.381027</v>
      </c>
      <c r="H4396" s="133">
        <v>445266692828.97638</v>
      </c>
      <c r="I4396" s="133">
        <v>11895410517759.467</v>
      </c>
      <c r="J4396" s="133">
        <v>189742910016.38293</v>
      </c>
      <c r="K4396" s="133">
        <v>105369432599.27126</v>
      </c>
      <c r="L4396" s="133">
        <v>2609513086873.0498</v>
      </c>
      <c r="M4396" s="133">
        <v>15245302640077.148</v>
      </c>
      <c r="N4396" s="133">
        <v>16261885937329.598</v>
      </c>
      <c r="O4396" s="132">
        <v>0.66595292024967745</v>
      </c>
      <c r="P4396" s="132">
        <v>0.73398661475839044</v>
      </c>
      <c r="Q4396" s="133">
        <v>4011.3186821237291</v>
      </c>
      <c r="R4396" s="426">
        <v>1.1576885846755853</v>
      </c>
    </row>
    <row r="4397" spans="1:18">
      <c r="A4397" s="134">
        <f t="shared" si="68"/>
        <v>4392</v>
      </c>
      <c r="B4397" s="131">
        <v>10750960.043512063</v>
      </c>
      <c r="C4397" s="131">
        <v>12613402.158687539</v>
      </c>
      <c r="D4397" s="131">
        <v>644225.72608248796</v>
      </c>
      <c r="E4397" s="131">
        <v>6852140.9279658999</v>
      </c>
      <c r="F4397" s="133">
        <v>230345288240.10022</v>
      </c>
      <c r="G4397" s="133">
        <v>52017904816.298615</v>
      </c>
      <c r="H4397" s="133">
        <v>519292241404.21539</v>
      </c>
      <c r="I4397" s="133">
        <v>15846718196292.969</v>
      </c>
      <c r="J4397" s="133">
        <v>514874644503.8714</v>
      </c>
      <c r="K4397" s="133">
        <v>62204217327.238411</v>
      </c>
      <c r="L4397" s="133">
        <v>1190756035700.4927</v>
      </c>
      <c r="M4397" s="133">
        <v>18133845335228.785</v>
      </c>
      <c r="N4397" s="133">
        <v>19391666026541.574</v>
      </c>
      <c r="O4397" s="132">
        <v>0.62127359229965295</v>
      </c>
      <c r="P4397" s="132">
        <v>0.68011974082064741</v>
      </c>
      <c r="Q4397" s="133">
        <v>4783.3413977655582</v>
      </c>
      <c r="R4397" s="426">
        <v>0.91439905810534527</v>
      </c>
    </row>
    <row r="4398" spans="1:18">
      <c r="A4398" s="134">
        <f t="shared" si="68"/>
        <v>4393</v>
      </c>
      <c r="B4398" s="131">
        <v>9820978.4867324531</v>
      </c>
      <c r="C4398" s="131">
        <v>6818404.2563413661</v>
      </c>
      <c r="D4398" s="131">
        <v>854369.07132986689</v>
      </c>
      <c r="E4398" s="131">
        <v>5003267.2241712632</v>
      </c>
      <c r="F4398" s="133">
        <v>223524631550.51871</v>
      </c>
      <c r="G4398" s="133">
        <v>51735374217.868896</v>
      </c>
      <c r="H4398" s="133">
        <v>781869925613.58472</v>
      </c>
      <c r="I4398" s="133">
        <v>10696045140256.832</v>
      </c>
      <c r="J4398" s="133">
        <v>252329518663.3028</v>
      </c>
      <c r="K4398" s="133">
        <v>92070217270.917007</v>
      </c>
      <c r="L4398" s="133">
        <v>1943829119245.5259</v>
      </c>
      <c r="M4398" s="133">
        <v>13766143921050.162</v>
      </c>
      <c r="N4398" s="133">
        <v>14718425484646.467</v>
      </c>
      <c r="O4398" s="132">
        <v>0.60141077101372697</v>
      </c>
      <c r="P4398" s="132">
        <v>0.68241332519166009</v>
      </c>
      <c r="Q4398" s="133">
        <v>3630.5933607909392</v>
      </c>
      <c r="R4398" s="426">
        <v>0.97532945451583486</v>
      </c>
    </row>
    <row r="4399" spans="1:18">
      <c r="A4399" s="134">
        <f t="shared" si="68"/>
        <v>4394</v>
      </c>
      <c r="B4399" s="131">
        <v>16739216.343067477</v>
      </c>
      <c r="C4399" s="131">
        <v>10575290.090617113</v>
      </c>
      <c r="D4399" s="131">
        <v>903338.38592564303</v>
      </c>
      <c r="E4399" s="131">
        <v>5554869.1777789537</v>
      </c>
      <c r="F4399" s="133">
        <v>225352428737.30084</v>
      </c>
      <c r="G4399" s="133">
        <v>47065191100.080856</v>
      </c>
      <c r="H4399" s="133">
        <v>0</v>
      </c>
      <c r="I4399" s="133">
        <v>17245585480628.902</v>
      </c>
      <c r="J4399" s="133">
        <v>354139366136.85083</v>
      </c>
      <c r="K4399" s="133">
        <v>90868205592.62532</v>
      </c>
      <c r="L4399" s="133">
        <v>2015382811354.0134</v>
      </c>
      <c r="M4399" s="133">
        <v>19705975863712.391</v>
      </c>
      <c r="N4399" s="133">
        <v>20719258247194.836</v>
      </c>
      <c r="O4399" s="132">
        <v>0.54892454048870498</v>
      </c>
      <c r="P4399" s="132">
        <v>0.64139261965411298</v>
      </c>
      <c r="Q4399" s="133">
        <v>5110.8185118882184</v>
      </c>
      <c r="R4399" s="426">
        <v>1.0152712331400131</v>
      </c>
    </row>
    <row r="4400" spans="1:18">
      <c r="A4400" s="134">
        <f t="shared" si="68"/>
        <v>4395</v>
      </c>
      <c r="B4400" s="131">
        <v>11274438.72267998</v>
      </c>
      <c r="C4400" s="131">
        <v>8690705.5970246214</v>
      </c>
      <c r="D4400" s="131">
        <v>1017737.8040763012</v>
      </c>
      <c r="E4400" s="131">
        <v>6027063.9304138254</v>
      </c>
      <c r="F4400" s="133">
        <v>192177041287.09647</v>
      </c>
      <c r="G4400" s="133">
        <v>63403161697.236862</v>
      </c>
      <c r="H4400" s="133">
        <v>597028625580.37573</v>
      </c>
      <c r="I4400" s="133">
        <v>15302164532403.727</v>
      </c>
      <c r="J4400" s="133">
        <v>201921174697.65649</v>
      </c>
      <c r="K4400" s="133">
        <v>68637522415.993347</v>
      </c>
      <c r="L4400" s="133">
        <v>2451223822230.563</v>
      </c>
      <c r="M4400" s="133">
        <v>18620975677328.316</v>
      </c>
      <c r="N4400" s="133">
        <v>19836843812668.605</v>
      </c>
      <c r="O4400" s="132">
        <v>0.62296093331433211</v>
      </c>
      <c r="P4400" s="132">
        <v>0.68713709860782135</v>
      </c>
      <c r="Q4400" s="133">
        <v>4893.1533825033557</v>
      </c>
      <c r="R4400" s="426">
        <v>1.0356817302841048</v>
      </c>
    </row>
    <row r="4401" spans="1:18">
      <c r="A4401" s="134">
        <f t="shared" si="68"/>
        <v>4396</v>
      </c>
      <c r="B4401" s="131">
        <v>7564695.0056836288</v>
      </c>
      <c r="C4401" s="131">
        <v>5077270.2664984614</v>
      </c>
      <c r="D4401" s="131">
        <v>984358.63939814642</v>
      </c>
      <c r="E4401" s="131">
        <v>3513556.2821682277</v>
      </c>
      <c r="F4401" s="133">
        <v>230189660708.93896</v>
      </c>
      <c r="G4401" s="133">
        <v>44734893726.667618</v>
      </c>
      <c r="H4401" s="133">
        <v>264116789348.07092</v>
      </c>
      <c r="I4401" s="133">
        <v>9912997276923.8555</v>
      </c>
      <c r="J4401" s="133">
        <v>213183099949.10352</v>
      </c>
      <c r="K4401" s="133">
        <v>142874621624.655</v>
      </c>
      <c r="L4401" s="133">
        <v>1869909854262.0037</v>
      </c>
      <c r="M4401" s="133">
        <v>12403081642107.688</v>
      </c>
      <c r="N4401" s="133">
        <v>13279337665863.02</v>
      </c>
      <c r="O4401" s="132">
        <v>0.6167630309117802</v>
      </c>
      <c r="P4401" s="132">
        <v>0.69186134191348692</v>
      </c>
      <c r="Q4401" s="133">
        <v>3275.6136324279773</v>
      </c>
      <c r="R4401" s="426">
        <v>0.98026878789559846</v>
      </c>
    </row>
    <row r="4402" spans="1:18">
      <c r="A4402" s="134">
        <f t="shared" si="68"/>
        <v>4397</v>
      </c>
      <c r="B4402" s="131">
        <v>5930039.9487697724</v>
      </c>
      <c r="C4402" s="131">
        <v>7978419.1632797476</v>
      </c>
      <c r="D4402" s="131">
        <v>867088.22913467092</v>
      </c>
      <c r="E4402" s="131">
        <v>4349185.696454756</v>
      </c>
      <c r="F4402" s="133">
        <v>136042214650.81261</v>
      </c>
      <c r="G4402" s="133">
        <v>32181406957.376049</v>
      </c>
      <c r="H4402" s="133">
        <v>507033763222.87854</v>
      </c>
      <c r="I4402" s="133">
        <v>13704070755963.373</v>
      </c>
      <c r="J4402" s="133">
        <v>205921481189.74994</v>
      </c>
      <c r="K4402" s="133">
        <v>94730300132.286026</v>
      </c>
      <c r="L4402" s="133">
        <v>1661979279444.5232</v>
      </c>
      <c r="M4402" s="133">
        <v>16173735579952.811</v>
      </c>
      <c r="N4402" s="133">
        <v>17253936483879.086</v>
      </c>
      <c r="O4402" s="132">
        <v>0.66052111120530499</v>
      </c>
      <c r="P4402" s="132">
        <v>0.72807298302834267</v>
      </c>
      <c r="Q4402" s="133">
        <v>4256.0277463934599</v>
      </c>
      <c r="R4402" s="426">
        <v>1.0310875745221275</v>
      </c>
    </row>
    <row r="4403" spans="1:18">
      <c r="A4403" s="134">
        <f t="shared" si="68"/>
        <v>4398</v>
      </c>
      <c r="B4403" s="131">
        <v>7377645.2558699884</v>
      </c>
      <c r="C4403" s="131">
        <v>17413841.935366813</v>
      </c>
      <c r="D4403" s="131">
        <v>1155611.5661152843</v>
      </c>
      <c r="E4403" s="131">
        <v>5758211.036349209</v>
      </c>
      <c r="F4403" s="133">
        <v>274365402122.86816</v>
      </c>
      <c r="G4403" s="133">
        <v>55227176560.265823</v>
      </c>
      <c r="H4403" s="133">
        <v>520943634318.41113</v>
      </c>
      <c r="I4403" s="133">
        <v>24467127273700.633</v>
      </c>
      <c r="J4403" s="133">
        <v>466622062561.62354</v>
      </c>
      <c r="K4403" s="133">
        <v>144879890815.70682</v>
      </c>
      <c r="L4403" s="133">
        <v>2834904999117.2935</v>
      </c>
      <c r="M4403" s="133">
        <v>28434477860513.668</v>
      </c>
      <c r="N4403" s="133">
        <v>30323237476035.438</v>
      </c>
      <c r="O4403" s="132">
        <v>0.7120959259541253</v>
      </c>
      <c r="P4403" s="132">
        <v>0.77711789505185891</v>
      </c>
      <c r="Q4403" s="133">
        <v>7479.8316418439663</v>
      </c>
      <c r="R4403" s="426">
        <v>1.1336506801615425</v>
      </c>
    </row>
    <row r="4404" spans="1:18">
      <c r="A4404" s="134">
        <f t="shared" si="68"/>
        <v>4399</v>
      </c>
      <c r="B4404" s="131">
        <v>10840722.977013532</v>
      </c>
      <c r="C4404" s="131">
        <v>16704655.059342183</v>
      </c>
      <c r="D4404" s="131">
        <v>634039.41833231738</v>
      </c>
      <c r="E4404" s="131">
        <v>4810341.0368401669</v>
      </c>
      <c r="F4404" s="133">
        <v>148800623016.83795</v>
      </c>
      <c r="G4404" s="133">
        <v>25220193385.475311</v>
      </c>
      <c r="H4404" s="133">
        <v>557473401071.40601</v>
      </c>
      <c r="I4404" s="133">
        <v>25294546820173.742</v>
      </c>
      <c r="J4404" s="133">
        <v>340407760203.17816</v>
      </c>
      <c r="K4404" s="133">
        <v>81800803187.265305</v>
      </c>
      <c r="L4404" s="133">
        <v>1490640221120.4778</v>
      </c>
      <c r="M4404" s="133">
        <v>27764869005756.07</v>
      </c>
      <c r="N4404" s="133">
        <v>29585561067178.125</v>
      </c>
      <c r="O4404" s="132">
        <v>0.72180498520743797</v>
      </c>
      <c r="P4404" s="132">
        <v>0.78043801470904939</v>
      </c>
      <c r="Q4404" s="133">
        <v>7297.8690348244018</v>
      </c>
      <c r="R4404" s="426">
        <v>1.0607317326013734</v>
      </c>
    </row>
    <row r="4405" spans="1:18">
      <c r="A4405" s="134">
        <f t="shared" si="68"/>
        <v>4400</v>
      </c>
      <c r="B4405" s="131">
        <v>9604067.7886048593</v>
      </c>
      <c r="C4405" s="131">
        <v>7156167.4034872223</v>
      </c>
      <c r="D4405" s="131">
        <v>778599.56129351119</v>
      </c>
      <c r="E4405" s="131">
        <v>4176695.8869959358</v>
      </c>
      <c r="F4405" s="133">
        <v>172412834691.59003</v>
      </c>
      <c r="G4405" s="133">
        <v>47285658275.818375</v>
      </c>
      <c r="H4405" s="133">
        <v>389035045753.81494</v>
      </c>
      <c r="I4405" s="133">
        <v>13817704363289.596</v>
      </c>
      <c r="J4405" s="133">
        <v>249808467819.69128</v>
      </c>
      <c r="K4405" s="133">
        <v>83370818213.839249</v>
      </c>
      <c r="L4405" s="133">
        <v>1907725679253.1833</v>
      </c>
      <c r="M4405" s="133">
        <v>16447644374330.125</v>
      </c>
      <c r="N4405" s="133">
        <v>17549797464840.346</v>
      </c>
      <c r="O4405" s="132">
        <v>0.63365473205011114</v>
      </c>
      <c r="P4405" s="132">
        <v>0.69139457698858842</v>
      </c>
      <c r="Q4405" s="133">
        <v>4329.0077614307711</v>
      </c>
      <c r="R4405" s="426">
        <v>1.0667018646201585</v>
      </c>
    </row>
    <row r="4406" spans="1:18">
      <c r="A4406" s="134">
        <f t="shared" si="68"/>
        <v>4401</v>
      </c>
      <c r="B4406" s="131">
        <v>13079618.609863969</v>
      </c>
      <c r="C4406" s="131">
        <v>9547863.4089732375</v>
      </c>
      <c r="D4406" s="131">
        <v>1422294.0431973396</v>
      </c>
      <c r="E4406" s="131">
        <v>5841167.7471189015</v>
      </c>
      <c r="F4406" s="133">
        <v>213349671602.66098</v>
      </c>
      <c r="G4406" s="133">
        <v>51833884673.819351</v>
      </c>
      <c r="H4406" s="133">
        <v>15463383448.05407</v>
      </c>
      <c r="I4406" s="133">
        <v>15424100161334.115</v>
      </c>
      <c r="J4406" s="133">
        <v>375244591992.73145</v>
      </c>
      <c r="K4406" s="133">
        <v>145894129288.95752</v>
      </c>
      <c r="L4406" s="133">
        <v>3695596404009.2803</v>
      </c>
      <c r="M4406" s="133">
        <v>19656298670073.141</v>
      </c>
      <c r="N4406" s="133">
        <v>20905633516052.215</v>
      </c>
      <c r="O4406" s="132">
        <v>0.62197739623070059</v>
      </c>
      <c r="P4406" s="132">
        <v>0.6682718922429266</v>
      </c>
      <c r="Q4406" s="133">
        <v>5156.7916911820957</v>
      </c>
      <c r="R4406" s="426">
        <v>1.1674445834495046</v>
      </c>
    </row>
    <row r="4407" spans="1:18">
      <c r="A4407" s="134">
        <f t="shared" si="68"/>
        <v>4402</v>
      </c>
      <c r="B4407" s="131">
        <v>9631609.2827139348</v>
      </c>
      <c r="C4407" s="131">
        <v>4327914.558885063</v>
      </c>
      <c r="D4407" s="131">
        <v>986436.16194893466</v>
      </c>
      <c r="E4407" s="131">
        <v>3500100.8011222184</v>
      </c>
      <c r="F4407" s="133">
        <v>254742405472.04102</v>
      </c>
      <c r="G4407" s="133">
        <v>47195584841.798622</v>
      </c>
      <c r="H4407" s="133">
        <v>936770068198.1543</v>
      </c>
      <c r="I4407" s="133">
        <v>9846029341393.8105</v>
      </c>
      <c r="J4407" s="133">
        <v>192756722640.78445</v>
      </c>
      <c r="K4407" s="133">
        <v>92658403736.291809</v>
      </c>
      <c r="L4407" s="133">
        <v>2298324292983.2832</v>
      </c>
      <c r="M4407" s="133">
        <v>13366538828952.324</v>
      </c>
      <c r="N4407" s="133">
        <v>14401248753795.338</v>
      </c>
      <c r="O4407" s="132">
        <v>0.58693886559031316</v>
      </c>
      <c r="P4407" s="132">
        <v>0.66592416138868737</v>
      </c>
      <c r="Q4407" s="133">
        <v>3552.3553906747256</v>
      </c>
      <c r="R4407" s="426">
        <v>1.2256634473839116</v>
      </c>
    </row>
    <row r="4408" spans="1:18">
      <c r="A4408" s="134">
        <f t="shared" si="68"/>
        <v>4403</v>
      </c>
      <c r="B4408" s="131">
        <v>9623193.30001284</v>
      </c>
      <c r="C4408" s="131">
        <v>14417641.964293983</v>
      </c>
      <c r="D4408" s="131">
        <v>775287.58860416256</v>
      </c>
      <c r="E4408" s="131">
        <v>3075567.7359592011</v>
      </c>
      <c r="F4408" s="133">
        <v>223140003425.56396</v>
      </c>
      <c r="G4408" s="133">
        <v>58671954322.279823</v>
      </c>
      <c r="H4408" s="133">
        <v>209330761862.26102</v>
      </c>
      <c r="I4408" s="133">
        <v>19285684626174.133</v>
      </c>
      <c r="J4408" s="133">
        <v>247130777081.69812</v>
      </c>
      <c r="K4408" s="133">
        <v>59731705195.468575</v>
      </c>
      <c r="L4408" s="133">
        <v>1211107267351.0137</v>
      </c>
      <c r="M4408" s="133">
        <v>21012985137664.578</v>
      </c>
      <c r="N4408" s="133">
        <v>22337582624966.527</v>
      </c>
      <c r="O4408" s="132">
        <v>0.713581840147683</v>
      </c>
      <c r="P4408" s="132">
        <v>0.76967556888635291</v>
      </c>
      <c r="Q4408" s="133">
        <v>5510.0105142986004</v>
      </c>
      <c r="R4408" s="426">
        <v>0.85799178783452479</v>
      </c>
    </row>
    <row r="4409" spans="1:18">
      <c r="A4409" s="134">
        <f t="shared" si="68"/>
        <v>4404</v>
      </c>
      <c r="B4409" s="131">
        <v>12071548.245060636</v>
      </c>
      <c r="C4409" s="131">
        <v>8197370.7934791697</v>
      </c>
      <c r="D4409" s="131">
        <v>880197.51790985442</v>
      </c>
      <c r="E4409" s="131">
        <v>4011192.7340994105</v>
      </c>
      <c r="F4409" s="133">
        <v>248095017122.41064</v>
      </c>
      <c r="G4409" s="133">
        <v>46855368036.181503</v>
      </c>
      <c r="H4409" s="133">
        <v>647322939986.01074</v>
      </c>
      <c r="I4409" s="133">
        <v>13173778180829.008</v>
      </c>
      <c r="J4409" s="133">
        <v>269501905442.53757</v>
      </c>
      <c r="K4409" s="133">
        <v>77105435459.606598</v>
      </c>
      <c r="L4409" s="133">
        <v>1897173622150.6631</v>
      </c>
      <c r="M4409" s="133">
        <v>16064882083867.828</v>
      </c>
      <c r="N4409" s="133">
        <v>17143452153469.762</v>
      </c>
      <c r="O4409" s="132">
        <v>0.62721296633625556</v>
      </c>
      <c r="P4409" s="132">
        <v>0.70869067313069523</v>
      </c>
      <c r="Q4409" s="133">
        <v>4228.774581516961</v>
      </c>
      <c r="R4409" s="426">
        <v>1.1679809571562911</v>
      </c>
    </row>
    <row r="4410" spans="1:18">
      <c r="A4410" s="134">
        <f t="shared" si="68"/>
        <v>4405</v>
      </c>
      <c r="B4410" s="131">
        <v>7605649.1558741583</v>
      </c>
      <c r="C4410" s="131">
        <v>3847597.0109826536</v>
      </c>
      <c r="D4410" s="131">
        <v>985390.37039998767</v>
      </c>
      <c r="E4410" s="131">
        <v>2814765.5498359259</v>
      </c>
      <c r="F4410" s="133">
        <v>268512083754.57269</v>
      </c>
      <c r="G4410" s="133">
        <v>55486972300.220322</v>
      </c>
      <c r="H4410" s="133">
        <v>524921541233.81049</v>
      </c>
      <c r="I4410" s="133">
        <v>10294087332743.697</v>
      </c>
      <c r="J4410" s="133">
        <v>193436424011.99933</v>
      </c>
      <c r="K4410" s="133">
        <v>86331073413.44989</v>
      </c>
      <c r="L4410" s="133">
        <v>2563595644803.3237</v>
      </c>
      <c r="M4410" s="133">
        <v>13662372016206.281</v>
      </c>
      <c r="N4410" s="133">
        <v>14621728219351.744</v>
      </c>
      <c r="O4410" s="132">
        <v>0.64020769376721542</v>
      </c>
      <c r="P4410" s="132">
        <v>0.70908082469395262</v>
      </c>
      <c r="Q4410" s="133">
        <v>3606.7410506541055</v>
      </c>
      <c r="R4410" s="426">
        <v>1.1129357274401779</v>
      </c>
    </row>
    <row r="4411" spans="1:18">
      <c r="A4411" s="134">
        <f t="shared" si="68"/>
        <v>4406</v>
      </c>
      <c r="B4411" s="131">
        <v>11593927.085053409</v>
      </c>
      <c r="C4411" s="131">
        <v>12592478.465087684</v>
      </c>
      <c r="D4411" s="131">
        <v>856084.00302047818</v>
      </c>
      <c r="E4411" s="131">
        <v>4046348.3827657392</v>
      </c>
      <c r="F4411" s="133">
        <v>140774707167.81396</v>
      </c>
      <c r="G4411" s="133">
        <v>48631011317.135689</v>
      </c>
      <c r="H4411" s="133">
        <v>554148101095.28247</v>
      </c>
      <c r="I4411" s="133">
        <v>14719308195579.123</v>
      </c>
      <c r="J4411" s="133">
        <v>260089631358.77835</v>
      </c>
      <c r="K4411" s="133">
        <v>66155615431.699707</v>
      </c>
      <c r="L4411" s="133">
        <v>1599751857933.8359</v>
      </c>
      <c r="M4411" s="133">
        <v>17199453401398.721</v>
      </c>
      <c r="N4411" s="133">
        <v>18279518119278.406</v>
      </c>
      <c r="O4411" s="132">
        <v>0.65686982315103637</v>
      </c>
      <c r="P4411" s="132">
        <v>0.72074277406318021</v>
      </c>
      <c r="Q4411" s="133">
        <v>4509.0079228609784</v>
      </c>
      <c r="R4411" s="426">
        <v>0.85391713676272463</v>
      </c>
    </row>
    <row r="4412" spans="1:18">
      <c r="A4412" s="134">
        <f t="shared" si="68"/>
        <v>4407</v>
      </c>
      <c r="B4412" s="131">
        <v>8265602.4324215427</v>
      </c>
      <c r="C4412" s="131">
        <v>3880411.1793639418</v>
      </c>
      <c r="D4412" s="131">
        <v>662896.03368790017</v>
      </c>
      <c r="E4412" s="131">
        <v>4676048.012789648</v>
      </c>
      <c r="F4412" s="133">
        <v>272130162328.79938</v>
      </c>
      <c r="G4412" s="133">
        <v>64458259635.884995</v>
      </c>
      <c r="H4412" s="133">
        <v>202045838045.87964</v>
      </c>
      <c r="I4412" s="133">
        <v>9312978106583.418</v>
      </c>
      <c r="J4412" s="133">
        <v>231182937102.78516</v>
      </c>
      <c r="K4412" s="133">
        <v>80801571064.647141</v>
      </c>
      <c r="L4412" s="133">
        <v>1366857226714.5891</v>
      </c>
      <c r="M4412" s="133">
        <v>11193865679511.318</v>
      </c>
      <c r="N4412" s="133">
        <v>12067864337021.064</v>
      </c>
      <c r="O4412" s="132">
        <v>0.57279645896694931</v>
      </c>
      <c r="P4412" s="132">
        <v>0.63013929033184191</v>
      </c>
      <c r="Q4412" s="133">
        <v>2976.779560192665</v>
      </c>
      <c r="R4412" s="426">
        <v>1.136918788738722</v>
      </c>
    </row>
    <row r="4413" spans="1:18">
      <c r="A4413" s="134">
        <f t="shared" si="68"/>
        <v>4408</v>
      </c>
      <c r="B4413" s="131">
        <v>15099524.30674812</v>
      </c>
      <c r="C4413" s="131">
        <v>8249476.4666909268</v>
      </c>
      <c r="D4413" s="131">
        <v>966134.52306364058</v>
      </c>
      <c r="E4413" s="131">
        <v>3077845.1848361627</v>
      </c>
      <c r="F4413" s="133">
        <v>213028178577.23273</v>
      </c>
      <c r="G4413" s="133">
        <v>47674020282.610153</v>
      </c>
      <c r="H4413" s="133">
        <v>1042129008890.489</v>
      </c>
      <c r="I4413" s="133">
        <v>13839861240382.873</v>
      </c>
      <c r="J4413" s="133">
        <v>161676003361.48776</v>
      </c>
      <c r="K4413" s="133">
        <v>96637726429.606628</v>
      </c>
      <c r="L4413" s="133">
        <v>2320676271704.7524</v>
      </c>
      <c r="M4413" s="133">
        <v>17460980250769.209</v>
      </c>
      <c r="N4413" s="133">
        <v>18748139738783.668</v>
      </c>
      <c r="O4413" s="132">
        <v>0.61758280912800401</v>
      </c>
      <c r="P4413" s="132">
        <v>0.6875442980404437</v>
      </c>
      <c r="Q4413" s="133">
        <v>4624.6027969372635</v>
      </c>
      <c r="R4413" s="426">
        <v>1.1086296521850114</v>
      </c>
    </row>
    <row r="4414" spans="1:18">
      <c r="A4414" s="134">
        <f t="shared" si="68"/>
        <v>4409</v>
      </c>
      <c r="B4414" s="131">
        <v>7425751.7578690164</v>
      </c>
      <c r="C4414" s="131">
        <v>11207082.464689415</v>
      </c>
      <c r="D4414" s="131">
        <v>1608452.2286266489</v>
      </c>
      <c r="E4414" s="131">
        <v>3989127.2380731129</v>
      </c>
      <c r="F4414" s="133">
        <v>211836875799.56744</v>
      </c>
      <c r="G4414" s="133">
        <v>33220091139.811275</v>
      </c>
      <c r="H4414" s="133">
        <v>603782173149.39795</v>
      </c>
      <c r="I4414" s="133">
        <v>16893528656788.609</v>
      </c>
      <c r="J4414" s="133">
        <v>217683674533.8338</v>
      </c>
      <c r="K4414" s="133">
        <v>141155351528.50436</v>
      </c>
      <c r="L4414" s="133">
        <v>3418966319844.9399</v>
      </c>
      <c r="M4414" s="133">
        <v>21275116175845.285</v>
      </c>
      <c r="N4414" s="133">
        <v>22674971892851.328</v>
      </c>
      <c r="O4414" s="132">
        <v>0.67120406775247676</v>
      </c>
      <c r="P4414" s="132">
        <v>0.75329924630818734</v>
      </c>
      <c r="Q4414" s="133">
        <v>5593.2343100274611</v>
      </c>
      <c r="R4414" s="426">
        <v>1.0913452211700967</v>
      </c>
    </row>
    <row r="4415" spans="1:18">
      <c r="A4415" s="134">
        <f t="shared" si="68"/>
        <v>4410</v>
      </c>
      <c r="B4415" s="131">
        <v>9137619.369745288</v>
      </c>
      <c r="C4415" s="131">
        <v>4820190.7397616655</v>
      </c>
      <c r="D4415" s="131">
        <v>1012123.7237746044</v>
      </c>
      <c r="E4415" s="131">
        <v>4095662.3896700949</v>
      </c>
      <c r="F4415" s="133">
        <v>156839821491.60474</v>
      </c>
      <c r="G4415" s="133">
        <v>42628342664.267845</v>
      </c>
      <c r="H4415" s="133">
        <v>541472175153.88641</v>
      </c>
      <c r="I4415" s="133">
        <v>9529866567960.3008</v>
      </c>
      <c r="J4415" s="133">
        <v>225405719389.04968</v>
      </c>
      <c r="K4415" s="133">
        <v>150845601348.66269</v>
      </c>
      <c r="L4415" s="133">
        <v>2719830361219.2427</v>
      </c>
      <c r="M4415" s="133">
        <v>13167420425071.141</v>
      </c>
      <c r="N4415" s="133">
        <v>14003506148145.514</v>
      </c>
      <c r="O4415" s="132">
        <v>0.59570134533550034</v>
      </c>
      <c r="P4415" s="132">
        <v>0.65409130156059903</v>
      </c>
      <c r="Q4415" s="133">
        <v>3454.2442397990908</v>
      </c>
      <c r="R4415" s="426">
        <v>1.259329416283774</v>
      </c>
    </row>
    <row r="4416" spans="1:18">
      <c r="A4416" s="134">
        <f t="shared" si="68"/>
        <v>4411</v>
      </c>
      <c r="B4416" s="131">
        <v>7169221.2229475509</v>
      </c>
      <c r="C4416" s="131">
        <v>3338573.4279163927</v>
      </c>
      <c r="D4416" s="131">
        <v>1126045.9127662072</v>
      </c>
      <c r="E4416" s="131">
        <v>3880455.6303786375</v>
      </c>
      <c r="F4416" s="133">
        <v>210921510422.84662</v>
      </c>
      <c r="G4416" s="133">
        <v>51472725935.696442</v>
      </c>
      <c r="H4416" s="133">
        <v>405408065776.4353</v>
      </c>
      <c r="I4416" s="133">
        <v>7686278633698.6924</v>
      </c>
      <c r="J4416" s="133">
        <v>309776714181.7359</v>
      </c>
      <c r="K4416" s="133">
        <v>117825324322.92093</v>
      </c>
      <c r="L4416" s="133">
        <v>2404879071659.2017</v>
      </c>
      <c r="M4416" s="133">
        <v>10924167809638.986</v>
      </c>
      <c r="N4416" s="133">
        <v>11715656251945.334</v>
      </c>
      <c r="O4416" s="132">
        <v>0.59658846885540295</v>
      </c>
      <c r="P4416" s="132">
        <v>0.66542681324192177</v>
      </c>
      <c r="Q4416" s="133">
        <v>2889.9004074852824</v>
      </c>
      <c r="R4416" s="426">
        <v>1.124753745272568</v>
      </c>
    </row>
    <row r="4417" spans="1:18">
      <c r="A4417" s="134">
        <f t="shared" si="68"/>
        <v>4412</v>
      </c>
      <c r="B4417" s="131">
        <v>9573475.2090887874</v>
      </c>
      <c r="C4417" s="131">
        <v>19058049.043724209</v>
      </c>
      <c r="D4417" s="131">
        <v>863570.74168292503</v>
      </c>
      <c r="E4417" s="131">
        <v>4035463.568886769</v>
      </c>
      <c r="F4417" s="133">
        <v>227931136764.14673</v>
      </c>
      <c r="G4417" s="133">
        <v>47716395441.731461</v>
      </c>
      <c r="H4417" s="133">
        <v>722671398103.90112</v>
      </c>
      <c r="I4417" s="133">
        <v>23064524990906.816</v>
      </c>
      <c r="J4417" s="133">
        <v>241705871078.56998</v>
      </c>
      <c r="K4417" s="133">
        <v>68124221394.010735</v>
      </c>
      <c r="L4417" s="133">
        <v>1954508616139.5303</v>
      </c>
      <c r="M4417" s="133">
        <v>26051535097622.832</v>
      </c>
      <c r="N4417" s="133">
        <v>27754243905158.926</v>
      </c>
      <c r="O4417" s="132">
        <v>0.71982656924427468</v>
      </c>
      <c r="P4417" s="132">
        <v>0.7922539415252472</v>
      </c>
      <c r="Q4417" s="133">
        <v>6846.1381117806923</v>
      </c>
      <c r="R4417" s="426">
        <v>1.1330026670082729</v>
      </c>
    </row>
    <row r="4418" spans="1:18">
      <c r="A4418" s="134">
        <f t="shared" si="68"/>
        <v>4413</v>
      </c>
      <c r="B4418" s="131">
        <v>8909738.4243703242</v>
      </c>
      <c r="C4418" s="131">
        <v>7965656.7571619628</v>
      </c>
      <c r="D4418" s="131">
        <v>660955.00947806158</v>
      </c>
      <c r="E4418" s="131">
        <v>2338356.4711322836</v>
      </c>
      <c r="F4418" s="133">
        <v>220842869620.68127</v>
      </c>
      <c r="G4418" s="133">
        <v>64388369149.195709</v>
      </c>
      <c r="H4418" s="133">
        <v>807168606854.88293</v>
      </c>
      <c r="I4418" s="133">
        <v>12796621680534.713</v>
      </c>
      <c r="J4418" s="133">
        <v>121787623996.7923</v>
      </c>
      <c r="K4418" s="133">
        <v>99396846834.708878</v>
      </c>
      <c r="L4418" s="133">
        <v>1189377327121.2759</v>
      </c>
      <c r="M4418" s="133">
        <v>15014352085342.373</v>
      </c>
      <c r="N4418" s="133">
        <v>16117220690289.789</v>
      </c>
      <c r="O4418" s="132">
        <v>0.65488013468555983</v>
      </c>
      <c r="P4418" s="132">
        <v>0.72914992347252749</v>
      </c>
      <c r="Q4418" s="133">
        <v>3975.6341120596421</v>
      </c>
      <c r="R4418" s="426">
        <v>0.90858726560458258</v>
      </c>
    </row>
    <row r="4419" spans="1:18">
      <c r="A4419" s="134">
        <f t="shared" si="68"/>
        <v>4414</v>
      </c>
      <c r="B4419" s="131">
        <v>7772137.0500622839</v>
      </c>
      <c r="C4419" s="131">
        <v>3992763.0101189846</v>
      </c>
      <c r="D4419" s="131">
        <v>834338.63861797773</v>
      </c>
      <c r="E4419" s="131">
        <v>2749853.6707386309</v>
      </c>
      <c r="F4419" s="133">
        <v>211164986030.28662</v>
      </c>
      <c r="G4419" s="133">
        <v>49817057592.577171</v>
      </c>
      <c r="H4419" s="133">
        <v>432038291322.94281</v>
      </c>
      <c r="I4419" s="133">
        <v>9694816583978.9102</v>
      </c>
      <c r="J4419" s="133">
        <v>123721798380.7205</v>
      </c>
      <c r="K4419" s="133">
        <v>100827842384.50186</v>
      </c>
      <c r="L4419" s="133">
        <v>1775348473889.7942</v>
      </c>
      <c r="M4419" s="133">
        <v>12126752989956.871</v>
      </c>
      <c r="N4419" s="133">
        <v>13002693571423.064</v>
      </c>
      <c r="O4419" s="132">
        <v>0.6137553847295627</v>
      </c>
      <c r="P4419" s="132">
        <v>0.67950052707275066</v>
      </c>
      <c r="Q4419" s="133">
        <v>3207.373845935635</v>
      </c>
      <c r="R4419" s="426">
        <v>0.88879520882053231</v>
      </c>
    </row>
    <row r="4420" spans="1:18">
      <c r="A4420" s="134">
        <f t="shared" si="68"/>
        <v>4415</v>
      </c>
      <c r="B4420" s="131">
        <v>13027802.300267916</v>
      </c>
      <c r="C4420" s="131">
        <v>8687393.9868373629</v>
      </c>
      <c r="D4420" s="131">
        <v>1087777.854454631</v>
      </c>
      <c r="E4420" s="131">
        <v>4662489.5604768191</v>
      </c>
      <c r="F4420" s="133">
        <v>248686549642.71085</v>
      </c>
      <c r="G4420" s="133">
        <v>56235578730.338448</v>
      </c>
      <c r="H4420" s="133">
        <v>365312995811.83484</v>
      </c>
      <c r="I4420" s="133">
        <v>15522590020778.195</v>
      </c>
      <c r="J4420" s="133">
        <v>237970530790.0639</v>
      </c>
      <c r="K4420" s="133">
        <v>85516588513.309753</v>
      </c>
      <c r="L4420" s="133">
        <v>2424555876107.4233</v>
      </c>
      <c r="M4420" s="133">
        <v>18635946012000.828</v>
      </c>
      <c r="N4420" s="133">
        <v>19827638356908.262</v>
      </c>
      <c r="O4420" s="132">
        <v>0.63056718546230706</v>
      </c>
      <c r="P4420" s="132">
        <v>0.69695447165476299</v>
      </c>
      <c r="Q4420" s="133">
        <v>4890.8826731396794</v>
      </c>
      <c r="R4420" s="426">
        <v>1.0509201819569629</v>
      </c>
    </row>
    <row r="4421" spans="1:18">
      <c r="A4421" s="134">
        <f t="shared" si="68"/>
        <v>4416</v>
      </c>
      <c r="B4421" s="131">
        <v>9961093.3154461011</v>
      </c>
      <c r="C4421" s="131">
        <v>6852858.8227271819</v>
      </c>
      <c r="D4421" s="131">
        <v>1574155.0105122605</v>
      </c>
      <c r="E4421" s="131">
        <v>5511398.2995636109</v>
      </c>
      <c r="F4421" s="133">
        <v>232907941381.64648</v>
      </c>
      <c r="G4421" s="133">
        <v>58375122053.467651</v>
      </c>
      <c r="H4421" s="133">
        <v>545580054127.83533</v>
      </c>
      <c r="I4421" s="133">
        <v>11580229567424.66</v>
      </c>
      <c r="J4421" s="133">
        <v>396433244913.80927</v>
      </c>
      <c r="K4421" s="133">
        <v>135776140532.68919</v>
      </c>
      <c r="L4421" s="133">
        <v>3187831649232.4888</v>
      </c>
      <c r="M4421" s="133">
        <v>15845850656231.482</v>
      </c>
      <c r="N4421" s="133">
        <v>16867313458038.428</v>
      </c>
      <c r="O4421" s="132">
        <v>0.58002846414805909</v>
      </c>
      <c r="P4421" s="132">
        <v>0.65113332935367751</v>
      </c>
      <c r="Q4421" s="133">
        <v>4160.6594617756355</v>
      </c>
      <c r="R4421" s="426">
        <v>1.0041808166516104</v>
      </c>
    </row>
    <row r="4422" spans="1:18">
      <c r="A4422" s="134">
        <f t="shared" si="68"/>
        <v>4417</v>
      </c>
      <c r="B4422" s="131">
        <v>6863698.2885397458</v>
      </c>
      <c r="C4422" s="131">
        <v>4551501.9574433872</v>
      </c>
      <c r="D4422" s="131">
        <v>485470.30235136586</v>
      </c>
      <c r="E4422" s="131">
        <v>5769080.3388864947</v>
      </c>
      <c r="F4422" s="133">
        <v>192817592431.27875</v>
      </c>
      <c r="G4422" s="133">
        <v>53914046689.483215</v>
      </c>
      <c r="H4422" s="133">
        <v>502541017941.49854</v>
      </c>
      <c r="I4422" s="133">
        <v>7506204419063.4072</v>
      </c>
      <c r="J4422" s="133">
        <v>487389391029.98169</v>
      </c>
      <c r="K4422" s="133">
        <v>57653957743.513512</v>
      </c>
      <c r="L4422" s="133">
        <v>1186004862611.2979</v>
      </c>
      <c r="M4422" s="133">
        <v>9739793648389.6992</v>
      </c>
      <c r="N4422" s="133">
        <v>10430463631255.861</v>
      </c>
      <c r="O4422" s="132">
        <v>0.56035045188764376</v>
      </c>
      <c r="P4422" s="132">
        <v>0.62673065039723275</v>
      </c>
      <c r="Q4422" s="133">
        <v>2572.882000803123</v>
      </c>
      <c r="R4422" s="426">
        <v>1.0961193635838833</v>
      </c>
    </row>
    <row r="4423" spans="1:18">
      <c r="A4423" s="134">
        <f t="shared" si="68"/>
        <v>4418</v>
      </c>
      <c r="B4423" s="131">
        <v>11217877.981060468</v>
      </c>
      <c r="C4423" s="131">
        <v>6964805.7039651386</v>
      </c>
      <c r="D4423" s="131">
        <v>1252241.4729386265</v>
      </c>
      <c r="E4423" s="131">
        <v>2657372.2768946644</v>
      </c>
      <c r="F4423" s="133">
        <v>282667853859.1311</v>
      </c>
      <c r="G4423" s="133">
        <v>63634624493.593735</v>
      </c>
      <c r="H4423" s="133">
        <v>778846173797.31189</v>
      </c>
      <c r="I4423" s="133">
        <v>12670565388380.936</v>
      </c>
      <c r="J4423" s="133">
        <v>138212852830.87823</v>
      </c>
      <c r="K4423" s="133">
        <v>173629662052.20746</v>
      </c>
      <c r="L4423" s="133">
        <v>3348772118097.5313</v>
      </c>
      <c r="M4423" s="133">
        <v>17110026195158.865</v>
      </c>
      <c r="N4423" s="133">
        <v>18333132634343.523</v>
      </c>
      <c r="O4423" s="132">
        <v>0.6428381334050054</v>
      </c>
      <c r="P4423" s="132">
        <v>0.71018930964534943</v>
      </c>
      <c r="Q4423" s="133">
        <v>4522.2330129115744</v>
      </c>
      <c r="R4423" s="426">
        <v>1.1382030959618905</v>
      </c>
    </row>
    <row r="4424" spans="1:18">
      <c r="A4424" s="134">
        <f t="shared" ref="A4424:A4487" si="69">A4423+1</f>
        <v>4419</v>
      </c>
      <c r="B4424" s="131">
        <v>11015589.926784435</v>
      </c>
      <c r="C4424" s="131">
        <v>3955645.8302670848</v>
      </c>
      <c r="D4424" s="131">
        <v>1062707.8440517439</v>
      </c>
      <c r="E4424" s="131">
        <v>2204340.251601201</v>
      </c>
      <c r="F4424" s="133">
        <v>200085616552.16931</v>
      </c>
      <c r="G4424" s="133">
        <v>42625983233.876877</v>
      </c>
      <c r="H4424" s="133">
        <v>386628595677.0343</v>
      </c>
      <c r="I4424" s="133">
        <v>8798060207219.377</v>
      </c>
      <c r="J4424" s="133">
        <v>91747687502.089111</v>
      </c>
      <c r="K4424" s="133">
        <v>126626237609.68091</v>
      </c>
      <c r="L4424" s="133">
        <v>2777207812026.9053</v>
      </c>
      <c r="M4424" s="133">
        <v>12180270540035.09</v>
      </c>
      <c r="N4424" s="133">
        <v>13064810141613.008</v>
      </c>
      <c r="O4424" s="132">
        <v>0.5928290624434579</v>
      </c>
      <c r="P4424" s="132">
        <v>0.65971805152459295</v>
      </c>
      <c r="Q4424" s="133">
        <v>3222.6961375463757</v>
      </c>
      <c r="R4424" s="426">
        <v>1.2136811161200116</v>
      </c>
    </row>
    <row r="4425" spans="1:18">
      <c r="A4425" s="134">
        <f t="shared" si="69"/>
        <v>4420</v>
      </c>
      <c r="B4425" s="131">
        <v>10120333.803743633</v>
      </c>
      <c r="C4425" s="131">
        <v>5530355.202285789</v>
      </c>
      <c r="D4425" s="131">
        <v>1095272.1283403188</v>
      </c>
      <c r="E4425" s="131">
        <v>3836401.5335725332</v>
      </c>
      <c r="F4425" s="133">
        <v>204888287055.84509</v>
      </c>
      <c r="G4425" s="133">
        <v>56876555631.954102</v>
      </c>
      <c r="H4425" s="133">
        <v>577814457856.32031</v>
      </c>
      <c r="I4425" s="133">
        <v>9013643571335.1133</v>
      </c>
      <c r="J4425" s="133">
        <v>224905720467.65948</v>
      </c>
      <c r="K4425" s="133">
        <v>71877502416.623901</v>
      </c>
      <c r="L4425" s="133">
        <v>2218831788988.4541</v>
      </c>
      <c r="M4425" s="133">
        <v>12107073041064.172</v>
      </c>
      <c r="N4425" s="133">
        <v>12924927762308.736</v>
      </c>
      <c r="O4425" s="132">
        <v>0.58590002175929734</v>
      </c>
      <c r="P4425" s="132">
        <v>0.67153879641494929</v>
      </c>
      <c r="Q4425" s="133">
        <v>3188.1913572542517</v>
      </c>
      <c r="R4425" s="426">
        <v>1.100925210421736</v>
      </c>
    </row>
    <row r="4426" spans="1:18">
      <c r="A4426" s="134">
        <f t="shared" si="69"/>
        <v>4421</v>
      </c>
      <c r="B4426" s="131">
        <v>10506915.145142656</v>
      </c>
      <c r="C4426" s="131">
        <v>4697781.2191629428</v>
      </c>
      <c r="D4426" s="131">
        <v>1002847.5189564999</v>
      </c>
      <c r="E4426" s="131">
        <v>5243167.6075580809</v>
      </c>
      <c r="F4426" s="133">
        <v>297789853595.20154</v>
      </c>
      <c r="G4426" s="133">
        <v>72613277957.703079</v>
      </c>
      <c r="H4426" s="133">
        <v>173132947912.64526</v>
      </c>
      <c r="I4426" s="133">
        <v>9769940258405.1797</v>
      </c>
      <c r="J4426" s="133">
        <v>384185129823.99365</v>
      </c>
      <c r="K4426" s="133">
        <v>78432592458.768982</v>
      </c>
      <c r="L4426" s="133">
        <v>2627953943430.7983</v>
      </c>
      <c r="M4426" s="133">
        <v>13033644872031.387</v>
      </c>
      <c r="N4426" s="133">
        <v>13910091427629.168</v>
      </c>
      <c r="O4426" s="132">
        <v>0.58339263651216966</v>
      </c>
      <c r="P4426" s="132">
        <v>0.63730412730198804</v>
      </c>
      <c r="Q4426" s="133">
        <v>3431.2016348369925</v>
      </c>
      <c r="R4426" s="426">
        <v>1.1669640094950182</v>
      </c>
    </row>
    <row r="4427" spans="1:18">
      <c r="A4427" s="134">
        <f t="shared" si="69"/>
        <v>4422</v>
      </c>
      <c r="B4427" s="131">
        <v>10814960.36276594</v>
      </c>
      <c r="C4427" s="131">
        <v>7389451.6160832429</v>
      </c>
      <c r="D4427" s="131">
        <v>840151.03947538207</v>
      </c>
      <c r="E4427" s="131">
        <v>4765530.1886189245</v>
      </c>
      <c r="F4427" s="133">
        <v>285627018926.82153</v>
      </c>
      <c r="G4427" s="133">
        <v>59025885151.792358</v>
      </c>
      <c r="H4427" s="133">
        <v>505440095669.35437</v>
      </c>
      <c r="I4427" s="133">
        <v>14342924915372.295</v>
      </c>
      <c r="J4427" s="133">
        <v>315451208108.87238</v>
      </c>
      <c r="K4427" s="133">
        <v>67652946901.744972</v>
      </c>
      <c r="L4427" s="133">
        <v>2644275713181.5029</v>
      </c>
      <c r="M4427" s="133">
        <v>17875744879233.77</v>
      </c>
      <c r="N4427" s="133">
        <v>19080030932672.992</v>
      </c>
      <c r="O4427" s="132">
        <v>0.64748172452295827</v>
      </c>
      <c r="P4427" s="132">
        <v>0.71180610467101058</v>
      </c>
      <c r="Q4427" s="133">
        <v>4706.470382997778</v>
      </c>
      <c r="R4427" s="426">
        <v>1.3627400429217003</v>
      </c>
    </row>
    <row r="4428" spans="1:18">
      <c r="A4428" s="134">
        <f t="shared" si="69"/>
        <v>4423</v>
      </c>
      <c r="B4428" s="131">
        <v>7870978.0302249286</v>
      </c>
      <c r="C4428" s="131">
        <v>14793784.695496591</v>
      </c>
      <c r="D4428" s="131">
        <v>750863.79879657261</v>
      </c>
      <c r="E4428" s="131">
        <v>5304831.4259246606</v>
      </c>
      <c r="F4428" s="133">
        <v>303105454291.54407</v>
      </c>
      <c r="G4428" s="133">
        <v>51871545500.945724</v>
      </c>
      <c r="H4428" s="133">
        <v>550875830446.19409</v>
      </c>
      <c r="I4428" s="133">
        <v>25949767004129.664</v>
      </c>
      <c r="J4428" s="133">
        <v>342006193206.28412</v>
      </c>
      <c r="K4428" s="133">
        <v>78736720346.144836</v>
      </c>
      <c r="L4428" s="133">
        <v>1841274681358.9375</v>
      </c>
      <c r="M4428" s="133">
        <v>28762660429487.227</v>
      </c>
      <c r="N4428" s="133">
        <v>30646965150079.902</v>
      </c>
      <c r="O4428" s="132">
        <v>0.7246982220587076</v>
      </c>
      <c r="P4428" s="132">
        <v>0.79447556893943549</v>
      </c>
      <c r="Q4428" s="133">
        <v>7559.6855328268139</v>
      </c>
      <c r="R4428" s="426">
        <v>1.1991792337985774</v>
      </c>
    </row>
    <row r="4429" spans="1:18">
      <c r="A4429" s="134">
        <f t="shared" si="69"/>
        <v>4424</v>
      </c>
      <c r="B4429" s="131">
        <v>7513091.7780811293</v>
      </c>
      <c r="C4429" s="131">
        <v>7083309.8870473057</v>
      </c>
      <c r="D4429" s="131">
        <v>638732.89797728369</v>
      </c>
      <c r="E4429" s="131">
        <v>3808574.0114924489</v>
      </c>
      <c r="F4429" s="133">
        <v>178283603846.4505</v>
      </c>
      <c r="G4429" s="133">
        <v>40927358483.456894</v>
      </c>
      <c r="H4429" s="133">
        <v>184745482704.92783</v>
      </c>
      <c r="I4429" s="133">
        <v>12114458866917.768</v>
      </c>
      <c r="J4429" s="133">
        <v>210878700904.7923</v>
      </c>
      <c r="K4429" s="133">
        <v>53323210643.152588</v>
      </c>
      <c r="L4429" s="133">
        <v>1180387478854.9561</v>
      </c>
      <c r="M4429" s="133">
        <v>13743793740025.598</v>
      </c>
      <c r="N4429" s="133">
        <v>14684487161893.205</v>
      </c>
      <c r="O4429" s="132">
        <v>0.64694721148350731</v>
      </c>
      <c r="P4429" s="132">
        <v>0.70217063829737925</v>
      </c>
      <c r="Q4429" s="133">
        <v>3622.2217962242735</v>
      </c>
      <c r="R4429" s="426">
        <v>0.96965578075956538</v>
      </c>
    </row>
    <row r="4430" spans="1:18">
      <c r="A4430" s="134">
        <f t="shared" si="69"/>
        <v>4425</v>
      </c>
      <c r="B4430" s="131">
        <v>12257023.590341615</v>
      </c>
      <c r="C4430" s="131">
        <v>4279988.8440826237</v>
      </c>
      <c r="D4430" s="131">
        <v>1185775.9158458216</v>
      </c>
      <c r="E4430" s="131">
        <v>3835178.317542349</v>
      </c>
      <c r="F4430" s="133">
        <v>239908004651.5481</v>
      </c>
      <c r="G4430" s="133">
        <v>56606729590.946533</v>
      </c>
      <c r="H4430" s="133">
        <v>284760727384.33679</v>
      </c>
      <c r="I4430" s="133">
        <v>8639453377626.8916</v>
      </c>
      <c r="J4430" s="133">
        <v>216799674506.68393</v>
      </c>
      <c r="K4430" s="133">
        <v>85753764627.459793</v>
      </c>
      <c r="L4430" s="133">
        <v>2474632254885.1655</v>
      </c>
      <c r="M4430" s="133">
        <v>11701399799030.537</v>
      </c>
      <c r="N4430" s="133">
        <v>12545114393790.23</v>
      </c>
      <c r="O4430" s="132">
        <v>0.55029856568439317</v>
      </c>
      <c r="P4430" s="132">
        <v>0.61002892268686781</v>
      </c>
      <c r="Q4430" s="133">
        <v>3094.5028105057304</v>
      </c>
      <c r="R4430" s="426">
        <v>1.1104806173726465</v>
      </c>
    </row>
    <row r="4431" spans="1:18">
      <c r="A4431" s="134">
        <f t="shared" si="69"/>
        <v>4426</v>
      </c>
      <c r="B4431" s="131">
        <v>7700460.9866035115</v>
      </c>
      <c r="C4431" s="131">
        <v>6374640.3542262632</v>
      </c>
      <c r="D4431" s="131">
        <v>1104698.2541016904</v>
      </c>
      <c r="E4431" s="131">
        <v>4582492.9958913559</v>
      </c>
      <c r="F4431" s="133">
        <v>208994565768.42007</v>
      </c>
      <c r="G4431" s="133">
        <v>35076630240.927162</v>
      </c>
      <c r="H4431" s="133">
        <v>602873104717.53613</v>
      </c>
      <c r="I4431" s="133">
        <v>10493652278081.82</v>
      </c>
      <c r="J4431" s="133">
        <v>309308318174.20483</v>
      </c>
      <c r="K4431" s="133">
        <v>102556700846.87518</v>
      </c>
      <c r="L4431" s="133">
        <v>2785592697285.5801</v>
      </c>
      <c r="M4431" s="133">
        <v>14293983099106.016</v>
      </c>
      <c r="N4431" s="133">
        <v>15243058272557.678</v>
      </c>
      <c r="O4431" s="132">
        <v>0.59662864977610863</v>
      </c>
      <c r="P4431" s="132">
        <v>0.66786265628370323</v>
      </c>
      <c r="Q4431" s="133">
        <v>3760.0045072909911</v>
      </c>
      <c r="R4431" s="426">
        <v>1.276487902162122</v>
      </c>
    </row>
    <row r="4432" spans="1:18">
      <c r="A4432" s="134">
        <f t="shared" si="69"/>
        <v>4427</v>
      </c>
      <c r="B4432" s="131">
        <v>5987192.6886464162</v>
      </c>
      <c r="C4432" s="131">
        <v>4085018.0204362217</v>
      </c>
      <c r="D4432" s="131">
        <v>861243.08902862726</v>
      </c>
      <c r="E4432" s="131">
        <v>5000964.8918470498</v>
      </c>
      <c r="F4432" s="133">
        <v>159346526637.14563</v>
      </c>
      <c r="G4432" s="133">
        <v>39258872841.055481</v>
      </c>
      <c r="H4432" s="133">
        <v>672218483307.20496</v>
      </c>
      <c r="I4432" s="133">
        <v>8427009581621.3408</v>
      </c>
      <c r="J4432" s="133">
        <v>322833861941.54718</v>
      </c>
      <c r="K4432" s="133">
        <v>119256263712.26115</v>
      </c>
      <c r="L4432" s="133">
        <v>1522045001740.6042</v>
      </c>
      <c r="M4432" s="133">
        <v>11063363192322.957</v>
      </c>
      <c r="N4432" s="133">
        <v>11917434033264.279</v>
      </c>
      <c r="O4432" s="132">
        <v>0.58501542298363263</v>
      </c>
      <c r="P4432" s="132">
        <v>0.66067807968683767</v>
      </c>
      <c r="Q4432" s="133">
        <v>2939.6729238441735</v>
      </c>
      <c r="R4432" s="426">
        <v>0.87588982837296148</v>
      </c>
    </row>
    <row r="4433" spans="1:18">
      <c r="A4433" s="134">
        <f t="shared" si="69"/>
        <v>4428</v>
      </c>
      <c r="B4433" s="131">
        <v>7439124.1840972602</v>
      </c>
      <c r="C4433" s="131">
        <v>5421743.8334667757</v>
      </c>
      <c r="D4433" s="131">
        <v>756907.49049672112</v>
      </c>
      <c r="E4433" s="131">
        <v>3141476.2952174009</v>
      </c>
      <c r="F4433" s="133">
        <v>204827468156.06683</v>
      </c>
      <c r="G4433" s="133">
        <v>44246750525.300194</v>
      </c>
      <c r="H4433" s="133">
        <v>492610625426.39679</v>
      </c>
      <c r="I4433" s="133">
        <v>10402319419284.525</v>
      </c>
      <c r="J4433" s="133">
        <v>151012588519.14069</v>
      </c>
      <c r="K4433" s="133">
        <v>72113788570.615295</v>
      </c>
      <c r="L4433" s="133">
        <v>1467103721338.2651</v>
      </c>
      <c r="M4433" s="133">
        <v>12585160143138.943</v>
      </c>
      <c r="N4433" s="133">
        <v>13411356279083.922</v>
      </c>
      <c r="O4433" s="132">
        <v>0.61780138404088869</v>
      </c>
      <c r="P4433" s="132">
        <v>0.68346238343522503</v>
      </c>
      <c r="Q4433" s="133">
        <v>3308.1786578894726</v>
      </c>
      <c r="R4433" s="426">
        <v>0.985342727711635</v>
      </c>
    </row>
    <row r="4434" spans="1:18">
      <c r="A4434" s="134">
        <f t="shared" si="69"/>
        <v>4429</v>
      </c>
      <c r="B4434" s="131">
        <v>15466891.951363828</v>
      </c>
      <c r="C4434" s="131">
        <v>8738652.1882365961</v>
      </c>
      <c r="D4434" s="131">
        <v>826817.76928715152</v>
      </c>
      <c r="E4434" s="131">
        <v>3238181.5917137936</v>
      </c>
      <c r="F4434" s="133">
        <v>230316490200.84311</v>
      </c>
      <c r="G4434" s="133">
        <v>59569980819.442215</v>
      </c>
      <c r="H4434" s="133">
        <v>772406375188.65918</v>
      </c>
      <c r="I4434" s="133">
        <v>14976583065207.525</v>
      </c>
      <c r="J4434" s="133">
        <v>177258832915.97333</v>
      </c>
      <c r="K4434" s="133">
        <v>53831120441.042984</v>
      </c>
      <c r="L4434" s="133">
        <v>1655794235311.0088</v>
      </c>
      <c r="M4434" s="133">
        <v>17635873629064.207</v>
      </c>
      <c r="N4434" s="133">
        <v>18877265793147</v>
      </c>
      <c r="O4434" s="132">
        <v>0.63973160028679854</v>
      </c>
      <c r="P4434" s="132">
        <v>0.70295217572368718</v>
      </c>
      <c r="Q4434" s="133">
        <v>4656.454315033794</v>
      </c>
      <c r="R4434" s="426">
        <v>1.0158769597603869</v>
      </c>
    </row>
    <row r="4435" spans="1:18">
      <c r="A4435" s="134">
        <f t="shared" si="69"/>
        <v>4430</v>
      </c>
      <c r="B4435" s="131">
        <v>14401568.28041728</v>
      </c>
      <c r="C4435" s="131">
        <v>5957711.4041691329</v>
      </c>
      <c r="D4435" s="131">
        <v>640779.77051221393</v>
      </c>
      <c r="E4435" s="131">
        <v>4776696.1614614911</v>
      </c>
      <c r="F4435" s="133">
        <v>263266281878.80527</v>
      </c>
      <c r="G4435" s="133">
        <v>53380863651.496674</v>
      </c>
      <c r="H4435" s="133">
        <v>648509482819.74048</v>
      </c>
      <c r="I4435" s="133">
        <v>11116989813016.232</v>
      </c>
      <c r="J4435" s="133">
        <v>250055100215.84564</v>
      </c>
      <c r="K4435" s="133">
        <v>56227322574.719597</v>
      </c>
      <c r="L4435" s="133">
        <v>1430915970928.2922</v>
      </c>
      <c r="M4435" s="133">
        <v>13502697689554.83</v>
      </c>
      <c r="N4435" s="133">
        <v>14428789603607.688</v>
      </c>
      <c r="O4435" s="132">
        <v>0.54384130688818544</v>
      </c>
      <c r="P4435" s="132">
        <v>0.5970545358788889</v>
      </c>
      <c r="Q4435" s="133">
        <v>3559.148890875108</v>
      </c>
      <c r="R4435" s="426">
        <v>1.1272081556447873</v>
      </c>
    </row>
    <row r="4436" spans="1:18">
      <c r="A4436" s="134">
        <f t="shared" si="69"/>
        <v>4431</v>
      </c>
      <c r="B4436" s="131">
        <v>12982558.710185172</v>
      </c>
      <c r="C4436" s="131">
        <v>4625606.1591543816</v>
      </c>
      <c r="D4436" s="131">
        <v>513932.17115419055</v>
      </c>
      <c r="E4436" s="131">
        <v>4466735.4311532443</v>
      </c>
      <c r="F4436" s="133">
        <v>234909490941.30084</v>
      </c>
      <c r="G4436" s="133">
        <v>42973137783.590515</v>
      </c>
      <c r="H4436" s="133">
        <v>230546132571.50226</v>
      </c>
      <c r="I4436" s="133">
        <v>8584168160085.0293</v>
      </c>
      <c r="J4436" s="133">
        <v>249157434962.44611</v>
      </c>
      <c r="K4436" s="133">
        <v>59748892656.021919</v>
      </c>
      <c r="L4436" s="133">
        <v>997300302285.70996</v>
      </c>
      <c r="M4436" s="133">
        <v>10120920922560.707</v>
      </c>
      <c r="N4436" s="133">
        <v>10823485301911.09</v>
      </c>
      <c r="O4436" s="132">
        <v>0.51121573296226264</v>
      </c>
      <c r="P4436" s="132">
        <v>0.56287979360049301</v>
      </c>
      <c r="Q4436" s="133">
        <v>2669.8286388532533</v>
      </c>
      <c r="R4436" s="426">
        <v>0.97633029875322586</v>
      </c>
    </row>
    <row r="4437" spans="1:18">
      <c r="A4437" s="134">
        <f t="shared" si="69"/>
        <v>4432</v>
      </c>
      <c r="B4437" s="131">
        <v>7803119.1479753545</v>
      </c>
      <c r="C4437" s="131">
        <v>3337271.4716440816</v>
      </c>
      <c r="D4437" s="131">
        <v>987203.6877767921</v>
      </c>
      <c r="E4437" s="131">
        <v>3129615.4405582403</v>
      </c>
      <c r="F4437" s="133">
        <v>243231441365.99036</v>
      </c>
      <c r="G4437" s="133">
        <v>50239383182.481033</v>
      </c>
      <c r="H4437" s="133">
        <v>652875159104.20996</v>
      </c>
      <c r="I4437" s="133">
        <v>7669465231452.9639</v>
      </c>
      <c r="J4437" s="133">
        <v>150067963662.68121</v>
      </c>
      <c r="K4437" s="133">
        <v>105924228826.66429</v>
      </c>
      <c r="L4437" s="133">
        <v>2040045927374.8857</v>
      </c>
      <c r="M4437" s="133">
        <v>10618378510421.406</v>
      </c>
      <c r="N4437" s="133">
        <v>11433521207248.979</v>
      </c>
      <c r="O4437" s="132">
        <v>0.56602386763207779</v>
      </c>
      <c r="P4437" s="132">
        <v>0.65778918157717592</v>
      </c>
      <c r="Q4437" s="133">
        <v>2820.3061685369953</v>
      </c>
      <c r="R4437" s="426">
        <v>1.1532038317969113</v>
      </c>
    </row>
    <row r="4438" spans="1:18">
      <c r="A4438" s="134">
        <f t="shared" si="69"/>
        <v>4433</v>
      </c>
      <c r="B4438" s="131">
        <v>15561025.049724968</v>
      </c>
      <c r="C4438" s="131">
        <v>7500565.6209698766</v>
      </c>
      <c r="D4438" s="131">
        <v>1436304.2492159135</v>
      </c>
      <c r="E4438" s="131">
        <v>3311340.1136742765</v>
      </c>
      <c r="F4438" s="133">
        <v>249192647343.65216</v>
      </c>
      <c r="G4438" s="133">
        <v>74106683297.346207</v>
      </c>
      <c r="H4438" s="133">
        <v>320552313644.414</v>
      </c>
      <c r="I4438" s="133">
        <v>11213640103232.23</v>
      </c>
      <c r="J4438" s="133">
        <v>201515277799.99121</v>
      </c>
      <c r="K4438" s="133">
        <v>111627764401.94667</v>
      </c>
      <c r="L4438" s="133">
        <v>2870617732119.4067</v>
      </c>
      <c r="M4438" s="133">
        <v>14717953191197.99</v>
      </c>
      <c r="N4438" s="133">
        <v>15610525048210.842</v>
      </c>
      <c r="O4438" s="132">
        <v>0.58548249955695653</v>
      </c>
      <c r="P4438" s="132">
        <v>0.63443582693272405</v>
      </c>
      <c r="Q4438" s="133">
        <v>3850.6475205256147</v>
      </c>
      <c r="R4438" s="426">
        <v>0.89086335613394829</v>
      </c>
    </row>
    <row r="4439" spans="1:18">
      <c r="A4439" s="134">
        <f t="shared" si="69"/>
        <v>4434</v>
      </c>
      <c r="B4439" s="131">
        <v>6468687.9876230257</v>
      </c>
      <c r="C4439" s="131">
        <v>7538071.5183186615</v>
      </c>
      <c r="D4439" s="131">
        <v>1246535.7229049285</v>
      </c>
      <c r="E4439" s="131">
        <v>6770048.8111290913</v>
      </c>
      <c r="F4439" s="133">
        <v>257448163951.32599</v>
      </c>
      <c r="G4439" s="133">
        <v>53263191629.59404</v>
      </c>
      <c r="H4439" s="133">
        <v>747749343196.63635</v>
      </c>
      <c r="I4439" s="133">
        <v>13287617500842.049</v>
      </c>
      <c r="J4439" s="133">
        <v>566691918427.48206</v>
      </c>
      <c r="K4439" s="133">
        <v>78008793221.356018</v>
      </c>
      <c r="L4439" s="133">
        <v>2623330750332.4697</v>
      </c>
      <c r="M4439" s="133">
        <v>17303398306019.992</v>
      </c>
      <c r="N4439" s="133">
        <v>18430330480659.199</v>
      </c>
      <c r="O4439" s="132">
        <v>0.65233973555369118</v>
      </c>
      <c r="P4439" s="132">
        <v>0.72222562989430272</v>
      </c>
      <c r="Q4439" s="133">
        <v>4546.20880134662</v>
      </c>
      <c r="R4439" s="426">
        <v>1.0437340646719813</v>
      </c>
    </row>
    <row r="4440" spans="1:18">
      <c r="A4440" s="134">
        <f t="shared" si="69"/>
        <v>4435</v>
      </c>
      <c r="B4440" s="131">
        <v>6536903.46974093</v>
      </c>
      <c r="C4440" s="131">
        <v>14037281.872063639</v>
      </c>
      <c r="D4440" s="131">
        <v>1002977.7342418052</v>
      </c>
      <c r="E4440" s="131">
        <v>4480027.9845313709</v>
      </c>
      <c r="F4440" s="133">
        <v>195957696464.20978</v>
      </c>
      <c r="G4440" s="133">
        <v>34785598190.993813</v>
      </c>
      <c r="H4440" s="133">
        <v>433659262605.04712</v>
      </c>
      <c r="I4440" s="133">
        <v>18417649921112.234</v>
      </c>
      <c r="J4440" s="133">
        <v>236318898497.49902</v>
      </c>
      <c r="K4440" s="133">
        <v>98649280035.353607</v>
      </c>
      <c r="L4440" s="133">
        <v>1847809435114.0776</v>
      </c>
      <c r="M4440" s="133">
        <v>21034086797364.215</v>
      </c>
      <c r="N4440" s="133">
        <v>22356917073209.602</v>
      </c>
      <c r="O4440" s="132">
        <v>0.69440811326260676</v>
      </c>
      <c r="P4440" s="132">
        <v>0.76096334059908</v>
      </c>
      <c r="Q4440" s="133">
        <v>5514.7797417882593</v>
      </c>
      <c r="R4440" s="426">
        <v>0.93525308334051649</v>
      </c>
    </row>
    <row r="4441" spans="1:18">
      <c r="A4441" s="134">
        <f t="shared" si="69"/>
        <v>4436</v>
      </c>
      <c r="B4441" s="131">
        <v>9758534.0884760562</v>
      </c>
      <c r="C4441" s="131">
        <v>10575979.122258844</v>
      </c>
      <c r="D4441" s="131">
        <v>976761.85218509019</v>
      </c>
      <c r="E4441" s="131">
        <v>5524543.6067861672</v>
      </c>
      <c r="F4441" s="133">
        <v>206025857764.14185</v>
      </c>
      <c r="G4441" s="133">
        <v>41602110435.174919</v>
      </c>
      <c r="H4441" s="133">
        <v>163576778473.37985</v>
      </c>
      <c r="I4441" s="133">
        <v>17904991609814.785</v>
      </c>
      <c r="J4441" s="133">
        <v>373865573488.83533</v>
      </c>
      <c r="K4441" s="133">
        <v>85013584940.282425</v>
      </c>
      <c r="L4441" s="133">
        <v>2401231088616.8354</v>
      </c>
      <c r="M4441" s="133">
        <v>20928678635334.117</v>
      </c>
      <c r="N4441" s="133">
        <v>22246686383606.055</v>
      </c>
      <c r="O4441" s="132">
        <v>0.67631121192866461</v>
      </c>
      <c r="P4441" s="132">
        <v>0.73650811352812662</v>
      </c>
      <c r="Q4441" s="133">
        <v>5487.5891424780602</v>
      </c>
      <c r="R4441" s="426">
        <v>1.1323208524938309</v>
      </c>
    </row>
    <row r="4442" spans="1:18">
      <c r="A4442" s="134">
        <f t="shared" si="69"/>
        <v>4437</v>
      </c>
      <c r="B4442" s="131">
        <v>7766877.8637140924</v>
      </c>
      <c r="C4442" s="131">
        <v>5132638.4689447256</v>
      </c>
      <c r="D4442" s="131">
        <v>1220758.1655886769</v>
      </c>
      <c r="E4442" s="131">
        <v>4910935.9329964053</v>
      </c>
      <c r="F4442" s="133">
        <v>237009027199.38123</v>
      </c>
      <c r="G4442" s="133">
        <v>55329423553.743912</v>
      </c>
      <c r="H4442" s="133">
        <v>662296642293.54993</v>
      </c>
      <c r="I4442" s="133">
        <v>8711679908447.1816</v>
      </c>
      <c r="J4442" s="133">
        <v>279131876517.59802</v>
      </c>
      <c r="K4442" s="133">
        <v>108825591824.41248</v>
      </c>
      <c r="L4442" s="133">
        <v>2892050623159.5132</v>
      </c>
      <c r="M4442" s="133">
        <v>12653984642242.256</v>
      </c>
      <c r="N4442" s="133">
        <v>13499359459546.668</v>
      </c>
      <c r="O4442" s="132">
        <v>0.58077351421174295</v>
      </c>
      <c r="P4442" s="132">
        <v>0.66124981998949039</v>
      </c>
      <c r="Q4442" s="133">
        <v>3329.8863985068247</v>
      </c>
      <c r="R4442" s="426">
        <v>1.1044947383504573</v>
      </c>
    </row>
    <row r="4443" spans="1:18">
      <c r="A4443" s="134">
        <f t="shared" si="69"/>
        <v>4438</v>
      </c>
      <c r="B4443" s="131">
        <v>16637163.77235784</v>
      </c>
      <c r="C4443" s="131">
        <v>8043168.5770296259</v>
      </c>
      <c r="D4443" s="131">
        <v>1577181.3279356477</v>
      </c>
      <c r="E4443" s="131">
        <v>4013264.4371805359</v>
      </c>
      <c r="F4443" s="133">
        <v>248618218212.53949</v>
      </c>
      <c r="G4443" s="133">
        <v>63015801535.38121</v>
      </c>
      <c r="H4443" s="133">
        <v>618059967348.76941</v>
      </c>
      <c r="I4443" s="133">
        <v>14000080466747.693</v>
      </c>
      <c r="J4443" s="133">
        <v>226486466159.32764</v>
      </c>
      <c r="K4443" s="133">
        <v>114998046505.19701</v>
      </c>
      <c r="L4443" s="133">
        <v>3502052057972.6606</v>
      </c>
      <c r="M4443" s="133">
        <v>18461677004733.648</v>
      </c>
      <c r="N4443" s="133">
        <v>19727641841986.383</v>
      </c>
      <c r="O4443" s="132">
        <v>0.60177388078444827</v>
      </c>
      <c r="P4443" s="132">
        <v>0.66161679437686927</v>
      </c>
      <c r="Q4443" s="133">
        <v>4866.2165372438039</v>
      </c>
      <c r="R4443" s="426">
        <v>1.009508829861206</v>
      </c>
    </row>
    <row r="4444" spans="1:18">
      <c r="A4444" s="134">
        <f t="shared" si="69"/>
        <v>4439</v>
      </c>
      <c r="B4444" s="131">
        <v>7949370.1215893235</v>
      </c>
      <c r="C4444" s="131">
        <v>4389267.5195515342</v>
      </c>
      <c r="D4444" s="131">
        <v>934242.56309901737</v>
      </c>
      <c r="E4444" s="131">
        <v>3997525.7419497464</v>
      </c>
      <c r="F4444" s="133">
        <v>160334930632.73395</v>
      </c>
      <c r="G4444" s="133">
        <v>39494499115.8507</v>
      </c>
      <c r="H4444" s="133">
        <v>587504598406.83984</v>
      </c>
      <c r="I4444" s="133">
        <v>9102559625865.1699</v>
      </c>
      <c r="J4444" s="133">
        <v>231009151750.57523</v>
      </c>
      <c r="K4444" s="133">
        <v>104335288062.89027</v>
      </c>
      <c r="L4444" s="133">
        <v>2247352111640.7256</v>
      </c>
      <c r="M4444" s="133">
        <v>12272760775726.203</v>
      </c>
      <c r="N4444" s="133">
        <v>13133436087785.652</v>
      </c>
      <c r="O4444" s="132">
        <v>0.58542659648477846</v>
      </c>
      <c r="P4444" s="132">
        <v>0.66206453686657052</v>
      </c>
      <c r="Q4444" s="133">
        <v>3239.6240966417495</v>
      </c>
      <c r="R4444" s="426">
        <v>1.1454199116493244</v>
      </c>
    </row>
    <row r="4445" spans="1:18">
      <c r="A4445" s="134">
        <f t="shared" si="69"/>
        <v>4440</v>
      </c>
      <c r="B4445" s="131">
        <v>9685804.6902842019</v>
      </c>
      <c r="C4445" s="131">
        <v>8734602.0852724481</v>
      </c>
      <c r="D4445" s="131">
        <v>1272730.9711130131</v>
      </c>
      <c r="E4445" s="131">
        <v>6240900.2744513489</v>
      </c>
      <c r="F4445" s="133">
        <v>232285364301.58459</v>
      </c>
      <c r="G4445" s="133">
        <v>34706667656.864113</v>
      </c>
      <c r="H4445" s="133">
        <v>414158815854.8949</v>
      </c>
      <c r="I4445" s="133">
        <v>13670310482863.082</v>
      </c>
      <c r="J4445" s="133">
        <v>233092562998.85678</v>
      </c>
      <c r="K4445" s="133">
        <v>159611223062.9809</v>
      </c>
      <c r="L4445" s="133">
        <v>3076592213856.5576</v>
      </c>
      <c r="M4445" s="133">
        <v>17553765298636.371</v>
      </c>
      <c r="N4445" s="133">
        <v>18670084144726.719</v>
      </c>
      <c r="O4445" s="132">
        <v>0.59841460618500064</v>
      </c>
      <c r="P4445" s="132">
        <v>0.66383578197751991</v>
      </c>
      <c r="Q4445" s="133">
        <v>4605.348827016951</v>
      </c>
      <c r="R4445" s="426">
        <v>1.2326890760313953</v>
      </c>
    </row>
    <row r="4446" spans="1:18">
      <c r="A4446" s="134">
        <f t="shared" si="69"/>
        <v>4441</v>
      </c>
      <c r="B4446" s="131">
        <v>10772998.990673797</v>
      </c>
      <c r="C4446" s="131">
        <v>5068227.0873098886</v>
      </c>
      <c r="D4446" s="131">
        <v>1309063.2034114352</v>
      </c>
      <c r="E4446" s="131">
        <v>4780781.3956027059</v>
      </c>
      <c r="F4446" s="133">
        <v>304703514302.74719</v>
      </c>
      <c r="G4446" s="133">
        <v>65508053373.80957</v>
      </c>
      <c r="H4446" s="133">
        <v>668169944910.58643</v>
      </c>
      <c r="I4446" s="133">
        <v>11547907663283.457</v>
      </c>
      <c r="J4446" s="133">
        <v>307948206804.94843</v>
      </c>
      <c r="K4446" s="133">
        <v>102504976882.30576</v>
      </c>
      <c r="L4446" s="133">
        <v>4333745929987.0713</v>
      </c>
      <c r="M4446" s="133">
        <v>16960276721868.371</v>
      </c>
      <c r="N4446" s="133">
        <v>18267436107705.09</v>
      </c>
      <c r="O4446" s="132">
        <v>0.61697379094667515</v>
      </c>
      <c r="P4446" s="132">
        <v>0.70705053499988824</v>
      </c>
      <c r="Q4446" s="133">
        <v>4506.0276536026367</v>
      </c>
      <c r="R4446" s="426">
        <v>1.465149418332701</v>
      </c>
    </row>
    <row r="4447" spans="1:18">
      <c r="A4447" s="134">
        <f t="shared" si="69"/>
        <v>4442</v>
      </c>
      <c r="B4447" s="131">
        <v>7555652.0415672418</v>
      </c>
      <c r="C4447" s="131">
        <v>7864741.8729728637</v>
      </c>
      <c r="D4447" s="131">
        <v>1251800.9353410108</v>
      </c>
      <c r="E4447" s="131">
        <v>3885631.0900937617</v>
      </c>
      <c r="F4447" s="133">
        <v>189286117934.39758</v>
      </c>
      <c r="G4447" s="133">
        <v>35337219158.175072</v>
      </c>
      <c r="H4447" s="133">
        <v>704605388178.2533</v>
      </c>
      <c r="I4447" s="133">
        <v>11853497027408.006</v>
      </c>
      <c r="J4447" s="133">
        <v>243553264044.06528</v>
      </c>
      <c r="K4447" s="133">
        <v>116719755917.43036</v>
      </c>
      <c r="L4447" s="133">
        <v>3066098128547.7168</v>
      </c>
      <c r="M4447" s="133">
        <v>15984473564095.471</v>
      </c>
      <c r="N4447" s="133">
        <v>17067906714937.701</v>
      </c>
      <c r="O4447" s="132">
        <v>0.64551797782435494</v>
      </c>
      <c r="P4447" s="132">
        <v>0.74205514500712877</v>
      </c>
      <c r="Q4447" s="133">
        <v>4210.1397915485204</v>
      </c>
      <c r="R4447" s="426">
        <v>1.2046613169962044</v>
      </c>
    </row>
    <row r="4448" spans="1:18">
      <c r="A4448" s="134">
        <f t="shared" si="69"/>
        <v>4443</v>
      </c>
      <c r="B4448" s="131">
        <v>6443137.2245181864</v>
      </c>
      <c r="C4448" s="131">
        <v>3533466.4917979515</v>
      </c>
      <c r="D4448" s="131">
        <v>830473.59257621411</v>
      </c>
      <c r="E4448" s="131">
        <v>2760303.3293965226</v>
      </c>
      <c r="F4448" s="133">
        <v>220120783477.3418</v>
      </c>
      <c r="G4448" s="133">
        <v>38746381485.620697</v>
      </c>
      <c r="H4448" s="133">
        <v>482141484629.03326</v>
      </c>
      <c r="I4448" s="133">
        <v>8198601047837.5576</v>
      </c>
      <c r="J4448" s="133">
        <v>132010074021.18002</v>
      </c>
      <c r="K4448" s="133">
        <v>68645268707.125031</v>
      </c>
      <c r="L4448" s="133">
        <v>2002015281372.4685</v>
      </c>
      <c r="M4448" s="133">
        <v>10883413156567.365</v>
      </c>
      <c r="N4448" s="133">
        <v>11675423863996.014</v>
      </c>
      <c r="O4448" s="132">
        <v>0.61763508699731162</v>
      </c>
      <c r="P4448" s="132">
        <v>0.70242176063510253</v>
      </c>
      <c r="Q4448" s="133">
        <v>2879.9762861361651</v>
      </c>
      <c r="R4448" s="426">
        <v>1.2873279082698181</v>
      </c>
    </row>
    <row r="4449" spans="1:18">
      <c r="A4449" s="134">
        <f t="shared" si="69"/>
        <v>4444</v>
      </c>
      <c r="B4449" s="131">
        <v>11339996.32174973</v>
      </c>
      <c r="C4449" s="131">
        <v>6208727.0818508863</v>
      </c>
      <c r="D4449" s="131">
        <v>945537.89634058415</v>
      </c>
      <c r="E4449" s="131">
        <v>3855500.9635352958</v>
      </c>
      <c r="F4449" s="133">
        <v>183525111286.30957</v>
      </c>
      <c r="G4449" s="133">
        <v>51232560496.674171</v>
      </c>
      <c r="H4449" s="133">
        <v>1192834560213.1206</v>
      </c>
      <c r="I4449" s="133">
        <v>8718091756750.5107</v>
      </c>
      <c r="J4449" s="133">
        <v>177527657330.24875</v>
      </c>
      <c r="K4449" s="133">
        <v>98858865906.836761</v>
      </c>
      <c r="L4449" s="133">
        <v>1696974864308.2126</v>
      </c>
      <c r="M4449" s="133">
        <v>11884287704508.928</v>
      </c>
      <c r="N4449" s="133">
        <v>12718027631862.406</v>
      </c>
      <c r="O4449" s="132">
        <v>0.57039380613292068</v>
      </c>
      <c r="P4449" s="132">
        <v>0.6418017099619483</v>
      </c>
      <c r="Q4449" s="133">
        <v>3137.1553112635438</v>
      </c>
      <c r="R4449" s="426">
        <v>0.95543612909623354</v>
      </c>
    </row>
    <row r="4450" spans="1:18">
      <c r="A4450" s="134">
        <f t="shared" si="69"/>
        <v>4445</v>
      </c>
      <c r="B4450" s="131">
        <v>6390731.6378088808</v>
      </c>
      <c r="C4450" s="131">
        <v>10849024.746650063</v>
      </c>
      <c r="D4450" s="131">
        <v>626968.42296566686</v>
      </c>
      <c r="E4450" s="131">
        <v>6145746.4235408045</v>
      </c>
      <c r="F4450" s="133">
        <v>199385454998.30704</v>
      </c>
      <c r="G4450" s="133">
        <v>48583757827.831268</v>
      </c>
      <c r="H4450" s="133">
        <v>450236124223.83276</v>
      </c>
      <c r="I4450" s="133">
        <v>17048901755103.152</v>
      </c>
      <c r="J4450" s="133">
        <v>214208703704.86005</v>
      </c>
      <c r="K4450" s="133">
        <v>90435933349.090973</v>
      </c>
      <c r="L4450" s="133">
        <v>1259244675831.1885</v>
      </c>
      <c r="M4450" s="133">
        <v>19063027192212.121</v>
      </c>
      <c r="N4450" s="133">
        <v>20272404527174.246</v>
      </c>
      <c r="O4450" s="132">
        <v>0.66695243746653055</v>
      </c>
      <c r="P4450" s="132">
        <v>0.7196631973417148</v>
      </c>
      <c r="Q4450" s="133">
        <v>5000.5931246113087</v>
      </c>
      <c r="R4450" s="426">
        <v>1.0020813561556909</v>
      </c>
    </row>
    <row r="4451" spans="1:18">
      <c r="A4451" s="134">
        <f t="shared" si="69"/>
        <v>4446</v>
      </c>
      <c r="B4451" s="131">
        <v>10537611.382419188</v>
      </c>
      <c r="C4451" s="131">
        <v>7608088.1644741511</v>
      </c>
      <c r="D4451" s="131">
        <v>886413.31891004671</v>
      </c>
      <c r="E4451" s="131">
        <v>5535080.4295224715</v>
      </c>
      <c r="F4451" s="133">
        <v>208039031596.10287</v>
      </c>
      <c r="G4451" s="133">
        <v>56473718249.084221</v>
      </c>
      <c r="H4451" s="133">
        <v>835583953208.65002</v>
      </c>
      <c r="I4451" s="133">
        <v>12562799877937.785</v>
      </c>
      <c r="J4451" s="133">
        <v>255424249390.1676</v>
      </c>
      <c r="K4451" s="133">
        <v>112945952436.33022</v>
      </c>
      <c r="L4451" s="133">
        <v>1676797520554.646</v>
      </c>
      <c r="M4451" s="133">
        <v>15443551553527.58</v>
      </c>
      <c r="N4451" s="133">
        <v>16501203318683.199</v>
      </c>
      <c r="O4451" s="132">
        <v>0.59218902644496241</v>
      </c>
      <c r="P4451" s="132">
        <v>0.65600080094022684</v>
      </c>
      <c r="Q4451" s="133">
        <v>4070.3510899563885</v>
      </c>
      <c r="R4451" s="426">
        <v>0.98918812780502385</v>
      </c>
    </row>
    <row r="4452" spans="1:18">
      <c r="A4452" s="134">
        <f t="shared" si="69"/>
        <v>4447</v>
      </c>
      <c r="B4452" s="131">
        <v>9423259.4894784875</v>
      </c>
      <c r="C4452" s="131">
        <v>3985633.7541651116</v>
      </c>
      <c r="D4452" s="131">
        <v>1168803.2115446497</v>
      </c>
      <c r="E4452" s="131">
        <v>5422983.7921984624</v>
      </c>
      <c r="F4452" s="133">
        <v>187983690156.75522</v>
      </c>
      <c r="G4452" s="133">
        <v>57674869596.41301</v>
      </c>
      <c r="H4452" s="133">
        <v>389756198983.32526</v>
      </c>
      <c r="I4452" s="133">
        <v>7441811965050.2236</v>
      </c>
      <c r="J4452" s="133">
        <v>307376238044.16187</v>
      </c>
      <c r="K4452" s="133">
        <v>117054889604.89426</v>
      </c>
      <c r="L4452" s="133">
        <v>2490498382904.8091</v>
      </c>
      <c r="M4452" s="133">
        <v>10746497674587.414</v>
      </c>
      <c r="N4452" s="133">
        <v>11464439471157.406</v>
      </c>
      <c r="O4452" s="132">
        <v>0.52301480921327315</v>
      </c>
      <c r="P4452" s="132">
        <v>0.61173795012062782</v>
      </c>
      <c r="Q4452" s="133">
        <v>2827.9327753224979</v>
      </c>
      <c r="R4452" s="426">
        <v>1.0862558723475519</v>
      </c>
    </row>
    <row r="4453" spans="1:18">
      <c r="A4453" s="134">
        <f t="shared" si="69"/>
        <v>4448</v>
      </c>
      <c r="B4453" s="131">
        <v>6053365.334894944</v>
      </c>
      <c r="C4453" s="131">
        <v>9075029.9768314417</v>
      </c>
      <c r="D4453" s="131">
        <v>1433852.5997544068</v>
      </c>
      <c r="E4453" s="131">
        <v>5668350.8823277513</v>
      </c>
      <c r="F4453" s="133">
        <v>166504636206.47174</v>
      </c>
      <c r="G4453" s="133">
        <v>41152547423.877693</v>
      </c>
      <c r="H4453" s="133">
        <v>337848039592.3454</v>
      </c>
      <c r="I4453" s="133">
        <v>14693769998957.279</v>
      </c>
      <c r="J4453" s="133">
        <v>265685761280.1109</v>
      </c>
      <c r="K4453" s="133">
        <v>173787579101.77911</v>
      </c>
      <c r="L4453" s="133">
        <v>3097388767746.4458</v>
      </c>
      <c r="M4453" s="133">
        <v>18568480146677.961</v>
      </c>
      <c r="N4453" s="133">
        <v>19748267455266.117</v>
      </c>
      <c r="O4453" s="132">
        <v>0.63496075431338761</v>
      </c>
      <c r="P4453" s="132">
        <v>0.69056165111637435</v>
      </c>
      <c r="Q4453" s="133">
        <v>4871.3042563557274</v>
      </c>
      <c r="R4453" s="426">
        <v>1.0387056685800926</v>
      </c>
    </row>
    <row r="4454" spans="1:18">
      <c r="A4454" s="134">
        <f t="shared" si="69"/>
        <v>4449</v>
      </c>
      <c r="B4454" s="131">
        <v>10512798.968933383</v>
      </c>
      <c r="C4454" s="131">
        <v>5596939.8341063075</v>
      </c>
      <c r="D4454" s="131">
        <v>1069679.9847936486</v>
      </c>
      <c r="E4454" s="131">
        <v>2281373.0230092923</v>
      </c>
      <c r="F4454" s="133">
        <v>146220116266.83911</v>
      </c>
      <c r="G4454" s="133">
        <v>42440746608.992622</v>
      </c>
      <c r="H4454" s="133">
        <v>509641788710.02979</v>
      </c>
      <c r="I4454" s="133">
        <v>10537225550780.635</v>
      </c>
      <c r="J4454" s="133">
        <v>101629065867.98921</v>
      </c>
      <c r="K4454" s="133">
        <v>101894335193.23195</v>
      </c>
      <c r="L4454" s="133">
        <v>2539643111469.6973</v>
      </c>
      <c r="M4454" s="133">
        <v>13790033852021.582</v>
      </c>
      <c r="N4454" s="133">
        <v>14759852985543.314</v>
      </c>
      <c r="O4454" s="132">
        <v>0.63338788646000921</v>
      </c>
      <c r="P4454" s="132">
        <v>0.70386335514466392</v>
      </c>
      <c r="Q4454" s="133">
        <v>3640.8122805977587</v>
      </c>
      <c r="R4454" s="426">
        <v>1.0699220466432662</v>
      </c>
    </row>
    <row r="4455" spans="1:18">
      <c r="A4455" s="134">
        <f t="shared" si="69"/>
        <v>4450</v>
      </c>
      <c r="B4455" s="131">
        <v>10373003.069103627</v>
      </c>
      <c r="C4455" s="131">
        <v>5705324.9685119018</v>
      </c>
      <c r="D4455" s="131">
        <v>605813.09418478573</v>
      </c>
      <c r="E4455" s="131">
        <v>2517497.4408857855</v>
      </c>
      <c r="F4455" s="133">
        <v>186647319582.00317</v>
      </c>
      <c r="G4455" s="133">
        <v>52519080516.051132</v>
      </c>
      <c r="H4455" s="133">
        <v>559992162878.65857</v>
      </c>
      <c r="I4455" s="133">
        <v>10803233492943.018</v>
      </c>
      <c r="J4455" s="133">
        <v>129646888462.3419</v>
      </c>
      <c r="K4455" s="133">
        <v>71503330764.477859</v>
      </c>
      <c r="L4455" s="133">
        <v>1424105527947.3401</v>
      </c>
      <c r="M4455" s="133">
        <v>12988481402995.836</v>
      </c>
      <c r="N4455" s="133">
        <v>14007596254458.105</v>
      </c>
      <c r="O4455" s="132">
        <v>0.63115806727027557</v>
      </c>
      <c r="P4455" s="132">
        <v>0.68463143282226091</v>
      </c>
      <c r="Q4455" s="133">
        <v>3455.2531461416147</v>
      </c>
      <c r="R4455" s="426">
        <v>1.121901225531388</v>
      </c>
    </row>
    <row r="4456" spans="1:18">
      <c r="A4456" s="134">
        <f t="shared" si="69"/>
        <v>4451</v>
      </c>
      <c r="B4456" s="131">
        <v>7839302.8738756394</v>
      </c>
      <c r="C4456" s="131">
        <v>5877318.7636073343</v>
      </c>
      <c r="D4456" s="131">
        <v>550656.11828298157</v>
      </c>
      <c r="E4456" s="131">
        <v>8103037.0050931396</v>
      </c>
      <c r="F4456" s="133">
        <v>229977099013.85608</v>
      </c>
      <c r="G4456" s="133">
        <v>49725559501.252579</v>
      </c>
      <c r="H4456" s="133">
        <v>512476293203.50562</v>
      </c>
      <c r="I4456" s="133">
        <v>10603232727063.074</v>
      </c>
      <c r="J4456" s="133">
        <v>383421485483.35681</v>
      </c>
      <c r="K4456" s="133">
        <v>47020258316.465775</v>
      </c>
      <c r="L4456" s="133">
        <v>1250667097022.6582</v>
      </c>
      <c r="M4456" s="133">
        <v>12796817861089.061</v>
      </c>
      <c r="N4456" s="133">
        <v>13691337700950.385</v>
      </c>
      <c r="O4456" s="132">
        <v>0.56794120120818781</v>
      </c>
      <c r="P4456" s="132">
        <v>0.61940656503434877</v>
      </c>
      <c r="Q4456" s="133">
        <v>3377.241662789932</v>
      </c>
      <c r="R4456" s="426">
        <v>1.045918832629019</v>
      </c>
    </row>
    <row r="4457" spans="1:18">
      <c r="A4457" s="134">
        <f t="shared" si="69"/>
        <v>4452</v>
      </c>
      <c r="B4457" s="131">
        <v>12110709.223491272</v>
      </c>
      <c r="C4457" s="131">
        <v>18426406.832916752</v>
      </c>
      <c r="D4457" s="131">
        <v>867217.16567112529</v>
      </c>
      <c r="E4457" s="131">
        <v>3764468.5638666782</v>
      </c>
      <c r="F4457" s="133">
        <v>260673434466.64789</v>
      </c>
      <c r="G4457" s="133">
        <v>61825438027.948593</v>
      </c>
      <c r="H4457" s="133">
        <v>236067031344.37524</v>
      </c>
      <c r="I4457" s="133">
        <v>28371467283581.801</v>
      </c>
      <c r="J4457" s="133">
        <v>335722664427.08002</v>
      </c>
      <c r="K4457" s="133">
        <v>148417862064.32431</v>
      </c>
      <c r="L4457" s="133">
        <v>1651778580627.625</v>
      </c>
      <c r="M4457" s="133">
        <v>30743453422045.203</v>
      </c>
      <c r="N4457" s="133">
        <v>32636821078633.988</v>
      </c>
      <c r="O4457" s="132">
        <v>0.72449306336269614</v>
      </c>
      <c r="P4457" s="132">
        <v>0.78386765827874205</v>
      </c>
      <c r="Q4457" s="133">
        <v>8050.5232063724688</v>
      </c>
      <c r="R4457" s="426">
        <v>0.8972714487306177</v>
      </c>
    </row>
    <row r="4458" spans="1:18">
      <c r="A4458" s="134">
        <f t="shared" si="69"/>
        <v>4453</v>
      </c>
      <c r="B4458" s="131">
        <v>11617704.924900429</v>
      </c>
      <c r="C4458" s="131">
        <v>6333551.1533512482</v>
      </c>
      <c r="D4458" s="131">
        <v>1292618.0890603238</v>
      </c>
      <c r="E4458" s="131">
        <v>3467570.796636174</v>
      </c>
      <c r="F4458" s="133">
        <v>361735464726.63531</v>
      </c>
      <c r="G4458" s="133">
        <v>56832942973.012787</v>
      </c>
      <c r="H4458" s="133">
        <v>500509719558.65973</v>
      </c>
      <c r="I4458" s="133">
        <v>13745650675619.441</v>
      </c>
      <c r="J4458" s="133">
        <v>139727112423.35651</v>
      </c>
      <c r="K4458" s="133">
        <v>107727209147.68867</v>
      </c>
      <c r="L4458" s="133">
        <v>2956269195558.7842</v>
      </c>
      <c r="M4458" s="133">
        <v>17449883912307.934</v>
      </c>
      <c r="N4458" s="133">
        <v>18676398353870.633</v>
      </c>
      <c r="O4458" s="132">
        <v>0.64209213698482026</v>
      </c>
      <c r="P4458" s="132">
        <v>0.71466167905994349</v>
      </c>
      <c r="Q4458" s="133">
        <v>4606.9063527061253</v>
      </c>
      <c r="R4458" s="426">
        <v>1.0966839229799046</v>
      </c>
    </row>
    <row r="4459" spans="1:18">
      <c r="A4459" s="134">
        <f t="shared" si="69"/>
        <v>4454</v>
      </c>
      <c r="B4459" s="131">
        <v>7956288.2533913217</v>
      </c>
      <c r="C4459" s="131">
        <v>13018808.591627881</v>
      </c>
      <c r="D4459" s="131">
        <v>965583.19832037948</v>
      </c>
      <c r="E4459" s="131">
        <v>3316771.5247481214</v>
      </c>
      <c r="F4459" s="133">
        <v>247931149937.03015</v>
      </c>
      <c r="G4459" s="133">
        <v>77856644234.980438</v>
      </c>
      <c r="H4459" s="133">
        <v>316002695449.37939</v>
      </c>
      <c r="I4459" s="133">
        <v>18686344175388.742</v>
      </c>
      <c r="J4459" s="133">
        <v>203045202404.80219</v>
      </c>
      <c r="K4459" s="133">
        <v>84128820859.202087</v>
      </c>
      <c r="L4459" s="133">
        <v>2649966023370.9585</v>
      </c>
      <c r="M4459" s="133">
        <v>21939486917473.082</v>
      </c>
      <c r="N4459" s="133">
        <v>23242695625197.465</v>
      </c>
      <c r="O4459" s="132">
        <v>0.7101125996423473</v>
      </c>
      <c r="P4459" s="132">
        <v>0.77727459142882183</v>
      </c>
      <c r="Q4459" s="133">
        <v>5733.2746978780133</v>
      </c>
      <c r="R4459" s="426">
        <v>1.3259889395957549</v>
      </c>
    </row>
    <row r="4460" spans="1:18">
      <c r="A4460" s="134">
        <f t="shared" si="69"/>
        <v>4455</v>
      </c>
      <c r="B4460" s="131">
        <v>6343851.4513187809</v>
      </c>
      <c r="C4460" s="131">
        <v>13865798.581549844</v>
      </c>
      <c r="D4460" s="131">
        <v>481219.87113183358</v>
      </c>
      <c r="E4460" s="131">
        <v>3801899.3822383815</v>
      </c>
      <c r="F4460" s="133">
        <v>262596957592.40161</v>
      </c>
      <c r="G4460" s="133">
        <v>54632170215.162323</v>
      </c>
      <c r="H4460" s="133">
        <v>369407124903.83679</v>
      </c>
      <c r="I4460" s="133">
        <v>21097879745164.898</v>
      </c>
      <c r="J4460" s="133">
        <v>144679852758.37183</v>
      </c>
      <c r="K4460" s="133">
        <v>53115464907.03759</v>
      </c>
      <c r="L4460" s="133">
        <v>1270901585043.7727</v>
      </c>
      <c r="M4460" s="133">
        <v>22935983772777.918</v>
      </c>
      <c r="N4460" s="133">
        <v>24487865789954.699</v>
      </c>
      <c r="O4460" s="132">
        <v>0.74710138023226635</v>
      </c>
      <c r="P4460" s="132">
        <v>0.80243010922294178</v>
      </c>
      <c r="Q4460" s="133">
        <v>6040.4207671323875</v>
      </c>
      <c r="R4460" s="426">
        <v>1.1097958257163114</v>
      </c>
    </row>
    <row r="4461" spans="1:18">
      <c r="A4461" s="134">
        <f t="shared" si="69"/>
        <v>4456</v>
      </c>
      <c r="B4461" s="131">
        <v>11595494.246270724</v>
      </c>
      <c r="C4461" s="131">
        <v>8801692.5486147068</v>
      </c>
      <c r="D4461" s="131">
        <v>991948.25007840083</v>
      </c>
      <c r="E4461" s="131">
        <v>4020927.7155034123</v>
      </c>
      <c r="F4461" s="133">
        <v>217922739443.69922</v>
      </c>
      <c r="G4461" s="133">
        <v>58833217093.216164</v>
      </c>
      <c r="H4461" s="133">
        <v>269633078117.62195</v>
      </c>
      <c r="I4461" s="133">
        <v>14822973757269.365</v>
      </c>
      <c r="J4461" s="133">
        <v>230682454464.72699</v>
      </c>
      <c r="K4461" s="133">
        <v>104361559256.4509</v>
      </c>
      <c r="L4461" s="133">
        <v>2341500276312.4351</v>
      </c>
      <c r="M4461" s="133">
        <v>17769151125420.598</v>
      </c>
      <c r="N4461" s="133">
        <v>18815200359613.848</v>
      </c>
      <c r="O4461" s="132">
        <v>0.64491281082494856</v>
      </c>
      <c r="P4461" s="132">
        <v>0.70535239480071532</v>
      </c>
      <c r="Q4461" s="133">
        <v>4641.1446372999135</v>
      </c>
      <c r="R4461" s="426">
        <v>1.079349056277541</v>
      </c>
    </row>
    <row r="4462" spans="1:18">
      <c r="A4462" s="134">
        <f t="shared" si="69"/>
        <v>4457</v>
      </c>
      <c r="B4462" s="131">
        <v>8686195.0813090187</v>
      </c>
      <c r="C4462" s="131">
        <v>16524147.737216465</v>
      </c>
      <c r="D4462" s="131">
        <v>1479705.8567522233</v>
      </c>
      <c r="E4462" s="131">
        <v>5851660.7078593206</v>
      </c>
      <c r="F4462" s="133">
        <v>258057396391.94064</v>
      </c>
      <c r="G4462" s="133">
        <v>72899876045.401245</v>
      </c>
      <c r="H4462" s="133">
        <v>640014303986.96399</v>
      </c>
      <c r="I4462" s="133">
        <v>23508479571120.398</v>
      </c>
      <c r="J4462" s="133">
        <v>473526205764.1438</v>
      </c>
      <c r="K4462" s="133">
        <v>149791912723.71558</v>
      </c>
      <c r="L4462" s="133">
        <v>3183591376382.124</v>
      </c>
      <c r="M4462" s="133">
        <v>27955403369977.348</v>
      </c>
      <c r="N4462" s="133">
        <v>29663856970349.074</v>
      </c>
      <c r="O4462" s="132">
        <v>0.69973009395675212</v>
      </c>
      <c r="P4462" s="132">
        <v>0.76934242436715183</v>
      </c>
      <c r="Q4462" s="133">
        <v>7317.1822817831953</v>
      </c>
      <c r="R4462" s="426">
        <v>1.0963994208227787</v>
      </c>
    </row>
    <row r="4463" spans="1:18">
      <c r="A4463" s="134">
        <f t="shared" si="69"/>
        <v>4458</v>
      </c>
      <c r="B4463" s="131">
        <v>11232554.512353921</v>
      </c>
      <c r="C4463" s="131">
        <v>3868233.2975089047</v>
      </c>
      <c r="D4463" s="131">
        <v>582891.95580214087</v>
      </c>
      <c r="E4463" s="131">
        <v>3829968.4606263111</v>
      </c>
      <c r="F4463" s="133">
        <v>208869297141.62823</v>
      </c>
      <c r="G4463" s="133">
        <v>49659587951.340218</v>
      </c>
      <c r="H4463" s="133">
        <v>462802188058.26514</v>
      </c>
      <c r="I4463" s="133">
        <v>10168521930408.244</v>
      </c>
      <c r="J4463" s="133">
        <v>212536761152.1684</v>
      </c>
      <c r="K4463" s="133">
        <v>90191877173.033081</v>
      </c>
      <c r="L4463" s="133">
        <v>1003369914080.567</v>
      </c>
      <c r="M4463" s="133">
        <v>11937422670872.277</v>
      </c>
      <c r="N4463" s="133">
        <v>12803285025725.795</v>
      </c>
      <c r="O4463" s="132">
        <v>0.57769735138956457</v>
      </c>
      <c r="P4463" s="132">
        <v>0.63014645859304763</v>
      </c>
      <c r="Q4463" s="133">
        <v>3158.1857488223473</v>
      </c>
      <c r="R4463" s="426">
        <v>0.90895633517422003</v>
      </c>
    </row>
    <row r="4464" spans="1:18">
      <c r="A4464" s="134">
        <f t="shared" si="69"/>
        <v>4459</v>
      </c>
      <c r="B4464" s="131">
        <v>7114536.96987243</v>
      </c>
      <c r="C4464" s="131">
        <v>2566207.3468461065</v>
      </c>
      <c r="D4464" s="131">
        <v>901513.41143890796</v>
      </c>
      <c r="E4464" s="131">
        <v>6126762.4640514944</v>
      </c>
      <c r="F4464" s="133">
        <v>225274420908.28882</v>
      </c>
      <c r="G4464" s="133">
        <v>45012621744.324417</v>
      </c>
      <c r="H4464" s="133">
        <v>723780160966.6189</v>
      </c>
      <c r="I4464" s="133">
        <v>5762381151682.8945</v>
      </c>
      <c r="J4464" s="133">
        <v>456076115669.24817</v>
      </c>
      <c r="K4464" s="133">
        <v>65174709001.821526</v>
      </c>
      <c r="L4464" s="133">
        <v>2540790385197.9517</v>
      </c>
      <c r="M4464" s="133">
        <v>9548202522518.5352</v>
      </c>
      <c r="N4464" s="133">
        <v>10257516489418.49</v>
      </c>
      <c r="O4464" s="132">
        <v>0.51802962216292114</v>
      </c>
      <c r="P4464" s="132">
        <v>0.58305875355848669</v>
      </c>
      <c r="Q4464" s="133">
        <v>2530.2211370050545</v>
      </c>
      <c r="R4464" s="426">
        <v>1.3351810349067144</v>
      </c>
    </row>
    <row r="4465" spans="1:18">
      <c r="A4465" s="134">
        <f t="shared" si="69"/>
        <v>4460</v>
      </c>
      <c r="B4465" s="131">
        <v>8138854.5438339608</v>
      </c>
      <c r="C4465" s="131">
        <v>5403788.9388414603</v>
      </c>
      <c r="D4465" s="131">
        <v>924326.76949637115</v>
      </c>
      <c r="E4465" s="131">
        <v>3738353.9184833881</v>
      </c>
      <c r="F4465" s="133">
        <v>175884199029.70602</v>
      </c>
      <c r="G4465" s="133">
        <v>37363920378.4814</v>
      </c>
      <c r="H4465" s="133">
        <v>343326458913.29443</v>
      </c>
      <c r="I4465" s="133">
        <v>9740513857545.4648</v>
      </c>
      <c r="J4465" s="133">
        <v>263173467168.53064</v>
      </c>
      <c r="K4465" s="133">
        <v>94065748924.392899</v>
      </c>
      <c r="L4465" s="133">
        <v>1983424001184.4377</v>
      </c>
      <c r="M4465" s="133">
        <v>12424503533736.121</v>
      </c>
      <c r="N4465" s="133">
        <v>13299597575409.99</v>
      </c>
      <c r="O4465" s="132">
        <v>0.63085516837216948</v>
      </c>
      <c r="P4465" s="132">
        <v>0.68506979598484674</v>
      </c>
      <c r="Q4465" s="133">
        <v>3280.6111434163763</v>
      </c>
      <c r="R4465" s="426">
        <v>0.97232620620759225</v>
      </c>
    </row>
    <row r="4466" spans="1:18">
      <c r="A4466" s="134">
        <f t="shared" si="69"/>
        <v>4461</v>
      </c>
      <c r="B4466" s="131">
        <v>9678864.5660820864</v>
      </c>
      <c r="C4466" s="131">
        <v>4462830.3142667077</v>
      </c>
      <c r="D4466" s="131">
        <v>1990210.9442882249</v>
      </c>
      <c r="E4466" s="131">
        <v>5168433.6996833431</v>
      </c>
      <c r="F4466" s="133">
        <v>230125454109.82037</v>
      </c>
      <c r="G4466" s="133">
        <v>72277984508.281754</v>
      </c>
      <c r="H4466" s="133">
        <v>637774623222.2334</v>
      </c>
      <c r="I4466" s="133">
        <v>8089413963661.3496</v>
      </c>
      <c r="J4466" s="133">
        <v>421746773978.41333</v>
      </c>
      <c r="K4466" s="133">
        <v>158484304515.9061</v>
      </c>
      <c r="L4466" s="133">
        <v>4132599000840.707</v>
      </c>
      <c r="M4466" s="133">
        <v>13440018666218.609</v>
      </c>
      <c r="N4466" s="133">
        <v>14296237045146.236</v>
      </c>
      <c r="O4466" s="132">
        <v>0.53461886251045088</v>
      </c>
      <c r="P4466" s="132">
        <v>0.6424103185498945</v>
      </c>
      <c r="Q4466" s="133">
        <v>3526.4521571648338</v>
      </c>
      <c r="R4466" s="426">
        <v>1.2323208531450023</v>
      </c>
    </row>
    <row r="4467" spans="1:18">
      <c r="A4467" s="134">
        <f t="shared" si="69"/>
        <v>4462</v>
      </c>
      <c r="B4467" s="131">
        <v>7272446.6730308207</v>
      </c>
      <c r="C4467" s="131">
        <v>3102193.8299949598</v>
      </c>
      <c r="D4467" s="131">
        <v>1433073.1485881289</v>
      </c>
      <c r="E4467" s="131">
        <v>6127041.072672165</v>
      </c>
      <c r="F4467" s="133">
        <v>304805539613.38477</v>
      </c>
      <c r="G4467" s="133">
        <v>66181709495.556686</v>
      </c>
      <c r="H4467" s="133">
        <v>786062900576.54736</v>
      </c>
      <c r="I4467" s="133">
        <v>7640696995093.5371</v>
      </c>
      <c r="J4467" s="133">
        <v>463459514319.01825</v>
      </c>
      <c r="K4467" s="133">
        <v>149128551904.7023</v>
      </c>
      <c r="L4467" s="133">
        <v>4039695447826.4722</v>
      </c>
      <c r="M4467" s="133">
        <v>13079043409720.277</v>
      </c>
      <c r="N4467" s="133">
        <v>14055720759019.082</v>
      </c>
      <c r="O4467" s="132">
        <v>0.58762641158608819</v>
      </c>
      <c r="P4467" s="132">
        <v>0.65196059376558901</v>
      </c>
      <c r="Q4467" s="133">
        <v>3467.1240155449141</v>
      </c>
      <c r="R4467" s="426">
        <v>1.1773225645139771</v>
      </c>
    </row>
    <row r="4468" spans="1:18">
      <c r="A4468" s="134">
        <f t="shared" si="69"/>
        <v>4463</v>
      </c>
      <c r="B4468" s="131">
        <v>9982953.6790454425</v>
      </c>
      <c r="C4468" s="131">
        <v>6652109.8179919561</v>
      </c>
      <c r="D4468" s="131">
        <v>1155966.9134035406</v>
      </c>
      <c r="E4468" s="131">
        <v>3234195.512707084</v>
      </c>
      <c r="F4468" s="133">
        <v>183845642648.37463</v>
      </c>
      <c r="G4468" s="133">
        <v>35272914514.844894</v>
      </c>
      <c r="H4468" s="133">
        <v>741912575469.17859</v>
      </c>
      <c r="I4468" s="133">
        <v>12652096987549.941</v>
      </c>
      <c r="J4468" s="133">
        <v>265168856053.52097</v>
      </c>
      <c r="K4468" s="133">
        <v>149763755875.07617</v>
      </c>
      <c r="L4468" s="133">
        <v>1810510520706.271</v>
      </c>
      <c r="M4468" s="133">
        <v>15619452695653.988</v>
      </c>
      <c r="N4468" s="133">
        <v>16733701175157.279</v>
      </c>
      <c r="O4468" s="132">
        <v>0.63571781083722323</v>
      </c>
      <c r="P4468" s="132">
        <v>0.70450817521390907</v>
      </c>
      <c r="Q4468" s="133">
        <v>4127.7013258898078</v>
      </c>
      <c r="R4468" s="426">
        <v>0.80446728127896316</v>
      </c>
    </row>
    <row r="4469" spans="1:18">
      <c r="A4469" s="134">
        <f t="shared" si="69"/>
        <v>4464</v>
      </c>
      <c r="B4469" s="131">
        <v>14106078.686057361</v>
      </c>
      <c r="C4469" s="131">
        <v>4645536.5107089169</v>
      </c>
      <c r="D4469" s="131">
        <v>951945.90578652848</v>
      </c>
      <c r="E4469" s="131">
        <v>4980519.4993087146</v>
      </c>
      <c r="F4469" s="133">
        <v>190891884366.72641</v>
      </c>
      <c r="G4469" s="133">
        <v>48221472950.619064</v>
      </c>
      <c r="H4469" s="133">
        <v>0</v>
      </c>
      <c r="I4469" s="133">
        <v>9668734609108.2285</v>
      </c>
      <c r="J4469" s="133">
        <v>318420242827.37671</v>
      </c>
      <c r="K4469" s="133">
        <v>173062643682.39246</v>
      </c>
      <c r="L4469" s="133">
        <v>1887272460940.4561</v>
      </c>
      <c r="M4469" s="133">
        <v>12047489956558.453</v>
      </c>
      <c r="N4469" s="133">
        <v>12889767174657.74</v>
      </c>
      <c r="O4469" s="132">
        <v>0.50873564324334553</v>
      </c>
      <c r="P4469" s="132">
        <v>0.55526554882138968</v>
      </c>
      <c r="Q4469" s="133">
        <v>3179.5182966595312</v>
      </c>
      <c r="R4469" s="426">
        <v>1.0247624185523252</v>
      </c>
    </row>
    <row r="4470" spans="1:18">
      <c r="A4470" s="134">
        <f t="shared" si="69"/>
        <v>4465</v>
      </c>
      <c r="B4470" s="131">
        <v>8732315.7035168558</v>
      </c>
      <c r="C4470" s="131">
        <v>6876251.7527014744</v>
      </c>
      <c r="D4470" s="131">
        <v>1015513.9801614058</v>
      </c>
      <c r="E4470" s="131">
        <v>2911622.0432368312</v>
      </c>
      <c r="F4470" s="133">
        <v>184765012950.49133</v>
      </c>
      <c r="G4470" s="133">
        <v>32167636391.693199</v>
      </c>
      <c r="H4470" s="133">
        <v>594528834941.15234</v>
      </c>
      <c r="I4470" s="133">
        <v>9971153933133.498</v>
      </c>
      <c r="J4470" s="133">
        <v>177997256636.66357</v>
      </c>
      <c r="K4470" s="133">
        <v>117461962347.80681</v>
      </c>
      <c r="L4470" s="133">
        <v>1829561475730.1321</v>
      </c>
      <c r="M4470" s="133">
        <v>12690703462789.254</v>
      </c>
      <c r="N4470" s="133">
        <v>13571952588579.219</v>
      </c>
      <c r="O4470" s="132">
        <v>0.61500635436816586</v>
      </c>
      <c r="P4470" s="132">
        <v>0.68509213330309804</v>
      </c>
      <c r="Q4470" s="133">
        <v>3347.7929424221061</v>
      </c>
      <c r="R4470" s="426">
        <v>0.93618320523364829</v>
      </c>
    </row>
    <row r="4471" spans="1:18">
      <c r="A4471" s="134">
        <f t="shared" si="69"/>
        <v>4466</v>
      </c>
      <c r="B4471" s="131">
        <v>12158630.774226906</v>
      </c>
      <c r="C4471" s="131">
        <v>18131126.11208516</v>
      </c>
      <c r="D4471" s="131">
        <v>561801.79667184921</v>
      </c>
      <c r="E4471" s="131">
        <v>4453964.775866691</v>
      </c>
      <c r="F4471" s="133">
        <v>242904914602.54657</v>
      </c>
      <c r="G4471" s="133">
        <v>48475636483.721703</v>
      </c>
      <c r="H4471" s="133">
        <v>231535687265.33734</v>
      </c>
      <c r="I4471" s="133">
        <v>24572576303604.461</v>
      </c>
      <c r="J4471" s="133">
        <v>235545950340.9679</v>
      </c>
      <c r="K4471" s="133">
        <v>74840835893.061646</v>
      </c>
      <c r="L4471" s="133">
        <v>1049027766731.0093</v>
      </c>
      <c r="M4471" s="133">
        <v>26163526543834.836</v>
      </c>
      <c r="N4471" s="133">
        <v>27802293163947.781</v>
      </c>
      <c r="O4471" s="132">
        <v>0.69761606069736426</v>
      </c>
      <c r="P4471" s="132">
        <v>0.74982528117767377</v>
      </c>
      <c r="Q4471" s="133">
        <v>6857.9904203127235</v>
      </c>
      <c r="R4471" s="426">
        <v>1.00942635224051</v>
      </c>
    </row>
    <row r="4472" spans="1:18">
      <c r="A4472" s="134">
        <f t="shared" si="69"/>
        <v>4467</v>
      </c>
      <c r="B4472" s="131">
        <v>6578620.5348811578</v>
      </c>
      <c r="C4472" s="131">
        <v>4200199.6088759815</v>
      </c>
      <c r="D4472" s="131">
        <v>1159013.2220183292</v>
      </c>
      <c r="E4472" s="131">
        <v>6170225.2602994777</v>
      </c>
      <c r="F4472" s="133">
        <v>178110063473.15582</v>
      </c>
      <c r="G4472" s="133">
        <v>45222296824.083679</v>
      </c>
      <c r="H4472" s="133">
        <v>666228325060.61255</v>
      </c>
      <c r="I4472" s="133">
        <v>9279691685704.5605</v>
      </c>
      <c r="J4472" s="133">
        <v>498660092210.94232</v>
      </c>
      <c r="K4472" s="133">
        <v>105979014692.33771</v>
      </c>
      <c r="L4472" s="133">
        <v>2424180349612.7939</v>
      </c>
      <c r="M4472" s="133">
        <v>12974739467281.246</v>
      </c>
      <c r="N4472" s="133">
        <v>14005634545463.404</v>
      </c>
      <c r="O4472" s="132">
        <v>0.59675610365835685</v>
      </c>
      <c r="P4472" s="132">
        <v>0.66578189943776944</v>
      </c>
      <c r="Q4472" s="133">
        <v>3454.7692514709925</v>
      </c>
      <c r="R4472" s="426">
        <v>1.0561609853524661</v>
      </c>
    </row>
    <row r="4473" spans="1:18">
      <c r="A4473" s="134">
        <f t="shared" si="69"/>
        <v>4468</v>
      </c>
      <c r="B4473" s="131">
        <v>9850576.675901968</v>
      </c>
      <c r="C4473" s="131">
        <v>4897376.5836575096</v>
      </c>
      <c r="D4473" s="131">
        <v>1208495.5285746525</v>
      </c>
      <c r="E4473" s="131">
        <v>4957514.5817500772</v>
      </c>
      <c r="F4473" s="133">
        <v>220541666371.49969</v>
      </c>
      <c r="G4473" s="133">
        <v>65475628094.108292</v>
      </c>
      <c r="H4473" s="133">
        <v>721937236007.43774</v>
      </c>
      <c r="I4473" s="133">
        <v>9305508596786.3125</v>
      </c>
      <c r="J4473" s="133">
        <v>148016218073.04626</v>
      </c>
      <c r="K4473" s="133">
        <v>105780112061.75478</v>
      </c>
      <c r="L4473" s="133">
        <v>3313078177068.0923</v>
      </c>
      <c r="M4473" s="133">
        <v>13594320339996.643</v>
      </c>
      <c r="N4473" s="133">
        <v>14467897246422.145</v>
      </c>
      <c r="O4473" s="132">
        <v>0.58567634264063884</v>
      </c>
      <c r="P4473" s="132">
        <v>0.63464314686056134</v>
      </c>
      <c r="Q4473" s="133">
        <v>3568.7955713917477</v>
      </c>
      <c r="R4473" s="426">
        <v>1.1983266206807242</v>
      </c>
    </row>
    <row r="4474" spans="1:18">
      <c r="A4474" s="134">
        <f t="shared" si="69"/>
        <v>4469</v>
      </c>
      <c r="B4474" s="131">
        <v>7507822.7767733997</v>
      </c>
      <c r="C4474" s="131">
        <v>14792572.263941053</v>
      </c>
      <c r="D4474" s="131">
        <v>1069457.8934745146</v>
      </c>
      <c r="E4474" s="131">
        <v>2685605.9091693922</v>
      </c>
      <c r="F4474" s="133">
        <v>358602366509.60834</v>
      </c>
      <c r="G4474" s="133">
        <v>74058094558.759506</v>
      </c>
      <c r="H4474" s="133">
        <v>702754404695.61218</v>
      </c>
      <c r="I4474" s="133">
        <v>25076642559572.41</v>
      </c>
      <c r="J4474" s="133">
        <v>177568976610.36639</v>
      </c>
      <c r="K4474" s="133">
        <v>87980875072.938339</v>
      </c>
      <c r="L4474" s="133">
        <v>2615833179917.1812</v>
      </c>
      <c r="M4474" s="133">
        <v>28660779995868.508</v>
      </c>
      <c r="N4474" s="133">
        <v>30425621388155</v>
      </c>
      <c r="O4474" s="132">
        <v>0.74610162704114991</v>
      </c>
      <c r="P4474" s="132">
        <v>0.81215885608714444</v>
      </c>
      <c r="Q4474" s="133">
        <v>7505.0866769005916</v>
      </c>
      <c r="R4474" s="426">
        <v>1.238801285584191</v>
      </c>
    </row>
    <row r="4475" spans="1:18">
      <c r="A4475" s="134">
        <f t="shared" si="69"/>
        <v>4470</v>
      </c>
      <c r="B4475" s="131">
        <v>10842783.102040941</v>
      </c>
      <c r="C4475" s="131">
        <v>5564694.7289664717</v>
      </c>
      <c r="D4475" s="131">
        <v>1133231.9600699937</v>
      </c>
      <c r="E4475" s="131">
        <v>4692661.3303852528</v>
      </c>
      <c r="F4475" s="133">
        <v>265801077432.73822</v>
      </c>
      <c r="G4475" s="133">
        <v>53203246805.822952</v>
      </c>
      <c r="H4475" s="133">
        <v>383040649120.08862</v>
      </c>
      <c r="I4475" s="133">
        <v>12167198124198.41</v>
      </c>
      <c r="J4475" s="133">
        <v>403382138800.20453</v>
      </c>
      <c r="K4475" s="133">
        <v>93725633158.578369</v>
      </c>
      <c r="L4475" s="133">
        <v>2862011402047.4922</v>
      </c>
      <c r="M4475" s="133">
        <v>15909357947324.773</v>
      </c>
      <c r="N4475" s="133">
        <v>16987582139102.389</v>
      </c>
      <c r="O4475" s="132">
        <v>0.6275468887122696</v>
      </c>
      <c r="P4475" s="132">
        <v>0.68515349768426392</v>
      </c>
      <c r="Q4475" s="133">
        <v>4190.3261319936828</v>
      </c>
      <c r="R4475" s="426">
        <v>1.2076819171711786</v>
      </c>
    </row>
    <row r="4476" spans="1:18">
      <c r="A4476" s="134">
        <f t="shared" si="69"/>
        <v>4471</v>
      </c>
      <c r="B4476" s="131">
        <v>11923411.840161135</v>
      </c>
      <c r="C4476" s="131">
        <v>5072550.4774904652</v>
      </c>
      <c r="D4476" s="131">
        <v>1330629.2849469415</v>
      </c>
      <c r="E4476" s="131">
        <v>3302782.3114254624</v>
      </c>
      <c r="F4476" s="133">
        <v>242737418968.18091</v>
      </c>
      <c r="G4476" s="133">
        <v>53624620491.854446</v>
      </c>
      <c r="H4476" s="133">
        <v>623377984875.76025</v>
      </c>
      <c r="I4476" s="133">
        <v>10162729097176.139</v>
      </c>
      <c r="J4476" s="133">
        <v>238110177933.89066</v>
      </c>
      <c r="K4476" s="133">
        <v>108115581934.59615</v>
      </c>
      <c r="L4476" s="133">
        <v>2517053621317.144</v>
      </c>
      <c r="M4476" s="133">
        <v>13649386463237.529</v>
      </c>
      <c r="N4476" s="133">
        <v>14586542756072.721</v>
      </c>
      <c r="O4476" s="132">
        <v>0.5950676874045453</v>
      </c>
      <c r="P4476" s="132">
        <v>0.65764670767167588</v>
      </c>
      <c r="Q4476" s="133">
        <v>3598.0618539893244</v>
      </c>
      <c r="R4476" s="426">
        <v>0.92477469786792654</v>
      </c>
    </row>
    <row r="4477" spans="1:18">
      <c r="A4477" s="134">
        <f t="shared" si="69"/>
        <v>4472</v>
      </c>
      <c r="B4477" s="131">
        <v>10471160.028284475</v>
      </c>
      <c r="C4477" s="131">
        <v>4439289.9245607601</v>
      </c>
      <c r="D4477" s="131">
        <v>625350.81565448176</v>
      </c>
      <c r="E4477" s="131">
        <v>2911941.9575288435</v>
      </c>
      <c r="F4477" s="133">
        <v>165190297434.08893</v>
      </c>
      <c r="G4477" s="133">
        <v>46842913556.987122</v>
      </c>
      <c r="H4477" s="133">
        <v>642931337272.18262</v>
      </c>
      <c r="I4477" s="133">
        <v>8960585387857.3223</v>
      </c>
      <c r="J4477" s="133">
        <v>153889067470.74884</v>
      </c>
      <c r="K4477" s="133">
        <v>73461260617.644745</v>
      </c>
      <c r="L4477" s="133">
        <v>1080249576747.501</v>
      </c>
      <c r="M4477" s="133">
        <v>10911116629965.398</v>
      </c>
      <c r="N4477" s="133">
        <v>11699185437567.314</v>
      </c>
      <c r="O4477" s="132">
        <v>0.56891176658392073</v>
      </c>
      <c r="P4477" s="132">
        <v>0.63652513697717394</v>
      </c>
      <c r="Q4477" s="133">
        <v>2885.8375524339699</v>
      </c>
      <c r="R4477" s="426">
        <v>0.90721617018433798</v>
      </c>
    </row>
    <row r="4478" spans="1:18">
      <c r="A4478" s="134">
        <f t="shared" si="69"/>
        <v>4473</v>
      </c>
      <c r="B4478" s="131">
        <v>9271010.4768311791</v>
      </c>
      <c r="C4478" s="131">
        <v>3546976.6258767731</v>
      </c>
      <c r="D4478" s="131">
        <v>863574.41248749348</v>
      </c>
      <c r="E4478" s="131">
        <v>5273955.2944892058</v>
      </c>
      <c r="F4478" s="133">
        <v>209751053999.19516</v>
      </c>
      <c r="G4478" s="133">
        <v>66687692700.33905</v>
      </c>
      <c r="H4478" s="133">
        <v>636849625398.69165</v>
      </c>
      <c r="I4478" s="133">
        <v>7875731232493.9609</v>
      </c>
      <c r="J4478" s="133">
        <v>262332991137.37769</v>
      </c>
      <c r="K4478" s="133">
        <v>69400303037.141159</v>
      </c>
      <c r="L4478" s="133">
        <v>1890846813824.2305</v>
      </c>
      <c r="M4478" s="133">
        <v>10735160965891.402</v>
      </c>
      <c r="N4478" s="133">
        <v>11460506510552.479</v>
      </c>
      <c r="O4478" s="132">
        <v>0.52262477423661724</v>
      </c>
      <c r="P4478" s="132">
        <v>0.58410267681278161</v>
      </c>
      <c r="Q4478" s="133">
        <v>2826.9626321047062</v>
      </c>
      <c r="R4478" s="426">
        <v>1.0472929371359931</v>
      </c>
    </row>
    <row r="4479" spans="1:18">
      <c r="A4479" s="134">
        <f t="shared" si="69"/>
        <v>4474</v>
      </c>
      <c r="B4479" s="131">
        <v>9986923.8253104445</v>
      </c>
      <c r="C4479" s="131">
        <v>6667306.0124061331</v>
      </c>
      <c r="D4479" s="131">
        <v>1235977.7783657988</v>
      </c>
      <c r="E4479" s="131">
        <v>3909756.4189551142</v>
      </c>
      <c r="F4479" s="133">
        <v>160601970096.59579</v>
      </c>
      <c r="G4479" s="133">
        <v>37328895019.555267</v>
      </c>
      <c r="H4479" s="133">
        <v>610181720127.77844</v>
      </c>
      <c r="I4479" s="133">
        <v>10867144746845.934</v>
      </c>
      <c r="J4479" s="133">
        <v>203113400804.73895</v>
      </c>
      <c r="K4479" s="133">
        <v>135395310872.37025</v>
      </c>
      <c r="L4479" s="133">
        <v>3072080937547.5571</v>
      </c>
      <c r="M4479" s="133">
        <v>14887916116198.379</v>
      </c>
      <c r="N4479" s="133">
        <v>15803500766592.756</v>
      </c>
      <c r="O4479" s="132">
        <v>0.59513999081563695</v>
      </c>
      <c r="P4479" s="132">
        <v>0.67892089049566229</v>
      </c>
      <c r="Q4479" s="133">
        <v>3898.2488324106453</v>
      </c>
      <c r="R4479" s="426">
        <v>1.3205788824354092</v>
      </c>
    </row>
    <row r="4480" spans="1:18">
      <c r="A4480" s="134">
        <f t="shared" si="69"/>
        <v>4475</v>
      </c>
      <c r="B4480" s="131">
        <v>15055209.070255401</v>
      </c>
      <c r="C4480" s="131">
        <v>12706503.339431433</v>
      </c>
      <c r="D4480" s="131">
        <v>1051977.7687864229</v>
      </c>
      <c r="E4480" s="131">
        <v>6598560.3768487815</v>
      </c>
      <c r="F4480" s="133">
        <v>172536810038.66708</v>
      </c>
      <c r="G4480" s="133">
        <v>54480613514.383423</v>
      </c>
      <c r="H4480" s="133">
        <v>341073591298.87256</v>
      </c>
      <c r="I4480" s="133">
        <v>18665920327883.727</v>
      </c>
      <c r="J4480" s="133">
        <v>458330967491.33716</v>
      </c>
      <c r="K4480" s="133">
        <v>119293278690.09482</v>
      </c>
      <c r="L4480" s="133">
        <v>2434996634487.5098</v>
      </c>
      <c r="M4480" s="133">
        <v>22019614799851.539</v>
      </c>
      <c r="N4480" s="133">
        <v>23418951202870.926</v>
      </c>
      <c r="O4480" s="132">
        <v>0.6205939686044829</v>
      </c>
      <c r="P4480" s="132">
        <v>0.66990831953135899</v>
      </c>
      <c r="Q4480" s="133">
        <v>5776.7516533968737</v>
      </c>
      <c r="R4480" s="426">
        <v>1.106181118661135</v>
      </c>
    </row>
    <row r="4481" spans="1:18">
      <c r="A4481" s="134">
        <f t="shared" si="69"/>
        <v>4476</v>
      </c>
      <c r="B4481" s="131">
        <v>9451217.5020525213</v>
      </c>
      <c r="C4481" s="131">
        <v>13531021.931899717</v>
      </c>
      <c r="D4481" s="131">
        <v>399320.09864388511</v>
      </c>
      <c r="E4481" s="131">
        <v>4845857.141590734</v>
      </c>
      <c r="F4481" s="133">
        <v>220691360557.6019</v>
      </c>
      <c r="G4481" s="133">
        <v>45536580629.31572</v>
      </c>
      <c r="H4481" s="133">
        <v>781030378348.88647</v>
      </c>
      <c r="I4481" s="133">
        <v>17245384997456.664</v>
      </c>
      <c r="J4481" s="133">
        <v>363593216712.7475</v>
      </c>
      <c r="K4481" s="133">
        <v>38647750763.414017</v>
      </c>
      <c r="L4481" s="133">
        <v>745259389450.45642</v>
      </c>
      <c r="M4481" s="133">
        <v>19173915732732.168</v>
      </c>
      <c r="N4481" s="133">
        <v>20385617829945.18</v>
      </c>
      <c r="O4481" s="132">
        <v>0.67338357400738469</v>
      </c>
      <c r="P4481" s="132">
        <v>0.75043426261633706</v>
      </c>
      <c r="Q4481" s="133">
        <v>5028.519444979077</v>
      </c>
      <c r="R4481" s="426">
        <v>1.0386325297918817</v>
      </c>
    </row>
    <row r="4482" spans="1:18">
      <c r="A4482" s="134">
        <f t="shared" si="69"/>
        <v>4477</v>
      </c>
      <c r="B4482" s="131">
        <v>10087115.549410652</v>
      </c>
      <c r="C4482" s="131">
        <v>5530270.0271019917</v>
      </c>
      <c r="D4482" s="131">
        <v>895941.10756875365</v>
      </c>
      <c r="E4482" s="131">
        <v>4901181.045764396</v>
      </c>
      <c r="F4482" s="133">
        <v>212972985295.25775</v>
      </c>
      <c r="G4482" s="133">
        <v>49663754412.15799</v>
      </c>
      <c r="H4482" s="133">
        <v>472521236549.25208</v>
      </c>
      <c r="I4482" s="133">
        <v>12099708506991.82</v>
      </c>
      <c r="J4482" s="133">
        <v>307140276114.91302</v>
      </c>
      <c r="K4482" s="133">
        <v>93875845904.999527</v>
      </c>
      <c r="L4482" s="133">
        <v>1824982850197.9668</v>
      </c>
      <c r="M4482" s="133">
        <v>14798228715758.951</v>
      </c>
      <c r="N4482" s="133">
        <v>15914821990307.535</v>
      </c>
      <c r="O4482" s="132">
        <v>0.60499807638118897</v>
      </c>
      <c r="P4482" s="132">
        <v>0.66438736682138688</v>
      </c>
      <c r="Q4482" s="133">
        <v>3925.7084337216415</v>
      </c>
      <c r="R4482" s="426">
        <v>1.0121949904064804</v>
      </c>
    </row>
    <row r="4483" spans="1:18">
      <c r="A4483" s="134">
        <f t="shared" si="69"/>
        <v>4478</v>
      </c>
      <c r="B4483" s="131">
        <v>9501522.7315227743</v>
      </c>
      <c r="C4483" s="131">
        <v>5492840.7413287032</v>
      </c>
      <c r="D4483" s="131">
        <v>1150200.4446687689</v>
      </c>
      <c r="E4483" s="131">
        <v>4751234.8614770826</v>
      </c>
      <c r="F4483" s="133">
        <v>207421140470.82855</v>
      </c>
      <c r="G4483" s="133">
        <v>47853672605.289825</v>
      </c>
      <c r="H4483" s="133">
        <v>531441588744.06885</v>
      </c>
      <c r="I4483" s="133">
        <v>9643145463412.3359</v>
      </c>
      <c r="J4483" s="133">
        <v>253958145161.20602</v>
      </c>
      <c r="K4483" s="133">
        <v>101586511646.65445</v>
      </c>
      <c r="L4483" s="133">
        <v>2357430991266.6069</v>
      </c>
      <c r="M4483" s="133">
        <v>12887562700230.871</v>
      </c>
      <c r="N4483" s="133">
        <v>13839677794208.369</v>
      </c>
      <c r="O4483" s="132">
        <v>0.55862953343022625</v>
      </c>
      <c r="P4483" s="132">
        <v>0.62416714623067748</v>
      </c>
      <c r="Q4483" s="133">
        <v>3413.8327070074911</v>
      </c>
      <c r="R4483" s="426">
        <v>1.0015096698667336</v>
      </c>
    </row>
    <row r="4484" spans="1:18">
      <c r="A4484" s="134">
        <f t="shared" si="69"/>
        <v>4479</v>
      </c>
      <c r="B4484" s="131">
        <v>7927185.500920088</v>
      </c>
      <c r="C4484" s="131">
        <v>5073033.7268709745</v>
      </c>
      <c r="D4484" s="131">
        <v>945507.57726530824</v>
      </c>
      <c r="E4484" s="131">
        <v>2217677.1100836955</v>
      </c>
      <c r="F4484" s="133">
        <v>216030794051.89648</v>
      </c>
      <c r="G4484" s="133">
        <v>45014036390.078323</v>
      </c>
      <c r="H4484" s="133">
        <v>572246636692.23889</v>
      </c>
      <c r="I4484" s="133">
        <v>9776312967850.3516</v>
      </c>
      <c r="J4484" s="133">
        <v>103990758045.57129</v>
      </c>
      <c r="K4484" s="133">
        <v>102829105286.59312</v>
      </c>
      <c r="L4484" s="133">
        <v>2035116467774.6489</v>
      </c>
      <c r="M4484" s="133">
        <v>12590495935649.402</v>
      </c>
      <c r="N4484" s="133">
        <v>13518345211918.32</v>
      </c>
      <c r="O4484" s="132">
        <v>0.63138230689257901</v>
      </c>
      <c r="P4484" s="132">
        <v>0.70828882661975967</v>
      </c>
      <c r="Q4484" s="133">
        <v>3334.5696132013618</v>
      </c>
      <c r="R4484" s="426">
        <v>1.0967754137211283</v>
      </c>
    </row>
    <row r="4485" spans="1:18">
      <c r="A4485" s="134">
        <f t="shared" si="69"/>
        <v>4480</v>
      </c>
      <c r="B4485" s="131">
        <v>8924934.9625498205</v>
      </c>
      <c r="C4485" s="131">
        <v>13754171.393295588</v>
      </c>
      <c r="D4485" s="131">
        <v>522024.92037655466</v>
      </c>
      <c r="E4485" s="131">
        <v>5026232.1209587017</v>
      </c>
      <c r="F4485" s="133">
        <v>251974682730.4726</v>
      </c>
      <c r="G4485" s="133">
        <v>51711486848.202713</v>
      </c>
      <c r="H4485" s="133">
        <v>520568372312.75037</v>
      </c>
      <c r="I4485" s="133">
        <v>25021984652479.902</v>
      </c>
      <c r="J4485" s="133">
        <v>325280882203.86285</v>
      </c>
      <c r="K4485" s="133">
        <v>52168289125.626968</v>
      </c>
      <c r="L4485" s="133">
        <v>1198897997205.436</v>
      </c>
      <c r="M4485" s="133">
        <v>27118900193327.582</v>
      </c>
      <c r="N4485" s="133">
        <v>28762699344188.629</v>
      </c>
      <c r="O4485" s="132">
        <v>0.7178854675636317</v>
      </c>
      <c r="P4485" s="132">
        <v>0.78606601007873256</v>
      </c>
      <c r="Q4485" s="133">
        <v>7094.8937701501309</v>
      </c>
      <c r="R4485" s="426">
        <v>1.0688603756499861</v>
      </c>
    </row>
    <row r="4486" spans="1:18">
      <c r="A4486" s="134">
        <f t="shared" si="69"/>
        <v>4481</v>
      </c>
      <c r="B4486" s="131">
        <v>7703897.6256181486</v>
      </c>
      <c r="C4486" s="131">
        <v>3266316.1182057573</v>
      </c>
      <c r="D4486" s="131">
        <v>886554.50159407314</v>
      </c>
      <c r="E4486" s="131">
        <v>7109006.2579676937</v>
      </c>
      <c r="F4486" s="133">
        <v>197485490930.6153</v>
      </c>
      <c r="G4486" s="133">
        <v>45253677363.07415</v>
      </c>
      <c r="H4486" s="133">
        <v>632905337589.95618</v>
      </c>
      <c r="I4486" s="133">
        <v>7525309269172.8232</v>
      </c>
      <c r="J4486" s="133">
        <v>377046788232.40149</v>
      </c>
      <c r="K4486" s="133">
        <v>82352931594.367065</v>
      </c>
      <c r="L4486" s="133">
        <v>1614373026011.3779</v>
      </c>
      <c r="M4486" s="133">
        <v>10231987352600.926</v>
      </c>
      <c r="N4486" s="133">
        <v>11029595497429.395</v>
      </c>
      <c r="O4486" s="132">
        <v>0.51203820629058416</v>
      </c>
      <c r="P4486" s="132">
        <v>0.58193095747508239</v>
      </c>
      <c r="Q4486" s="133">
        <v>2720.6698316303391</v>
      </c>
      <c r="R4486" s="426">
        <v>0.9566097233154397</v>
      </c>
    </row>
    <row r="4487" spans="1:18">
      <c r="A4487" s="134">
        <f t="shared" si="69"/>
        <v>4482</v>
      </c>
      <c r="B4487" s="131">
        <v>10838719.893223345</v>
      </c>
      <c r="C4487" s="131">
        <v>4361734.0661390563</v>
      </c>
      <c r="D4487" s="131">
        <v>1045817.8934687995</v>
      </c>
      <c r="E4487" s="131">
        <v>6364764.8955072397</v>
      </c>
      <c r="F4487" s="133">
        <v>245309470416.64999</v>
      </c>
      <c r="G4487" s="133">
        <v>42146005282.348801</v>
      </c>
      <c r="H4487" s="133">
        <v>0</v>
      </c>
      <c r="I4487" s="133">
        <v>9178942884802.3926</v>
      </c>
      <c r="J4487" s="133">
        <v>368754405624.72778</v>
      </c>
      <c r="K4487" s="133">
        <v>81320349620.838318</v>
      </c>
      <c r="L4487" s="133">
        <v>2961673492972.5425</v>
      </c>
      <c r="M4487" s="133">
        <v>12590691133020.502</v>
      </c>
      <c r="N4487" s="133">
        <v>13413044396892.006</v>
      </c>
      <c r="O4487" s="132">
        <v>0.53837154613991578</v>
      </c>
      <c r="P4487" s="132">
        <v>0.59395837490326264</v>
      </c>
      <c r="Q4487" s="133">
        <v>3308.5950658342394</v>
      </c>
      <c r="R4487" s="426">
        <v>1.2128868716608869</v>
      </c>
    </row>
    <row r="4488" spans="1:18">
      <c r="A4488" s="134">
        <f t="shared" ref="A4488:A4551" si="70">A4487+1</f>
        <v>4483</v>
      </c>
      <c r="B4488" s="131">
        <v>9025228.3885194566</v>
      </c>
      <c r="C4488" s="131">
        <v>5984809.6901392825</v>
      </c>
      <c r="D4488" s="131">
        <v>1185810.5093971547</v>
      </c>
      <c r="E4488" s="131">
        <v>4621232.5374405645</v>
      </c>
      <c r="F4488" s="133">
        <v>231629468863.98883</v>
      </c>
      <c r="G4488" s="133">
        <v>71396067752.575272</v>
      </c>
      <c r="H4488" s="133">
        <v>624471974586.55457</v>
      </c>
      <c r="I4488" s="133">
        <v>11660070034026.4</v>
      </c>
      <c r="J4488" s="133">
        <v>232275864526.97815</v>
      </c>
      <c r="K4488" s="133">
        <v>74860690415.024445</v>
      </c>
      <c r="L4488" s="133">
        <v>3091737674980.2471</v>
      </c>
      <c r="M4488" s="133">
        <v>15683416238535.207</v>
      </c>
      <c r="N4488" s="133">
        <v>16705207787936.928</v>
      </c>
      <c r="O4488" s="132">
        <v>0.6229741661415058</v>
      </c>
      <c r="P4488" s="132">
        <v>0.70499425770622204</v>
      </c>
      <c r="Q4488" s="133">
        <v>4120.6728633292869</v>
      </c>
      <c r="R4488" s="426">
        <v>1.1779134854931808</v>
      </c>
    </row>
    <row r="4489" spans="1:18">
      <c r="A4489" s="134">
        <f t="shared" si="70"/>
        <v>4484</v>
      </c>
      <c r="B4489" s="131">
        <v>9832661.2727489788</v>
      </c>
      <c r="C4489" s="131">
        <v>4489653.0724429479</v>
      </c>
      <c r="D4489" s="131">
        <v>1128844.7139977491</v>
      </c>
      <c r="E4489" s="131">
        <v>5232886.9612643886</v>
      </c>
      <c r="F4489" s="133">
        <v>258960878924.08789</v>
      </c>
      <c r="G4489" s="133">
        <v>70087843823.482101</v>
      </c>
      <c r="H4489" s="133">
        <v>540107632264.50873</v>
      </c>
      <c r="I4489" s="133">
        <v>8006753860037.0684</v>
      </c>
      <c r="J4489" s="133">
        <v>255443395220.64838</v>
      </c>
      <c r="K4489" s="133">
        <v>81045334401.038025</v>
      </c>
      <c r="L4489" s="133">
        <v>2761825832269.2275</v>
      </c>
      <c r="M4489" s="133">
        <v>11645176054192.488</v>
      </c>
      <c r="N4489" s="133">
        <v>12437717062739.197</v>
      </c>
      <c r="O4489" s="132">
        <v>0.56431892509193315</v>
      </c>
      <c r="P4489" s="132">
        <v>0.63121729717477049</v>
      </c>
      <c r="Q4489" s="133">
        <v>3068.0111156238768</v>
      </c>
      <c r="R4489" s="426">
        <v>1.0596031322672381</v>
      </c>
    </row>
    <row r="4490" spans="1:18">
      <c r="A4490" s="134">
        <f t="shared" si="70"/>
        <v>4485</v>
      </c>
      <c r="B4490" s="131">
        <v>9155413.3649297971</v>
      </c>
      <c r="C4490" s="131">
        <v>4508341.6024007229</v>
      </c>
      <c r="D4490" s="131">
        <v>1371668.6163935142</v>
      </c>
      <c r="E4490" s="131">
        <v>7154273.3018032042</v>
      </c>
      <c r="F4490" s="133">
        <v>249913722952.57562</v>
      </c>
      <c r="G4490" s="133">
        <v>67338577391.129456</v>
      </c>
      <c r="H4490" s="133">
        <v>748544940164.9043</v>
      </c>
      <c r="I4490" s="133">
        <v>9800191078585.2871</v>
      </c>
      <c r="J4490" s="133">
        <v>323465818198.18304</v>
      </c>
      <c r="K4490" s="133">
        <v>126636249526.31969</v>
      </c>
      <c r="L4490" s="133">
        <v>3374655366345.8042</v>
      </c>
      <c r="M4490" s="133">
        <v>14373493452820.5</v>
      </c>
      <c r="N4490" s="133">
        <v>15362293875447.182</v>
      </c>
      <c r="O4490" s="132">
        <v>0.55952667756351859</v>
      </c>
      <c r="P4490" s="132">
        <v>0.61959203412274977</v>
      </c>
      <c r="Q4490" s="133">
        <v>3789.4163481616138</v>
      </c>
      <c r="R4490" s="426">
        <v>1.1365708160262871</v>
      </c>
    </row>
    <row r="4491" spans="1:18">
      <c r="A4491" s="134">
        <f t="shared" si="70"/>
        <v>4486</v>
      </c>
      <c r="B4491" s="131">
        <v>9891363.5828367732</v>
      </c>
      <c r="C4491" s="131">
        <v>19235166.907608546</v>
      </c>
      <c r="D4491" s="131">
        <v>1233175.0643199477</v>
      </c>
      <c r="E4491" s="131">
        <v>6642542.2017084863</v>
      </c>
      <c r="F4491" s="133">
        <v>281067061284.21606</v>
      </c>
      <c r="G4491" s="133">
        <v>66622080956.983475</v>
      </c>
      <c r="H4491" s="133">
        <v>809504143143.79089</v>
      </c>
      <c r="I4491" s="133">
        <v>23909554596767.629</v>
      </c>
      <c r="J4491" s="133">
        <v>574888576006.53857</v>
      </c>
      <c r="K4491" s="133">
        <v>167705511097.56549</v>
      </c>
      <c r="L4491" s="133">
        <v>3200260551532.8721</v>
      </c>
      <c r="M4491" s="133">
        <v>28661913378548.395</v>
      </c>
      <c r="N4491" s="133">
        <v>30447222748774.031</v>
      </c>
      <c r="O4491" s="132">
        <v>0.7017454544314764</v>
      </c>
      <c r="P4491" s="132">
        <v>0.76726173882559945</v>
      </c>
      <c r="Q4491" s="133">
        <v>7510.4150835653754</v>
      </c>
      <c r="R4491" s="426">
        <v>1.0365852211269331</v>
      </c>
    </row>
    <row r="4492" spans="1:18">
      <c r="A4492" s="134">
        <f t="shared" si="70"/>
        <v>4487</v>
      </c>
      <c r="B4492" s="131">
        <v>9110343.3254014831</v>
      </c>
      <c r="C4492" s="131">
        <v>4417411.8800998135</v>
      </c>
      <c r="D4492" s="131">
        <v>836575.26152065187</v>
      </c>
      <c r="E4492" s="131">
        <v>5755966.5225685118</v>
      </c>
      <c r="F4492" s="133">
        <v>293585819222.78223</v>
      </c>
      <c r="G4492" s="133">
        <v>67035299115.81498</v>
      </c>
      <c r="H4492" s="133">
        <v>522394343611.13171</v>
      </c>
      <c r="I4492" s="133">
        <v>10813597608927.727</v>
      </c>
      <c r="J4492" s="133">
        <v>427800877040.01416</v>
      </c>
      <c r="K4492" s="133">
        <v>86190505516.839523</v>
      </c>
      <c r="L4492" s="133">
        <v>2549034828965.4238</v>
      </c>
      <c r="M4492" s="133">
        <v>14399018164061.135</v>
      </c>
      <c r="N4492" s="133">
        <v>15488563834159.174</v>
      </c>
      <c r="O4492" s="132">
        <v>0.61846438430934836</v>
      </c>
      <c r="P4492" s="132">
        <v>0.69317257272641553</v>
      </c>
      <c r="Q4492" s="133">
        <v>3820.5633532706397</v>
      </c>
      <c r="R4492" s="426">
        <v>1.2065371976740753</v>
      </c>
    </row>
    <row r="4493" spans="1:18">
      <c r="A4493" s="134">
        <f t="shared" si="70"/>
        <v>4488</v>
      </c>
      <c r="B4493" s="131">
        <v>7145296.6582351541</v>
      </c>
      <c r="C4493" s="131">
        <v>4497180.7912067175</v>
      </c>
      <c r="D4493" s="131">
        <v>1216890.6608624763</v>
      </c>
      <c r="E4493" s="131">
        <v>4820572.0969993919</v>
      </c>
      <c r="F4493" s="133">
        <v>233669838777.32275</v>
      </c>
      <c r="G4493" s="133">
        <v>62919715427.618469</v>
      </c>
      <c r="H4493" s="133">
        <v>724609200571.73584</v>
      </c>
      <c r="I4493" s="133">
        <v>7649551096477.749</v>
      </c>
      <c r="J4493" s="133">
        <v>348188382071.922</v>
      </c>
      <c r="K4493" s="133">
        <v>164077143470.18787</v>
      </c>
      <c r="L4493" s="133">
        <v>3193044191213.0244</v>
      </c>
      <c r="M4493" s="133">
        <v>12079470013804.617</v>
      </c>
      <c r="N4493" s="133">
        <v>12963337012699.271</v>
      </c>
      <c r="O4493" s="132">
        <v>0.59005059727522746</v>
      </c>
      <c r="P4493" s="132">
        <v>0.66854801730013003</v>
      </c>
      <c r="Q4493" s="133">
        <v>3197.6657653426914</v>
      </c>
      <c r="R4493" s="426">
        <v>1.039083394117241</v>
      </c>
    </row>
    <row r="4494" spans="1:18">
      <c r="A4494" s="134">
        <f t="shared" si="70"/>
        <v>4489</v>
      </c>
      <c r="B4494" s="131">
        <v>14573200.730853435</v>
      </c>
      <c r="C4494" s="131">
        <v>5123805.9073458258</v>
      </c>
      <c r="D4494" s="131">
        <v>715438.85013065301</v>
      </c>
      <c r="E4494" s="131">
        <v>3574729.5828397777</v>
      </c>
      <c r="F4494" s="133">
        <v>210128306862.98645</v>
      </c>
      <c r="G4494" s="133">
        <v>45552636333.644836</v>
      </c>
      <c r="H4494" s="133">
        <v>432369608338.95776</v>
      </c>
      <c r="I4494" s="133">
        <v>10465487542158.426</v>
      </c>
      <c r="J4494" s="133">
        <v>221544650175.78357</v>
      </c>
      <c r="K4494" s="133">
        <v>72881052471.682297</v>
      </c>
      <c r="L4494" s="133">
        <v>1677858626733.4026</v>
      </c>
      <c r="M4494" s="133">
        <v>12870141479878.25</v>
      </c>
      <c r="N4494" s="133">
        <v>13746429253844.514</v>
      </c>
      <c r="O4494" s="132">
        <v>0.56824837631650016</v>
      </c>
      <c r="P4494" s="132">
        <v>0.6269260824655708</v>
      </c>
      <c r="Q4494" s="133">
        <v>3390.8310936962293</v>
      </c>
      <c r="R4494" s="426">
        <v>1.2008659274010307</v>
      </c>
    </row>
    <row r="4495" spans="1:18">
      <c r="A4495" s="134">
        <f t="shared" si="70"/>
        <v>4490</v>
      </c>
      <c r="B4495" s="131">
        <v>10346552.685996344</v>
      </c>
      <c r="C4495" s="131">
        <v>18742087.21122393</v>
      </c>
      <c r="D4495" s="131">
        <v>1483451.1882984366</v>
      </c>
      <c r="E4495" s="131">
        <v>4452396.0455393828</v>
      </c>
      <c r="F4495" s="133">
        <v>209858706635.99588</v>
      </c>
      <c r="G4495" s="133">
        <v>43536002014.943466</v>
      </c>
      <c r="H4495" s="133">
        <v>61577474622.763588</v>
      </c>
      <c r="I4495" s="133">
        <v>23820369840316.293</v>
      </c>
      <c r="J4495" s="133">
        <v>381736380585.98749</v>
      </c>
      <c r="K4495" s="133">
        <v>74950233694.916748</v>
      </c>
      <c r="L4495" s="133">
        <v>2238099789469.6328</v>
      </c>
      <c r="M4495" s="133">
        <v>26576733718689.594</v>
      </c>
      <c r="N4495" s="133">
        <v>28140925479729.148</v>
      </c>
      <c r="O4495" s="132">
        <v>0.71567317741981595</v>
      </c>
      <c r="P4495" s="132">
        <v>0.77843470740796572</v>
      </c>
      <c r="Q4495" s="133">
        <v>6941.520838611038</v>
      </c>
      <c r="R4495" s="426">
        <v>0.83080663045023129</v>
      </c>
    </row>
    <row r="4496" spans="1:18">
      <c r="A4496" s="134">
        <f t="shared" si="70"/>
        <v>4491</v>
      </c>
      <c r="B4496" s="131">
        <v>8059487.158007565</v>
      </c>
      <c r="C4496" s="131">
        <v>3994687.3310356485</v>
      </c>
      <c r="D4496" s="131">
        <v>500941.20474995743</v>
      </c>
      <c r="E4496" s="131">
        <v>4531701.5062071607</v>
      </c>
      <c r="F4496" s="133">
        <v>211769984899.49652</v>
      </c>
      <c r="G4496" s="133">
        <v>44262055906.140541</v>
      </c>
      <c r="H4496" s="133">
        <v>385542707635.05341</v>
      </c>
      <c r="I4496" s="133">
        <v>8274630850747.126</v>
      </c>
      <c r="J4496" s="133">
        <v>260162339887.57507</v>
      </c>
      <c r="K4496" s="133">
        <v>58258262764.977074</v>
      </c>
      <c r="L4496" s="133">
        <v>1083387176154.6124</v>
      </c>
      <c r="M4496" s="133">
        <v>10061981337189.344</v>
      </c>
      <c r="N4496" s="133">
        <v>10903719224103.178</v>
      </c>
      <c r="O4496" s="132">
        <v>0.57608027039567533</v>
      </c>
      <c r="P4496" s="132">
        <v>0.63575086184793639</v>
      </c>
      <c r="Q4496" s="133">
        <v>2689.6199368779421</v>
      </c>
      <c r="R4496" s="426">
        <v>1.0117717526769359</v>
      </c>
    </row>
    <row r="4497" spans="1:18">
      <c r="A4497" s="134">
        <f t="shared" si="70"/>
        <v>4492</v>
      </c>
      <c r="B4497" s="131">
        <v>14622323.545017114</v>
      </c>
      <c r="C4497" s="131">
        <v>18321807.806376468</v>
      </c>
      <c r="D4497" s="131">
        <v>842922.05095700081</v>
      </c>
      <c r="E4497" s="131">
        <v>4137405.8987275343</v>
      </c>
      <c r="F4497" s="133">
        <v>267986781299.90985</v>
      </c>
      <c r="G4497" s="133">
        <v>91815748090.761414</v>
      </c>
      <c r="H4497" s="133">
        <v>278006059156.38672</v>
      </c>
      <c r="I4497" s="133">
        <v>26917985782440.496</v>
      </c>
      <c r="J4497" s="133">
        <v>184366697501.35605</v>
      </c>
      <c r="K4497" s="133">
        <v>82520171866.158737</v>
      </c>
      <c r="L4497" s="133">
        <v>2072333591889.5977</v>
      </c>
      <c r="M4497" s="133">
        <v>29535212302853.996</v>
      </c>
      <c r="N4497" s="133">
        <v>31218903377885.465</v>
      </c>
      <c r="O4497" s="132">
        <v>0.69741063450590113</v>
      </c>
      <c r="P4497" s="132">
        <v>0.75615789573418224</v>
      </c>
      <c r="Q4497" s="133">
        <v>7700.7655100852162</v>
      </c>
      <c r="R4497" s="426">
        <v>1.2496752470064387</v>
      </c>
    </row>
    <row r="4498" spans="1:18">
      <c r="A4498" s="134">
        <f t="shared" si="70"/>
        <v>4493</v>
      </c>
      <c r="B4498" s="131">
        <v>8762544.0598752648</v>
      </c>
      <c r="C4498" s="131">
        <v>8459078.1512908079</v>
      </c>
      <c r="D4498" s="131">
        <v>2119927.9166461355</v>
      </c>
      <c r="E4498" s="131">
        <v>3625659.9225161495</v>
      </c>
      <c r="F4498" s="133">
        <v>264803019969.39044</v>
      </c>
      <c r="G4498" s="133">
        <v>66474332606.595306</v>
      </c>
      <c r="H4498" s="133">
        <v>367512195450.30359</v>
      </c>
      <c r="I4498" s="133">
        <v>14716842161412.568</v>
      </c>
      <c r="J4498" s="133">
        <v>214660165536.27258</v>
      </c>
      <c r="K4498" s="133">
        <v>285247615961.65527</v>
      </c>
      <c r="L4498" s="133">
        <v>5462651565953.5186</v>
      </c>
      <c r="M4498" s="133">
        <v>21046913704314.32</v>
      </c>
      <c r="N4498" s="133">
        <v>22330358479038.016</v>
      </c>
      <c r="O4498" s="132">
        <v>0.65659583086650664</v>
      </c>
      <c r="P4498" s="132">
        <v>0.73850480390285578</v>
      </c>
      <c r="Q4498" s="133">
        <v>5508.228534543171</v>
      </c>
      <c r="R4498" s="426">
        <v>1.2108221318851331</v>
      </c>
    </row>
    <row r="4499" spans="1:18">
      <c r="A4499" s="134">
        <f t="shared" si="70"/>
        <v>4494</v>
      </c>
      <c r="B4499" s="131">
        <v>7501223.7685269956</v>
      </c>
      <c r="C4499" s="131">
        <v>7279671.423999384</v>
      </c>
      <c r="D4499" s="131">
        <v>740061.83347473806</v>
      </c>
      <c r="E4499" s="131">
        <v>4913733.1046385281</v>
      </c>
      <c r="F4499" s="133">
        <v>178446715996.61755</v>
      </c>
      <c r="G4499" s="133">
        <v>39155763303.505371</v>
      </c>
      <c r="H4499" s="133">
        <v>577449821608.98291</v>
      </c>
      <c r="I4499" s="133">
        <v>11896145103759.889</v>
      </c>
      <c r="J4499" s="133">
        <v>283017841886.98376</v>
      </c>
      <c r="K4499" s="133">
        <v>113441058288.11005</v>
      </c>
      <c r="L4499" s="133">
        <v>1809572962921.8752</v>
      </c>
      <c r="M4499" s="133">
        <v>14679626788465.84</v>
      </c>
      <c r="N4499" s="133">
        <v>15633713737184.713</v>
      </c>
      <c r="O4499" s="132">
        <v>0.63398131904356902</v>
      </c>
      <c r="P4499" s="132">
        <v>0.70589545345434168</v>
      </c>
      <c r="Q4499" s="133">
        <v>3856.3674734052079</v>
      </c>
      <c r="R4499" s="426">
        <v>1.1076080333517326</v>
      </c>
    </row>
    <row r="4500" spans="1:18">
      <c r="A4500" s="134">
        <f t="shared" si="70"/>
        <v>4495</v>
      </c>
      <c r="B4500" s="131">
        <v>10541093.123997606</v>
      </c>
      <c r="C4500" s="131">
        <v>3889970.2650010297</v>
      </c>
      <c r="D4500" s="131">
        <v>1332111.455856442</v>
      </c>
      <c r="E4500" s="131">
        <v>3286177.0252326126</v>
      </c>
      <c r="F4500" s="133">
        <v>151541799317.65784</v>
      </c>
      <c r="G4500" s="133">
        <v>40284715256.162582</v>
      </c>
      <c r="H4500" s="133">
        <v>629308732785.08203</v>
      </c>
      <c r="I4500" s="133">
        <v>7245715760901.4902</v>
      </c>
      <c r="J4500" s="133">
        <v>213715743647.0657</v>
      </c>
      <c r="K4500" s="133">
        <v>144805611659.51566</v>
      </c>
      <c r="L4500" s="133">
        <v>3804104061652.374</v>
      </c>
      <c r="M4500" s="133">
        <v>12037649910645.527</v>
      </c>
      <c r="N4500" s="133">
        <v>12904438117662.734</v>
      </c>
      <c r="O4500" s="132">
        <v>0.5640504539199731</v>
      </c>
      <c r="P4500" s="132">
        <v>0.6415475453251942</v>
      </c>
      <c r="Q4500" s="133">
        <v>3183.1371775191747</v>
      </c>
      <c r="R4500" s="426">
        <v>1.3293060696227816</v>
      </c>
    </row>
    <row r="4501" spans="1:18">
      <c r="A4501" s="134">
        <f t="shared" si="70"/>
        <v>4496</v>
      </c>
      <c r="B4501" s="131">
        <v>7251384.2954968689</v>
      </c>
      <c r="C4501" s="131">
        <v>12135516.323420547</v>
      </c>
      <c r="D4501" s="131">
        <v>914758.55798315676</v>
      </c>
      <c r="E4501" s="131">
        <v>5264799.1527155507</v>
      </c>
      <c r="F4501" s="133">
        <v>203880970757.96573</v>
      </c>
      <c r="G4501" s="133">
        <v>43622582182.111717</v>
      </c>
      <c r="H4501" s="133">
        <v>458866583030.92456</v>
      </c>
      <c r="I4501" s="133">
        <v>15848030076337.236</v>
      </c>
      <c r="J4501" s="133">
        <v>274811484865.74448</v>
      </c>
      <c r="K4501" s="133">
        <v>84308202033.818359</v>
      </c>
      <c r="L4501" s="133">
        <v>1931214713781.2166</v>
      </c>
      <c r="M4501" s="133">
        <v>18597231060048.938</v>
      </c>
      <c r="N4501" s="133">
        <v>19803728537667.742</v>
      </c>
      <c r="O4501" s="132">
        <v>0.67259201216897513</v>
      </c>
      <c r="P4501" s="132">
        <v>0.74406265113688919</v>
      </c>
      <c r="Q4501" s="133">
        <v>4884.9848390892312</v>
      </c>
      <c r="R4501" s="426">
        <v>1.085476043317648</v>
      </c>
    </row>
    <row r="4502" spans="1:18">
      <c r="A4502" s="134">
        <f t="shared" si="70"/>
        <v>4497</v>
      </c>
      <c r="B4502" s="131">
        <v>8691731.1310744286</v>
      </c>
      <c r="C4502" s="131">
        <v>6793300.5757450834</v>
      </c>
      <c r="D4502" s="131">
        <v>553731.76706427278</v>
      </c>
      <c r="E4502" s="131">
        <v>4710735.6364020724</v>
      </c>
      <c r="F4502" s="133">
        <v>197593701730.95245</v>
      </c>
      <c r="G4502" s="133">
        <v>52144124885.897232</v>
      </c>
      <c r="H4502" s="133">
        <v>552813236763.00806</v>
      </c>
      <c r="I4502" s="133">
        <v>10386152451105.555</v>
      </c>
      <c r="J4502" s="133">
        <v>238509937666.00522</v>
      </c>
      <c r="K4502" s="133">
        <v>40855881871.538292</v>
      </c>
      <c r="L4502" s="133">
        <v>1362655880179.397</v>
      </c>
      <c r="M4502" s="133">
        <v>12580987387585.504</v>
      </c>
      <c r="N4502" s="133">
        <v>13478523956367.541</v>
      </c>
      <c r="O4502" s="132">
        <v>0.58409359272207462</v>
      </c>
      <c r="P4502" s="132">
        <v>0.65476593956698859</v>
      </c>
      <c r="Q4502" s="133">
        <v>3324.7469058627385</v>
      </c>
      <c r="R4502" s="426">
        <v>1.2064454930949544</v>
      </c>
    </row>
    <row r="4503" spans="1:18">
      <c r="A4503" s="134">
        <f t="shared" si="70"/>
        <v>4498</v>
      </c>
      <c r="B4503" s="131">
        <v>9945276.4400292952</v>
      </c>
      <c r="C4503" s="131">
        <v>6476011.5608092602</v>
      </c>
      <c r="D4503" s="131">
        <v>764553.36856565601</v>
      </c>
      <c r="E4503" s="131">
        <v>7582068.5978691485</v>
      </c>
      <c r="F4503" s="133">
        <v>216511135169.47195</v>
      </c>
      <c r="G4503" s="133">
        <v>68813077257.551712</v>
      </c>
      <c r="H4503" s="133">
        <v>660550631927.33643</v>
      </c>
      <c r="I4503" s="133">
        <v>11586545005395.994</v>
      </c>
      <c r="J4503" s="133">
        <v>614027363505.58862</v>
      </c>
      <c r="K4503" s="133">
        <v>102967389089.63219</v>
      </c>
      <c r="L4503" s="133">
        <v>2303212327640.666</v>
      </c>
      <c r="M4503" s="133">
        <v>15267302717559.217</v>
      </c>
      <c r="N4503" s="133">
        <v>16303108188282.711</v>
      </c>
      <c r="O4503" s="132">
        <v>0.58812640761826518</v>
      </c>
      <c r="P4503" s="132">
        <v>0.66226238155721517</v>
      </c>
      <c r="Q4503" s="133">
        <v>4021.4869729360412</v>
      </c>
      <c r="R4503" s="426">
        <v>1.300736149535213</v>
      </c>
    </row>
    <row r="4504" spans="1:18">
      <c r="A4504" s="134">
        <f t="shared" si="70"/>
        <v>4499</v>
      </c>
      <c r="B4504" s="131">
        <v>12905337.345142035</v>
      </c>
      <c r="C4504" s="131">
        <v>11294488.062388983</v>
      </c>
      <c r="D4504" s="131">
        <v>780322.22831131855</v>
      </c>
      <c r="E4504" s="131">
        <v>4139528.9727337044</v>
      </c>
      <c r="F4504" s="133">
        <v>300095609491.82922</v>
      </c>
      <c r="G4504" s="133">
        <v>61434487481.636086</v>
      </c>
      <c r="H4504" s="133">
        <v>702799102474.16724</v>
      </c>
      <c r="I4504" s="133">
        <v>22028780588930.711</v>
      </c>
      <c r="J4504" s="133">
        <v>167365713746.62531</v>
      </c>
      <c r="K4504" s="133">
        <v>60997433173.717728</v>
      </c>
      <c r="L4504" s="133">
        <v>1634753419534.1956</v>
      </c>
      <c r="M4504" s="133">
        <v>24594696257859.418</v>
      </c>
      <c r="N4504" s="133">
        <v>26153103882970.195</v>
      </c>
      <c r="O4504" s="132">
        <v>0.69546688903535259</v>
      </c>
      <c r="P4504" s="132">
        <v>0.76410096750061984</v>
      </c>
      <c r="Q4504" s="133">
        <v>6451.1849735989626</v>
      </c>
      <c r="R4504" s="426">
        <v>0.97560233098432947</v>
      </c>
    </row>
    <row r="4505" spans="1:18">
      <c r="A4505" s="134">
        <f t="shared" si="70"/>
        <v>4500</v>
      </c>
      <c r="B4505" s="131">
        <v>10175886.128097082</v>
      </c>
      <c r="C4505" s="131">
        <v>12436339.87210268</v>
      </c>
      <c r="D4505" s="131">
        <v>1160561.4689988885</v>
      </c>
      <c r="E4505" s="131">
        <v>3232318.0787727619</v>
      </c>
      <c r="F4505" s="133">
        <v>306043916517.18835</v>
      </c>
      <c r="G4505" s="133">
        <v>59920296868.147827</v>
      </c>
      <c r="H4505" s="133">
        <v>740523513598.59314</v>
      </c>
      <c r="I4505" s="133">
        <v>18883063861703.973</v>
      </c>
      <c r="J4505" s="133">
        <v>171889316708.88242</v>
      </c>
      <c r="K4505" s="133">
        <v>119790482666.91475</v>
      </c>
      <c r="L4505" s="133">
        <v>2436959968742.0752</v>
      </c>
      <c r="M4505" s="133">
        <v>22352227143420.438</v>
      </c>
      <c r="N4505" s="133">
        <v>23788110788123.809</v>
      </c>
      <c r="O4505" s="132">
        <v>0.69129241747001091</v>
      </c>
      <c r="P4505" s="132">
        <v>0.75348594488257448</v>
      </c>
      <c r="Q4505" s="133">
        <v>5867.8122319002978</v>
      </c>
      <c r="R4505" s="426">
        <v>1.0221736938852575</v>
      </c>
    </row>
    <row r="4506" spans="1:18">
      <c r="A4506" s="134">
        <f t="shared" si="70"/>
        <v>4501</v>
      </c>
      <c r="B4506" s="131">
        <v>9307716.7224241477</v>
      </c>
      <c r="C4506" s="131">
        <v>4896534.1901752949</v>
      </c>
      <c r="D4506" s="131">
        <v>1193908.884394573</v>
      </c>
      <c r="E4506" s="131">
        <v>4865031.5371793658</v>
      </c>
      <c r="F4506" s="133">
        <v>219001125481.15137</v>
      </c>
      <c r="G4506" s="133">
        <v>60760553027.877304</v>
      </c>
      <c r="H4506" s="133">
        <v>515371698210.12378</v>
      </c>
      <c r="I4506" s="133">
        <v>9454560512059.3711</v>
      </c>
      <c r="J4506" s="133">
        <v>261069644083.43784</v>
      </c>
      <c r="K4506" s="133">
        <v>126946828092.49902</v>
      </c>
      <c r="L4506" s="133">
        <v>2023652916388.4404</v>
      </c>
      <c r="M4506" s="133">
        <v>12381601598833.871</v>
      </c>
      <c r="N4506" s="133">
        <v>13183852958928.016</v>
      </c>
      <c r="O4506" s="132">
        <v>0.58017631334471143</v>
      </c>
      <c r="P4506" s="132">
        <v>0.64773944600172073</v>
      </c>
      <c r="Q4506" s="133">
        <v>3252.0604240078974</v>
      </c>
      <c r="R4506" s="426">
        <v>0.86014023098302073</v>
      </c>
    </row>
    <row r="4507" spans="1:18">
      <c r="A4507" s="134">
        <f t="shared" si="70"/>
        <v>4502</v>
      </c>
      <c r="B4507" s="131">
        <v>8487862.5078351572</v>
      </c>
      <c r="C4507" s="131">
        <v>4146442.2252920745</v>
      </c>
      <c r="D4507" s="131">
        <v>950131.27700319351</v>
      </c>
      <c r="E4507" s="131">
        <v>3065016.8318247818</v>
      </c>
      <c r="F4507" s="133">
        <v>181248025700.53607</v>
      </c>
      <c r="G4507" s="133">
        <v>49119609145.419273</v>
      </c>
      <c r="H4507" s="133">
        <v>612976937332.76758</v>
      </c>
      <c r="I4507" s="133">
        <v>8027788910723.1748</v>
      </c>
      <c r="J4507" s="133">
        <v>150311113787.5274</v>
      </c>
      <c r="K4507" s="133">
        <v>82801669503.421387</v>
      </c>
      <c r="L4507" s="133">
        <v>1868808925957.8638</v>
      </c>
      <c r="M4507" s="133">
        <v>10742687557304.754</v>
      </c>
      <c r="N4507" s="133">
        <v>11505348315832.766</v>
      </c>
      <c r="O4507" s="132">
        <v>0.57888429428036803</v>
      </c>
      <c r="P4507" s="132">
        <v>0.65519766234289667</v>
      </c>
      <c r="Q4507" s="133">
        <v>2838.0237582221916</v>
      </c>
      <c r="R4507" s="426">
        <v>1.049682634612535</v>
      </c>
    </row>
    <row r="4508" spans="1:18">
      <c r="A4508" s="134">
        <f t="shared" si="70"/>
        <v>4503</v>
      </c>
      <c r="B4508" s="131">
        <v>12685483.535748877</v>
      </c>
      <c r="C4508" s="131">
        <v>12903092.69870105</v>
      </c>
      <c r="D4508" s="131">
        <v>537530.35454876325</v>
      </c>
      <c r="E4508" s="131">
        <v>3724387.8338304497</v>
      </c>
      <c r="F4508" s="133">
        <v>219237117659.81317</v>
      </c>
      <c r="G4508" s="133">
        <v>54732259998.919357</v>
      </c>
      <c r="H4508" s="133">
        <v>197847601301.8858</v>
      </c>
      <c r="I4508" s="133">
        <v>18478474410300.5</v>
      </c>
      <c r="J4508" s="133">
        <v>244082386605.63721</v>
      </c>
      <c r="K4508" s="133">
        <v>45692590388.525391</v>
      </c>
      <c r="L4508" s="133">
        <v>1246253062046.5137</v>
      </c>
      <c r="M4508" s="133">
        <v>20212350050643.063</v>
      </c>
      <c r="N4508" s="133">
        <v>21519848041535.621</v>
      </c>
      <c r="O4508" s="132">
        <v>0.67446353745799537</v>
      </c>
      <c r="P4508" s="132">
        <v>0.72962723181666089</v>
      </c>
      <c r="Q4508" s="133">
        <v>5308.2999609115986</v>
      </c>
      <c r="R4508" s="426">
        <v>1.1559699592778996</v>
      </c>
    </row>
    <row r="4509" spans="1:18">
      <c r="A4509" s="134">
        <f t="shared" si="70"/>
        <v>4504</v>
      </c>
      <c r="B4509" s="131">
        <v>8610544.3025794365</v>
      </c>
      <c r="C4509" s="131">
        <v>4146945.1186058423</v>
      </c>
      <c r="D4509" s="131">
        <v>859996.53961885406</v>
      </c>
      <c r="E4509" s="131">
        <v>3006642.1091137128</v>
      </c>
      <c r="F4509" s="133">
        <v>266971237852.20038</v>
      </c>
      <c r="G4509" s="133">
        <v>67045435600.174316</v>
      </c>
      <c r="H4509" s="133">
        <v>440080122918.43298</v>
      </c>
      <c r="I4509" s="133">
        <v>8054565270339.0664</v>
      </c>
      <c r="J4509" s="133">
        <v>127608316814.02209</v>
      </c>
      <c r="K4509" s="133">
        <v>96055627502.808258</v>
      </c>
      <c r="L4509" s="133">
        <v>2074478078309.613</v>
      </c>
      <c r="M4509" s="133">
        <v>10792787415883.943</v>
      </c>
      <c r="N4509" s="133">
        <v>11526287444798.285</v>
      </c>
      <c r="O4509" s="132">
        <v>0.58707113725488091</v>
      </c>
      <c r="P4509" s="132">
        <v>0.65298798425230764</v>
      </c>
      <c r="Q4509" s="133">
        <v>2843.1888122344067</v>
      </c>
      <c r="R4509" s="426">
        <v>1.1494596540087128</v>
      </c>
    </row>
    <row r="4510" spans="1:18">
      <c r="A4510" s="134">
        <f t="shared" si="70"/>
        <v>4505</v>
      </c>
      <c r="B4510" s="131">
        <v>8105746.8078441806</v>
      </c>
      <c r="C4510" s="131">
        <v>4503997.855604996</v>
      </c>
      <c r="D4510" s="131">
        <v>686393.77492192492</v>
      </c>
      <c r="E4510" s="131">
        <v>3699642.3805000177</v>
      </c>
      <c r="F4510" s="133">
        <v>213590422206.27802</v>
      </c>
      <c r="G4510" s="133">
        <v>48459074492.946548</v>
      </c>
      <c r="H4510" s="133">
        <v>641044279151.26575</v>
      </c>
      <c r="I4510" s="133">
        <v>9395794390482.3086</v>
      </c>
      <c r="J4510" s="133">
        <v>192310083886.87778</v>
      </c>
      <c r="K4510" s="133">
        <v>54330678510.612923</v>
      </c>
      <c r="L4510" s="133">
        <v>1401307335252.2969</v>
      </c>
      <c r="M4510" s="133">
        <v>11684786767283.361</v>
      </c>
      <c r="N4510" s="133">
        <v>12602422672573.928</v>
      </c>
      <c r="O4510" s="132">
        <v>0.59496775036340666</v>
      </c>
      <c r="P4510" s="132">
        <v>0.67099262561167217</v>
      </c>
      <c r="Q4510" s="133">
        <v>3108.6390410887834</v>
      </c>
      <c r="R4510" s="426">
        <v>1.2042689564518652</v>
      </c>
    </row>
    <row r="4511" spans="1:18">
      <c r="A4511" s="134">
        <f t="shared" si="70"/>
        <v>4506</v>
      </c>
      <c r="B4511" s="131">
        <v>8056396.5032670964</v>
      </c>
      <c r="C4511" s="131">
        <v>7490509.7839919385</v>
      </c>
      <c r="D4511" s="131">
        <v>806023.04948562128</v>
      </c>
      <c r="E4511" s="131">
        <v>4048155.2183898119</v>
      </c>
      <c r="F4511" s="133">
        <v>253166226980.25555</v>
      </c>
      <c r="G4511" s="133">
        <v>53515103534.042206</v>
      </c>
      <c r="H4511" s="133">
        <v>722058759243.17065</v>
      </c>
      <c r="I4511" s="133">
        <v>12778761819592.883</v>
      </c>
      <c r="J4511" s="133">
        <v>202917825139.43536</v>
      </c>
      <c r="K4511" s="133">
        <v>96873527376.212433</v>
      </c>
      <c r="L4511" s="133">
        <v>1637338002442.6514</v>
      </c>
      <c r="M4511" s="133">
        <v>15437949933794.352</v>
      </c>
      <c r="N4511" s="133">
        <v>16501004320591.234</v>
      </c>
      <c r="O4511" s="132">
        <v>0.65049650124931746</v>
      </c>
      <c r="P4511" s="132">
        <v>0.71508523336291396</v>
      </c>
      <c r="Q4511" s="133">
        <v>4070.3020031058791</v>
      </c>
      <c r="R4511" s="426">
        <v>0.96032196206145259</v>
      </c>
    </row>
    <row r="4512" spans="1:18">
      <c r="A4512" s="134">
        <f t="shared" si="70"/>
        <v>4507</v>
      </c>
      <c r="B4512" s="131">
        <v>10197223.941198945</v>
      </c>
      <c r="C4512" s="131">
        <v>7525784.2495204974</v>
      </c>
      <c r="D4512" s="131">
        <v>1471503.7091681003</v>
      </c>
      <c r="E4512" s="131">
        <v>3108050.4400392463</v>
      </c>
      <c r="F4512" s="133">
        <v>263126669229.8045</v>
      </c>
      <c r="G4512" s="133">
        <v>65981577301.238251</v>
      </c>
      <c r="H4512" s="133">
        <v>579874997737.04932</v>
      </c>
      <c r="I4512" s="133">
        <v>11222947160185.09</v>
      </c>
      <c r="J4512" s="133">
        <v>167773747724.18243</v>
      </c>
      <c r="K4512" s="133">
        <v>126375190125.73814</v>
      </c>
      <c r="L4512" s="133">
        <v>3582576202150.4771</v>
      </c>
      <c r="M4512" s="133">
        <v>15679547297922.535</v>
      </c>
      <c r="N4512" s="133">
        <v>16774510771442.193</v>
      </c>
      <c r="O4512" s="132">
        <v>0.60740780236148628</v>
      </c>
      <c r="P4512" s="132">
        <v>0.69571462466874567</v>
      </c>
      <c r="Q4512" s="133">
        <v>4137.7678271934374</v>
      </c>
      <c r="R4512" s="426">
        <v>1.24789721106384</v>
      </c>
    </row>
    <row r="4513" spans="1:18">
      <c r="A4513" s="134">
        <f t="shared" si="70"/>
        <v>4508</v>
      </c>
      <c r="B4513" s="131">
        <v>9159697.1836616024</v>
      </c>
      <c r="C4513" s="131">
        <v>6240115.5252807215</v>
      </c>
      <c r="D4513" s="131">
        <v>596678.83595379745</v>
      </c>
      <c r="E4513" s="131">
        <v>4816635.4838712411</v>
      </c>
      <c r="F4513" s="133">
        <v>240410150996.51373</v>
      </c>
      <c r="G4513" s="133">
        <v>52117793755.368286</v>
      </c>
      <c r="H4513" s="133">
        <v>338805291441.63531</v>
      </c>
      <c r="I4513" s="133">
        <v>12013050701591.176</v>
      </c>
      <c r="J4513" s="133">
        <v>287639020262.85065</v>
      </c>
      <c r="K4513" s="133">
        <v>62412378219.02935</v>
      </c>
      <c r="L4513" s="133">
        <v>1418213310171.4441</v>
      </c>
      <c r="M4513" s="133">
        <v>14120120701686.135</v>
      </c>
      <c r="N4513" s="133">
        <v>15102198069308.945</v>
      </c>
      <c r="O4513" s="132">
        <v>0.63237557711839443</v>
      </c>
      <c r="P4513" s="132">
        <v>0.68205771278053984</v>
      </c>
      <c r="Q4513" s="133">
        <v>3725.2585272099027</v>
      </c>
      <c r="R4513" s="426">
        <v>1.0820776288840999</v>
      </c>
    </row>
    <row r="4514" spans="1:18">
      <c r="A4514" s="134">
        <f t="shared" si="70"/>
        <v>4509</v>
      </c>
      <c r="B4514" s="131">
        <v>7171790.211565095</v>
      </c>
      <c r="C4514" s="131">
        <v>3503162.9509007377</v>
      </c>
      <c r="D4514" s="131">
        <v>1626716.6569702837</v>
      </c>
      <c r="E4514" s="131">
        <v>5839072.7697946141</v>
      </c>
      <c r="F4514" s="133">
        <v>202717882628.87982</v>
      </c>
      <c r="G4514" s="133">
        <v>38435867125.390541</v>
      </c>
      <c r="H4514" s="133">
        <v>548596915737.19415</v>
      </c>
      <c r="I4514" s="133">
        <v>7953755482054.9492</v>
      </c>
      <c r="J4514" s="133">
        <v>523493502838.53369</v>
      </c>
      <c r="K4514" s="133">
        <v>234265759720.82889</v>
      </c>
      <c r="L4514" s="133">
        <v>2975075041601.1875</v>
      </c>
      <c r="M4514" s="133">
        <v>12235186701952.693</v>
      </c>
      <c r="N4514" s="133">
        <v>13116464856693.57</v>
      </c>
      <c r="O4514" s="132">
        <v>0.55988477134390957</v>
      </c>
      <c r="P4514" s="132">
        <v>0.63999855604308209</v>
      </c>
      <c r="Q4514" s="133">
        <v>3235.4378038217983</v>
      </c>
      <c r="R4514" s="426">
        <v>1.0312214208081774</v>
      </c>
    </row>
    <row r="4515" spans="1:18">
      <c r="A4515" s="134">
        <f t="shared" si="70"/>
        <v>4510</v>
      </c>
      <c r="B4515" s="131">
        <v>6899832.9765975429</v>
      </c>
      <c r="C4515" s="131">
        <v>3055379.6691201529</v>
      </c>
      <c r="D4515" s="131">
        <v>540295.0293679653</v>
      </c>
      <c r="E4515" s="131">
        <v>4001625.8564493805</v>
      </c>
      <c r="F4515" s="133">
        <v>170570835249.64111</v>
      </c>
      <c r="G4515" s="133">
        <v>48805328547.553635</v>
      </c>
      <c r="H4515" s="133">
        <v>565650550986.12634</v>
      </c>
      <c r="I4515" s="133">
        <v>5488673207055.1133</v>
      </c>
      <c r="J4515" s="133">
        <v>186637715070.3912</v>
      </c>
      <c r="K4515" s="133">
        <v>58116183350.205551</v>
      </c>
      <c r="L4515" s="133">
        <v>1173768033344.5334</v>
      </c>
      <c r="M4515" s="133">
        <v>7472845689806.3691</v>
      </c>
      <c r="N4515" s="133">
        <v>8011809685715.0498</v>
      </c>
      <c r="O4515" s="132">
        <v>0.51730993132802761</v>
      </c>
      <c r="P4515" s="132">
        <v>0.58458668164279948</v>
      </c>
      <c r="Q4515" s="133">
        <v>1976.2727394462383</v>
      </c>
      <c r="R4515" s="426">
        <v>1.0296384163097492</v>
      </c>
    </row>
    <row r="4516" spans="1:18">
      <c r="A4516" s="134">
        <f t="shared" si="70"/>
        <v>4511</v>
      </c>
      <c r="B4516" s="131">
        <v>13306714.904304251</v>
      </c>
      <c r="C4516" s="131">
        <v>5322534.5281552374</v>
      </c>
      <c r="D4516" s="131">
        <v>1116180.7824624947</v>
      </c>
      <c r="E4516" s="131">
        <v>4837057.2670919169</v>
      </c>
      <c r="F4516" s="133">
        <v>301061242143.27405</v>
      </c>
      <c r="G4516" s="133">
        <v>56767147010.300919</v>
      </c>
      <c r="H4516" s="133">
        <v>703627083088.01624</v>
      </c>
      <c r="I4516" s="133">
        <v>9906355235119.4512</v>
      </c>
      <c r="J4516" s="133">
        <v>279765524144.34009</v>
      </c>
      <c r="K4516" s="133">
        <v>152004607380.03281</v>
      </c>
      <c r="L4516" s="133">
        <v>3227420223990.8857</v>
      </c>
      <c r="M4516" s="133">
        <v>14269172673722.727</v>
      </c>
      <c r="N4516" s="133">
        <v>15373679802416.895</v>
      </c>
      <c r="O4516" s="132">
        <v>0.56607453808759023</v>
      </c>
      <c r="P4516" s="132">
        <v>0.63784290893382334</v>
      </c>
      <c r="Q4516" s="133">
        <v>3792.2249142616906</v>
      </c>
      <c r="R4516" s="426">
        <v>1.2087748347174334</v>
      </c>
    </row>
    <row r="4517" spans="1:18">
      <c r="A4517" s="134">
        <f t="shared" si="70"/>
        <v>4512</v>
      </c>
      <c r="B4517" s="131">
        <v>11329519.883253088</v>
      </c>
      <c r="C4517" s="131">
        <v>6088440.5408096015</v>
      </c>
      <c r="D4517" s="131">
        <v>1142504.2352768427</v>
      </c>
      <c r="E4517" s="131">
        <v>3289944.7883772328</v>
      </c>
      <c r="F4517" s="133">
        <v>229627353306.10547</v>
      </c>
      <c r="G4517" s="133">
        <v>66371056569.353729</v>
      </c>
      <c r="H4517" s="133">
        <v>322265124334.33008</v>
      </c>
      <c r="I4517" s="133">
        <v>11862394233949.535</v>
      </c>
      <c r="J4517" s="133">
        <v>184061223239.63385</v>
      </c>
      <c r="K4517" s="133">
        <v>103655136468.54092</v>
      </c>
      <c r="L4517" s="133">
        <v>3373923411180.646</v>
      </c>
      <c r="M4517" s="133">
        <v>15846299129172.688</v>
      </c>
      <c r="N4517" s="133">
        <v>17032529534217.129</v>
      </c>
      <c r="O4517" s="132">
        <v>0.63707780618637977</v>
      </c>
      <c r="P4517" s="132">
        <v>0.68893375294005543</v>
      </c>
      <c r="Q4517" s="133">
        <v>4201.4133039509443</v>
      </c>
      <c r="R4517" s="426">
        <v>1.2371424509475502</v>
      </c>
    </row>
    <row r="4518" spans="1:18">
      <c r="A4518" s="134">
        <f t="shared" si="70"/>
        <v>4513</v>
      </c>
      <c r="B4518" s="131">
        <v>14479431.837478179</v>
      </c>
      <c r="C4518" s="131">
        <v>9920315.6249061096</v>
      </c>
      <c r="D4518" s="131">
        <v>696843.83549675287</v>
      </c>
      <c r="E4518" s="131">
        <v>4504233.7893522568</v>
      </c>
      <c r="F4518" s="133">
        <v>241789962033.10129</v>
      </c>
      <c r="G4518" s="133">
        <v>47679463666.464783</v>
      </c>
      <c r="H4518" s="133">
        <v>476546208436.58502</v>
      </c>
      <c r="I4518" s="133">
        <v>14542758314071.195</v>
      </c>
      <c r="J4518" s="133">
        <v>353683617409.72559</v>
      </c>
      <c r="K4518" s="133">
        <v>51104684938.195358</v>
      </c>
      <c r="L4518" s="133">
        <v>1596175478851.7788</v>
      </c>
      <c r="M4518" s="133">
        <v>17020268303707.482</v>
      </c>
      <c r="N4518" s="133">
        <v>18136624702165.32</v>
      </c>
      <c r="O4518" s="132">
        <v>0.63514062599859389</v>
      </c>
      <c r="P4518" s="132">
        <v>0.6898969647345724</v>
      </c>
      <c r="Q4518" s="133">
        <v>4473.7604100062454</v>
      </c>
      <c r="R4518" s="426">
        <v>1.0320144321316667</v>
      </c>
    </row>
    <row r="4519" spans="1:18">
      <c r="A4519" s="134">
        <f t="shared" si="70"/>
        <v>4514</v>
      </c>
      <c r="B4519" s="131">
        <v>8465827.8085753527</v>
      </c>
      <c r="C4519" s="131">
        <v>4630565.7624364151</v>
      </c>
      <c r="D4519" s="131">
        <v>1134875.2722311779</v>
      </c>
      <c r="E4519" s="131">
        <v>5613138.3646999598</v>
      </c>
      <c r="F4519" s="133">
        <v>238099076564.83365</v>
      </c>
      <c r="G4519" s="133">
        <v>64330940718.150291</v>
      </c>
      <c r="H4519" s="133">
        <v>795066222707.58521</v>
      </c>
      <c r="I4519" s="133">
        <v>9877940090532.4219</v>
      </c>
      <c r="J4519" s="133">
        <v>367419464299.91602</v>
      </c>
      <c r="K4519" s="133">
        <v>80758157011.505753</v>
      </c>
      <c r="L4519" s="133">
        <v>2446421859803.8291</v>
      </c>
      <c r="M4519" s="133">
        <v>13567605794355.258</v>
      </c>
      <c r="N4519" s="133">
        <v>14524066265157.018</v>
      </c>
      <c r="O4519" s="132">
        <v>0.57362156887129534</v>
      </c>
      <c r="P4519" s="132">
        <v>0.65689283380603603</v>
      </c>
      <c r="Q4519" s="133">
        <v>3582.6507807491412</v>
      </c>
      <c r="R4519" s="426">
        <v>1.1613857181360745</v>
      </c>
    </row>
    <row r="4520" spans="1:18">
      <c r="A4520" s="134">
        <f t="shared" si="70"/>
        <v>4515</v>
      </c>
      <c r="B4520" s="131">
        <v>6867345.6673783818</v>
      </c>
      <c r="C4520" s="131">
        <v>5392399.2423918936</v>
      </c>
      <c r="D4520" s="131">
        <v>931672.16493530676</v>
      </c>
      <c r="E4520" s="131">
        <v>4525000.887231417</v>
      </c>
      <c r="F4520" s="133">
        <v>181028035795.50226</v>
      </c>
      <c r="G4520" s="133">
        <v>20863056835.376106</v>
      </c>
      <c r="H4520" s="133">
        <v>237349840297.60565</v>
      </c>
      <c r="I4520" s="133">
        <v>9277897513229.2363</v>
      </c>
      <c r="J4520" s="133">
        <v>319135247129.92853</v>
      </c>
      <c r="K4520" s="133">
        <v>85133982609.469498</v>
      </c>
      <c r="L4520" s="133">
        <v>2293079957788.5386</v>
      </c>
      <c r="M4520" s="133">
        <v>12212596541054.777</v>
      </c>
      <c r="N4520" s="133">
        <v>13125115254769.73</v>
      </c>
      <c r="O4520" s="132">
        <v>0.62043495400172666</v>
      </c>
      <c r="P4520" s="132">
        <v>0.68201012131381678</v>
      </c>
      <c r="Q4520" s="133">
        <v>3237.571597131162</v>
      </c>
      <c r="R4520" s="426">
        <v>1.0853501826083922</v>
      </c>
    </row>
    <row r="4521" spans="1:18">
      <c r="A4521" s="134">
        <f t="shared" si="70"/>
        <v>4516</v>
      </c>
      <c r="B4521" s="131">
        <v>7893354.6603449881</v>
      </c>
      <c r="C4521" s="131">
        <v>14236974.296940941</v>
      </c>
      <c r="D4521" s="131">
        <v>1154496.0483353026</v>
      </c>
      <c r="E4521" s="131">
        <v>5085002.914012244</v>
      </c>
      <c r="F4521" s="133">
        <v>207005407445.48447</v>
      </c>
      <c r="G4521" s="133">
        <v>52314312090.760361</v>
      </c>
      <c r="H4521" s="133">
        <v>601570786447.9408</v>
      </c>
      <c r="I4521" s="133">
        <v>18094510403635.711</v>
      </c>
      <c r="J4521" s="133">
        <v>347413736709.2655</v>
      </c>
      <c r="K4521" s="133">
        <v>112073295411.56981</v>
      </c>
      <c r="L4521" s="133">
        <v>2356884947335.0322</v>
      </c>
      <c r="M4521" s="133">
        <v>21512453169539.52</v>
      </c>
      <c r="N4521" s="133">
        <v>22855193733367.145</v>
      </c>
      <c r="O4521" s="132">
        <v>0.69077870252760432</v>
      </c>
      <c r="P4521" s="132">
        <v>0.76081818596897588</v>
      </c>
      <c r="Q4521" s="133">
        <v>5637.689623425541</v>
      </c>
      <c r="R4521" s="426">
        <v>0.99220711493181946</v>
      </c>
    </row>
    <row r="4522" spans="1:18">
      <c r="A4522" s="134">
        <f t="shared" si="70"/>
        <v>4517</v>
      </c>
      <c r="B4522" s="131">
        <v>7206747.6191580091</v>
      </c>
      <c r="C4522" s="131">
        <v>4948150.9218468172</v>
      </c>
      <c r="D4522" s="131">
        <v>1102645.6904466159</v>
      </c>
      <c r="E4522" s="131">
        <v>4357133.8329353929</v>
      </c>
      <c r="F4522" s="133">
        <v>246483242634.06598</v>
      </c>
      <c r="G4522" s="133">
        <v>44190983974.681618</v>
      </c>
      <c r="H4522" s="133">
        <v>454974463651.61169</v>
      </c>
      <c r="I4522" s="133">
        <v>10818432453320.666</v>
      </c>
      <c r="J4522" s="133">
        <v>226184053771.07306</v>
      </c>
      <c r="K4522" s="133">
        <v>160045199636.26187</v>
      </c>
      <c r="L4522" s="133">
        <v>2821412921830.3105</v>
      </c>
      <c r="M4522" s="133">
        <v>14481049092209.922</v>
      </c>
      <c r="N4522" s="133">
        <v>15574205645752.174</v>
      </c>
      <c r="O4522" s="132">
        <v>0.6088060053817802</v>
      </c>
      <c r="P4522" s="132">
        <v>0.68566069327103896</v>
      </c>
      <c r="Q4522" s="133">
        <v>3841.688615133738</v>
      </c>
      <c r="R4522" s="426">
        <v>1.1860648802915321</v>
      </c>
    </row>
    <row r="4523" spans="1:18">
      <c r="A4523" s="134">
        <f t="shared" si="70"/>
        <v>4518</v>
      </c>
      <c r="B4523" s="131">
        <v>7891441.1943032416</v>
      </c>
      <c r="C4523" s="131">
        <v>5890600.9984848667</v>
      </c>
      <c r="D4523" s="131">
        <v>1522026.8415934495</v>
      </c>
      <c r="E4523" s="131">
        <v>4742346.4141574968</v>
      </c>
      <c r="F4523" s="133">
        <v>202882341428.88266</v>
      </c>
      <c r="G4523" s="133">
        <v>48457369918.954102</v>
      </c>
      <c r="H4523" s="133">
        <v>669589327293.38086</v>
      </c>
      <c r="I4523" s="133">
        <v>10913462597797.934</v>
      </c>
      <c r="J4523" s="133">
        <v>358331737986.86951</v>
      </c>
      <c r="K4523" s="133">
        <v>130775470201.8741</v>
      </c>
      <c r="L4523" s="133">
        <v>3242482509014.3516</v>
      </c>
      <c r="M4523" s="133">
        <v>15314641642294.41</v>
      </c>
      <c r="N4523" s="133">
        <v>16301838600544.369</v>
      </c>
      <c r="O4523" s="132">
        <v>0.60559751796286887</v>
      </c>
      <c r="P4523" s="132">
        <v>0.67140818211908793</v>
      </c>
      <c r="Q4523" s="133">
        <v>4021.173803784995</v>
      </c>
      <c r="R4523" s="426">
        <v>0.92969324675929721</v>
      </c>
    </row>
    <row r="4524" spans="1:18">
      <c r="A4524" s="134">
        <f t="shared" si="70"/>
        <v>4519</v>
      </c>
      <c r="B4524" s="131">
        <v>7271455.9351589158</v>
      </c>
      <c r="C4524" s="131">
        <v>3481302.5034793634</v>
      </c>
      <c r="D4524" s="131">
        <v>708196.9891847251</v>
      </c>
      <c r="E4524" s="131">
        <v>3472396.1907819649</v>
      </c>
      <c r="F4524" s="133">
        <v>231093918506.78125</v>
      </c>
      <c r="G4524" s="133">
        <v>47187424252.94548</v>
      </c>
      <c r="H4524" s="133">
        <v>529040426926.52539</v>
      </c>
      <c r="I4524" s="133">
        <v>8149450918110.5146</v>
      </c>
      <c r="J4524" s="133">
        <v>192341119680.03067</v>
      </c>
      <c r="K4524" s="133">
        <v>60066564119.557274</v>
      </c>
      <c r="L4524" s="133">
        <v>1868856325034.0361</v>
      </c>
      <c r="M4524" s="133">
        <v>10799755353870.664</v>
      </c>
      <c r="N4524" s="133">
        <v>11632191114991.186</v>
      </c>
      <c r="O4524" s="132">
        <v>0.57898946899371762</v>
      </c>
      <c r="P4524" s="132">
        <v>0.64564549078182154</v>
      </c>
      <c r="Q4524" s="133">
        <v>2869.312065858704</v>
      </c>
      <c r="R4524" s="426">
        <v>1.2780720391991316</v>
      </c>
    </row>
    <row r="4525" spans="1:18">
      <c r="A4525" s="134">
        <f t="shared" si="70"/>
        <v>4520</v>
      </c>
      <c r="B4525" s="131">
        <v>9489489.7952177785</v>
      </c>
      <c r="C4525" s="131">
        <v>4735296.2328931987</v>
      </c>
      <c r="D4525" s="131">
        <v>959253.55833630927</v>
      </c>
      <c r="E4525" s="131">
        <v>3794469.77774113</v>
      </c>
      <c r="F4525" s="133">
        <v>265658644902.34961</v>
      </c>
      <c r="G4525" s="133">
        <v>64117114939.584915</v>
      </c>
      <c r="H4525" s="133">
        <v>363360773116.91956</v>
      </c>
      <c r="I4525" s="133">
        <v>9709059730772.2559</v>
      </c>
      <c r="J4525" s="133">
        <v>189083004983.18665</v>
      </c>
      <c r="K4525" s="133">
        <v>104601124380.97433</v>
      </c>
      <c r="L4525" s="133">
        <v>2453631095175.6377</v>
      </c>
      <c r="M4525" s="133">
        <v>12819735728428.977</v>
      </c>
      <c r="N4525" s="133">
        <v>13677356332392.844</v>
      </c>
      <c r="O4525" s="132">
        <v>0.58831327958316626</v>
      </c>
      <c r="P4525" s="132">
        <v>0.66181744725365976</v>
      </c>
      <c r="Q4525" s="133">
        <v>3373.7928792286243</v>
      </c>
      <c r="R4525" s="426">
        <v>1.3193258904068801</v>
      </c>
    </row>
    <row r="4526" spans="1:18">
      <c r="A4526" s="134">
        <f t="shared" si="70"/>
        <v>4521</v>
      </c>
      <c r="B4526" s="131">
        <v>9726444.2528512161</v>
      </c>
      <c r="C4526" s="131">
        <v>12597292.462523701</v>
      </c>
      <c r="D4526" s="131">
        <v>792521.56858099496</v>
      </c>
      <c r="E4526" s="131">
        <v>5261735.464242734</v>
      </c>
      <c r="F4526" s="133">
        <v>241737002626.31815</v>
      </c>
      <c r="G4526" s="133">
        <v>55915198048.200241</v>
      </c>
      <c r="H4526" s="133">
        <v>974765850621.61401</v>
      </c>
      <c r="I4526" s="133">
        <v>21106339865291.953</v>
      </c>
      <c r="J4526" s="133">
        <v>320091177348.28497</v>
      </c>
      <c r="K4526" s="133">
        <v>104098305106.64902</v>
      </c>
      <c r="L4526" s="133">
        <v>1900798891086.5371</v>
      </c>
      <c r="M4526" s="133">
        <v>24406094089455.039</v>
      </c>
      <c r="N4526" s="133">
        <v>26010144721728.828</v>
      </c>
      <c r="O4526" s="132">
        <v>0.69375395400527951</v>
      </c>
      <c r="P4526" s="132">
        <v>0.75817525207546288</v>
      </c>
      <c r="Q4526" s="133">
        <v>6415.9212436430262</v>
      </c>
      <c r="R4526" s="426">
        <v>1.0632295325047525</v>
      </c>
    </row>
    <row r="4527" spans="1:18">
      <c r="A4527" s="134">
        <f t="shared" si="70"/>
        <v>4522</v>
      </c>
      <c r="B4527" s="131">
        <v>10554026.086282689</v>
      </c>
      <c r="C4527" s="131">
        <v>4325160.440229903</v>
      </c>
      <c r="D4527" s="131">
        <v>904325.57930854848</v>
      </c>
      <c r="E4527" s="131">
        <v>4544468.1581270359</v>
      </c>
      <c r="F4527" s="133">
        <v>208374571426.93445</v>
      </c>
      <c r="G4527" s="133">
        <v>59428769877.650978</v>
      </c>
      <c r="H4527" s="133">
        <v>663640762981.1311</v>
      </c>
      <c r="I4527" s="133">
        <v>8235320065379.5566</v>
      </c>
      <c r="J4527" s="133">
        <v>233008997334.18567</v>
      </c>
      <c r="K4527" s="133">
        <v>71705235346.811203</v>
      </c>
      <c r="L4527" s="133">
        <v>2410324077888.105</v>
      </c>
      <c r="M4527" s="133">
        <v>11613999138929.789</v>
      </c>
      <c r="N4527" s="133">
        <v>12461462402550.566</v>
      </c>
      <c r="O4527" s="132">
        <v>0.56198310741155177</v>
      </c>
      <c r="P4527" s="132">
        <v>0.63028661966640731</v>
      </c>
      <c r="Q4527" s="133">
        <v>3073.8683775408404</v>
      </c>
      <c r="R4527" s="426">
        <v>1.1693696037783279</v>
      </c>
    </row>
    <row r="4528" spans="1:18">
      <c r="A4528" s="134">
        <f t="shared" si="70"/>
        <v>4523</v>
      </c>
      <c r="B4528" s="131">
        <v>9127055.968572</v>
      </c>
      <c r="C4528" s="131">
        <v>3785892.2026341632</v>
      </c>
      <c r="D4528" s="131">
        <v>948172.42952879076</v>
      </c>
      <c r="E4528" s="131">
        <v>6016372.1411719704</v>
      </c>
      <c r="F4528" s="133">
        <v>208443786015.52698</v>
      </c>
      <c r="G4528" s="133">
        <v>55476548741.888939</v>
      </c>
      <c r="H4528" s="133">
        <v>634152585439.43823</v>
      </c>
      <c r="I4528" s="133">
        <v>8848929796612.1895</v>
      </c>
      <c r="J4528" s="133">
        <v>577521559041.8219</v>
      </c>
      <c r="K4528" s="133">
        <v>78025929312.110626</v>
      </c>
      <c r="L4528" s="133">
        <v>2014604427424.782</v>
      </c>
      <c r="M4528" s="133">
        <v>12153234297830.342</v>
      </c>
      <c r="N4528" s="133">
        <v>13036373005168.152</v>
      </c>
      <c r="O4528" s="132">
        <v>0.55656308607321503</v>
      </c>
      <c r="P4528" s="132">
        <v>0.62661789978823745</v>
      </c>
      <c r="Q4528" s="133">
        <v>3215.6815503621492</v>
      </c>
      <c r="R4528" s="426">
        <v>1.0922962808179641</v>
      </c>
    </row>
    <row r="4529" spans="1:18">
      <c r="A4529" s="134">
        <f t="shared" si="70"/>
        <v>4524</v>
      </c>
      <c r="B4529" s="131">
        <v>9206294.2803771086</v>
      </c>
      <c r="C4529" s="131">
        <v>15098757.533944553</v>
      </c>
      <c r="D4529" s="131">
        <v>820934.68849383236</v>
      </c>
      <c r="E4529" s="131">
        <v>3825219.4173584729</v>
      </c>
      <c r="F4529" s="133">
        <v>186936916751.08032</v>
      </c>
      <c r="G4529" s="133">
        <v>52124019909.624817</v>
      </c>
      <c r="H4529" s="133">
        <v>544378831190.16962</v>
      </c>
      <c r="I4529" s="133">
        <v>21201396370093.129</v>
      </c>
      <c r="J4529" s="133">
        <v>288623114512.59717</v>
      </c>
      <c r="K4529" s="133">
        <v>78846940927.512909</v>
      </c>
      <c r="L4529" s="133">
        <v>1578732367096.9585</v>
      </c>
      <c r="M4529" s="133">
        <v>23691977623820.363</v>
      </c>
      <c r="N4529" s="133">
        <v>25252398791339.051</v>
      </c>
      <c r="O4529" s="132">
        <v>0.70860802859247196</v>
      </c>
      <c r="P4529" s="132">
        <v>0.7766111226619159</v>
      </c>
      <c r="Q4529" s="133">
        <v>6229.0080886381475</v>
      </c>
      <c r="R4529" s="426">
        <v>0.98455743389595329</v>
      </c>
    </row>
    <row r="4530" spans="1:18">
      <c r="A4530" s="134">
        <f t="shared" si="70"/>
        <v>4525</v>
      </c>
      <c r="B4530" s="131">
        <v>5814392.0381797552</v>
      </c>
      <c r="C4530" s="131">
        <v>5402895.6329426626</v>
      </c>
      <c r="D4530" s="131">
        <v>1001820.1272170201</v>
      </c>
      <c r="E4530" s="131">
        <v>5060632.8325934224</v>
      </c>
      <c r="F4530" s="133">
        <v>232208314824.99023</v>
      </c>
      <c r="G4530" s="133">
        <v>51859682021.049652</v>
      </c>
      <c r="H4530" s="133">
        <v>829499343843.3302</v>
      </c>
      <c r="I4530" s="133">
        <v>8815064560874.6914</v>
      </c>
      <c r="J4530" s="133">
        <v>318507763619.31085</v>
      </c>
      <c r="K4530" s="133">
        <v>66634645353.703743</v>
      </c>
      <c r="L4530" s="133">
        <v>2115362702507.4355</v>
      </c>
      <c r="M4530" s="133">
        <v>12145069016198.471</v>
      </c>
      <c r="N4530" s="133">
        <v>13012001299980.875</v>
      </c>
      <c r="O4530" s="132">
        <v>0.62025085193342855</v>
      </c>
      <c r="P4530" s="132">
        <v>0.70164671008454493</v>
      </c>
      <c r="Q4530" s="133">
        <v>3209.6697829257214</v>
      </c>
      <c r="R4530" s="426">
        <v>1.0565504520691584</v>
      </c>
    </row>
    <row r="4531" spans="1:18">
      <c r="A4531" s="134">
        <f t="shared" si="70"/>
        <v>4526</v>
      </c>
      <c r="B4531" s="131">
        <v>11927267.683835113</v>
      </c>
      <c r="C4531" s="131">
        <v>8063118.6507273614</v>
      </c>
      <c r="D4531" s="131">
        <v>777604.38792032213</v>
      </c>
      <c r="E4531" s="131">
        <v>4400157.9651142526</v>
      </c>
      <c r="F4531" s="133">
        <v>241736610437.3074</v>
      </c>
      <c r="G4531" s="133">
        <v>49405314846.611237</v>
      </c>
      <c r="H4531" s="133">
        <v>709174528988.9552</v>
      </c>
      <c r="I4531" s="133">
        <v>12040326034027.285</v>
      </c>
      <c r="J4531" s="133">
        <v>308322010136.7951</v>
      </c>
      <c r="K4531" s="133">
        <v>69697096743.535858</v>
      </c>
      <c r="L4531" s="133">
        <v>2254123171183.1802</v>
      </c>
      <c r="M4531" s="133">
        <v>15381642841079.75</v>
      </c>
      <c r="N4531" s="133">
        <v>16541908242443.08</v>
      </c>
      <c r="O4531" s="132">
        <v>0.62685475194856566</v>
      </c>
      <c r="P4531" s="132">
        <v>0.69767945724501335</v>
      </c>
      <c r="Q4531" s="133">
        <v>4080.3917716929159</v>
      </c>
      <c r="R4531" s="426">
        <v>1.3218410128922717</v>
      </c>
    </row>
    <row r="4532" spans="1:18">
      <c r="A4532" s="134">
        <f t="shared" si="70"/>
        <v>4527</v>
      </c>
      <c r="B4532" s="131">
        <v>11495631.121631756</v>
      </c>
      <c r="C4532" s="131">
        <v>3712371.9421623028</v>
      </c>
      <c r="D4532" s="131">
        <v>545639.91320052033</v>
      </c>
      <c r="E4532" s="131">
        <v>4787517.7394429222</v>
      </c>
      <c r="F4532" s="133">
        <v>175935868403.29907</v>
      </c>
      <c r="G4532" s="133">
        <v>47203233671.023438</v>
      </c>
      <c r="H4532" s="133">
        <v>431429939504.73364</v>
      </c>
      <c r="I4532" s="133">
        <v>6961974594542.0059</v>
      </c>
      <c r="J4532" s="133">
        <v>335979814216.51361</v>
      </c>
      <c r="K4532" s="133">
        <v>55238903447.071419</v>
      </c>
      <c r="L4532" s="133">
        <v>1097481406310.8979</v>
      </c>
      <c r="M4532" s="133">
        <v>8882104658021.2227</v>
      </c>
      <c r="N4532" s="133">
        <v>9622339694514.9648</v>
      </c>
      <c r="O4532" s="132">
        <v>0.51765830398864843</v>
      </c>
      <c r="P4532" s="132">
        <v>0.56831385642072374</v>
      </c>
      <c r="Q4532" s="133">
        <v>2373.5421052084275</v>
      </c>
      <c r="R4532" s="426">
        <v>1.0555404231275503</v>
      </c>
    </row>
    <row r="4533" spans="1:18">
      <c r="A4533" s="134">
        <f t="shared" si="70"/>
        <v>4528</v>
      </c>
      <c r="B4533" s="131">
        <v>8148134.4495582487</v>
      </c>
      <c r="C4533" s="131">
        <v>4588680.9175715465</v>
      </c>
      <c r="D4533" s="131">
        <v>845117.03988331475</v>
      </c>
      <c r="E4533" s="131">
        <v>4486741.920502644</v>
      </c>
      <c r="F4533" s="133">
        <v>208890411539.5863</v>
      </c>
      <c r="G4533" s="133">
        <v>41524713224.634079</v>
      </c>
      <c r="H4533" s="133">
        <v>907288467448.55542</v>
      </c>
      <c r="I4533" s="133">
        <v>9772209199385.8281</v>
      </c>
      <c r="J4533" s="133">
        <v>226859167317.5954</v>
      </c>
      <c r="K4533" s="133">
        <v>84669162042.767303</v>
      </c>
      <c r="L4533" s="133">
        <v>1735139465909.7815</v>
      </c>
      <c r="M4533" s="133">
        <v>12726165462104.527</v>
      </c>
      <c r="N4533" s="133">
        <v>13699513136124.42</v>
      </c>
      <c r="O4533" s="132">
        <v>0.61195037695590115</v>
      </c>
      <c r="P4533" s="132">
        <v>0.68241708080182106</v>
      </c>
      <c r="Q4533" s="133">
        <v>3379.258297021317</v>
      </c>
      <c r="R4533" s="426">
        <v>1.0162934643906414</v>
      </c>
    </row>
    <row r="4534" spans="1:18">
      <c r="A4534" s="134">
        <f t="shared" si="70"/>
        <v>4529</v>
      </c>
      <c r="B4534" s="131">
        <v>6456890.7155158417</v>
      </c>
      <c r="C4534" s="131">
        <v>8055547.3376798257</v>
      </c>
      <c r="D4534" s="131">
        <v>739483.66993514937</v>
      </c>
      <c r="E4534" s="131">
        <v>3340167.999447695</v>
      </c>
      <c r="F4534" s="133">
        <v>174601589065.83209</v>
      </c>
      <c r="G4534" s="133">
        <v>43135781710.507202</v>
      </c>
      <c r="H4534" s="133">
        <v>258266610127.29782</v>
      </c>
      <c r="I4534" s="133">
        <v>15534764668289.229</v>
      </c>
      <c r="J4534" s="133">
        <v>218159813012.73694</v>
      </c>
      <c r="K4534" s="133">
        <v>48325845321.523491</v>
      </c>
      <c r="L4534" s="133">
        <v>1464310023699.658</v>
      </c>
      <c r="M4534" s="133">
        <v>17523826960450.443</v>
      </c>
      <c r="N4534" s="133">
        <v>18701315143794.75</v>
      </c>
      <c r="O4534" s="132">
        <v>0.68226432504495826</v>
      </c>
      <c r="P4534" s="132">
        <v>0.74345573090915784</v>
      </c>
      <c r="Q4534" s="133">
        <v>4613.0525761703875</v>
      </c>
      <c r="R4534" s="426">
        <v>0.96120488896046019</v>
      </c>
    </row>
    <row r="4535" spans="1:18">
      <c r="A4535" s="134">
        <f t="shared" si="70"/>
        <v>4530</v>
      </c>
      <c r="B4535" s="131">
        <v>6769110.890751035</v>
      </c>
      <c r="C4535" s="131">
        <v>3365735.3980867569</v>
      </c>
      <c r="D4535" s="131">
        <v>1319558.8016435101</v>
      </c>
      <c r="E4535" s="131">
        <v>4023744.2813553652</v>
      </c>
      <c r="F4535" s="133">
        <v>165379571965.49585</v>
      </c>
      <c r="G4535" s="133">
        <v>39690703584.038895</v>
      </c>
      <c r="H4535" s="133">
        <v>487630478302.00256</v>
      </c>
      <c r="I4535" s="133">
        <v>6928324437943.8887</v>
      </c>
      <c r="J4535" s="133">
        <v>250309743742.92291</v>
      </c>
      <c r="K4535" s="133">
        <v>139809713678.68457</v>
      </c>
      <c r="L4535" s="133">
        <v>2877282409982.752</v>
      </c>
      <c r="M4535" s="133">
        <v>10683356783650.25</v>
      </c>
      <c r="N4535" s="133">
        <v>11542214297248.914</v>
      </c>
      <c r="O4535" s="132">
        <v>0.56883567461716433</v>
      </c>
      <c r="P4535" s="132">
        <v>0.64672907028432913</v>
      </c>
      <c r="Q4535" s="133">
        <v>2847.1174882212417</v>
      </c>
      <c r="R4535" s="426">
        <v>1.066355958857369</v>
      </c>
    </row>
    <row r="4536" spans="1:18">
      <c r="A4536" s="134">
        <f t="shared" si="70"/>
        <v>4531</v>
      </c>
      <c r="B4536" s="131">
        <v>7346194.4713011561</v>
      </c>
      <c r="C4536" s="131">
        <v>6660145.4399483958</v>
      </c>
      <c r="D4536" s="131">
        <v>1084627.0563868228</v>
      </c>
      <c r="E4536" s="131">
        <v>4542910.9922116697</v>
      </c>
      <c r="F4536" s="133">
        <v>211189607921.35318</v>
      </c>
      <c r="G4536" s="133">
        <v>46447339456.433167</v>
      </c>
      <c r="H4536" s="133">
        <v>589329850521.45129</v>
      </c>
      <c r="I4536" s="133">
        <v>12500739611247.201</v>
      </c>
      <c r="J4536" s="133">
        <v>224773337553.62189</v>
      </c>
      <c r="K4536" s="133">
        <v>150771318364.01901</v>
      </c>
      <c r="L4536" s="133">
        <v>1805479744295.0999</v>
      </c>
      <c r="M4536" s="133">
        <v>15271093861981.393</v>
      </c>
      <c r="N4536" s="133">
        <v>16391720478204.986</v>
      </c>
      <c r="O4536" s="132">
        <v>0.63382790922726528</v>
      </c>
      <c r="P4536" s="132">
        <v>0.70056272742219972</v>
      </c>
      <c r="Q4536" s="133">
        <v>4043.3449625567309</v>
      </c>
      <c r="R4536" s="426">
        <v>0.88799536248266531</v>
      </c>
    </row>
    <row r="4537" spans="1:18">
      <c r="A4537" s="134">
        <f t="shared" si="70"/>
        <v>4532</v>
      </c>
      <c r="B4537" s="131">
        <v>8976346.3862802256</v>
      </c>
      <c r="C4537" s="131">
        <v>6697094.5124678006</v>
      </c>
      <c r="D4537" s="131">
        <v>682800.72903482069</v>
      </c>
      <c r="E4537" s="131">
        <v>5615947.011738752</v>
      </c>
      <c r="F4537" s="133">
        <v>285478100162.67493</v>
      </c>
      <c r="G4537" s="133">
        <v>80749230549.056946</v>
      </c>
      <c r="H4537" s="133">
        <v>351849079201.25513</v>
      </c>
      <c r="I4537" s="133">
        <v>12623091387414.049</v>
      </c>
      <c r="J4537" s="133">
        <v>412328655325.09814</v>
      </c>
      <c r="K4537" s="133">
        <v>79204757352.362289</v>
      </c>
      <c r="L4537" s="133">
        <v>1737332741683.5842</v>
      </c>
      <c r="M4537" s="133">
        <v>15203806620976.348</v>
      </c>
      <c r="N4537" s="133">
        <v>16303177495270.82</v>
      </c>
      <c r="O4537" s="132">
        <v>0.62971812464658838</v>
      </c>
      <c r="P4537" s="132">
        <v>0.68451513416715892</v>
      </c>
      <c r="Q4537" s="133">
        <v>4021.5040688877207</v>
      </c>
      <c r="R4537" s="426">
        <v>1.1005128927203451</v>
      </c>
    </row>
    <row r="4538" spans="1:18">
      <c r="A4538" s="134">
        <f t="shared" si="70"/>
        <v>4533</v>
      </c>
      <c r="B4538" s="131">
        <v>8610360.6824016012</v>
      </c>
      <c r="C4538" s="131">
        <v>10169158.098972647</v>
      </c>
      <c r="D4538" s="131">
        <v>645275.93377589795</v>
      </c>
      <c r="E4538" s="131">
        <v>4461238.5220282841</v>
      </c>
      <c r="F4538" s="133">
        <v>206546940574.90131</v>
      </c>
      <c r="G4538" s="133">
        <v>62315732171.903961</v>
      </c>
      <c r="H4538" s="133">
        <v>506492676493.41443</v>
      </c>
      <c r="I4538" s="133">
        <v>18675664066209.66</v>
      </c>
      <c r="J4538" s="133">
        <v>256684814515.11005</v>
      </c>
      <c r="K4538" s="133">
        <v>81559160751.62822</v>
      </c>
      <c r="L4538" s="133">
        <v>1598853345003.1379</v>
      </c>
      <c r="M4538" s="133">
        <v>21119254062972.949</v>
      </c>
      <c r="N4538" s="133">
        <v>22542125158570.547</v>
      </c>
      <c r="O4538" s="132">
        <v>0.69280124515521802</v>
      </c>
      <c r="P4538" s="132">
        <v>0.75695926132156888</v>
      </c>
      <c r="Q4538" s="133">
        <v>5560.4650119808948</v>
      </c>
      <c r="R4538" s="426">
        <v>1.184495029602795</v>
      </c>
    </row>
    <row r="4539" spans="1:18">
      <c r="A4539" s="134">
        <f t="shared" si="70"/>
        <v>4534</v>
      </c>
      <c r="B4539" s="131">
        <v>10139972.510873996</v>
      </c>
      <c r="C4539" s="131">
        <v>7597236.6864936361</v>
      </c>
      <c r="D4539" s="131">
        <v>1262059.0533416462</v>
      </c>
      <c r="E4539" s="131">
        <v>5744484.5216776375</v>
      </c>
      <c r="F4539" s="133">
        <v>241165949486.32162</v>
      </c>
      <c r="G4539" s="133">
        <v>46047980352.766113</v>
      </c>
      <c r="H4539" s="133">
        <v>552057362454.81641</v>
      </c>
      <c r="I4539" s="133">
        <v>14292373890972.676</v>
      </c>
      <c r="J4539" s="133">
        <v>360239696258.64978</v>
      </c>
      <c r="K4539" s="133">
        <v>103527593942.65376</v>
      </c>
      <c r="L4539" s="133">
        <v>3445572737090.8091</v>
      </c>
      <c r="M4539" s="133">
        <v>18753771280719.605</v>
      </c>
      <c r="N4539" s="133">
        <v>19924137790903.789</v>
      </c>
      <c r="O4539" s="132">
        <v>0.63621446169911466</v>
      </c>
      <c r="P4539" s="132">
        <v>0.70188820055256596</v>
      </c>
      <c r="Q4539" s="133">
        <v>4914.6861842387243</v>
      </c>
      <c r="R4539" s="426">
        <v>1.0698079285414503</v>
      </c>
    </row>
    <row r="4540" spans="1:18">
      <c r="A4540" s="134">
        <f t="shared" si="70"/>
        <v>4535</v>
      </c>
      <c r="B4540" s="131">
        <v>9567177.3339428548</v>
      </c>
      <c r="C4540" s="131">
        <v>8471919.7507014703</v>
      </c>
      <c r="D4540" s="131">
        <v>544013.27528524504</v>
      </c>
      <c r="E4540" s="131">
        <v>3350969.0787730217</v>
      </c>
      <c r="F4540" s="133">
        <v>210517264831.89447</v>
      </c>
      <c r="G4540" s="133">
        <v>54742686806.776703</v>
      </c>
      <c r="H4540" s="133">
        <v>377094069969.59082</v>
      </c>
      <c r="I4540" s="133">
        <v>13148543737095.043</v>
      </c>
      <c r="J4540" s="133">
        <v>159470037542.75589</v>
      </c>
      <c r="K4540" s="133">
        <v>62708857541.532478</v>
      </c>
      <c r="L4540" s="133">
        <v>1019358803986.8162</v>
      </c>
      <c r="M4540" s="133">
        <v>14767175506135.738</v>
      </c>
      <c r="N4540" s="133">
        <v>15734263139474.779</v>
      </c>
      <c r="O4540" s="132">
        <v>0.64309545224663267</v>
      </c>
      <c r="P4540" s="132">
        <v>0.70679159781827428</v>
      </c>
      <c r="Q4540" s="133">
        <v>3881.1699900036456</v>
      </c>
      <c r="R4540" s="426">
        <v>1.0220700388741788</v>
      </c>
    </row>
    <row r="4541" spans="1:18">
      <c r="A4541" s="134">
        <f t="shared" si="70"/>
        <v>4536</v>
      </c>
      <c r="B4541" s="131">
        <v>9648798.1074871104</v>
      </c>
      <c r="C4541" s="131">
        <v>4513542.2998153232</v>
      </c>
      <c r="D4541" s="131">
        <v>1028380.7766009448</v>
      </c>
      <c r="E4541" s="131">
        <v>2971030.441435812</v>
      </c>
      <c r="F4541" s="133">
        <v>154972562173.91</v>
      </c>
      <c r="G4541" s="133">
        <v>40771966623.097519</v>
      </c>
      <c r="H4541" s="133">
        <v>735220592330.96167</v>
      </c>
      <c r="I4541" s="133">
        <v>9028246411079.5527</v>
      </c>
      <c r="J4541" s="133">
        <v>137881076615.38364</v>
      </c>
      <c r="K4541" s="133">
        <v>134850114386.5901</v>
      </c>
      <c r="L4541" s="133">
        <v>2439753222544.377</v>
      </c>
      <c r="M4541" s="133">
        <v>12475951416956.863</v>
      </c>
      <c r="N4541" s="133">
        <v>13449920215994.303</v>
      </c>
      <c r="O4541" s="132">
        <v>0.58366892151302407</v>
      </c>
      <c r="P4541" s="132">
        <v>0.66368247553742032</v>
      </c>
      <c r="Q4541" s="133">
        <v>3317.6912224948946</v>
      </c>
      <c r="R4541" s="426">
        <v>1.0768318883813479</v>
      </c>
    </row>
    <row r="4542" spans="1:18">
      <c r="A4542" s="134">
        <f t="shared" si="70"/>
        <v>4537</v>
      </c>
      <c r="B4542" s="131">
        <v>10060138.001008544</v>
      </c>
      <c r="C4542" s="131">
        <v>20072239.027985372</v>
      </c>
      <c r="D4542" s="131">
        <v>1083880.7779807155</v>
      </c>
      <c r="E4542" s="131">
        <v>4876071.0407083314</v>
      </c>
      <c r="F4542" s="133">
        <v>258882229877.86987</v>
      </c>
      <c r="G4542" s="133">
        <v>50161589789.342484</v>
      </c>
      <c r="H4542" s="133">
        <v>467259187133.92157</v>
      </c>
      <c r="I4542" s="133">
        <v>25692402925147.656</v>
      </c>
      <c r="J4542" s="133">
        <v>277206396099.60852</v>
      </c>
      <c r="K4542" s="133">
        <v>72067567424.642944</v>
      </c>
      <c r="L4542" s="133">
        <v>2788810059209.1577</v>
      </c>
      <c r="M4542" s="133">
        <v>29297746135014.988</v>
      </c>
      <c r="N4542" s="133">
        <v>31081302265358.043</v>
      </c>
      <c r="O4542" s="132">
        <v>0.71247570971112262</v>
      </c>
      <c r="P4542" s="132">
        <v>0.77870172214201594</v>
      </c>
      <c r="Q4542" s="133">
        <v>7666.8234497676476</v>
      </c>
      <c r="R4542" s="426">
        <v>1.327863792921492</v>
      </c>
    </row>
    <row r="4543" spans="1:18">
      <c r="A4543" s="134">
        <f t="shared" si="70"/>
        <v>4538</v>
      </c>
      <c r="B4543" s="131">
        <v>10554282.374735272</v>
      </c>
      <c r="C4543" s="131">
        <v>5255052.1731619397</v>
      </c>
      <c r="D4543" s="131">
        <v>1061429.0376541002</v>
      </c>
      <c r="E4543" s="131">
        <v>5407879.6149476655</v>
      </c>
      <c r="F4543" s="133">
        <v>248947458212.23383</v>
      </c>
      <c r="G4543" s="133">
        <v>70376206784.241943</v>
      </c>
      <c r="H4543" s="133">
        <v>580990126891.50464</v>
      </c>
      <c r="I4543" s="133">
        <v>10010177260336.283</v>
      </c>
      <c r="J4543" s="133">
        <v>295900262734.52075</v>
      </c>
      <c r="K4543" s="133">
        <v>89172028152.568542</v>
      </c>
      <c r="L4543" s="133">
        <v>2055919184068.3547</v>
      </c>
      <c r="M4543" s="133">
        <v>13032158862183.232</v>
      </c>
      <c r="N4543" s="133">
        <v>13933115463181.641</v>
      </c>
      <c r="O4543" s="132">
        <v>0.55805057386458479</v>
      </c>
      <c r="P4543" s="132">
        <v>0.64078201382128719</v>
      </c>
      <c r="Q4543" s="133">
        <v>3436.8809726644404</v>
      </c>
      <c r="R4543" s="426">
        <v>1.0992129785787192</v>
      </c>
    </row>
    <row r="4544" spans="1:18">
      <c r="A4544" s="134">
        <f t="shared" si="70"/>
        <v>4539</v>
      </c>
      <c r="B4544" s="131">
        <v>8613449.712590633</v>
      </c>
      <c r="C4544" s="131">
        <v>4378334.3309808858</v>
      </c>
      <c r="D4544" s="131">
        <v>844122.88073282817</v>
      </c>
      <c r="E4544" s="131">
        <v>5965798.9057953348</v>
      </c>
      <c r="F4544" s="133">
        <v>287282681239.91589</v>
      </c>
      <c r="G4544" s="133">
        <v>69916307765.479401</v>
      </c>
      <c r="H4544" s="133">
        <v>612093427334.64331</v>
      </c>
      <c r="I4544" s="133">
        <v>10433440358535.254</v>
      </c>
      <c r="J4544" s="133">
        <v>342539680461.91943</v>
      </c>
      <c r="K4544" s="133">
        <v>88050572353.152145</v>
      </c>
      <c r="L4544" s="133">
        <v>1816932964736.9473</v>
      </c>
      <c r="M4544" s="133">
        <v>13293057003421.916</v>
      </c>
      <c r="N4544" s="133">
        <v>14215194925703.639</v>
      </c>
      <c r="O4544" s="132">
        <v>0.5770111525027023</v>
      </c>
      <c r="P4544" s="132">
        <v>0.65668210704285201</v>
      </c>
      <c r="Q4544" s="133">
        <v>3506.4615011602464</v>
      </c>
      <c r="R4544" s="426">
        <v>1.0319486025479163</v>
      </c>
    </row>
    <row r="4545" spans="1:18">
      <c r="A4545" s="134">
        <f t="shared" si="70"/>
        <v>4540</v>
      </c>
      <c r="B4545" s="131">
        <v>10976403.58085509</v>
      </c>
      <c r="C4545" s="131">
        <v>6246508.645141447</v>
      </c>
      <c r="D4545" s="131">
        <v>942278.3138677011</v>
      </c>
      <c r="E4545" s="131">
        <v>7587118.9526825259</v>
      </c>
      <c r="F4545" s="133">
        <v>211024736689.86496</v>
      </c>
      <c r="G4545" s="133">
        <v>65303078287.32074</v>
      </c>
      <c r="H4545" s="133">
        <v>711860398754.59473</v>
      </c>
      <c r="I4545" s="133">
        <v>9656126313022.0625</v>
      </c>
      <c r="J4545" s="133">
        <v>422106638218.53345</v>
      </c>
      <c r="K4545" s="133">
        <v>86799514147.862946</v>
      </c>
      <c r="L4545" s="133">
        <v>1890974445805.3545</v>
      </c>
      <c r="M4545" s="133">
        <v>12767867309948.406</v>
      </c>
      <c r="N4545" s="133">
        <v>13678638200543.521</v>
      </c>
      <c r="O4545" s="132">
        <v>0.52916014684377799</v>
      </c>
      <c r="P4545" s="132">
        <v>0.60318256393055325</v>
      </c>
      <c r="Q4545" s="133">
        <v>3374.1090775884363</v>
      </c>
      <c r="R4545" s="426">
        <v>0.9928136818069021</v>
      </c>
    </row>
    <row r="4546" spans="1:18">
      <c r="A4546" s="134">
        <f t="shared" si="70"/>
        <v>4541</v>
      </c>
      <c r="B4546" s="131">
        <v>11724015.015939448</v>
      </c>
      <c r="C4546" s="131">
        <v>4919237.6681421623</v>
      </c>
      <c r="D4546" s="131">
        <v>756994.38594969932</v>
      </c>
      <c r="E4546" s="131">
        <v>4272243.4446070809</v>
      </c>
      <c r="F4546" s="133">
        <v>251898297795.35223</v>
      </c>
      <c r="G4546" s="133">
        <v>60891819564.140076</v>
      </c>
      <c r="H4546" s="133">
        <v>427169214702.29077</v>
      </c>
      <c r="I4546" s="133">
        <v>10058907830101.025</v>
      </c>
      <c r="J4546" s="133">
        <v>329006631423.16583</v>
      </c>
      <c r="K4546" s="133">
        <v>79643981268.190857</v>
      </c>
      <c r="L4546" s="133">
        <v>1881754152954.3044</v>
      </c>
      <c r="M4546" s="133">
        <v>12776481810448.979</v>
      </c>
      <c r="N4546" s="133">
        <v>13776170514480.313</v>
      </c>
      <c r="O4546" s="132">
        <v>0.58603547884317275</v>
      </c>
      <c r="P4546" s="132">
        <v>0.64511738627177173</v>
      </c>
      <c r="Q4546" s="133">
        <v>3398.1673691367323</v>
      </c>
      <c r="R4546" s="426">
        <v>1.1534920090924299</v>
      </c>
    </row>
    <row r="4547" spans="1:18">
      <c r="A4547" s="134">
        <f t="shared" si="70"/>
        <v>4542</v>
      </c>
      <c r="B4547" s="131">
        <v>17194972.612940438</v>
      </c>
      <c r="C4547" s="131">
        <v>5528216.4912156109</v>
      </c>
      <c r="D4547" s="131">
        <v>933770.00276015606</v>
      </c>
      <c r="E4547" s="131">
        <v>4626537.3206690727</v>
      </c>
      <c r="F4547" s="133">
        <v>251438196427.41681</v>
      </c>
      <c r="G4547" s="133">
        <v>68585207960.028732</v>
      </c>
      <c r="H4547" s="133">
        <v>811027831759.21497</v>
      </c>
      <c r="I4547" s="133">
        <v>10312703522697.352</v>
      </c>
      <c r="J4547" s="133">
        <v>228364985558.79065</v>
      </c>
      <c r="K4547" s="133">
        <v>83465907725.114105</v>
      </c>
      <c r="L4547" s="133">
        <v>2008253257804.6455</v>
      </c>
      <c r="M4547" s="133">
        <v>13443815505545.117</v>
      </c>
      <c r="N4547" s="133">
        <v>14471248525311.334</v>
      </c>
      <c r="O4547" s="132">
        <v>0.53943040465133174</v>
      </c>
      <c r="P4547" s="132">
        <v>0.60489428833622838</v>
      </c>
      <c r="Q4547" s="133">
        <v>3569.6222312065452</v>
      </c>
      <c r="R4547" s="426">
        <v>1.117458332780018</v>
      </c>
    </row>
    <row r="4548" spans="1:18">
      <c r="A4548" s="134">
        <f t="shared" si="70"/>
        <v>4543</v>
      </c>
      <c r="B4548" s="131">
        <v>12208695.508348556</v>
      </c>
      <c r="C4548" s="131">
        <v>8524651.3582921904</v>
      </c>
      <c r="D4548" s="131">
        <v>1269343.4681146126</v>
      </c>
      <c r="E4548" s="131">
        <v>5472578.3801857363</v>
      </c>
      <c r="F4548" s="133">
        <v>215946443246.76288</v>
      </c>
      <c r="G4548" s="133">
        <v>43906545052.898422</v>
      </c>
      <c r="H4548" s="133">
        <v>940252308868.78479</v>
      </c>
      <c r="I4548" s="133">
        <v>12963942099861.584</v>
      </c>
      <c r="J4548" s="133">
        <v>379436112934.44696</v>
      </c>
      <c r="K4548" s="133">
        <v>90107641719.752747</v>
      </c>
      <c r="L4548" s="133">
        <v>2451620697804.6973</v>
      </c>
      <c r="M4548" s="133">
        <v>16825358861189.266</v>
      </c>
      <c r="N4548" s="133">
        <v>18113549929004.387</v>
      </c>
      <c r="O4548" s="132">
        <v>0.61057967789782075</v>
      </c>
      <c r="P4548" s="132">
        <v>0.67485029935072227</v>
      </c>
      <c r="Q4548" s="133">
        <v>4468.068556735172</v>
      </c>
      <c r="R4548" s="426">
        <v>0.91257332555625403</v>
      </c>
    </row>
    <row r="4549" spans="1:18">
      <c r="A4549" s="134">
        <f t="shared" si="70"/>
        <v>4544</v>
      </c>
      <c r="B4549" s="131">
        <v>15589129.809779381</v>
      </c>
      <c r="C4549" s="131">
        <v>8167326.8802558705</v>
      </c>
      <c r="D4549" s="131">
        <v>1057239.0409734971</v>
      </c>
      <c r="E4549" s="131">
        <v>4475318.0142520703</v>
      </c>
      <c r="F4549" s="133">
        <v>280296800315.57343</v>
      </c>
      <c r="G4549" s="133">
        <v>59456788166.799622</v>
      </c>
      <c r="H4549" s="133">
        <v>547804701060.35168</v>
      </c>
      <c r="I4549" s="133">
        <v>14355341069993.971</v>
      </c>
      <c r="J4549" s="133">
        <v>203810693611.39685</v>
      </c>
      <c r="K4549" s="133">
        <v>88530762482.069046</v>
      </c>
      <c r="L4549" s="133">
        <v>2184447472478.8374</v>
      </c>
      <c r="M4549" s="133">
        <v>17379934699626.625</v>
      </c>
      <c r="N4549" s="133">
        <v>18560431267387.445</v>
      </c>
      <c r="O4549" s="132">
        <v>0.58616705547623527</v>
      </c>
      <c r="P4549" s="132">
        <v>0.65088989008134723</v>
      </c>
      <c r="Q4549" s="133">
        <v>4578.3007566323249</v>
      </c>
      <c r="R4549" s="426">
        <v>1.1462773351520623</v>
      </c>
    </row>
    <row r="4550" spans="1:18">
      <c r="A4550" s="134">
        <f t="shared" si="70"/>
        <v>4545</v>
      </c>
      <c r="B4550" s="131">
        <v>10412790.890340021</v>
      </c>
      <c r="C4550" s="131">
        <v>4344326.0702091949</v>
      </c>
      <c r="D4550" s="131">
        <v>1093746.273792896</v>
      </c>
      <c r="E4550" s="131">
        <v>3660931.8887180928</v>
      </c>
      <c r="F4550" s="133">
        <v>248899641775.84225</v>
      </c>
      <c r="G4550" s="133">
        <v>49702734997.416382</v>
      </c>
      <c r="H4550" s="133">
        <v>631197809103.8512</v>
      </c>
      <c r="I4550" s="133">
        <v>8848482303990.7891</v>
      </c>
      <c r="J4550" s="133">
        <v>209663139038.37878</v>
      </c>
      <c r="K4550" s="133">
        <v>75663145789.208191</v>
      </c>
      <c r="L4550" s="133">
        <v>2532118536996.7104</v>
      </c>
      <c r="M4550" s="133">
        <v>12297124934918.939</v>
      </c>
      <c r="N4550" s="133">
        <v>13151994601771.131</v>
      </c>
      <c r="O4550" s="132">
        <v>0.57409041639065039</v>
      </c>
      <c r="P4550" s="132">
        <v>0.65324687476638488</v>
      </c>
      <c r="Q4550" s="133">
        <v>3244.2019244625385</v>
      </c>
      <c r="R4550" s="426">
        <v>0.99703196759726975</v>
      </c>
    </row>
    <row r="4551" spans="1:18">
      <c r="A4551" s="134">
        <f t="shared" si="70"/>
        <v>4546</v>
      </c>
      <c r="B4551" s="131">
        <v>6394938.8202517312</v>
      </c>
      <c r="C4551" s="131">
        <v>5477429.1170800561</v>
      </c>
      <c r="D4551" s="131">
        <v>872780.49597234663</v>
      </c>
      <c r="E4551" s="131">
        <v>4296262.1988520091</v>
      </c>
      <c r="F4551" s="133">
        <v>177947328757.7536</v>
      </c>
      <c r="G4551" s="133">
        <v>43290311360.25322</v>
      </c>
      <c r="H4551" s="133">
        <v>409665263913.50952</v>
      </c>
      <c r="I4551" s="133">
        <v>10170879728301.5</v>
      </c>
      <c r="J4551" s="133">
        <v>282279984481.94891</v>
      </c>
      <c r="K4551" s="133">
        <v>76194137459.062103</v>
      </c>
      <c r="L4551" s="133">
        <v>1883372551608.2148</v>
      </c>
      <c r="M4551" s="133">
        <v>12822391665764.236</v>
      </c>
      <c r="N4551" s="133">
        <v>13762706795477.986</v>
      </c>
      <c r="O4551" s="132">
        <v>0.64261651976523615</v>
      </c>
      <c r="P4551" s="132">
        <v>0.70644093563959953</v>
      </c>
      <c r="Q4551" s="133">
        <v>3394.8462741682256</v>
      </c>
      <c r="R4551" s="426">
        <v>0.99394143404205737</v>
      </c>
    </row>
    <row r="4552" spans="1:18">
      <c r="A4552" s="134">
        <f t="shared" ref="A4552:A4615" si="71">A4551+1</f>
        <v>4547</v>
      </c>
      <c r="B4552" s="131">
        <v>10689694.129079161</v>
      </c>
      <c r="C4552" s="131">
        <v>13200721.565064669</v>
      </c>
      <c r="D4552" s="131">
        <v>718513.225060286</v>
      </c>
      <c r="E4552" s="131">
        <v>5675923.7376978062</v>
      </c>
      <c r="F4552" s="133">
        <v>263221800545.49707</v>
      </c>
      <c r="G4552" s="133">
        <v>66508803886.089973</v>
      </c>
      <c r="H4552" s="133">
        <v>423689407242.32312</v>
      </c>
      <c r="I4552" s="133">
        <v>21875985639694.281</v>
      </c>
      <c r="J4552" s="133">
        <v>441042315727.3877</v>
      </c>
      <c r="K4552" s="133">
        <v>64961148694.2743</v>
      </c>
      <c r="L4552" s="133">
        <v>1640837467630.0989</v>
      </c>
      <c r="M4552" s="133">
        <v>24446515978988.363</v>
      </c>
      <c r="N4552" s="133">
        <v>26025146994704.945</v>
      </c>
      <c r="O4552" s="132">
        <v>0.70015642648316589</v>
      </c>
      <c r="P4552" s="132">
        <v>0.75448358211218125</v>
      </c>
      <c r="Q4552" s="133">
        <v>6419.6218536519355</v>
      </c>
      <c r="R4552" s="426">
        <v>1.0694926098265292</v>
      </c>
    </row>
    <row r="4553" spans="1:18">
      <c r="A4553" s="134">
        <f t="shared" si="71"/>
        <v>4548</v>
      </c>
      <c r="B4553" s="131">
        <v>9580171.8354222272</v>
      </c>
      <c r="C4553" s="131">
        <v>6550066.6883394681</v>
      </c>
      <c r="D4553" s="131">
        <v>1076533.6758655258</v>
      </c>
      <c r="E4553" s="131">
        <v>4472846.119089717</v>
      </c>
      <c r="F4553" s="133">
        <v>273629273460.59189</v>
      </c>
      <c r="G4553" s="133">
        <v>76141966528.201401</v>
      </c>
      <c r="H4553" s="133">
        <v>684299796029.06226</v>
      </c>
      <c r="I4553" s="133">
        <v>12829720126883.818</v>
      </c>
      <c r="J4553" s="133">
        <v>264153126012.64755</v>
      </c>
      <c r="K4553" s="133">
        <v>86814895573.806381</v>
      </c>
      <c r="L4553" s="133">
        <v>2020320928141.0293</v>
      </c>
      <c r="M4553" s="133">
        <v>15885308872640.365</v>
      </c>
      <c r="N4553" s="133">
        <v>16947922030357.959</v>
      </c>
      <c r="O4553" s="132">
        <v>0.63952203912574201</v>
      </c>
      <c r="P4553" s="132">
        <v>0.70153076053362906</v>
      </c>
      <c r="Q4553" s="133">
        <v>4180.5431747306266</v>
      </c>
      <c r="R4553" s="426">
        <v>0.9238725059898687</v>
      </c>
    </row>
    <row r="4554" spans="1:18">
      <c r="A4554" s="134">
        <f t="shared" si="71"/>
        <v>4549</v>
      </c>
      <c r="B4554" s="131">
        <v>8340175.854175318</v>
      </c>
      <c r="C4554" s="131">
        <v>5458853.5380255291</v>
      </c>
      <c r="D4554" s="131">
        <v>689305.46578681143</v>
      </c>
      <c r="E4554" s="131">
        <v>4703443.9954831265</v>
      </c>
      <c r="F4554" s="133">
        <v>223813145416.16162</v>
      </c>
      <c r="G4554" s="133">
        <v>57285891932.945778</v>
      </c>
      <c r="H4554" s="133">
        <v>516686195547.82837</v>
      </c>
      <c r="I4554" s="133">
        <v>9873921023830.7617</v>
      </c>
      <c r="J4554" s="133">
        <v>162153696360.97311</v>
      </c>
      <c r="K4554" s="133">
        <v>53584627860.118568</v>
      </c>
      <c r="L4554" s="133">
        <v>1529772502042.2798</v>
      </c>
      <c r="M4554" s="133">
        <v>12136118045641.961</v>
      </c>
      <c r="N4554" s="133">
        <v>13003311905415.297</v>
      </c>
      <c r="O4554" s="132">
        <v>0.59846851780027777</v>
      </c>
      <c r="P4554" s="132">
        <v>0.66261820167792651</v>
      </c>
      <c r="Q4554" s="133">
        <v>3207.5263703540445</v>
      </c>
      <c r="R4554" s="426">
        <v>1.1742018924167452</v>
      </c>
    </row>
    <row r="4555" spans="1:18">
      <c r="A4555" s="134">
        <f t="shared" si="71"/>
        <v>4550</v>
      </c>
      <c r="B4555" s="131">
        <v>10831765.523083717</v>
      </c>
      <c r="C4555" s="131">
        <v>5299731.8083475111</v>
      </c>
      <c r="D4555" s="131">
        <v>1717993.0765723842</v>
      </c>
      <c r="E4555" s="131">
        <v>5087559.7826317046</v>
      </c>
      <c r="F4555" s="133">
        <v>273240490134.99649</v>
      </c>
      <c r="G4555" s="133">
        <v>85197716001.221481</v>
      </c>
      <c r="H4555" s="133">
        <v>710835483096.40869</v>
      </c>
      <c r="I4555" s="133">
        <v>11007788368114.473</v>
      </c>
      <c r="J4555" s="133">
        <v>203073543557.14423</v>
      </c>
      <c r="K4555" s="133">
        <v>189513160195.26645</v>
      </c>
      <c r="L4555" s="133">
        <v>5114296659575.6104</v>
      </c>
      <c r="M4555" s="133">
        <v>17225507214538.902</v>
      </c>
      <c r="N4555" s="133">
        <v>18262943369108.406</v>
      </c>
      <c r="O4555" s="132">
        <v>0.60237538749291553</v>
      </c>
      <c r="P4555" s="132">
        <v>0.67631635952193769</v>
      </c>
      <c r="Q4555" s="133">
        <v>4504.9194299724732</v>
      </c>
      <c r="R4555" s="426">
        <v>1.2907043901400097</v>
      </c>
    </row>
    <row r="4556" spans="1:18">
      <c r="A4556" s="134">
        <f t="shared" si="71"/>
        <v>4551</v>
      </c>
      <c r="B4556" s="131">
        <v>8104356.6886162274</v>
      </c>
      <c r="C4556" s="131">
        <v>8527782.223934792</v>
      </c>
      <c r="D4556" s="131">
        <v>882647.06950123864</v>
      </c>
      <c r="E4556" s="131">
        <v>4889539.2719576117</v>
      </c>
      <c r="F4556" s="133">
        <v>210771604544.01062</v>
      </c>
      <c r="G4556" s="133">
        <v>37217124235.683121</v>
      </c>
      <c r="H4556" s="133">
        <v>488203104287.91467</v>
      </c>
      <c r="I4556" s="133">
        <v>13728204889866.992</v>
      </c>
      <c r="J4556" s="133">
        <v>364756123547.76086</v>
      </c>
      <c r="K4556" s="133">
        <v>109328863063.78223</v>
      </c>
      <c r="L4556" s="133">
        <v>1607518756684.1331</v>
      </c>
      <c r="M4556" s="133">
        <v>16298011737450.582</v>
      </c>
      <c r="N4556" s="133">
        <v>17392540680975.453</v>
      </c>
      <c r="O4556" s="132">
        <v>0.63043860658989848</v>
      </c>
      <c r="P4556" s="132">
        <v>0.70387816643957901</v>
      </c>
      <c r="Q4556" s="133">
        <v>4290.2172375371119</v>
      </c>
      <c r="R4556" s="426">
        <v>1.0661994966882047</v>
      </c>
    </row>
    <row r="4557" spans="1:18">
      <c r="A4557" s="134">
        <f t="shared" si="71"/>
        <v>4552</v>
      </c>
      <c r="B4557" s="131">
        <v>16265925.583268639</v>
      </c>
      <c r="C4557" s="131">
        <v>12289250.240060685</v>
      </c>
      <c r="D4557" s="131">
        <v>797488.26674173458</v>
      </c>
      <c r="E4557" s="131">
        <v>4184902.7112644087</v>
      </c>
      <c r="F4557" s="133">
        <v>277415311190.19598</v>
      </c>
      <c r="G4557" s="133">
        <v>84037204505.520325</v>
      </c>
      <c r="H4557" s="133">
        <v>745739686879.90796</v>
      </c>
      <c r="I4557" s="133">
        <v>21028319880065.227</v>
      </c>
      <c r="J4557" s="133">
        <v>255768173963.75064</v>
      </c>
      <c r="K4557" s="133">
        <v>62252704911.582253</v>
      </c>
      <c r="L4557" s="133">
        <v>1686148618543.8462</v>
      </c>
      <c r="M4557" s="133">
        <v>23778229064364.313</v>
      </c>
      <c r="N4557" s="133">
        <v>25283299906664.879</v>
      </c>
      <c r="O4557" s="132">
        <v>0.66761426557802972</v>
      </c>
      <c r="P4557" s="132">
        <v>0.72243835555760583</v>
      </c>
      <c r="Q4557" s="133">
        <v>6236.6304653835423</v>
      </c>
      <c r="R4557" s="426">
        <v>0.96817053586596535</v>
      </c>
    </row>
    <row r="4558" spans="1:18">
      <c r="A4558" s="134">
        <f t="shared" si="71"/>
        <v>4553</v>
      </c>
      <c r="B4558" s="131">
        <v>12867870.319820376</v>
      </c>
      <c r="C4558" s="131">
        <v>11298096.309667967</v>
      </c>
      <c r="D4558" s="131">
        <v>673932.95407391805</v>
      </c>
      <c r="E4558" s="131">
        <v>3543256.9533465509</v>
      </c>
      <c r="F4558" s="133">
        <v>238612165572.61667</v>
      </c>
      <c r="G4558" s="133">
        <v>52535133984.806343</v>
      </c>
      <c r="H4558" s="133">
        <v>952040472745.97144</v>
      </c>
      <c r="I4558" s="133">
        <v>18042527083210.727</v>
      </c>
      <c r="J4558" s="133">
        <v>252889830538.82541</v>
      </c>
      <c r="K4558" s="133">
        <v>52358475027.610237</v>
      </c>
      <c r="L4558" s="133">
        <v>1557050650697.9907</v>
      </c>
      <c r="M4558" s="133">
        <v>20856866512221.125</v>
      </c>
      <c r="N4558" s="133">
        <v>22312005398325.129</v>
      </c>
      <c r="O4558" s="132">
        <v>0.6811474173030001</v>
      </c>
      <c r="P4558" s="132">
        <v>0.74152238696583062</v>
      </c>
      <c r="Q4558" s="133">
        <v>5503.7013809386108</v>
      </c>
      <c r="R4558" s="426">
        <v>1.1163427778683561</v>
      </c>
    </row>
    <row r="4559" spans="1:18">
      <c r="A4559" s="134">
        <f t="shared" si="71"/>
        <v>4554</v>
      </c>
      <c r="B4559" s="131">
        <v>16133669.268965518</v>
      </c>
      <c r="C4559" s="131">
        <v>11279415.52006823</v>
      </c>
      <c r="D4559" s="131">
        <v>768962.45450916747</v>
      </c>
      <c r="E4559" s="131">
        <v>4979235.5207077563</v>
      </c>
      <c r="F4559" s="133">
        <v>275142201848.69318</v>
      </c>
      <c r="G4559" s="133">
        <v>59469713241.782028</v>
      </c>
      <c r="H4559" s="133">
        <v>0</v>
      </c>
      <c r="I4559" s="133">
        <v>17021078366889.566</v>
      </c>
      <c r="J4559" s="133">
        <v>257748723551.08884</v>
      </c>
      <c r="K4559" s="133">
        <v>76982222630.12677</v>
      </c>
      <c r="L4559" s="133">
        <v>2223426879050.6255</v>
      </c>
      <c r="M4559" s="133">
        <v>19579236192121.406</v>
      </c>
      <c r="N4559" s="133">
        <v>20797112400977.965</v>
      </c>
      <c r="O4559" s="132">
        <v>0.60537939942423924</v>
      </c>
      <c r="P4559" s="132">
        <v>0.65467542934641976</v>
      </c>
      <c r="Q4559" s="133">
        <v>5130.0227925451318</v>
      </c>
      <c r="R4559" s="426">
        <v>1.3244937121581466</v>
      </c>
    </row>
    <row r="4560" spans="1:18">
      <c r="A4560" s="134">
        <f t="shared" si="71"/>
        <v>4555</v>
      </c>
      <c r="B4560" s="131">
        <v>12064571.339434851</v>
      </c>
      <c r="C4560" s="131">
        <v>19650963.245687611</v>
      </c>
      <c r="D4560" s="131">
        <v>1099007.5769400387</v>
      </c>
      <c r="E4560" s="131">
        <v>4190822.8703202726</v>
      </c>
      <c r="F4560" s="133">
        <v>221021510467.62036</v>
      </c>
      <c r="G4560" s="133">
        <v>48707308115.635208</v>
      </c>
      <c r="H4560" s="133">
        <v>394997140957.75952</v>
      </c>
      <c r="I4560" s="133">
        <v>26169146524582.262</v>
      </c>
      <c r="J4560" s="133">
        <v>279730826844.11664</v>
      </c>
      <c r="K4560" s="133">
        <v>85868629682.0914</v>
      </c>
      <c r="L4560" s="133">
        <v>2039445954187.8743</v>
      </c>
      <c r="M4560" s="133">
        <v>28969189076254.102</v>
      </c>
      <c r="N4560" s="133">
        <v>30741424620691.352</v>
      </c>
      <c r="O4560" s="132">
        <v>0.72270948899103693</v>
      </c>
      <c r="P4560" s="132">
        <v>0.78625903797670449</v>
      </c>
      <c r="Q4560" s="133">
        <v>7582.9858462484835</v>
      </c>
      <c r="R4560" s="426">
        <v>0.92204354026503066</v>
      </c>
    </row>
    <row r="4561" spans="1:18">
      <c r="A4561" s="134">
        <f t="shared" si="71"/>
        <v>4556</v>
      </c>
      <c r="B4561" s="131">
        <v>10725768.722270291</v>
      </c>
      <c r="C4561" s="131">
        <v>4217516.0364498785</v>
      </c>
      <c r="D4561" s="131">
        <v>940849.97079936776</v>
      </c>
      <c r="E4561" s="131">
        <v>6181614.6992630726</v>
      </c>
      <c r="F4561" s="133">
        <v>181075073961.56586</v>
      </c>
      <c r="G4561" s="133">
        <v>52952531138.519867</v>
      </c>
      <c r="H4561" s="133">
        <v>401264324685.68335</v>
      </c>
      <c r="I4561" s="133">
        <v>8701574633306.3506</v>
      </c>
      <c r="J4561" s="133">
        <v>327675718566.84314</v>
      </c>
      <c r="K4561" s="133">
        <v>122440266402.90092</v>
      </c>
      <c r="L4561" s="133">
        <v>2022587003761.592</v>
      </c>
      <c r="M4561" s="133">
        <v>11575541946723.369</v>
      </c>
      <c r="N4561" s="133">
        <v>12405382613394.639</v>
      </c>
      <c r="O4561" s="132">
        <v>0.53168171397282316</v>
      </c>
      <c r="P4561" s="132">
        <v>0.58480277824718652</v>
      </c>
      <c r="Q4561" s="133">
        <v>3060.0351784397235</v>
      </c>
      <c r="R4561" s="426">
        <v>1.0192147635512883</v>
      </c>
    </row>
    <row r="4562" spans="1:18">
      <c r="A4562" s="134">
        <f t="shared" si="71"/>
        <v>4557</v>
      </c>
      <c r="B4562" s="131">
        <v>13289328.560663421</v>
      </c>
      <c r="C4562" s="131">
        <v>5978991.1782153519</v>
      </c>
      <c r="D4562" s="131">
        <v>878609.6011972836</v>
      </c>
      <c r="E4562" s="131">
        <v>5584538.1274232483</v>
      </c>
      <c r="F4562" s="133">
        <v>217135335460.79443</v>
      </c>
      <c r="G4562" s="133">
        <v>62369967905.284996</v>
      </c>
      <c r="H4562" s="133">
        <v>467380209099.04999</v>
      </c>
      <c r="I4562" s="133">
        <v>8828804519540.0898</v>
      </c>
      <c r="J4562" s="133">
        <v>330734683362.31866</v>
      </c>
      <c r="K4562" s="133">
        <v>77127611109.393616</v>
      </c>
      <c r="L4562" s="133">
        <v>1878495574064.6987</v>
      </c>
      <c r="M4562" s="133">
        <v>11582542597175.553</v>
      </c>
      <c r="N4562" s="133">
        <v>12344638177037.854</v>
      </c>
      <c r="O4562" s="132">
        <v>0.52527597631964673</v>
      </c>
      <c r="P4562" s="132">
        <v>0.59350467206142743</v>
      </c>
      <c r="Q4562" s="133">
        <v>3045.0513510206843</v>
      </c>
      <c r="R4562" s="426">
        <v>1.0789237331222976</v>
      </c>
    </row>
    <row r="4563" spans="1:18">
      <c r="A4563" s="134">
        <f t="shared" si="71"/>
        <v>4558</v>
      </c>
      <c r="B4563" s="131">
        <v>11598305.073650185</v>
      </c>
      <c r="C4563" s="131">
        <v>6856441.508587922</v>
      </c>
      <c r="D4563" s="131">
        <v>824026.1261012929</v>
      </c>
      <c r="E4563" s="131">
        <v>3101757.5592095498</v>
      </c>
      <c r="F4563" s="133">
        <v>227263239733.22217</v>
      </c>
      <c r="G4563" s="133">
        <v>74820403428.110245</v>
      </c>
      <c r="H4563" s="133">
        <v>447494310175.38074</v>
      </c>
      <c r="I4563" s="133">
        <v>12211868726901.326</v>
      </c>
      <c r="J4563" s="133">
        <v>219087828365.01672</v>
      </c>
      <c r="K4563" s="133">
        <v>93391753028.19696</v>
      </c>
      <c r="L4563" s="133">
        <v>2359414871573.6118</v>
      </c>
      <c r="M4563" s="133">
        <v>15331257490043.533</v>
      </c>
      <c r="N4563" s="133">
        <v>16390063899261.768</v>
      </c>
      <c r="O4563" s="132">
        <v>0.63663402538526059</v>
      </c>
      <c r="P4563" s="132">
        <v>0.69377303465768192</v>
      </c>
      <c r="Q4563" s="133">
        <v>4042.9363343023601</v>
      </c>
      <c r="R4563" s="426">
        <v>1.2356760392849875</v>
      </c>
    </row>
    <row r="4564" spans="1:18">
      <c r="A4564" s="134">
        <f t="shared" si="71"/>
        <v>4559</v>
      </c>
      <c r="B4564" s="131">
        <v>8854463.4303845856</v>
      </c>
      <c r="C4564" s="131">
        <v>4306847.4113319861</v>
      </c>
      <c r="D4564" s="131">
        <v>1183475.9296596847</v>
      </c>
      <c r="E4564" s="131">
        <v>3807068.8655937519</v>
      </c>
      <c r="F4564" s="133">
        <v>159521639416.65985</v>
      </c>
      <c r="G4564" s="133">
        <v>24478876874.765751</v>
      </c>
      <c r="H4564" s="133">
        <v>716441516650.16223</v>
      </c>
      <c r="I4564" s="133">
        <v>8349788505284.6543</v>
      </c>
      <c r="J4564" s="133">
        <v>228993866103.64343</v>
      </c>
      <c r="K4564" s="133">
        <v>118009476556.76248</v>
      </c>
      <c r="L4564" s="133">
        <v>2187966229216.5054</v>
      </c>
      <c r="M4564" s="133">
        <v>11601199593811.727</v>
      </c>
      <c r="N4564" s="133">
        <v>12567389559700.955</v>
      </c>
      <c r="O4564" s="132">
        <v>0.57532433171720476</v>
      </c>
      <c r="P4564" s="132">
        <v>0.6501610556996289</v>
      </c>
      <c r="Q4564" s="133">
        <v>3099.9974246918982</v>
      </c>
      <c r="R4564" s="426">
        <v>0.94037863329923577</v>
      </c>
    </row>
    <row r="4565" spans="1:18">
      <c r="A4565" s="134">
        <f t="shared" si="71"/>
        <v>4560</v>
      </c>
      <c r="B4565" s="131">
        <v>13663667.97092054</v>
      </c>
      <c r="C4565" s="131">
        <v>4921706.7511077728</v>
      </c>
      <c r="D4565" s="131">
        <v>810291.45717516087</v>
      </c>
      <c r="E4565" s="131">
        <v>4661265.070600532</v>
      </c>
      <c r="F4565" s="133">
        <v>163970536823.30945</v>
      </c>
      <c r="G4565" s="133">
        <v>47878543445.159645</v>
      </c>
      <c r="H4565" s="133">
        <v>0</v>
      </c>
      <c r="I4565" s="133">
        <v>9233908777616.0684</v>
      </c>
      <c r="J4565" s="133">
        <v>281299909774.57471</v>
      </c>
      <c r="K4565" s="133">
        <v>74159878395.20874</v>
      </c>
      <c r="L4565" s="133">
        <v>1833705394535.0371</v>
      </c>
      <c r="M4565" s="133">
        <v>11423073960320.889</v>
      </c>
      <c r="N4565" s="133">
        <v>12117391950236.676</v>
      </c>
      <c r="O4565" s="132">
        <v>0.49398611918563057</v>
      </c>
      <c r="P4565" s="132">
        <v>0.57268011404300112</v>
      </c>
      <c r="Q4565" s="133">
        <v>2988.9965343455046</v>
      </c>
      <c r="R4565" s="426">
        <v>1.135508260848076</v>
      </c>
    </row>
    <row r="4566" spans="1:18">
      <c r="A4566" s="134">
        <f t="shared" si="71"/>
        <v>4561</v>
      </c>
      <c r="B4566" s="131">
        <v>8359465.1552540455</v>
      </c>
      <c r="C4566" s="131">
        <v>7888165.1797954477</v>
      </c>
      <c r="D4566" s="131">
        <v>1260967.6007256997</v>
      </c>
      <c r="E4566" s="131">
        <v>3061397.2261409452</v>
      </c>
      <c r="F4566" s="133">
        <v>154076108238.33966</v>
      </c>
      <c r="G4566" s="133">
        <v>38194007891.21283</v>
      </c>
      <c r="H4566" s="133">
        <v>460845750895.26038</v>
      </c>
      <c r="I4566" s="133">
        <v>12083381456337.723</v>
      </c>
      <c r="J4566" s="133">
        <v>175084603706.0159</v>
      </c>
      <c r="K4566" s="133">
        <v>146710601153.97443</v>
      </c>
      <c r="L4566" s="133">
        <v>2728512507367.5581</v>
      </c>
      <c r="M4566" s="133">
        <v>15594534919460.531</v>
      </c>
      <c r="N4566" s="133">
        <v>16583911366271.557</v>
      </c>
      <c r="O4566" s="132">
        <v>0.65759010245267813</v>
      </c>
      <c r="P4566" s="132">
        <v>0.72205088130846251</v>
      </c>
      <c r="Q4566" s="133">
        <v>4090.7526803827222</v>
      </c>
      <c r="R4566" s="426">
        <v>0.98954165077326872</v>
      </c>
    </row>
    <row r="4567" spans="1:18">
      <c r="A4567" s="134">
        <f t="shared" si="71"/>
        <v>4562</v>
      </c>
      <c r="B4567" s="131">
        <v>10973884.807272812</v>
      </c>
      <c r="C4567" s="131">
        <v>9796254.6483457182</v>
      </c>
      <c r="D4567" s="131">
        <v>1081146.0256904615</v>
      </c>
      <c r="E4567" s="131">
        <v>3662291.4212959423</v>
      </c>
      <c r="F4567" s="133">
        <v>253085289497.31702</v>
      </c>
      <c r="G4567" s="133">
        <v>55963511840.1828</v>
      </c>
      <c r="H4567" s="133">
        <v>560752090957.56702</v>
      </c>
      <c r="I4567" s="133">
        <v>14361228792933.92</v>
      </c>
      <c r="J4567" s="133">
        <v>276809148569.8598</v>
      </c>
      <c r="K4567" s="133">
        <v>94668431184.905396</v>
      </c>
      <c r="L4567" s="133">
        <v>2138197349700.7539</v>
      </c>
      <c r="M4567" s="133">
        <v>17431655813347.006</v>
      </c>
      <c r="N4567" s="133">
        <v>18555100967812.629</v>
      </c>
      <c r="O4567" s="132">
        <v>0.64317734212785349</v>
      </c>
      <c r="P4567" s="132">
        <v>0.70977926563707372</v>
      </c>
      <c r="Q4567" s="133">
        <v>4576.9859318728732</v>
      </c>
      <c r="R4567" s="426">
        <v>0.99836926240720891</v>
      </c>
    </row>
    <row r="4568" spans="1:18">
      <c r="A4568" s="134">
        <f t="shared" si="71"/>
        <v>4563</v>
      </c>
      <c r="B4568" s="131">
        <v>10036433.733216908</v>
      </c>
      <c r="C4568" s="131">
        <v>6467037.3474172875</v>
      </c>
      <c r="D4568" s="131">
        <v>667816.64306251542</v>
      </c>
      <c r="E4568" s="131">
        <v>4106654.0636568619</v>
      </c>
      <c r="F4568" s="133">
        <v>261219498667.27423</v>
      </c>
      <c r="G4568" s="133">
        <v>64864260573.134842</v>
      </c>
      <c r="H4568" s="133">
        <v>543915871175.76532</v>
      </c>
      <c r="I4568" s="133">
        <v>12969103701344.391</v>
      </c>
      <c r="J4568" s="133">
        <v>212108888892.28735</v>
      </c>
      <c r="K4568" s="133">
        <v>51034765982.46727</v>
      </c>
      <c r="L4568" s="133">
        <v>1347333807306.3828</v>
      </c>
      <c r="M4568" s="133">
        <v>15123497034701.293</v>
      </c>
      <c r="N4568" s="133">
        <v>16129079166554.672</v>
      </c>
      <c r="O4568" s="132">
        <v>0.62389253326876193</v>
      </c>
      <c r="P4568" s="132">
        <v>0.68975599825174239</v>
      </c>
      <c r="Q4568" s="133">
        <v>3978.5592418733772</v>
      </c>
      <c r="R4568" s="426">
        <v>1.1605702155430984</v>
      </c>
    </row>
    <row r="4569" spans="1:18">
      <c r="A4569" s="134">
        <f t="shared" si="71"/>
        <v>4564</v>
      </c>
      <c r="B4569" s="131">
        <v>8928738.1249493137</v>
      </c>
      <c r="C4569" s="131">
        <v>6044421.4307470601</v>
      </c>
      <c r="D4569" s="131">
        <v>1911439.5229394988</v>
      </c>
      <c r="E4569" s="131">
        <v>6480862.8873732015</v>
      </c>
      <c r="F4569" s="133">
        <v>190790737805.08163</v>
      </c>
      <c r="G4569" s="133">
        <v>44680492225.358688</v>
      </c>
      <c r="H4569" s="133">
        <v>807171402729.32556</v>
      </c>
      <c r="I4569" s="133">
        <v>12317986302155.139</v>
      </c>
      <c r="J4569" s="133">
        <v>357938519095.336</v>
      </c>
      <c r="K4569" s="133">
        <v>190758696250.55765</v>
      </c>
      <c r="L4569" s="133">
        <v>3931975132799.731</v>
      </c>
      <c r="M4569" s="133">
        <v>17605830053030.09</v>
      </c>
      <c r="N4569" s="133">
        <v>18787351904037.051</v>
      </c>
      <c r="O4569" s="132">
        <v>0.593738469213557</v>
      </c>
      <c r="P4569" s="132">
        <v>0.68011924412542302</v>
      </c>
      <c r="Q4569" s="133">
        <v>4634.2752599992727</v>
      </c>
      <c r="R4569" s="426">
        <v>0.98302996961082689</v>
      </c>
    </row>
    <row r="4570" spans="1:18">
      <c r="A4570" s="134">
        <f t="shared" si="71"/>
        <v>4565</v>
      </c>
      <c r="B4570" s="131">
        <v>12109809.054424476</v>
      </c>
      <c r="C4570" s="131">
        <v>18551345.248155084</v>
      </c>
      <c r="D4570" s="131">
        <v>743133.91321975028</v>
      </c>
      <c r="E4570" s="131">
        <v>3131341.8274629107</v>
      </c>
      <c r="F4570" s="133">
        <v>178842759119.39252</v>
      </c>
      <c r="G4570" s="133">
        <v>54696569541.578217</v>
      </c>
      <c r="H4570" s="133">
        <v>358338514473.06677</v>
      </c>
      <c r="I4570" s="133">
        <v>24627833909745.07</v>
      </c>
      <c r="J4570" s="133">
        <v>190019639719.41473</v>
      </c>
      <c r="K4570" s="133">
        <v>65126770813.764854</v>
      </c>
      <c r="L4570" s="133">
        <v>1740585349052.1475</v>
      </c>
      <c r="M4570" s="133">
        <v>26981904183803.465</v>
      </c>
      <c r="N4570" s="133">
        <v>28602094086636.512</v>
      </c>
      <c r="O4570" s="132">
        <v>0.724883485827721</v>
      </c>
      <c r="P4570" s="132">
        <v>0.78391826483471683</v>
      </c>
      <c r="Q4570" s="133">
        <v>7055.2772784007184</v>
      </c>
      <c r="R4570" s="426">
        <v>1.1095711289620118</v>
      </c>
    </row>
    <row r="4571" spans="1:18">
      <c r="A4571" s="134">
        <f t="shared" si="71"/>
        <v>4566</v>
      </c>
      <c r="B4571" s="131">
        <v>15808418.427138165</v>
      </c>
      <c r="C4571" s="131">
        <v>25116647.073440235</v>
      </c>
      <c r="D4571" s="131">
        <v>844730.66026630218</v>
      </c>
      <c r="E4571" s="131">
        <v>5517604.7133055571</v>
      </c>
      <c r="F4571" s="133">
        <v>307629736059.40735</v>
      </c>
      <c r="G4571" s="133">
        <v>65327408623.521011</v>
      </c>
      <c r="H4571" s="133">
        <v>939179100901.29504</v>
      </c>
      <c r="I4571" s="133">
        <v>30918223238675.094</v>
      </c>
      <c r="J4571" s="133">
        <v>458532855828.84155</v>
      </c>
      <c r="K4571" s="133">
        <v>59136195444.394379</v>
      </c>
      <c r="L4571" s="133">
        <v>1959253150735.1582</v>
      </c>
      <c r="M4571" s="133">
        <v>34334324541584.781</v>
      </c>
      <c r="N4571" s="133">
        <v>36659435039056.398</v>
      </c>
      <c r="O4571" s="132">
        <v>0.70617549462439788</v>
      </c>
      <c r="P4571" s="132">
        <v>0.77876088377846076</v>
      </c>
      <c r="Q4571" s="133">
        <v>9042.7812133834232</v>
      </c>
      <c r="R4571" s="426">
        <v>1.0778606433346634</v>
      </c>
    </row>
    <row r="4572" spans="1:18">
      <c r="A4572" s="134">
        <f t="shared" si="71"/>
        <v>4567</v>
      </c>
      <c r="B4572" s="131">
        <v>12132303.182126496</v>
      </c>
      <c r="C4572" s="131">
        <v>6480174.4629017944</v>
      </c>
      <c r="D4572" s="131">
        <v>834707.35159494076</v>
      </c>
      <c r="E4572" s="131">
        <v>3216863.7586665908</v>
      </c>
      <c r="F4572" s="133">
        <v>293744563415.09955</v>
      </c>
      <c r="G4572" s="133">
        <v>63007184887.639084</v>
      </c>
      <c r="H4572" s="133">
        <v>709990920810.19019</v>
      </c>
      <c r="I4572" s="133">
        <v>14935344283899.154</v>
      </c>
      <c r="J4572" s="133">
        <v>190661055300.13623</v>
      </c>
      <c r="K4572" s="133">
        <v>90649758958.696732</v>
      </c>
      <c r="L4572" s="133">
        <v>2222793621025.5161</v>
      </c>
      <c r="M4572" s="133">
        <v>18149439639993.695</v>
      </c>
      <c r="N4572" s="133">
        <v>19378399818061.199</v>
      </c>
      <c r="O4572" s="132">
        <v>0.62189301860017654</v>
      </c>
      <c r="P4572" s="132">
        <v>0.69560417048730627</v>
      </c>
      <c r="Q4572" s="133">
        <v>4780.0690227087316</v>
      </c>
      <c r="R4572" s="426">
        <v>1.2508448498892253</v>
      </c>
    </row>
    <row r="4573" spans="1:18">
      <c r="A4573" s="134">
        <f t="shared" si="71"/>
        <v>4568</v>
      </c>
      <c r="B4573" s="131">
        <v>11397473.296079677</v>
      </c>
      <c r="C4573" s="131">
        <v>8915901.4379210174</v>
      </c>
      <c r="D4573" s="131">
        <v>745788.37937208288</v>
      </c>
      <c r="E4573" s="131">
        <v>6026662.4801408658</v>
      </c>
      <c r="F4573" s="133">
        <v>156277616749.91589</v>
      </c>
      <c r="G4573" s="133">
        <v>41584423719.168571</v>
      </c>
      <c r="H4573" s="133">
        <v>318753154657.08032</v>
      </c>
      <c r="I4573" s="133">
        <v>14825122033319.035</v>
      </c>
      <c r="J4573" s="133">
        <v>409684516761.7146</v>
      </c>
      <c r="K4573" s="133">
        <v>74073502937.188904</v>
      </c>
      <c r="L4573" s="133">
        <v>1440215452530.4133</v>
      </c>
      <c r="M4573" s="133">
        <v>17067848660205.434</v>
      </c>
      <c r="N4573" s="133">
        <v>18174223159066.051</v>
      </c>
      <c r="O4573" s="132">
        <v>0.61076922791233512</v>
      </c>
      <c r="P4573" s="132">
        <v>0.67280932510105051</v>
      </c>
      <c r="Q4573" s="133">
        <v>4483.0348197005551</v>
      </c>
      <c r="R4573" s="426">
        <v>1.1030644681962523</v>
      </c>
    </row>
    <row r="4574" spans="1:18">
      <c r="A4574" s="134">
        <f t="shared" si="71"/>
        <v>4569</v>
      </c>
      <c r="B4574" s="131">
        <v>7111963.2354232501</v>
      </c>
      <c r="C4574" s="131">
        <v>3655425.3275629277</v>
      </c>
      <c r="D4574" s="131">
        <v>780214.77435917896</v>
      </c>
      <c r="E4574" s="131">
        <v>4062139.5895731295</v>
      </c>
      <c r="F4574" s="133">
        <v>154897925823.33801</v>
      </c>
      <c r="G4574" s="133">
        <v>46205040152.215317</v>
      </c>
      <c r="H4574" s="133">
        <v>521171048798.67279</v>
      </c>
      <c r="I4574" s="133">
        <v>5868194916305.749</v>
      </c>
      <c r="J4574" s="133">
        <v>237252907552.81061</v>
      </c>
      <c r="K4574" s="133">
        <v>73967088335.015335</v>
      </c>
      <c r="L4574" s="133">
        <v>1938193173081.2886</v>
      </c>
      <c r="M4574" s="133">
        <v>8638779134073.5371</v>
      </c>
      <c r="N4574" s="133">
        <v>9211966037068.0781</v>
      </c>
      <c r="O4574" s="132">
        <v>0.53243763601742677</v>
      </c>
      <c r="P4574" s="132">
        <v>0.60879949211080076</v>
      </c>
      <c r="Q4574" s="133">
        <v>2272.3152533468374</v>
      </c>
      <c r="R4574" s="426">
        <v>1.2257384171575516</v>
      </c>
    </row>
    <row r="4575" spans="1:18">
      <c r="A4575" s="134">
        <f t="shared" si="71"/>
        <v>4570</v>
      </c>
      <c r="B4575" s="131">
        <v>8611677.5159323644</v>
      </c>
      <c r="C4575" s="131">
        <v>4695134.4415950635</v>
      </c>
      <c r="D4575" s="131">
        <v>1105161.6525871346</v>
      </c>
      <c r="E4575" s="131">
        <v>7620217.1341954069</v>
      </c>
      <c r="F4575" s="133">
        <v>210183671176.27283</v>
      </c>
      <c r="G4575" s="133">
        <v>59158388429.966476</v>
      </c>
      <c r="H4575" s="133">
        <v>105456828504.75787</v>
      </c>
      <c r="I4575" s="133">
        <v>10200162741163.826</v>
      </c>
      <c r="J4575" s="133">
        <v>402733155331.47827</v>
      </c>
      <c r="K4575" s="133">
        <v>85327227624.455307</v>
      </c>
      <c r="L4575" s="133">
        <v>2075455856367.3804</v>
      </c>
      <c r="M4575" s="133">
        <v>12869135808991.898</v>
      </c>
      <c r="N4575" s="133">
        <v>13743522690792.98</v>
      </c>
      <c r="O4575" s="132">
        <v>0.54813894694317211</v>
      </c>
      <c r="P4575" s="132">
        <v>0.605971980510425</v>
      </c>
      <c r="Q4575" s="133">
        <v>3390.1141319173607</v>
      </c>
      <c r="R4575" s="426">
        <v>0.93933295926485605</v>
      </c>
    </row>
    <row r="4576" spans="1:18">
      <c r="A4576" s="134">
        <f t="shared" si="71"/>
        <v>4571</v>
      </c>
      <c r="B4576" s="131">
        <v>8393050.9827517699</v>
      </c>
      <c r="C4576" s="131">
        <v>15558850.867343325</v>
      </c>
      <c r="D4576" s="131">
        <v>754979.48830402037</v>
      </c>
      <c r="E4576" s="131">
        <v>5396627.54422653</v>
      </c>
      <c r="F4576" s="133">
        <v>230011002681.31467</v>
      </c>
      <c r="G4576" s="133">
        <v>56649964925.76152</v>
      </c>
      <c r="H4576" s="133">
        <v>608333543199.00403</v>
      </c>
      <c r="I4576" s="133">
        <v>18807968742783.434</v>
      </c>
      <c r="J4576" s="133">
        <v>266951797741.40704</v>
      </c>
      <c r="K4576" s="133">
        <v>51817939749.495079</v>
      </c>
      <c r="L4576" s="133">
        <v>1433553374408.7095</v>
      </c>
      <c r="M4576" s="133">
        <v>21168625397882.051</v>
      </c>
      <c r="N4576" s="133">
        <v>22467379041992.082</v>
      </c>
      <c r="O4576" s="132">
        <v>0.6701910778771778</v>
      </c>
      <c r="P4576" s="132">
        <v>0.72965712937730431</v>
      </c>
      <c r="Q4576" s="133">
        <v>5542.0273907232568</v>
      </c>
      <c r="R4576" s="426">
        <v>1.0960771357041752</v>
      </c>
    </row>
    <row r="4577" spans="1:18">
      <c r="A4577" s="134">
        <f t="shared" si="71"/>
        <v>4572</v>
      </c>
      <c r="B4577" s="131">
        <v>9730034.4870951883</v>
      </c>
      <c r="C4577" s="131">
        <v>6864970.8624253152</v>
      </c>
      <c r="D4577" s="131">
        <v>600848.16103098565</v>
      </c>
      <c r="E4577" s="131">
        <v>3488749.6406678255</v>
      </c>
      <c r="F4577" s="133">
        <v>288942986185.24084</v>
      </c>
      <c r="G4577" s="133">
        <v>51647733463.771919</v>
      </c>
      <c r="H4577" s="133">
        <v>336250005507.79547</v>
      </c>
      <c r="I4577" s="133">
        <v>13853504040049.934</v>
      </c>
      <c r="J4577" s="133">
        <v>196066090127.98975</v>
      </c>
      <c r="K4577" s="133">
        <v>81634832119.674011</v>
      </c>
      <c r="L4577" s="133">
        <v>1498346224796.3359</v>
      </c>
      <c r="M4577" s="133">
        <v>15965801192601.729</v>
      </c>
      <c r="N4577" s="133">
        <v>17081389288118.119</v>
      </c>
      <c r="O4577" s="132">
        <v>0.65283085398045926</v>
      </c>
      <c r="P4577" s="132">
        <v>0.71966133655558395</v>
      </c>
      <c r="Q4577" s="133">
        <v>4213.4655372763</v>
      </c>
      <c r="R4577" s="426">
        <v>1.2882221743500586</v>
      </c>
    </row>
    <row r="4578" spans="1:18">
      <c r="A4578" s="134">
        <f t="shared" si="71"/>
        <v>4573</v>
      </c>
      <c r="B4578" s="131">
        <v>8205340.4331286252</v>
      </c>
      <c r="C4578" s="131">
        <v>10451678.352020578</v>
      </c>
      <c r="D4578" s="131">
        <v>945282.00459720334</v>
      </c>
      <c r="E4578" s="131">
        <v>3826631.0562202903</v>
      </c>
      <c r="F4578" s="133">
        <v>228694221806.19162</v>
      </c>
      <c r="G4578" s="133">
        <v>31766234143.251865</v>
      </c>
      <c r="H4578" s="133">
        <v>780540922530.57715</v>
      </c>
      <c r="I4578" s="133">
        <v>18497289000945.633</v>
      </c>
      <c r="J4578" s="133">
        <v>210080801772.42511</v>
      </c>
      <c r="K4578" s="133">
        <v>106663042657.37817</v>
      </c>
      <c r="L4578" s="133">
        <v>2313555241285.0039</v>
      </c>
      <c r="M4578" s="133">
        <v>21908129009191.02</v>
      </c>
      <c r="N4578" s="133">
        <v>23403579429898.91</v>
      </c>
      <c r="O4578" s="132">
        <v>0.70758943320082213</v>
      </c>
      <c r="P4578" s="132">
        <v>0.78153638102883716</v>
      </c>
      <c r="Q4578" s="133">
        <v>5772.9598988403823</v>
      </c>
      <c r="R4578" s="426">
        <v>1.0042524333928522</v>
      </c>
    </row>
    <row r="4579" spans="1:18">
      <c r="A4579" s="134">
        <f t="shared" si="71"/>
        <v>4574</v>
      </c>
      <c r="B4579" s="131">
        <v>9980920.3508662693</v>
      </c>
      <c r="C4579" s="131">
        <v>18127212.324291043</v>
      </c>
      <c r="D4579" s="131">
        <v>949672.21019235312</v>
      </c>
      <c r="E4579" s="131">
        <v>3732741.1668418553</v>
      </c>
      <c r="F4579" s="133">
        <v>231065853516.88562</v>
      </c>
      <c r="G4579" s="133">
        <v>40597151666.511475</v>
      </c>
      <c r="H4579" s="133">
        <v>365065792487.26611</v>
      </c>
      <c r="I4579" s="133">
        <v>21956151188897.063</v>
      </c>
      <c r="J4579" s="133">
        <v>201153300260.686</v>
      </c>
      <c r="K4579" s="133">
        <v>73755683417.650543</v>
      </c>
      <c r="L4579" s="133">
        <v>2162987367785.0747</v>
      </c>
      <c r="M4579" s="133">
        <v>24759113332847.742</v>
      </c>
      <c r="N4579" s="133">
        <v>26297214512633.801</v>
      </c>
      <c r="O4579" s="132">
        <v>0.69467139337216544</v>
      </c>
      <c r="P4579" s="132">
        <v>0.76562731168975873</v>
      </c>
      <c r="Q4579" s="133">
        <v>6486.7327362194874</v>
      </c>
      <c r="R4579" s="426">
        <v>1.259957090132046</v>
      </c>
    </row>
    <row r="4580" spans="1:18">
      <c r="A4580" s="134">
        <f t="shared" si="71"/>
        <v>4575</v>
      </c>
      <c r="B4580" s="131">
        <v>13787501.146415224</v>
      </c>
      <c r="C4580" s="131">
        <v>6257447.9666934768</v>
      </c>
      <c r="D4580" s="131">
        <v>1394906.7173369103</v>
      </c>
      <c r="E4580" s="131">
        <v>4570238.9834517743</v>
      </c>
      <c r="F4580" s="133">
        <v>320660252246.76318</v>
      </c>
      <c r="G4580" s="133">
        <v>90786682177.729248</v>
      </c>
      <c r="H4580" s="133">
        <v>403110667391.11926</v>
      </c>
      <c r="I4580" s="133">
        <v>13094392990213.705</v>
      </c>
      <c r="J4580" s="133">
        <v>301217424488.28333</v>
      </c>
      <c r="K4580" s="133">
        <v>115362101953.71028</v>
      </c>
      <c r="L4580" s="133">
        <v>3432231924609.3262</v>
      </c>
      <c r="M4580" s="133">
        <v>17346315108656.145</v>
      </c>
      <c r="N4580" s="133">
        <v>18455420686206.297</v>
      </c>
      <c r="O4580" s="132">
        <v>0.59569487721443959</v>
      </c>
      <c r="P4580" s="132">
        <v>0.67266344180242321</v>
      </c>
      <c r="Q4580" s="133">
        <v>4552.3978012349035</v>
      </c>
      <c r="R4580" s="426">
        <v>1.2040391370235495</v>
      </c>
    </row>
    <row r="4581" spans="1:18">
      <c r="A4581" s="134">
        <f t="shared" si="71"/>
        <v>4576</v>
      </c>
      <c r="B4581" s="131">
        <v>10058809.254289912</v>
      </c>
      <c r="C4581" s="131">
        <v>5030447.7298253579</v>
      </c>
      <c r="D4581" s="131">
        <v>1422184.16286769</v>
      </c>
      <c r="E4581" s="131">
        <v>4025260.6871211389</v>
      </c>
      <c r="F4581" s="133">
        <v>233643325116.14117</v>
      </c>
      <c r="G4581" s="133">
        <v>51727547365.02446</v>
      </c>
      <c r="H4581" s="133">
        <v>533813524788.25616</v>
      </c>
      <c r="I4581" s="133">
        <v>8690781691284.4141</v>
      </c>
      <c r="J4581" s="133">
        <v>188516128815.73444</v>
      </c>
      <c r="K4581" s="133">
        <v>121988837119.78874</v>
      </c>
      <c r="L4581" s="133">
        <v>3199229084704.6987</v>
      </c>
      <c r="M4581" s="133">
        <v>12734329266712.893</v>
      </c>
      <c r="N4581" s="133">
        <v>13599200226515.219</v>
      </c>
      <c r="O4581" s="132">
        <v>0.5835854538779579</v>
      </c>
      <c r="P4581" s="132">
        <v>0.6504780975793788</v>
      </c>
      <c r="Q4581" s="133">
        <v>3354.5141160619683</v>
      </c>
      <c r="R4581" s="426">
        <v>0.99129070182519141</v>
      </c>
    </row>
    <row r="4582" spans="1:18">
      <c r="A4582" s="134">
        <f t="shared" si="71"/>
        <v>4577</v>
      </c>
      <c r="B4582" s="131">
        <v>7901809.4170712354</v>
      </c>
      <c r="C4582" s="131">
        <v>10211242.251864422</v>
      </c>
      <c r="D4582" s="131">
        <v>1083107.2386463196</v>
      </c>
      <c r="E4582" s="131">
        <v>4985826.1766768787</v>
      </c>
      <c r="F4582" s="133">
        <v>227137461337.36102</v>
      </c>
      <c r="G4582" s="133">
        <v>65286778439.050812</v>
      </c>
      <c r="H4582" s="133">
        <v>573904219334.88086</v>
      </c>
      <c r="I4582" s="133">
        <v>15263319630543.381</v>
      </c>
      <c r="J4582" s="133">
        <v>261137836015.78821</v>
      </c>
      <c r="K4582" s="133">
        <v>141140550362.9234</v>
      </c>
      <c r="L4582" s="133">
        <v>2139614455743.4609</v>
      </c>
      <c r="M4582" s="133">
        <v>18379116692000.438</v>
      </c>
      <c r="N4582" s="133">
        <v>19563091392859.063</v>
      </c>
      <c r="O4582" s="132">
        <v>0.65145414495526188</v>
      </c>
      <c r="P4582" s="132">
        <v>0.73625564486557282</v>
      </c>
      <c r="Q4582" s="133">
        <v>4825.6268852637058</v>
      </c>
      <c r="R4582" s="426">
        <v>0.97552287318817099</v>
      </c>
    </row>
    <row r="4583" spans="1:18">
      <c r="A4583" s="134">
        <f t="shared" si="71"/>
        <v>4578</v>
      </c>
      <c r="B4583" s="131">
        <v>7733034.8669510139</v>
      </c>
      <c r="C4583" s="131">
        <v>15235797.424326491</v>
      </c>
      <c r="D4583" s="131">
        <v>1461424.7453747455</v>
      </c>
      <c r="E4583" s="131">
        <v>4304289.1081022304</v>
      </c>
      <c r="F4583" s="133">
        <v>190813515591.08606</v>
      </c>
      <c r="G4583" s="133">
        <v>51177815298.820274</v>
      </c>
      <c r="H4583" s="133">
        <v>673216620588.08667</v>
      </c>
      <c r="I4583" s="133">
        <v>20758777008888.25</v>
      </c>
      <c r="J4583" s="133">
        <v>275208966507.51227</v>
      </c>
      <c r="K4583" s="133">
        <v>112606540647.64102</v>
      </c>
      <c r="L4583" s="133">
        <v>3260237830351.7314</v>
      </c>
      <c r="M4583" s="133">
        <v>25080046966983.219</v>
      </c>
      <c r="N4583" s="133">
        <v>26671693793527.613</v>
      </c>
      <c r="O4583" s="132">
        <v>0.70670263127810751</v>
      </c>
      <c r="P4583" s="132">
        <v>0.78171744558071321</v>
      </c>
      <c r="Q4583" s="133">
        <v>6579.1055238104618</v>
      </c>
      <c r="R4583" s="426">
        <v>1.0941532693779472</v>
      </c>
    </row>
    <row r="4584" spans="1:18">
      <c r="A4584" s="134">
        <f t="shared" si="71"/>
        <v>4579</v>
      </c>
      <c r="B4584" s="131">
        <v>15805406.864192009</v>
      </c>
      <c r="C4584" s="131">
        <v>6002126.9448191058</v>
      </c>
      <c r="D4584" s="131">
        <v>605989.73723192047</v>
      </c>
      <c r="E4584" s="131">
        <v>5817809.4679155713</v>
      </c>
      <c r="F4584" s="133">
        <v>246823231829.21143</v>
      </c>
      <c r="G4584" s="133">
        <v>70610247945.093628</v>
      </c>
      <c r="H4584" s="133">
        <v>351982328588.36609</v>
      </c>
      <c r="I4584" s="133">
        <v>11919973289999.879</v>
      </c>
      <c r="J4584" s="133">
        <v>440066683292.16626</v>
      </c>
      <c r="K4584" s="133">
        <v>83111814998.207779</v>
      </c>
      <c r="L4584" s="133">
        <v>1161479980153.2651</v>
      </c>
      <c r="M4584" s="133">
        <v>13956614097031.883</v>
      </c>
      <c r="N4584" s="133">
        <v>14958747798281.215</v>
      </c>
      <c r="O4584" s="132">
        <v>0.54207490180561013</v>
      </c>
      <c r="P4584" s="132">
        <v>0.60046184191940344</v>
      </c>
      <c r="Q4584" s="133">
        <v>3689.8736552247692</v>
      </c>
      <c r="R4584" s="426">
        <v>0.94434365671065312</v>
      </c>
    </row>
    <row r="4585" spans="1:18">
      <c r="A4585" s="134">
        <f t="shared" si="71"/>
        <v>4580</v>
      </c>
      <c r="B4585" s="131">
        <v>7916835.5765183624</v>
      </c>
      <c r="C4585" s="131">
        <v>4663606.9943563668</v>
      </c>
      <c r="D4585" s="131">
        <v>1228206.7741799899</v>
      </c>
      <c r="E4585" s="131">
        <v>5928088.9922593124</v>
      </c>
      <c r="F4585" s="133">
        <v>191930620056.88669</v>
      </c>
      <c r="G4585" s="133">
        <v>50011576154.785309</v>
      </c>
      <c r="H4585" s="133">
        <v>1179642732688.8506</v>
      </c>
      <c r="I4585" s="133">
        <v>7482957523298.6152</v>
      </c>
      <c r="J4585" s="133">
        <v>600746714118.34851</v>
      </c>
      <c r="K4585" s="133">
        <v>114530772266.58852</v>
      </c>
      <c r="L4585" s="133">
        <v>2323956625869.6328</v>
      </c>
      <c r="M4585" s="133">
        <v>11701834368242.035</v>
      </c>
      <c r="N4585" s="133">
        <v>12670943485473.777</v>
      </c>
      <c r="O4585" s="132">
        <v>0.57075409550420642</v>
      </c>
      <c r="P4585" s="132">
        <v>0.67905499768599109</v>
      </c>
      <c r="Q4585" s="133">
        <v>3125.5410669644248</v>
      </c>
      <c r="R4585" s="426">
        <v>1.0500289071397222</v>
      </c>
    </row>
    <row r="4586" spans="1:18">
      <c r="A4586" s="134">
        <f t="shared" si="71"/>
        <v>4581</v>
      </c>
      <c r="B4586" s="131">
        <v>7864175.2670298163</v>
      </c>
      <c r="C4586" s="131">
        <v>7040238.3994029658</v>
      </c>
      <c r="D4586" s="131">
        <v>668392.50223931868</v>
      </c>
      <c r="E4586" s="131">
        <v>7300157.5964085655</v>
      </c>
      <c r="F4586" s="133">
        <v>185837170892.67996</v>
      </c>
      <c r="G4586" s="133">
        <v>46263856485.288071</v>
      </c>
      <c r="H4586" s="133">
        <v>328953295545.83289</v>
      </c>
      <c r="I4586" s="133">
        <v>12403953477380.779</v>
      </c>
      <c r="J4586" s="133">
        <v>606947271760.30444</v>
      </c>
      <c r="K4586" s="133">
        <v>57425414147.961388</v>
      </c>
      <c r="L4586" s="133">
        <v>1292330927517.467</v>
      </c>
      <c r="M4586" s="133">
        <v>14689610386352.344</v>
      </c>
      <c r="N4586" s="133">
        <v>15751441374736.338</v>
      </c>
      <c r="O4586" s="132">
        <v>0.59112768631046386</v>
      </c>
      <c r="P4586" s="132">
        <v>0.65968343837307086</v>
      </c>
      <c r="Q4586" s="133">
        <v>3885.4073445328904</v>
      </c>
      <c r="R4586" s="426">
        <v>0.95375413072229542</v>
      </c>
    </row>
    <row r="4587" spans="1:18">
      <c r="A4587" s="134">
        <f t="shared" si="71"/>
        <v>4582</v>
      </c>
      <c r="B4587" s="131">
        <v>8216095.309694658</v>
      </c>
      <c r="C4587" s="131">
        <v>8945142.9394859765</v>
      </c>
      <c r="D4587" s="131">
        <v>945321.47955047828</v>
      </c>
      <c r="E4587" s="131">
        <v>5316986.6868547592</v>
      </c>
      <c r="F4587" s="133">
        <v>191756567191.05573</v>
      </c>
      <c r="G4587" s="133">
        <v>48916682900.898018</v>
      </c>
      <c r="H4587" s="133">
        <v>330317148883.45898</v>
      </c>
      <c r="I4587" s="133">
        <v>14808510065979.867</v>
      </c>
      <c r="J4587" s="133">
        <v>317630559319.39221</v>
      </c>
      <c r="K4587" s="133">
        <v>108507336748.52669</v>
      </c>
      <c r="L4587" s="133">
        <v>1677276347030.7761</v>
      </c>
      <c r="M4587" s="133">
        <v>17242241457962.021</v>
      </c>
      <c r="N4587" s="133">
        <v>18365375004318.199</v>
      </c>
      <c r="O4587" s="132">
        <v>0.6451545010109605</v>
      </c>
      <c r="P4587" s="132">
        <v>0.71372391839216798</v>
      </c>
      <c r="Q4587" s="133">
        <v>4530.1862368816473</v>
      </c>
      <c r="R4587" s="426">
        <v>0.99299752301463984</v>
      </c>
    </row>
    <row r="4588" spans="1:18">
      <c r="A4588" s="134">
        <f t="shared" si="71"/>
        <v>4583</v>
      </c>
      <c r="B4588" s="131">
        <v>8963534.4620899539</v>
      </c>
      <c r="C4588" s="131">
        <v>5043821.149202195</v>
      </c>
      <c r="D4588" s="131">
        <v>635895.00068897184</v>
      </c>
      <c r="E4588" s="131">
        <v>4109960.9097585315</v>
      </c>
      <c r="F4588" s="133">
        <v>212261587264.33963</v>
      </c>
      <c r="G4588" s="133">
        <v>40878282494.70504</v>
      </c>
      <c r="H4588" s="133">
        <v>559794428681.90649</v>
      </c>
      <c r="I4588" s="133">
        <v>9963291381864.6621</v>
      </c>
      <c r="J4588" s="133">
        <v>286119650821.95374</v>
      </c>
      <c r="K4588" s="133">
        <v>67749843291.85746</v>
      </c>
      <c r="L4588" s="133">
        <v>1652816603685.4817</v>
      </c>
      <c r="M4588" s="133">
        <v>12529771908345.861</v>
      </c>
      <c r="N4588" s="133">
        <v>13451377238061.891</v>
      </c>
      <c r="O4588" s="132">
        <v>0.60298670643366925</v>
      </c>
      <c r="P4588" s="132">
        <v>0.65766561341324337</v>
      </c>
      <c r="Q4588" s="133">
        <v>3318.0506260636139</v>
      </c>
      <c r="R4588" s="426">
        <v>1.2009272815133134</v>
      </c>
    </row>
    <row r="4589" spans="1:18">
      <c r="A4589" s="134">
        <f t="shared" si="71"/>
        <v>4584</v>
      </c>
      <c r="B4589" s="131">
        <v>10702149.021719107</v>
      </c>
      <c r="C4589" s="131">
        <v>4277401.2659492362</v>
      </c>
      <c r="D4589" s="131">
        <v>706339.52604256338</v>
      </c>
      <c r="E4589" s="131">
        <v>4906349.6018293444</v>
      </c>
      <c r="F4589" s="133">
        <v>255015548065.04266</v>
      </c>
      <c r="G4589" s="133">
        <v>46933121891.64476</v>
      </c>
      <c r="H4589" s="133">
        <v>649555266107.30225</v>
      </c>
      <c r="I4589" s="133">
        <v>7535178932494.5527</v>
      </c>
      <c r="J4589" s="133">
        <v>399553351704.21442</v>
      </c>
      <c r="K4589" s="133">
        <v>54416779920.79512</v>
      </c>
      <c r="L4589" s="133">
        <v>1437628325901.3374</v>
      </c>
      <c r="M4589" s="133">
        <v>10076332656128.203</v>
      </c>
      <c r="N4589" s="133">
        <v>10856768538367.705</v>
      </c>
      <c r="O4589" s="132">
        <v>0.54579217122633172</v>
      </c>
      <c r="P4589" s="132">
        <v>0.61623963842983542</v>
      </c>
      <c r="Q4589" s="133">
        <v>2678.0386133122115</v>
      </c>
      <c r="R4589" s="426">
        <v>1.0915208948748649</v>
      </c>
    </row>
    <row r="4590" spans="1:18">
      <c r="A4590" s="134">
        <f t="shared" si="71"/>
        <v>4585</v>
      </c>
      <c r="B4590" s="131">
        <v>11074809.052746488</v>
      </c>
      <c r="C4590" s="131">
        <v>13772792.672024854</v>
      </c>
      <c r="D4590" s="131">
        <v>629772.93412944837</v>
      </c>
      <c r="E4590" s="131">
        <v>5158633.5587340798</v>
      </c>
      <c r="F4590" s="133">
        <v>207958050345.43622</v>
      </c>
      <c r="G4590" s="133">
        <v>65675213164.762878</v>
      </c>
      <c r="H4590" s="133">
        <v>593662894017.3822</v>
      </c>
      <c r="I4590" s="133">
        <v>20805210949780.254</v>
      </c>
      <c r="J4590" s="133">
        <v>297759378252.50439</v>
      </c>
      <c r="K4590" s="133">
        <v>47468065163.865288</v>
      </c>
      <c r="L4590" s="133">
        <v>1521293656807.3105</v>
      </c>
      <c r="M4590" s="133">
        <v>23265394944021.32</v>
      </c>
      <c r="N4590" s="133">
        <v>24652774594837.195</v>
      </c>
      <c r="O4590" s="132">
        <v>0.68524403567454251</v>
      </c>
      <c r="P4590" s="132">
        <v>0.74437942752482633</v>
      </c>
      <c r="Q4590" s="133">
        <v>6081.0988147107046</v>
      </c>
      <c r="R4590" s="426">
        <v>1.114879765375731</v>
      </c>
    </row>
    <row r="4591" spans="1:18">
      <c r="A4591" s="134">
        <f t="shared" si="71"/>
        <v>4586</v>
      </c>
      <c r="B4591" s="131">
        <v>12585638.153463392</v>
      </c>
      <c r="C4591" s="131">
        <v>13919401.609896144</v>
      </c>
      <c r="D4591" s="131">
        <v>865467.58685496054</v>
      </c>
      <c r="E4591" s="131">
        <v>4622547.2293672096</v>
      </c>
      <c r="F4591" s="133">
        <v>221668509984.05649</v>
      </c>
      <c r="G4591" s="133">
        <v>60961725286.327209</v>
      </c>
      <c r="H4591" s="133">
        <v>824899122605.41626</v>
      </c>
      <c r="I4591" s="133">
        <v>16457441932526.82</v>
      </c>
      <c r="J4591" s="133">
        <v>288685890086.08362</v>
      </c>
      <c r="K4591" s="133">
        <v>79096789182.451874</v>
      </c>
      <c r="L4591" s="133">
        <v>1863247942408.0391</v>
      </c>
      <c r="M4591" s="133">
        <v>19513371676808.813</v>
      </c>
      <c r="N4591" s="133">
        <v>20770381436756.918</v>
      </c>
      <c r="O4591" s="132">
        <v>0.64881856464735965</v>
      </c>
      <c r="P4591" s="132">
        <v>0.71341544368046483</v>
      </c>
      <c r="Q4591" s="133">
        <v>5123.4290667875966</v>
      </c>
      <c r="R4591" s="426">
        <v>0.96593870746422006</v>
      </c>
    </row>
    <row r="4592" spans="1:18">
      <c r="A4592" s="134">
        <f t="shared" si="71"/>
        <v>4587</v>
      </c>
      <c r="B4592" s="131">
        <v>6183502.240395722</v>
      </c>
      <c r="C4592" s="131">
        <v>5488461.9061479112</v>
      </c>
      <c r="D4592" s="131">
        <v>1495473.1346710389</v>
      </c>
      <c r="E4592" s="131">
        <v>2911772.7865339098</v>
      </c>
      <c r="F4592" s="133">
        <v>180301969747.70697</v>
      </c>
      <c r="G4592" s="133">
        <v>35820149380.604004</v>
      </c>
      <c r="H4592" s="133">
        <v>354998823759.72717</v>
      </c>
      <c r="I4592" s="133">
        <v>8420476090525.2451</v>
      </c>
      <c r="J4592" s="133">
        <v>130880952506.13239</v>
      </c>
      <c r="K4592" s="133">
        <v>185225188749.4144</v>
      </c>
      <c r="L4592" s="133">
        <v>2838756174125.8027</v>
      </c>
      <c r="M4592" s="133">
        <v>11930337229666.322</v>
      </c>
      <c r="N4592" s="133">
        <v>12681793729707.457</v>
      </c>
      <c r="O4592" s="132">
        <v>0.60340790270408684</v>
      </c>
      <c r="P4592" s="132">
        <v>0.67007256795253756</v>
      </c>
      <c r="Q4592" s="133">
        <v>3128.2174962277891</v>
      </c>
      <c r="R4592" s="426">
        <v>0.94627023438431324</v>
      </c>
    </row>
    <row r="4593" spans="1:18">
      <c r="A4593" s="134">
        <f t="shared" si="71"/>
        <v>4588</v>
      </c>
      <c r="B4593" s="131">
        <v>9139777.922997091</v>
      </c>
      <c r="C4593" s="131">
        <v>5943918.9046005383</v>
      </c>
      <c r="D4593" s="131">
        <v>900506.04683412181</v>
      </c>
      <c r="E4593" s="131">
        <v>6365155.7023766777</v>
      </c>
      <c r="F4593" s="133">
        <v>212576863234.30905</v>
      </c>
      <c r="G4593" s="133">
        <v>44447290140.642754</v>
      </c>
      <c r="H4593" s="133">
        <v>580219361223.92517</v>
      </c>
      <c r="I4593" s="133">
        <v>11738132773401.662</v>
      </c>
      <c r="J4593" s="133">
        <v>435559971791.23547</v>
      </c>
      <c r="K4593" s="133">
        <v>71778287190.347076</v>
      </c>
      <c r="L4593" s="133">
        <v>1965567901324.4692</v>
      </c>
      <c r="M4593" s="133">
        <v>14791258294931.641</v>
      </c>
      <c r="N4593" s="133">
        <v>15783725655821.602</v>
      </c>
      <c r="O4593" s="132">
        <v>0.59162737989053393</v>
      </c>
      <c r="P4593" s="132">
        <v>0.65986955086458388</v>
      </c>
      <c r="Q4593" s="133">
        <v>3893.3709067147511</v>
      </c>
      <c r="R4593" s="426">
        <v>1.0234276696290256</v>
      </c>
    </row>
    <row r="4594" spans="1:18">
      <c r="A4594" s="134">
        <f t="shared" si="71"/>
        <v>4589</v>
      </c>
      <c r="B4594" s="131">
        <v>9795065.9596037436</v>
      </c>
      <c r="C4594" s="131">
        <v>8783388.9207980968</v>
      </c>
      <c r="D4594" s="131">
        <v>825311.86253695632</v>
      </c>
      <c r="E4594" s="131">
        <v>4318204.1729736188</v>
      </c>
      <c r="F4594" s="133">
        <v>201341524661.79034</v>
      </c>
      <c r="G4594" s="133">
        <v>41273623858.362534</v>
      </c>
      <c r="H4594" s="133">
        <v>787924974395.9165</v>
      </c>
      <c r="I4594" s="133">
        <v>12910888850620.744</v>
      </c>
      <c r="J4594" s="133">
        <v>255135172402.99716</v>
      </c>
      <c r="K4594" s="133">
        <v>85783412570.659882</v>
      </c>
      <c r="L4594" s="133">
        <v>1985268950479.6235</v>
      </c>
      <c r="M4594" s="133">
        <v>16025001360469.941</v>
      </c>
      <c r="N4594" s="133">
        <v>17085156916893.748</v>
      </c>
      <c r="O4594" s="132">
        <v>0.64072012263373279</v>
      </c>
      <c r="P4594" s="132">
        <v>0.69693475746664346</v>
      </c>
      <c r="Q4594" s="133">
        <v>4214.394898099099</v>
      </c>
      <c r="R4594" s="426">
        <v>1.1281102290069567</v>
      </c>
    </row>
    <row r="4595" spans="1:18">
      <c r="A4595" s="134">
        <f t="shared" si="71"/>
        <v>4590</v>
      </c>
      <c r="B4595" s="131">
        <v>8355463.3752871323</v>
      </c>
      <c r="C4595" s="131">
        <v>5945569.4503198201</v>
      </c>
      <c r="D4595" s="131">
        <v>914383.28802791296</v>
      </c>
      <c r="E4595" s="131">
        <v>2241238.239230697</v>
      </c>
      <c r="F4595" s="133">
        <v>238008823569.61584</v>
      </c>
      <c r="G4595" s="133">
        <v>60799055747.490166</v>
      </c>
      <c r="H4595" s="133">
        <v>323276705532.36401</v>
      </c>
      <c r="I4595" s="133">
        <v>11978361252205.74</v>
      </c>
      <c r="J4595" s="133">
        <v>114032807222.24153</v>
      </c>
      <c r="K4595" s="133">
        <v>122042004115.69267</v>
      </c>
      <c r="L4595" s="133">
        <v>2266472169996.3955</v>
      </c>
      <c r="M4595" s="133">
        <v>14804184939072.434</v>
      </c>
      <c r="N4595" s="133">
        <v>15837366658687.928</v>
      </c>
      <c r="O4595" s="132">
        <v>0.66020730750802403</v>
      </c>
      <c r="P4595" s="132">
        <v>0.73426914541570043</v>
      </c>
      <c r="Q4595" s="133">
        <v>3906.6025305100957</v>
      </c>
      <c r="R4595" s="426">
        <v>1.255081907664197</v>
      </c>
    </row>
    <row r="4596" spans="1:18">
      <c r="A4596" s="134">
        <f t="shared" si="71"/>
        <v>4591</v>
      </c>
      <c r="B4596" s="131">
        <v>12174250.617317688</v>
      </c>
      <c r="C4596" s="131">
        <v>5697056.5475262646</v>
      </c>
      <c r="D4596" s="131">
        <v>1426500.6659905212</v>
      </c>
      <c r="E4596" s="131">
        <v>3557043.1660724441</v>
      </c>
      <c r="F4596" s="133">
        <v>262031140527.07483</v>
      </c>
      <c r="G4596" s="133">
        <v>70037824017.986588</v>
      </c>
      <c r="H4596" s="133">
        <v>506071616531.38275</v>
      </c>
      <c r="I4596" s="133">
        <v>8752976490412.5771</v>
      </c>
      <c r="J4596" s="133">
        <v>243370077677.01016</v>
      </c>
      <c r="K4596" s="133">
        <v>132214352903.4113</v>
      </c>
      <c r="L4596" s="133">
        <v>3201223266911.978</v>
      </c>
      <c r="M4596" s="133">
        <v>12835855804436.359</v>
      </c>
      <c r="N4596" s="133">
        <v>13673171014352.146</v>
      </c>
      <c r="O4596" s="132">
        <v>0.55912802758147739</v>
      </c>
      <c r="P4596" s="132">
        <v>0.62336531616924395</v>
      </c>
      <c r="Q4596" s="133">
        <v>3372.7604870133564</v>
      </c>
      <c r="R4596" s="426">
        <v>1.0870683260039569</v>
      </c>
    </row>
    <row r="4597" spans="1:18">
      <c r="A4597" s="134">
        <f t="shared" si="71"/>
        <v>4592</v>
      </c>
      <c r="B4597" s="131">
        <v>6096287.6786705656</v>
      </c>
      <c r="C4597" s="131">
        <v>8366842.9482587399</v>
      </c>
      <c r="D4597" s="131">
        <v>1234356.0696331046</v>
      </c>
      <c r="E4597" s="131">
        <v>4864428.1269567059</v>
      </c>
      <c r="F4597" s="133">
        <v>143284585829.98505</v>
      </c>
      <c r="G4597" s="133">
        <v>43355546703.715622</v>
      </c>
      <c r="H4597" s="133">
        <v>485227286515.44946</v>
      </c>
      <c r="I4597" s="133">
        <v>15654280648763.219</v>
      </c>
      <c r="J4597" s="133">
        <v>322886163761.93921</v>
      </c>
      <c r="K4597" s="133">
        <v>127457002113.98476</v>
      </c>
      <c r="L4597" s="133">
        <v>2714506044395.3369</v>
      </c>
      <c r="M4597" s="133">
        <v>19304357145549.93</v>
      </c>
      <c r="N4597" s="133">
        <v>20587203335127.637</v>
      </c>
      <c r="O4597" s="132">
        <v>0.6779809130755784</v>
      </c>
      <c r="P4597" s="132">
        <v>0.74604518340784731</v>
      </c>
      <c r="Q4597" s="133">
        <v>5078.244532591918</v>
      </c>
      <c r="R4597" s="426">
        <v>1.116109574217387</v>
      </c>
    </row>
    <row r="4598" spans="1:18">
      <c r="A4598" s="134">
        <f t="shared" si="71"/>
        <v>4593</v>
      </c>
      <c r="B4598" s="131">
        <v>15329240.126427244</v>
      </c>
      <c r="C4598" s="131">
        <v>15823863.602641275</v>
      </c>
      <c r="D4598" s="131">
        <v>588192.27389761969</v>
      </c>
      <c r="E4598" s="131">
        <v>3924657.6795487613</v>
      </c>
      <c r="F4598" s="133">
        <v>250164427301.97678</v>
      </c>
      <c r="G4598" s="133">
        <v>69265739527.005646</v>
      </c>
      <c r="H4598" s="133">
        <v>731850871238.18872</v>
      </c>
      <c r="I4598" s="133">
        <v>23914849523369.41</v>
      </c>
      <c r="J4598" s="133">
        <v>273091384612.19254</v>
      </c>
      <c r="K4598" s="133">
        <v>64540632039.998772</v>
      </c>
      <c r="L4598" s="133">
        <v>1371565822410.8381</v>
      </c>
      <c r="M4598" s="133">
        <v>26355898233670.629</v>
      </c>
      <c r="N4598" s="133">
        <v>27960293440892.953</v>
      </c>
      <c r="O4598" s="132">
        <v>0.68772876042972397</v>
      </c>
      <c r="P4598" s="132">
        <v>0.74562804060236409</v>
      </c>
      <c r="Q4598" s="133">
        <v>6896.9643416114832</v>
      </c>
      <c r="R4598" s="426">
        <v>1.0749226439650179</v>
      </c>
    </row>
    <row r="4599" spans="1:18">
      <c r="A4599" s="134">
        <f t="shared" si="71"/>
        <v>4594</v>
      </c>
      <c r="B4599" s="131">
        <v>13749040.422780754</v>
      </c>
      <c r="C4599" s="131">
        <v>10364793.389371492</v>
      </c>
      <c r="D4599" s="131">
        <v>770154.29815681861</v>
      </c>
      <c r="E4599" s="131">
        <v>6172801.1018611863</v>
      </c>
      <c r="F4599" s="133">
        <v>263835620327.97092</v>
      </c>
      <c r="G4599" s="133">
        <v>63905067757.838036</v>
      </c>
      <c r="H4599" s="133">
        <v>748962650176.0769</v>
      </c>
      <c r="I4599" s="133">
        <v>15674506115516.328</v>
      </c>
      <c r="J4599" s="133">
        <v>445625694860.23505</v>
      </c>
      <c r="K4599" s="133">
        <v>77638130809.878159</v>
      </c>
      <c r="L4599" s="133">
        <v>1856813342732.3069</v>
      </c>
      <c r="M4599" s="133">
        <v>18803545934094.824</v>
      </c>
      <c r="N4599" s="133">
        <v>19986791208878.863</v>
      </c>
      <c r="O4599" s="132">
        <v>0.61627778066490424</v>
      </c>
      <c r="P4599" s="132">
        <v>0.67693338822878801</v>
      </c>
      <c r="Q4599" s="133">
        <v>4930.1409000687872</v>
      </c>
      <c r="R4599" s="426">
        <v>1.1060198047760439</v>
      </c>
    </row>
    <row r="4600" spans="1:18">
      <c r="A4600" s="134">
        <f t="shared" si="71"/>
        <v>4595</v>
      </c>
      <c r="B4600" s="131">
        <v>8182672.4787999624</v>
      </c>
      <c r="C4600" s="131">
        <v>7429981.6073804302</v>
      </c>
      <c r="D4600" s="131">
        <v>862101.76949315192</v>
      </c>
      <c r="E4600" s="131">
        <v>5825022.6869039964</v>
      </c>
      <c r="F4600" s="133">
        <v>233211976485.08423</v>
      </c>
      <c r="G4600" s="133">
        <v>49677180888.595093</v>
      </c>
      <c r="H4600" s="133">
        <v>367956837771.80115</v>
      </c>
      <c r="I4600" s="133">
        <v>12637928902939.887</v>
      </c>
      <c r="J4600" s="133">
        <v>270335541154.88266</v>
      </c>
      <c r="K4600" s="133">
        <v>59924932389.45575</v>
      </c>
      <c r="L4600" s="133">
        <v>2525798683966.2739</v>
      </c>
      <c r="M4600" s="133">
        <v>15861944898222.299</v>
      </c>
      <c r="N4600" s="133">
        <v>16888811954946.506</v>
      </c>
      <c r="O4600" s="132">
        <v>0.64422525102953099</v>
      </c>
      <c r="P4600" s="132">
        <v>0.69709188578783421</v>
      </c>
      <c r="Q4600" s="133">
        <v>4165.9624950534053</v>
      </c>
      <c r="R4600" s="426">
        <v>1.1593529519563666</v>
      </c>
    </row>
    <row r="4601" spans="1:18">
      <c r="A4601" s="134">
        <f t="shared" si="71"/>
        <v>4596</v>
      </c>
      <c r="B4601" s="131">
        <v>13003642.269030616</v>
      </c>
      <c r="C4601" s="131">
        <v>4894745.0673394408</v>
      </c>
      <c r="D4601" s="131">
        <v>974036.11125103966</v>
      </c>
      <c r="E4601" s="131">
        <v>5964522.4552373625</v>
      </c>
      <c r="F4601" s="133">
        <v>260929727578.12543</v>
      </c>
      <c r="G4601" s="133">
        <v>63922570483.203957</v>
      </c>
      <c r="H4601" s="133">
        <v>542174148610.7901</v>
      </c>
      <c r="I4601" s="133">
        <v>9172382478890.5371</v>
      </c>
      <c r="J4601" s="133">
        <v>355411014444.59955</v>
      </c>
      <c r="K4601" s="133">
        <v>63219932492.329552</v>
      </c>
      <c r="L4601" s="133">
        <v>1958571849649.3875</v>
      </c>
      <c r="M4601" s="133">
        <v>12091759424087.645</v>
      </c>
      <c r="N4601" s="133">
        <v>12879257911645.857</v>
      </c>
      <c r="O4601" s="132">
        <v>0.54286640822758225</v>
      </c>
      <c r="P4601" s="132">
        <v>0.60942189493691679</v>
      </c>
      <c r="Q4601" s="133">
        <v>3176.9259772190076</v>
      </c>
      <c r="R4601" s="426">
        <v>0.97893108855352051</v>
      </c>
    </row>
    <row r="4602" spans="1:18">
      <c r="A4602" s="134">
        <f t="shared" si="71"/>
        <v>4597</v>
      </c>
      <c r="B4602" s="131">
        <v>11536320.473248927</v>
      </c>
      <c r="C4602" s="131">
        <v>15885133.672796456</v>
      </c>
      <c r="D4602" s="131">
        <v>726192.75898003287</v>
      </c>
      <c r="E4602" s="131">
        <v>4998346.632860003</v>
      </c>
      <c r="F4602" s="133">
        <v>199370872973.78296</v>
      </c>
      <c r="G4602" s="133">
        <v>46012316075.415802</v>
      </c>
      <c r="H4602" s="133">
        <v>837384320636.46912</v>
      </c>
      <c r="I4602" s="133">
        <v>19639441706669.41</v>
      </c>
      <c r="J4602" s="133">
        <v>325425756744.21167</v>
      </c>
      <c r="K4602" s="133">
        <v>83887086266.594513</v>
      </c>
      <c r="L4602" s="133">
        <v>1703806252147.8096</v>
      </c>
      <c r="M4602" s="133">
        <v>22589945122464.492</v>
      </c>
      <c r="N4602" s="133">
        <v>23975616315525.004</v>
      </c>
      <c r="O4602" s="132">
        <v>0.6699179695099422</v>
      </c>
      <c r="P4602" s="132">
        <v>0.73707712442710194</v>
      </c>
      <c r="Q4602" s="133">
        <v>5914.0642120189941</v>
      </c>
      <c r="R4602" s="426">
        <v>1.056343662917703</v>
      </c>
    </row>
    <row r="4603" spans="1:18">
      <c r="A4603" s="134">
        <f t="shared" si="71"/>
        <v>4598</v>
      </c>
      <c r="B4603" s="131">
        <v>10333916.073940884</v>
      </c>
      <c r="C4603" s="131">
        <v>5765867.4434821755</v>
      </c>
      <c r="D4603" s="131">
        <v>799806.42244413274</v>
      </c>
      <c r="E4603" s="131">
        <v>4174849.1488978933</v>
      </c>
      <c r="F4603" s="133">
        <v>264874906122.38263</v>
      </c>
      <c r="G4603" s="133">
        <v>64598691665.299377</v>
      </c>
      <c r="H4603" s="133">
        <v>519558561752.323</v>
      </c>
      <c r="I4603" s="133">
        <v>11081279835920.439</v>
      </c>
      <c r="J4603" s="133">
        <v>259267417926.24524</v>
      </c>
      <c r="K4603" s="133">
        <v>101071739067.41969</v>
      </c>
      <c r="L4603" s="133">
        <v>1574406921511.6353</v>
      </c>
      <c r="M4603" s="133">
        <v>13535584476178.063</v>
      </c>
      <c r="N4603" s="133">
        <v>14564734521048.619</v>
      </c>
      <c r="O4603" s="132">
        <v>0.59623522717029576</v>
      </c>
      <c r="P4603" s="132">
        <v>0.6644832596129735</v>
      </c>
      <c r="Q4603" s="133">
        <v>3592.6824176242276</v>
      </c>
      <c r="R4603" s="426">
        <v>1.0201173215271322</v>
      </c>
    </row>
    <row r="4604" spans="1:18">
      <c r="A4604" s="134">
        <f t="shared" si="71"/>
        <v>4599</v>
      </c>
      <c r="B4604" s="131">
        <v>11408247.809137462</v>
      </c>
      <c r="C4604" s="131">
        <v>5371786.7372660562</v>
      </c>
      <c r="D4604" s="131">
        <v>1704819.0058458969</v>
      </c>
      <c r="E4604" s="131">
        <v>3925562.4018745404</v>
      </c>
      <c r="F4604" s="133">
        <v>259236177257.31274</v>
      </c>
      <c r="G4604" s="133">
        <v>61046161395.453003</v>
      </c>
      <c r="H4604" s="133">
        <v>740662843975.99097</v>
      </c>
      <c r="I4604" s="133">
        <v>10380584148894.881</v>
      </c>
      <c r="J4604" s="133">
        <v>244211479981.17291</v>
      </c>
      <c r="K4604" s="133">
        <v>157911822538.98251</v>
      </c>
      <c r="L4604" s="133">
        <v>4659633472709.8105</v>
      </c>
      <c r="M4604" s="133">
        <v>16183003768100.838</v>
      </c>
      <c r="N4604" s="133">
        <v>17241227365755.859</v>
      </c>
      <c r="O4604" s="132">
        <v>0.59814828637024009</v>
      </c>
      <c r="P4604" s="132">
        <v>0.69572895947849867</v>
      </c>
      <c r="Q4604" s="133">
        <v>4252.8927887902955</v>
      </c>
      <c r="R4604" s="426">
        <v>1.2671100202497827</v>
      </c>
    </row>
    <row r="4605" spans="1:18">
      <c r="A4605" s="134">
        <f t="shared" si="71"/>
        <v>4600</v>
      </c>
      <c r="B4605" s="131">
        <v>9741643.0473005492</v>
      </c>
      <c r="C4605" s="131">
        <v>6353618.0506856358</v>
      </c>
      <c r="D4605" s="131">
        <v>695257.11616418499</v>
      </c>
      <c r="E4605" s="131">
        <v>4359432.8170385892</v>
      </c>
      <c r="F4605" s="133">
        <v>214187035584.60321</v>
      </c>
      <c r="G4605" s="133">
        <v>45740398349.774467</v>
      </c>
      <c r="H4605" s="133">
        <v>536415898120.87903</v>
      </c>
      <c r="I4605" s="133">
        <v>13463096011054.754</v>
      </c>
      <c r="J4605" s="133">
        <v>210616523017.40497</v>
      </c>
      <c r="K4605" s="133">
        <v>76480215668.941147</v>
      </c>
      <c r="L4605" s="133">
        <v>1532787601273.7029</v>
      </c>
      <c r="M4605" s="133">
        <v>15819396249135.682</v>
      </c>
      <c r="N4605" s="133">
        <v>16980354015435.416</v>
      </c>
      <c r="O4605" s="132">
        <v>0.62420169932943181</v>
      </c>
      <c r="P4605" s="132">
        <v>0.68976001618080385</v>
      </c>
      <c r="Q4605" s="133">
        <v>4188.5431710496832</v>
      </c>
      <c r="R4605" s="426">
        <v>0.99754355833408048</v>
      </c>
    </row>
    <row r="4606" spans="1:18">
      <c r="A4606" s="134">
        <f t="shared" si="71"/>
        <v>4601</v>
      </c>
      <c r="B4606" s="131">
        <v>11160989.915642621</v>
      </c>
      <c r="C4606" s="131">
        <v>14679398.026887435</v>
      </c>
      <c r="D4606" s="131">
        <v>1035618.9623927975</v>
      </c>
      <c r="E4606" s="131">
        <v>4201980.7407237925</v>
      </c>
      <c r="F4606" s="133">
        <v>200296614547.81821</v>
      </c>
      <c r="G4606" s="133">
        <v>45079536855.320953</v>
      </c>
      <c r="H4606" s="133">
        <v>367869403234.61963</v>
      </c>
      <c r="I4606" s="133">
        <v>23690052024755.48</v>
      </c>
      <c r="J4606" s="133">
        <v>294569779179.49316</v>
      </c>
      <c r="K4606" s="133">
        <v>113552910560.03587</v>
      </c>
      <c r="L4606" s="133">
        <v>1803022762619.2949</v>
      </c>
      <c r="M4606" s="133">
        <v>26269066880348.922</v>
      </c>
      <c r="N4606" s="133">
        <v>27848433565359.023</v>
      </c>
      <c r="O4606" s="132">
        <v>0.70378499559348162</v>
      </c>
      <c r="P4606" s="132">
        <v>0.76497783214791026</v>
      </c>
      <c r="Q4606" s="133">
        <v>6869.3718710801732</v>
      </c>
      <c r="R4606" s="426">
        <v>0.84483810324489383</v>
      </c>
    </row>
    <row r="4607" spans="1:18">
      <c r="A4607" s="134">
        <f t="shared" si="71"/>
        <v>4602</v>
      </c>
      <c r="B4607" s="131">
        <v>13800280.694103194</v>
      </c>
      <c r="C4607" s="131">
        <v>7825563.4591494463</v>
      </c>
      <c r="D4607" s="131">
        <v>791506.37743564369</v>
      </c>
      <c r="E4607" s="131">
        <v>3312852.0770566342</v>
      </c>
      <c r="F4607" s="133">
        <v>179374234243.71014</v>
      </c>
      <c r="G4607" s="133">
        <v>49435641014.773483</v>
      </c>
      <c r="H4607" s="133">
        <v>483093744096.96631</v>
      </c>
      <c r="I4607" s="133">
        <v>15173310294846.6</v>
      </c>
      <c r="J4607" s="133">
        <v>196054600521.60355</v>
      </c>
      <c r="K4607" s="133">
        <v>61735282418.471703</v>
      </c>
      <c r="L4607" s="133">
        <v>1968368999896.0432</v>
      </c>
      <c r="M4607" s="133">
        <v>17882562921779.688</v>
      </c>
      <c r="N4607" s="133">
        <v>19234880275707.961</v>
      </c>
      <c r="O4607" s="132">
        <v>0.64023907413168279</v>
      </c>
      <c r="P4607" s="132">
        <v>0.70275350016417282</v>
      </c>
      <c r="Q4607" s="133">
        <v>4744.6670635688115</v>
      </c>
      <c r="R4607" s="426">
        <v>1.1793957032961135</v>
      </c>
    </row>
    <row r="4608" spans="1:18">
      <c r="A4608" s="134">
        <f t="shared" si="71"/>
        <v>4603</v>
      </c>
      <c r="B4608" s="131">
        <v>14748760.479710145</v>
      </c>
      <c r="C4608" s="131">
        <v>6668541.112745123</v>
      </c>
      <c r="D4608" s="131">
        <v>689251.38143514248</v>
      </c>
      <c r="E4608" s="131">
        <v>2863484.2994906642</v>
      </c>
      <c r="F4608" s="133">
        <v>239250055119.36487</v>
      </c>
      <c r="G4608" s="133">
        <v>76338930068.964798</v>
      </c>
      <c r="H4608" s="133">
        <v>0</v>
      </c>
      <c r="I4608" s="133">
        <v>13030952058350.971</v>
      </c>
      <c r="J4608" s="133">
        <v>265144083810.36176</v>
      </c>
      <c r="K4608" s="133">
        <v>67913101702.049706</v>
      </c>
      <c r="L4608" s="133">
        <v>1176222927185.5913</v>
      </c>
      <c r="M4608" s="133">
        <v>14540232171048.973</v>
      </c>
      <c r="N4608" s="133">
        <v>15393291988111.936</v>
      </c>
      <c r="O4608" s="132">
        <v>0.59830517483251222</v>
      </c>
      <c r="P4608" s="132">
        <v>0.65143597120206176</v>
      </c>
      <c r="Q4608" s="133">
        <v>3797.0626512362937</v>
      </c>
      <c r="R4608" s="426">
        <v>0.86246552668970733</v>
      </c>
    </row>
    <row r="4609" spans="1:18">
      <c r="A4609" s="134">
        <f t="shared" si="71"/>
        <v>4604</v>
      </c>
      <c r="B4609" s="131">
        <v>9459324.1205130313</v>
      </c>
      <c r="C4609" s="131">
        <v>7916873.0597437778</v>
      </c>
      <c r="D4609" s="131">
        <v>653466.7443986322</v>
      </c>
      <c r="E4609" s="131">
        <v>5930903.8704523696</v>
      </c>
      <c r="F4609" s="133">
        <v>165378239631.78223</v>
      </c>
      <c r="G4609" s="133">
        <v>60417895925.973572</v>
      </c>
      <c r="H4609" s="133">
        <v>392318474478.75476</v>
      </c>
      <c r="I4609" s="133">
        <v>13277415957847.906</v>
      </c>
      <c r="J4609" s="133">
        <v>263936634302.65045</v>
      </c>
      <c r="K4609" s="133">
        <v>68417270049.202728</v>
      </c>
      <c r="L4609" s="133">
        <v>1489746070603.0894</v>
      </c>
      <c r="M4609" s="133">
        <v>15491834407281.604</v>
      </c>
      <c r="N4609" s="133">
        <v>16453807464391.045</v>
      </c>
      <c r="O4609" s="132">
        <v>0.61517302051971168</v>
      </c>
      <c r="P4609" s="132">
        <v>0.67451191935887789</v>
      </c>
      <c r="Q4609" s="133">
        <v>4058.6599566825466</v>
      </c>
      <c r="R4609" s="426">
        <v>1.1514606831034526</v>
      </c>
    </row>
    <row r="4610" spans="1:18">
      <c r="A4610" s="134">
        <f t="shared" si="71"/>
        <v>4605</v>
      </c>
      <c r="B4610" s="131">
        <v>9047251.9011890925</v>
      </c>
      <c r="C4610" s="131">
        <v>5534925.6438668463</v>
      </c>
      <c r="D4610" s="131">
        <v>947225.64415840723</v>
      </c>
      <c r="E4610" s="131">
        <v>5488784.1164720319</v>
      </c>
      <c r="F4610" s="133">
        <v>210718146548.53012</v>
      </c>
      <c r="G4610" s="133">
        <v>45002199521.713028</v>
      </c>
      <c r="H4610" s="133">
        <v>844362707399.08093</v>
      </c>
      <c r="I4610" s="133">
        <v>9245102954601.0586</v>
      </c>
      <c r="J4610" s="133">
        <v>507826479495.95062</v>
      </c>
      <c r="K4610" s="133">
        <v>93792710574.086899</v>
      </c>
      <c r="L4610" s="133">
        <v>2294041709520.356</v>
      </c>
      <c r="M4610" s="133">
        <v>12985126561590.531</v>
      </c>
      <c r="N4610" s="133">
        <v>13895404159866.127</v>
      </c>
      <c r="O4610" s="132">
        <v>0.59724693387174155</v>
      </c>
      <c r="P4610" s="132">
        <v>0.68905213015491185</v>
      </c>
      <c r="Q4610" s="133">
        <v>3427.5787271500067</v>
      </c>
      <c r="R4610" s="426">
        <v>1.0613401345274101</v>
      </c>
    </row>
    <row r="4611" spans="1:18">
      <c r="A4611" s="134">
        <f t="shared" si="71"/>
        <v>4606</v>
      </c>
      <c r="B4611" s="131">
        <v>8491576.8901846278</v>
      </c>
      <c r="C4611" s="131">
        <v>8464460.3709166683</v>
      </c>
      <c r="D4611" s="131">
        <v>1040537.4440071837</v>
      </c>
      <c r="E4611" s="131">
        <v>3548745.4875658145</v>
      </c>
      <c r="F4611" s="133">
        <v>243922066321.69205</v>
      </c>
      <c r="G4611" s="133">
        <v>41838668753.730095</v>
      </c>
      <c r="H4611" s="133">
        <v>528274321589.43933</v>
      </c>
      <c r="I4611" s="133">
        <v>15121003133236.789</v>
      </c>
      <c r="J4611" s="133">
        <v>210134537578.18591</v>
      </c>
      <c r="K4611" s="133">
        <v>129220916694.89557</v>
      </c>
      <c r="L4611" s="133">
        <v>2930139017927.2109</v>
      </c>
      <c r="M4611" s="133">
        <v>18918771927026.523</v>
      </c>
      <c r="N4611" s="133">
        <v>20181855921240.598</v>
      </c>
      <c r="O4611" s="132">
        <v>0.663427307100664</v>
      </c>
      <c r="P4611" s="132">
        <v>0.73447779127174873</v>
      </c>
      <c r="Q4611" s="133">
        <v>4978.2575040060674</v>
      </c>
      <c r="R4611" s="426">
        <v>1.3464644464361697</v>
      </c>
    </row>
    <row r="4612" spans="1:18">
      <c r="A4612" s="134">
        <f t="shared" si="71"/>
        <v>4607</v>
      </c>
      <c r="B4612" s="131">
        <v>8848359.2952620033</v>
      </c>
      <c r="C4612" s="131">
        <v>4753447.207248942</v>
      </c>
      <c r="D4612" s="131">
        <v>732504.95918996667</v>
      </c>
      <c r="E4612" s="131">
        <v>5717166.9214840606</v>
      </c>
      <c r="F4612" s="133">
        <v>184084048288.05865</v>
      </c>
      <c r="G4612" s="133">
        <v>48391214294.398865</v>
      </c>
      <c r="H4612" s="133">
        <v>91571166.921559691</v>
      </c>
      <c r="I4612" s="133">
        <v>8558287156833.7871</v>
      </c>
      <c r="J4612" s="133">
        <v>443298718810.05896</v>
      </c>
      <c r="K4612" s="133">
        <v>81093206693.538864</v>
      </c>
      <c r="L4612" s="133">
        <v>1523272843043.8289</v>
      </c>
      <c r="M4612" s="133">
        <v>10606043496548.135</v>
      </c>
      <c r="N4612" s="133">
        <v>11309706901501.32</v>
      </c>
      <c r="O4612" s="132">
        <v>0.55611574660103336</v>
      </c>
      <c r="P4612" s="132">
        <v>0.61198455851335409</v>
      </c>
      <c r="Q4612" s="133">
        <v>2789.764899235649</v>
      </c>
      <c r="R4612" s="426">
        <v>0.95911515706869332</v>
      </c>
    </row>
    <row r="4613" spans="1:18">
      <c r="A4613" s="134">
        <f t="shared" si="71"/>
        <v>4608</v>
      </c>
      <c r="B4613" s="131">
        <v>8360729.8360277209</v>
      </c>
      <c r="C4613" s="131">
        <v>8773936.3681801092</v>
      </c>
      <c r="D4613" s="131">
        <v>1252719.4949539141</v>
      </c>
      <c r="E4613" s="131">
        <v>8090852.0973248081</v>
      </c>
      <c r="F4613" s="133">
        <v>139997064708.25858</v>
      </c>
      <c r="G4613" s="133">
        <v>54092124673.74868</v>
      </c>
      <c r="H4613" s="133">
        <v>520927830784.95154</v>
      </c>
      <c r="I4613" s="133">
        <v>11479518762785.242</v>
      </c>
      <c r="J4613" s="133">
        <v>426090613663.91162</v>
      </c>
      <c r="K4613" s="133">
        <v>90961280707.539734</v>
      </c>
      <c r="L4613" s="133">
        <v>2203103849792.8506</v>
      </c>
      <c r="M4613" s="133">
        <v>14720602337734.496</v>
      </c>
      <c r="N4613" s="133">
        <v>15675722298017.262</v>
      </c>
      <c r="O4613" s="132">
        <v>0.54106928924058983</v>
      </c>
      <c r="P4613" s="132">
        <v>0.61190587633166427</v>
      </c>
      <c r="Q4613" s="133">
        <v>3866.7297232405676</v>
      </c>
      <c r="R4613" s="426">
        <v>0.95112079395413551</v>
      </c>
    </row>
    <row r="4614" spans="1:18">
      <c r="A4614" s="134">
        <f t="shared" si="71"/>
        <v>4609</v>
      </c>
      <c r="B4614" s="131">
        <v>10151363.157339251</v>
      </c>
      <c r="C4614" s="131">
        <v>6803928.5884152446</v>
      </c>
      <c r="D4614" s="131">
        <v>577943.85630298418</v>
      </c>
      <c r="E4614" s="131">
        <v>4654201.5255913511</v>
      </c>
      <c r="F4614" s="133">
        <v>169111058523.18921</v>
      </c>
      <c r="G4614" s="133">
        <v>40106333341.190918</v>
      </c>
      <c r="H4614" s="133">
        <v>732034841762.23169</v>
      </c>
      <c r="I4614" s="133">
        <v>13974929841214.463</v>
      </c>
      <c r="J4614" s="133">
        <v>307589040736.40619</v>
      </c>
      <c r="K4614" s="133">
        <v>49397639933.745483</v>
      </c>
      <c r="L4614" s="133">
        <v>1450666052220.2429</v>
      </c>
      <c r="M4614" s="133">
        <v>16514617415867.09</v>
      </c>
      <c r="N4614" s="133">
        <v>17703216638798.676</v>
      </c>
      <c r="O4614" s="132">
        <v>0.65230244450361563</v>
      </c>
      <c r="P4614" s="132">
        <v>0.71104551764367185</v>
      </c>
      <c r="Q4614" s="133">
        <v>4366.8516622591706</v>
      </c>
      <c r="R4614" s="426">
        <v>1.051237713758479</v>
      </c>
    </row>
    <row r="4615" spans="1:18">
      <c r="A4615" s="134">
        <f t="shared" si="71"/>
        <v>4610</v>
      </c>
      <c r="B4615" s="131">
        <v>8354980.965993708</v>
      </c>
      <c r="C4615" s="131">
        <v>13305845.236993784</v>
      </c>
      <c r="D4615" s="131">
        <v>783095.68899033335</v>
      </c>
      <c r="E4615" s="131">
        <v>4533623.6118097203</v>
      </c>
      <c r="F4615" s="133">
        <v>199295677591.06125</v>
      </c>
      <c r="G4615" s="133">
        <v>45930313602.44957</v>
      </c>
      <c r="H4615" s="133">
        <v>649319958743.20435</v>
      </c>
      <c r="I4615" s="133">
        <v>19500865348028.883</v>
      </c>
      <c r="J4615" s="133">
        <v>163222597885.1275</v>
      </c>
      <c r="K4615" s="133">
        <v>60708949648.249863</v>
      </c>
      <c r="L4615" s="133">
        <v>2128592062838.926</v>
      </c>
      <c r="M4615" s="133">
        <v>22502708917144.391</v>
      </c>
      <c r="N4615" s="133">
        <v>23915067474124.938</v>
      </c>
      <c r="O4615" s="132">
        <v>0.71296164150507002</v>
      </c>
      <c r="P4615" s="132">
        <v>0.77163999859492616</v>
      </c>
      <c r="Q4615" s="133">
        <v>5899.1286319992441</v>
      </c>
      <c r="R4615" s="426">
        <v>1.1608089108385689</v>
      </c>
    </row>
    <row r="4616" spans="1:18">
      <c r="A4616" s="134">
        <f t="shared" ref="A4616:A4679" si="72">A4615+1</f>
        <v>4611</v>
      </c>
      <c r="B4616" s="131">
        <v>15022487.569756303</v>
      </c>
      <c r="C4616" s="131">
        <v>4796050.8546579443</v>
      </c>
      <c r="D4616" s="131">
        <v>1195825.2860735974</v>
      </c>
      <c r="E4616" s="131">
        <v>2996094.5557539328</v>
      </c>
      <c r="F4616" s="133">
        <v>267007567126.32684</v>
      </c>
      <c r="G4616" s="133">
        <v>55885923456.046295</v>
      </c>
      <c r="H4616" s="133">
        <v>395332371437.70886</v>
      </c>
      <c r="I4616" s="133">
        <v>9518092280677.2656</v>
      </c>
      <c r="J4616" s="133">
        <v>182741463821.55255</v>
      </c>
      <c r="K4616" s="133">
        <v>90483475337.790482</v>
      </c>
      <c r="L4616" s="133">
        <v>2864559905351.6216</v>
      </c>
      <c r="M4616" s="133">
        <v>13051209496625.939</v>
      </c>
      <c r="N4616" s="133">
        <v>14060353219797.818</v>
      </c>
      <c r="O4616" s="132">
        <v>0.56637045437394684</v>
      </c>
      <c r="P4616" s="132">
        <v>0.62182927842202862</v>
      </c>
      <c r="Q4616" s="133">
        <v>3468.2667044395212</v>
      </c>
      <c r="R4616" s="426">
        <v>1.1454028351625793</v>
      </c>
    </row>
    <row r="4617" spans="1:18">
      <c r="A4617" s="134">
        <f t="shared" si="72"/>
        <v>4612</v>
      </c>
      <c r="B4617" s="131">
        <v>7568244.7345650848</v>
      </c>
      <c r="C4617" s="131">
        <v>7527190.2416199986</v>
      </c>
      <c r="D4617" s="131">
        <v>987428.45800649049</v>
      </c>
      <c r="E4617" s="131">
        <v>5343492.5581166111</v>
      </c>
      <c r="F4617" s="133">
        <v>268471409385.177</v>
      </c>
      <c r="G4617" s="133">
        <v>72753301186.960022</v>
      </c>
      <c r="H4617" s="133">
        <v>713691232239.35181</v>
      </c>
      <c r="I4617" s="133">
        <v>13247213843015.82</v>
      </c>
      <c r="J4617" s="133">
        <v>445980002683.81226</v>
      </c>
      <c r="K4617" s="133">
        <v>92333890070.348862</v>
      </c>
      <c r="L4617" s="133">
        <v>2135474465616.2043</v>
      </c>
      <c r="M4617" s="133">
        <v>16634693433625.539</v>
      </c>
      <c r="N4617" s="133">
        <v>17766086484902.984</v>
      </c>
      <c r="O4617" s="132">
        <v>0.65931780127239603</v>
      </c>
      <c r="P4617" s="132">
        <v>0.72769886479812462</v>
      </c>
      <c r="Q4617" s="133">
        <v>4382.359764406262</v>
      </c>
      <c r="R4617" s="426">
        <v>1.0271534905612578</v>
      </c>
    </row>
    <row r="4618" spans="1:18">
      <c r="A4618" s="134">
        <f t="shared" si="72"/>
        <v>4613</v>
      </c>
      <c r="B4618" s="131">
        <v>10840286.707917459</v>
      </c>
      <c r="C4618" s="131">
        <v>4164285.5961950566</v>
      </c>
      <c r="D4618" s="131">
        <v>848056.30348126451</v>
      </c>
      <c r="E4618" s="131">
        <v>5493747.8005424086</v>
      </c>
      <c r="F4618" s="133">
        <v>214504891035.78748</v>
      </c>
      <c r="G4618" s="133">
        <v>48966766715.121674</v>
      </c>
      <c r="H4618" s="133">
        <v>524108479106.96558</v>
      </c>
      <c r="I4618" s="133">
        <v>9596641064826.75</v>
      </c>
      <c r="J4618" s="133">
        <v>403289911984.54688</v>
      </c>
      <c r="K4618" s="133">
        <v>80902253540.970154</v>
      </c>
      <c r="L4618" s="133">
        <v>1964089066564.603</v>
      </c>
      <c r="M4618" s="133">
        <v>12569030776023.836</v>
      </c>
      <c r="N4618" s="133">
        <v>13590412301606.441</v>
      </c>
      <c r="O4618" s="132">
        <v>0.56289485533044081</v>
      </c>
      <c r="P4618" s="132">
        <v>0.6342196773064237</v>
      </c>
      <c r="Q4618" s="133">
        <v>3352.3463990149089</v>
      </c>
      <c r="R4618" s="426">
        <v>1.0843232837154539</v>
      </c>
    </row>
    <row r="4619" spans="1:18">
      <c r="A4619" s="134">
        <f t="shared" si="72"/>
        <v>4614</v>
      </c>
      <c r="B4619" s="131">
        <v>11710931.050676737</v>
      </c>
      <c r="C4619" s="131">
        <v>7649747.261471482</v>
      </c>
      <c r="D4619" s="131">
        <v>812007.38820139109</v>
      </c>
      <c r="E4619" s="131">
        <v>4036872.9800721835</v>
      </c>
      <c r="F4619" s="133">
        <v>193679213891.65591</v>
      </c>
      <c r="G4619" s="133">
        <v>65534521611.772903</v>
      </c>
      <c r="H4619" s="133">
        <v>267142777471.73007</v>
      </c>
      <c r="I4619" s="133">
        <v>14786704591945.867</v>
      </c>
      <c r="J4619" s="133">
        <v>199199998190.17398</v>
      </c>
      <c r="K4619" s="133">
        <v>73428075171.851166</v>
      </c>
      <c r="L4619" s="133">
        <v>2099632397797.6792</v>
      </c>
      <c r="M4619" s="133">
        <v>17426107840577.303</v>
      </c>
      <c r="N4619" s="133">
        <v>18570765509575.836</v>
      </c>
      <c r="O4619" s="132">
        <v>0.64504060114261175</v>
      </c>
      <c r="P4619" s="132">
        <v>0.70750732301706487</v>
      </c>
      <c r="Q4619" s="133">
        <v>4580.8499036940884</v>
      </c>
      <c r="R4619" s="426">
        <v>1.1560281410930808</v>
      </c>
    </row>
    <row r="4620" spans="1:18">
      <c r="A4620" s="134">
        <f t="shared" si="72"/>
        <v>4615</v>
      </c>
      <c r="B4620" s="131">
        <v>7912416.2313752668</v>
      </c>
      <c r="C4620" s="131">
        <v>5218117.6236308441</v>
      </c>
      <c r="D4620" s="131">
        <v>691486.40752109257</v>
      </c>
      <c r="E4620" s="131">
        <v>4558660.1757988036</v>
      </c>
      <c r="F4620" s="133">
        <v>243027740658.55627</v>
      </c>
      <c r="G4620" s="133">
        <v>58490236486.682571</v>
      </c>
      <c r="H4620" s="133">
        <v>588233718575.31311</v>
      </c>
      <c r="I4620" s="133">
        <v>9826300604833.8887</v>
      </c>
      <c r="J4620" s="133">
        <v>251087039870.50983</v>
      </c>
      <c r="K4620" s="133">
        <v>60292458888.946136</v>
      </c>
      <c r="L4620" s="133">
        <v>1930571461512.1924</v>
      </c>
      <c r="M4620" s="133">
        <v>12656485283680.848</v>
      </c>
      <c r="N4620" s="133">
        <v>13598987919954.332</v>
      </c>
      <c r="O4620" s="132">
        <v>0.60786636693376284</v>
      </c>
      <c r="P4620" s="132">
        <v>0.67254588260222592</v>
      </c>
      <c r="Q4620" s="133">
        <v>3354.4617464120206</v>
      </c>
      <c r="R4620" s="426">
        <v>1.2503488803181853</v>
      </c>
    </row>
    <row r="4621" spans="1:18">
      <c r="A4621" s="134">
        <f t="shared" si="72"/>
        <v>4616</v>
      </c>
      <c r="B4621" s="131">
        <v>9722286.4088828303</v>
      </c>
      <c r="C4621" s="131">
        <v>4041061.9636443132</v>
      </c>
      <c r="D4621" s="131">
        <v>820450.4294334217</v>
      </c>
      <c r="E4621" s="131">
        <v>4676815.5355665255</v>
      </c>
      <c r="F4621" s="133">
        <v>263436834802.16608</v>
      </c>
      <c r="G4621" s="133">
        <v>55454650694.084564</v>
      </c>
      <c r="H4621" s="133">
        <v>725465543924.83862</v>
      </c>
      <c r="I4621" s="133">
        <v>8179646338231.4834</v>
      </c>
      <c r="J4621" s="133">
        <v>300319088358.79816</v>
      </c>
      <c r="K4621" s="133">
        <v>77269117547.476776</v>
      </c>
      <c r="L4621" s="133">
        <v>2349937262529.4448</v>
      </c>
      <c r="M4621" s="133">
        <v>11632637350592.043</v>
      </c>
      <c r="N4621" s="133">
        <v>12436696912298.732</v>
      </c>
      <c r="O4621" s="132">
        <v>0.5854476647495831</v>
      </c>
      <c r="P4621" s="132">
        <v>0.64568024529547308</v>
      </c>
      <c r="Q4621" s="133">
        <v>3067.7594751600227</v>
      </c>
      <c r="R4621" s="426">
        <v>1.2251053598775088</v>
      </c>
    </row>
    <row r="4622" spans="1:18">
      <c r="A4622" s="134">
        <f t="shared" si="72"/>
        <v>4617</v>
      </c>
      <c r="B4622" s="131">
        <v>9622490.3839388955</v>
      </c>
      <c r="C4622" s="131">
        <v>5431951.1676135911</v>
      </c>
      <c r="D4622" s="131">
        <v>1061046.1009375995</v>
      </c>
      <c r="E4622" s="131">
        <v>3515799.5540259723</v>
      </c>
      <c r="F4622" s="133">
        <v>206863904852.36307</v>
      </c>
      <c r="G4622" s="133">
        <v>45384809885.096062</v>
      </c>
      <c r="H4622" s="133">
        <v>759658316113.81372</v>
      </c>
      <c r="I4622" s="133">
        <v>10553638156678.02</v>
      </c>
      <c r="J4622" s="133">
        <v>211573138682.85657</v>
      </c>
      <c r="K4622" s="133">
        <v>77119205834.456039</v>
      </c>
      <c r="L4622" s="133">
        <v>1935953241468.75</v>
      </c>
      <c r="M4622" s="133">
        <v>13537942058777.896</v>
      </c>
      <c r="N4622" s="133">
        <v>14530282813851.086</v>
      </c>
      <c r="O4622" s="132">
        <v>0.60613496148793833</v>
      </c>
      <c r="P4622" s="132">
        <v>0.6647941144246301</v>
      </c>
      <c r="Q4622" s="133">
        <v>3584.1842165394883</v>
      </c>
      <c r="R4622" s="426">
        <v>0.89102536402509414</v>
      </c>
    </row>
    <row r="4623" spans="1:18">
      <c r="A4623" s="134">
        <f t="shared" si="72"/>
        <v>4618</v>
      </c>
      <c r="B4623" s="131">
        <v>9141302.9034545589</v>
      </c>
      <c r="C4623" s="131">
        <v>13548192.831047909</v>
      </c>
      <c r="D4623" s="131">
        <v>1236652.2652034976</v>
      </c>
      <c r="E4623" s="131">
        <v>5267180.7672836352</v>
      </c>
      <c r="F4623" s="133">
        <v>240071325709.7702</v>
      </c>
      <c r="G4623" s="133">
        <v>61548049964.881866</v>
      </c>
      <c r="H4623" s="133">
        <v>854501951174.07959</v>
      </c>
      <c r="I4623" s="133">
        <v>22751352245891.633</v>
      </c>
      <c r="J4623" s="133">
        <v>234487464618.56696</v>
      </c>
      <c r="K4623" s="133">
        <v>146310636415.92392</v>
      </c>
      <c r="L4623" s="133">
        <v>2504441683171.167</v>
      </c>
      <c r="M4623" s="133">
        <v>26491093981271.371</v>
      </c>
      <c r="N4623" s="133">
        <v>28265456998915.398</v>
      </c>
      <c r="O4623" s="132">
        <v>0.71146918659574965</v>
      </c>
      <c r="P4623" s="132">
        <v>0.7732367863847468</v>
      </c>
      <c r="Q4623" s="133">
        <v>6972.239022919437</v>
      </c>
      <c r="R4623" s="426">
        <v>0.91484836628392197</v>
      </c>
    </row>
    <row r="4624" spans="1:18">
      <c r="A4624" s="134">
        <f t="shared" si="72"/>
        <v>4619</v>
      </c>
      <c r="B4624" s="131">
        <v>13163132.881109789</v>
      </c>
      <c r="C4624" s="131">
        <v>4378088.7854245258</v>
      </c>
      <c r="D4624" s="131">
        <v>1580442.0469387863</v>
      </c>
      <c r="E4624" s="131">
        <v>3781769.9364183838</v>
      </c>
      <c r="F4624" s="133">
        <v>186650976817.12671</v>
      </c>
      <c r="G4624" s="133">
        <v>54306274128.57608</v>
      </c>
      <c r="H4624" s="133">
        <v>544902317562.48743</v>
      </c>
      <c r="I4624" s="133">
        <v>6513998345750.1201</v>
      </c>
      <c r="J4624" s="133">
        <v>265474631547.2229</v>
      </c>
      <c r="K4624" s="133">
        <v>149629983231.79315</v>
      </c>
      <c r="L4624" s="133">
        <v>3652555053488.1108</v>
      </c>
      <c r="M4624" s="133">
        <v>11126560331579.734</v>
      </c>
      <c r="N4624" s="133">
        <v>11837364226507.164</v>
      </c>
      <c r="O4624" s="132">
        <v>0.51490960172566314</v>
      </c>
      <c r="P4624" s="132">
        <v>0.59054382936665184</v>
      </c>
      <c r="Q4624" s="133">
        <v>2919.9221081665428</v>
      </c>
      <c r="R4624" s="426">
        <v>1.1506687895049261</v>
      </c>
    </row>
    <row r="4625" spans="1:18">
      <c r="A4625" s="134">
        <f t="shared" si="72"/>
        <v>4620</v>
      </c>
      <c r="B4625" s="131">
        <v>10247433.217406619</v>
      </c>
      <c r="C4625" s="131">
        <v>7031694.7378179869</v>
      </c>
      <c r="D4625" s="131">
        <v>658704.28402681707</v>
      </c>
      <c r="E4625" s="131">
        <v>6185508.6060272912</v>
      </c>
      <c r="F4625" s="133">
        <v>202077805843.83661</v>
      </c>
      <c r="G4625" s="133">
        <v>37479068618.152115</v>
      </c>
      <c r="H4625" s="133">
        <v>882697132784.15967</v>
      </c>
      <c r="I4625" s="133">
        <v>10840463701910.053</v>
      </c>
      <c r="J4625" s="133">
        <v>452484475947.72864</v>
      </c>
      <c r="K4625" s="133">
        <v>69508082586.383209</v>
      </c>
      <c r="L4625" s="133">
        <v>1355476041780.999</v>
      </c>
      <c r="M4625" s="133">
        <v>13600629435009.324</v>
      </c>
      <c r="N4625" s="133">
        <v>14573780235251.455</v>
      </c>
      <c r="O4625" s="132">
        <v>0.57619844649066621</v>
      </c>
      <c r="P4625" s="132">
        <v>0.63472833433788411</v>
      </c>
      <c r="Q4625" s="133">
        <v>3594.9137235450062</v>
      </c>
      <c r="R4625" s="426">
        <v>1.0035077295930004</v>
      </c>
    </row>
    <row r="4626" spans="1:18">
      <c r="A4626" s="134">
        <f t="shared" si="72"/>
        <v>4621</v>
      </c>
      <c r="B4626" s="131">
        <v>8981754.4505871534</v>
      </c>
      <c r="C4626" s="131">
        <v>3505829.7998550842</v>
      </c>
      <c r="D4626" s="131">
        <v>942958.85195377038</v>
      </c>
      <c r="E4626" s="131">
        <v>6483834.7821648102</v>
      </c>
      <c r="F4626" s="133">
        <v>156165070571.57306</v>
      </c>
      <c r="G4626" s="133">
        <v>45369186380.33696</v>
      </c>
      <c r="H4626" s="133">
        <v>400706050761.0108</v>
      </c>
      <c r="I4626" s="133">
        <v>7759519434187.2021</v>
      </c>
      <c r="J4626" s="133">
        <v>680446048051.65149</v>
      </c>
      <c r="K4626" s="133">
        <v>144434831078.0191</v>
      </c>
      <c r="L4626" s="133">
        <v>1569485126935.1589</v>
      </c>
      <c r="M4626" s="133">
        <v>10554591491013.043</v>
      </c>
      <c r="N4626" s="133">
        <v>11331273003817.711</v>
      </c>
      <c r="O4626" s="132">
        <v>0.53271935629042999</v>
      </c>
      <c r="P4626" s="132">
        <v>0.61256302411443875</v>
      </c>
      <c r="Q4626" s="133">
        <v>2795.0846087364853</v>
      </c>
      <c r="R4626" s="426">
        <v>0.8715772246061021</v>
      </c>
    </row>
    <row r="4627" spans="1:18">
      <c r="A4627" s="134">
        <f t="shared" si="72"/>
        <v>4622</v>
      </c>
      <c r="B4627" s="131">
        <v>8407156.5905370601</v>
      </c>
      <c r="C4627" s="131">
        <v>16396141.704494838</v>
      </c>
      <c r="D4627" s="131">
        <v>636654.29701291863</v>
      </c>
      <c r="E4627" s="131">
        <v>5573483.0920632519</v>
      </c>
      <c r="F4627" s="133">
        <v>281114902167.60449</v>
      </c>
      <c r="G4627" s="133">
        <v>68944412343.249329</v>
      </c>
      <c r="H4627" s="133">
        <v>650598258899.87842</v>
      </c>
      <c r="I4627" s="133">
        <v>23616478122889.125</v>
      </c>
      <c r="J4627" s="133">
        <v>367322309837.26147</v>
      </c>
      <c r="K4627" s="133">
        <v>58457443802.417389</v>
      </c>
      <c r="L4627" s="133">
        <v>1841504296352.9568</v>
      </c>
      <c r="M4627" s="133">
        <v>26534360431781.641</v>
      </c>
      <c r="N4627" s="133">
        <v>28281446701043.484</v>
      </c>
      <c r="O4627" s="132">
        <v>0.72646243819366141</v>
      </c>
      <c r="P4627" s="132">
        <v>0.78640413791328678</v>
      </c>
      <c r="Q4627" s="133">
        <v>6976.1832020334195</v>
      </c>
      <c r="R4627" s="426">
        <v>1.1971653541992444</v>
      </c>
    </row>
    <row r="4628" spans="1:18">
      <c r="A4628" s="134">
        <f t="shared" si="72"/>
        <v>4623</v>
      </c>
      <c r="B4628" s="131">
        <v>8690083.0232264027</v>
      </c>
      <c r="C4628" s="131">
        <v>4760519.1571010854</v>
      </c>
      <c r="D4628" s="131">
        <v>1022273.2416194724</v>
      </c>
      <c r="E4628" s="131">
        <v>3374277.1577810282</v>
      </c>
      <c r="F4628" s="133">
        <v>251759448848.2204</v>
      </c>
      <c r="G4628" s="133">
        <v>49841674604.531845</v>
      </c>
      <c r="H4628" s="133">
        <v>447540297522.98853</v>
      </c>
      <c r="I4628" s="133">
        <v>8327542431673.3477</v>
      </c>
      <c r="J4628" s="133">
        <v>232760979154.01648</v>
      </c>
      <c r="K4628" s="133">
        <v>67010793190.701645</v>
      </c>
      <c r="L4628" s="133">
        <v>1601541792639.5796</v>
      </c>
      <c r="M4628" s="133">
        <v>10676396294180.633</v>
      </c>
      <c r="N4628" s="133">
        <v>11452425398927.76</v>
      </c>
      <c r="O4628" s="132">
        <v>0.59724486541891075</v>
      </c>
      <c r="P4628" s="132">
        <v>0.66700439525192412</v>
      </c>
      <c r="Q4628" s="133">
        <v>2824.9692646590429</v>
      </c>
      <c r="R4628" s="426">
        <v>0.83824541282347931</v>
      </c>
    </row>
    <row r="4629" spans="1:18">
      <c r="A4629" s="134">
        <f t="shared" si="72"/>
        <v>4624</v>
      </c>
      <c r="B4629" s="131">
        <v>6252489.7325657411</v>
      </c>
      <c r="C4629" s="131">
        <v>3592488.0007870374</v>
      </c>
      <c r="D4629" s="131">
        <v>837366.0761683092</v>
      </c>
      <c r="E4629" s="131">
        <v>4610725.9632320786</v>
      </c>
      <c r="F4629" s="133">
        <v>252520985812.65021</v>
      </c>
      <c r="G4629" s="133">
        <v>42037023940.342361</v>
      </c>
      <c r="H4629" s="133">
        <v>218679793869.77066</v>
      </c>
      <c r="I4629" s="133">
        <v>8630694212028.79</v>
      </c>
      <c r="J4629" s="133">
        <v>302312016662.2049</v>
      </c>
      <c r="K4629" s="133">
        <v>101613408120.26402</v>
      </c>
      <c r="L4629" s="133">
        <v>1948498101955.4133</v>
      </c>
      <c r="M4629" s="133">
        <v>11201797532636.443</v>
      </c>
      <c r="N4629" s="133">
        <v>11995529628040.596</v>
      </c>
      <c r="O4629" s="132">
        <v>0.61263529101163061</v>
      </c>
      <c r="P4629" s="132">
        <v>0.67587870815493933</v>
      </c>
      <c r="Q4629" s="133">
        <v>2958.9367607401568</v>
      </c>
      <c r="R4629" s="426">
        <v>1.1105477756408819</v>
      </c>
    </row>
    <row r="4630" spans="1:18">
      <c r="A4630" s="134">
        <f t="shared" si="72"/>
        <v>4625</v>
      </c>
      <c r="B4630" s="131">
        <v>13899697.529704608</v>
      </c>
      <c r="C4630" s="131">
        <v>9165066.7668411434</v>
      </c>
      <c r="D4630" s="131">
        <v>981726.38175795623</v>
      </c>
      <c r="E4630" s="131">
        <v>3699022.4501342243</v>
      </c>
      <c r="F4630" s="133">
        <v>197717337403.50143</v>
      </c>
      <c r="G4630" s="133">
        <v>54737097286.194214</v>
      </c>
      <c r="H4630" s="133">
        <v>406534913324.73962</v>
      </c>
      <c r="I4630" s="133">
        <v>14442456836200.777</v>
      </c>
      <c r="J4630" s="133">
        <v>216487912881.49747</v>
      </c>
      <c r="K4630" s="133">
        <v>113464765947.8103</v>
      </c>
      <c r="L4630" s="133">
        <v>2037144262805.6675</v>
      </c>
      <c r="M4630" s="133">
        <v>17216088691160.494</v>
      </c>
      <c r="N4630" s="133">
        <v>18385650356850.781</v>
      </c>
      <c r="O4630" s="132">
        <v>0.62602089743064626</v>
      </c>
      <c r="P4630" s="132">
        <v>0.68844831836755005</v>
      </c>
      <c r="Q4630" s="133">
        <v>4535.1875571906221</v>
      </c>
      <c r="R4630" s="426">
        <v>0.9448067136100371</v>
      </c>
    </row>
    <row r="4631" spans="1:18">
      <c r="A4631" s="134">
        <f t="shared" si="72"/>
        <v>4626</v>
      </c>
      <c r="B4631" s="131">
        <v>8044432.4466035701</v>
      </c>
      <c r="C4631" s="131">
        <v>4274866.8681908399</v>
      </c>
      <c r="D4631" s="131">
        <v>1121702.2777245403</v>
      </c>
      <c r="E4631" s="131">
        <v>3103189.0982496403</v>
      </c>
      <c r="F4631" s="133">
        <v>241051180435.87146</v>
      </c>
      <c r="G4631" s="133">
        <v>62289258048.830261</v>
      </c>
      <c r="H4631" s="133">
        <v>484539797687.57373</v>
      </c>
      <c r="I4631" s="133">
        <v>9685518917422.9434</v>
      </c>
      <c r="J4631" s="133">
        <v>162626904071.99283</v>
      </c>
      <c r="K4631" s="133">
        <v>98952656079.519073</v>
      </c>
      <c r="L4631" s="133">
        <v>2081103565364.0491</v>
      </c>
      <c r="M4631" s="133">
        <v>12512741840626.078</v>
      </c>
      <c r="N4631" s="133">
        <v>13418266513682.301</v>
      </c>
      <c r="O4631" s="132">
        <v>0.6096264759922746</v>
      </c>
      <c r="P4631" s="132">
        <v>0.67478289733271435</v>
      </c>
      <c r="Q4631" s="133">
        <v>3309.8832051510362</v>
      </c>
      <c r="R4631" s="426">
        <v>0.84220420958185027</v>
      </c>
    </row>
    <row r="4632" spans="1:18">
      <c r="A4632" s="134">
        <f t="shared" si="72"/>
        <v>4627</v>
      </c>
      <c r="B4632" s="131">
        <v>5984874.827372903</v>
      </c>
      <c r="C4632" s="131">
        <v>4092529.6277214987</v>
      </c>
      <c r="D4632" s="131">
        <v>616744.67286743841</v>
      </c>
      <c r="E4632" s="131">
        <v>4515574.157805454</v>
      </c>
      <c r="F4632" s="133">
        <v>156186268555.78726</v>
      </c>
      <c r="G4632" s="133">
        <v>37294881312.299217</v>
      </c>
      <c r="H4632" s="133">
        <v>437937136209.75549</v>
      </c>
      <c r="I4632" s="133">
        <v>6976049760154.9775</v>
      </c>
      <c r="J4632" s="133">
        <v>235575146797.41806</v>
      </c>
      <c r="K4632" s="133">
        <v>74092955350.635208</v>
      </c>
      <c r="L4632" s="133">
        <v>1294474026018.5959</v>
      </c>
      <c r="M4632" s="133">
        <v>9018129024531.3828</v>
      </c>
      <c r="N4632" s="133">
        <v>9662450873378.1035</v>
      </c>
      <c r="O4632" s="132">
        <v>0.57004940511936686</v>
      </c>
      <c r="P4632" s="132">
        <v>0.64214400243434955</v>
      </c>
      <c r="Q4632" s="133">
        <v>2383.4363279176378</v>
      </c>
      <c r="R4632" s="426">
        <v>1.0279014027920037</v>
      </c>
    </row>
    <row r="4633" spans="1:18">
      <c r="A4633" s="134">
        <f t="shared" si="72"/>
        <v>4628</v>
      </c>
      <c r="B4633" s="131">
        <v>5780603.6209180793</v>
      </c>
      <c r="C4633" s="131">
        <v>3744391.3443382378</v>
      </c>
      <c r="D4633" s="131">
        <v>788922.26386277261</v>
      </c>
      <c r="E4633" s="131">
        <v>6144264.7122648787</v>
      </c>
      <c r="F4633" s="133">
        <v>191656169987.77292</v>
      </c>
      <c r="G4633" s="133">
        <v>34378035502.820572</v>
      </c>
      <c r="H4633" s="133">
        <v>464991889322.43011</v>
      </c>
      <c r="I4633" s="133">
        <v>9184106709134.4883</v>
      </c>
      <c r="J4633" s="133">
        <v>413039473818.57568</v>
      </c>
      <c r="K4633" s="133">
        <v>67913005913.867264</v>
      </c>
      <c r="L4633" s="133">
        <v>1806554810993.9792</v>
      </c>
      <c r="M4633" s="133">
        <v>11936605889183.34</v>
      </c>
      <c r="N4633" s="133">
        <v>12833286814768.574</v>
      </c>
      <c r="O4633" s="132">
        <v>0.57872695694233822</v>
      </c>
      <c r="P4633" s="132">
        <v>0.63971526313418081</v>
      </c>
      <c r="Q4633" s="133">
        <v>3165.5862887934322</v>
      </c>
      <c r="R4633" s="426">
        <v>1.0077555375042715</v>
      </c>
    </row>
    <row r="4634" spans="1:18">
      <c r="A4634" s="134">
        <f t="shared" si="72"/>
        <v>4629</v>
      </c>
      <c r="B4634" s="131">
        <v>10434821.091172105</v>
      </c>
      <c r="C4634" s="131">
        <v>5806174.5658490667</v>
      </c>
      <c r="D4634" s="131">
        <v>680607.15132765856</v>
      </c>
      <c r="E4634" s="131">
        <v>5272591.5122776795</v>
      </c>
      <c r="F4634" s="133">
        <v>220743763500.64697</v>
      </c>
      <c r="G4634" s="133">
        <v>60897876265.947624</v>
      </c>
      <c r="H4634" s="133">
        <v>546409128621.93933</v>
      </c>
      <c r="I4634" s="133">
        <v>10407867280021.342</v>
      </c>
      <c r="J4634" s="133">
        <v>219703466496.33783</v>
      </c>
      <c r="K4634" s="133">
        <v>89073581836.418655</v>
      </c>
      <c r="L4634" s="133">
        <v>1914821558901.3201</v>
      </c>
      <c r="M4634" s="133">
        <v>13177875015877.357</v>
      </c>
      <c r="N4634" s="133">
        <v>14090033328189.709</v>
      </c>
      <c r="O4634" s="132">
        <v>0.57322999648620721</v>
      </c>
      <c r="P4634" s="132">
        <v>0.63744652020627468</v>
      </c>
      <c r="Q4634" s="133">
        <v>3475.5878954587342</v>
      </c>
      <c r="R4634" s="426">
        <v>1.269567038725002</v>
      </c>
    </row>
    <row r="4635" spans="1:18">
      <c r="A4635" s="134">
        <f t="shared" si="72"/>
        <v>4630</v>
      </c>
      <c r="B4635" s="131">
        <v>6609067.268148507</v>
      </c>
      <c r="C4635" s="131">
        <v>13430096.996016465</v>
      </c>
      <c r="D4635" s="131">
        <v>873722.28642623592</v>
      </c>
      <c r="E4635" s="131">
        <v>5550637.5500622075</v>
      </c>
      <c r="F4635" s="133">
        <v>207702400071.12827</v>
      </c>
      <c r="G4635" s="133">
        <v>41387189138.218765</v>
      </c>
      <c r="H4635" s="133">
        <v>566173385407.29749</v>
      </c>
      <c r="I4635" s="133">
        <v>20321604623871.48</v>
      </c>
      <c r="J4635" s="133">
        <v>375930326500.87732</v>
      </c>
      <c r="K4635" s="133">
        <v>90011713573.238251</v>
      </c>
      <c r="L4635" s="133">
        <v>1966806617568.2085</v>
      </c>
      <c r="M4635" s="133">
        <v>23320526666921.102</v>
      </c>
      <c r="N4635" s="133">
        <v>24858552046898.527</v>
      </c>
      <c r="O4635" s="132">
        <v>0.70946724507733971</v>
      </c>
      <c r="P4635" s="132">
        <v>0.77499034970383174</v>
      </c>
      <c r="Q4635" s="133">
        <v>6131.8579296740327</v>
      </c>
      <c r="R4635" s="426">
        <v>1.083519249568234</v>
      </c>
    </row>
    <row r="4636" spans="1:18">
      <c r="A4636" s="134">
        <f t="shared" si="72"/>
        <v>4631</v>
      </c>
      <c r="B4636" s="131">
        <v>10027026.962077649</v>
      </c>
      <c r="C4636" s="131">
        <v>6120323.3639406962</v>
      </c>
      <c r="D4636" s="131">
        <v>964959.64471073356</v>
      </c>
      <c r="E4636" s="131">
        <v>4398247.6537490152</v>
      </c>
      <c r="F4636" s="133">
        <v>229777851699.32587</v>
      </c>
      <c r="G4636" s="133">
        <v>45888916521.776611</v>
      </c>
      <c r="H4636" s="133">
        <v>690782467238.07324</v>
      </c>
      <c r="I4636" s="133">
        <v>10424994281051.35</v>
      </c>
      <c r="J4636" s="133">
        <v>170037206873.25793</v>
      </c>
      <c r="K4636" s="133">
        <v>81353141522.035965</v>
      </c>
      <c r="L4636" s="133">
        <v>2079198569595.9639</v>
      </c>
      <c r="M4636" s="133">
        <v>13446365666280.68</v>
      </c>
      <c r="N4636" s="133">
        <v>14357206948035.258</v>
      </c>
      <c r="O4636" s="132">
        <v>0.57165679880430809</v>
      </c>
      <c r="P4636" s="132">
        <v>0.6403422218977054</v>
      </c>
      <c r="Q4636" s="133">
        <v>3541.4916004033689</v>
      </c>
      <c r="R4636" s="426">
        <v>1.1327657488509926</v>
      </c>
    </row>
    <row r="4637" spans="1:18">
      <c r="A4637" s="134">
        <f t="shared" si="72"/>
        <v>4632</v>
      </c>
      <c r="B4637" s="131">
        <v>14448663.99117868</v>
      </c>
      <c r="C4637" s="131">
        <v>9276491.7642845828</v>
      </c>
      <c r="D4637" s="131">
        <v>794540.0655048117</v>
      </c>
      <c r="E4637" s="131">
        <v>4195135.8025282072</v>
      </c>
      <c r="F4637" s="133">
        <v>300166518736.84326</v>
      </c>
      <c r="G4637" s="133">
        <v>75453527793.272827</v>
      </c>
      <c r="H4637" s="133">
        <v>553418641314.80933</v>
      </c>
      <c r="I4637" s="133">
        <v>16361113634507.723</v>
      </c>
      <c r="J4637" s="133">
        <v>168294318682.2265</v>
      </c>
      <c r="K4637" s="133">
        <v>61606204497.226036</v>
      </c>
      <c r="L4637" s="133">
        <v>1658316017409.1484</v>
      </c>
      <c r="M4637" s="133">
        <v>18802748816411.133</v>
      </c>
      <c r="N4637" s="133">
        <v>20084762658034.52</v>
      </c>
      <c r="O4637" s="132">
        <v>0.62996063662786694</v>
      </c>
      <c r="P4637" s="132">
        <v>0.69186164124509264</v>
      </c>
      <c r="Q4637" s="133">
        <v>4954.3075130820225</v>
      </c>
      <c r="R4637" s="426">
        <v>0.97162855085354705</v>
      </c>
    </row>
    <row r="4638" spans="1:18">
      <c r="A4638" s="134">
        <f t="shared" si="72"/>
        <v>4633</v>
      </c>
      <c r="B4638" s="131">
        <v>11713279.767203964</v>
      </c>
      <c r="C4638" s="131">
        <v>5930153.7559076166</v>
      </c>
      <c r="D4638" s="131">
        <v>1046390.3042140183</v>
      </c>
      <c r="E4638" s="131">
        <v>3891500.2603549939</v>
      </c>
      <c r="F4638" s="133">
        <v>213203531484.15521</v>
      </c>
      <c r="G4638" s="133">
        <v>44488803519.555939</v>
      </c>
      <c r="H4638" s="133">
        <v>640454273469.34558</v>
      </c>
      <c r="I4638" s="133">
        <v>10156582128645.791</v>
      </c>
      <c r="J4638" s="133">
        <v>178649120043.42593</v>
      </c>
      <c r="K4638" s="133">
        <v>99057541769.287384</v>
      </c>
      <c r="L4638" s="133">
        <v>2079736368553.073</v>
      </c>
      <c r="M4638" s="133">
        <v>13154479432480.922</v>
      </c>
      <c r="N4638" s="133">
        <v>14077174698889.332</v>
      </c>
      <c r="O4638" s="132">
        <v>0.57581030112097986</v>
      </c>
      <c r="P4638" s="132">
        <v>0.66011123558965223</v>
      </c>
      <c r="Q4638" s="133">
        <v>3472.4160579401409</v>
      </c>
      <c r="R4638" s="426">
        <v>0.93999047862001794</v>
      </c>
    </row>
    <row r="4639" spans="1:18">
      <c r="A4639" s="134">
        <f t="shared" si="72"/>
        <v>4634</v>
      </c>
      <c r="B4639" s="131">
        <v>10718324.567253619</v>
      </c>
      <c r="C4639" s="131">
        <v>7284857.6743563619</v>
      </c>
      <c r="D4639" s="131">
        <v>1213767.5831859754</v>
      </c>
      <c r="E4639" s="131">
        <v>4217946.4349346366</v>
      </c>
      <c r="F4639" s="133">
        <v>227981847859.0564</v>
      </c>
      <c r="G4639" s="133">
        <v>50958246908.768845</v>
      </c>
      <c r="H4639" s="133">
        <v>0</v>
      </c>
      <c r="I4639" s="133">
        <v>14949572474551.262</v>
      </c>
      <c r="J4639" s="133">
        <v>253453048606.42761</v>
      </c>
      <c r="K4639" s="133">
        <v>107232765012.22557</v>
      </c>
      <c r="L4639" s="133">
        <v>2169567501654.1531</v>
      </c>
      <c r="M4639" s="133">
        <v>17479825789824.066</v>
      </c>
      <c r="N4639" s="133">
        <v>18548865735187.191</v>
      </c>
      <c r="O4639" s="132">
        <v>0.64149750360423474</v>
      </c>
      <c r="P4639" s="132">
        <v>0.70368882981525682</v>
      </c>
      <c r="Q4639" s="133">
        <v>4575.4478873180051</v>
      </c>
      <c r="R4639" s="426">
        <v>0.82683232140646357</v>
      </c>
    </row>
    <row r="4640" spans="1:18">
      <c r="A4640" s="134">
        <f t="shared" si="72"/>
        <v>4635</v>
      </c>
      <c r="B4640" s="131">
        <v>14317056.509184428</v>
      </c>
      <c r="C4640" s="131">
        <v>8456034.4345065914</v>
      </c>
      <c r="D4640" s="131">
        <v>951342.00261946325</v>
      </c>
      <c r="E4640" s="131">
        <v>4422477.9989735</v>
      </c>
      <c r="F4640" s="133">
        <v>192210979714.42996</v>
      </c>
      <c r="G4640" s="133">
        <v>51808935048.861908</v>
      </c>
      <c r="H4640" s="133">
        <v>222785739265.1105</v>
      </c>
      <c r="I4640" s="133">
        <v>13349779607681.965</v>
      </c>
      <c r="J4640" s="133">
        <v>302111639284.96515</v>
      </c>
      <c r="K4640" s="133">
        <v>93906850002.863144</v>
      </c>
      <c r="L4640" s="133">
        <v>2354634144703.8428</v>
      </c>
      <c r="M4640" s="133">
        <v>16323217980938.746</v>
      </c>
      <c r="N4640" s="133">
        <v>17321743096135.893</v>
      </c>
      <c r="O4640" s="132">
        <v>0.59961628079288209</v>
      </c>
      <c r="P4640" s="132">
        <v>0.65194923039396313</v>
      </c>
      <c r="Q4640" s="133">
        <v>4272.7536004281928</v>
      </c>
      <c r="R4640" s="426">
        <v>1.1445631454467895</v>
      </c>
    </row>
    <row r="4641" spans="1:18">
      <c r="A4641" s="134">
        <f t="shared" si="72"/>
        <v>4636</v>
      </c>
      <c r="B4641" s="131">
        <v>9700014.602609966</v>
      </c>
      <c r="C4641" s="131">
        <v>5044444.618937768</v>
      </c>
      <c r="D4641" s="131">
        <v>1073345.3355273097</v>
      </c>
      <c r="E4641" s="131">
        <v>3995689.6221930701</v>
      </c>
      <c r="F4641" s="133">
        <v>306964711430</v>
      </c>
      <c r="G4641" s="133">
        <v>60965997714.363052</v>
      </c>
      <c r="H4641" s="133">
        <v>668774158505.50403</v>
      </c>
      <c r="I4641" s="133">
        <v>10217736251514.67</v>
      </c>
      <c r="J4641" s="133">
        <v>238093296411.66541</v>
      </c>
      <c r="K4641" s="133">
        <v>66424110448.323357</v>
      </c>
      <c r="L4641" s="133">
        <v>2805230834183.5566</v>
      </c>
      <c r="M4641" s="133">
        <v>13996258651063.721</v>
      </c>
      <c r="N4641" s="133">
        <v>14907727307265.611</v>
      </c>
      <c r="O4641" s="132">
        <v>0.6188007357406019</v>
      </c>
      <c r="P4641" s="132">
        <v>0.68637665239875512</v>
      </c>
      <c r="Q4641" s="133">
        <v>3677.2884329712906</v>
      </c>
      <c r="R4641" s="426">
        <v>1.200725804411934</v>
      </c>
    </row>
    <row r="4642" spans="1:18">
      <c r="A4642" s="134">
        <f t="shared" si="72"/>
        <v>4637</v>
      </c>
      <c r="B4642" s="131">
        <v>10074888.601371152</v>
      </c>
      <c r="C4642" s="131">
        <v>5714646.8426315254</v>
      </c>
      <c r="D4642" s="131">
        <v>1425635.5822077559</v>
      </c>
      <c r="E4642" s="131">
        <v>5173998.2842518697</v>
      </c>
      <c r="F4642" s="133">
        <v>224300557017.04608</v>
      </c>
      <c r="G4642" s="133">
        <v>41003616757.570557</v>
      </c>
      <c r="H4642" s="133">
        <v>387150037962.18805</v>
      </c>
      <c r="I4642" s="133">
        <v>11235432395087.506</v>
      </c>
      <c r="J4642" s="133">
        <v>253709717107.7326</v>
      </c>
      <c r="K4642" s="133">
        <v>107778634670.07809</v>
      </c>
      <c r="L4642" s="133">
        <v>2764613885301.2788</v>
      </c>
      <c r="M4642" s="133">
        <v>14748684670128.783</v>
      </c>
      <c r="N4642" s="133">
        <v>15749612468848.65</v>
      </c>
      <c r="O4642" s="132">
        <v>0.58394124451096308</v>
      </c>
      <c r="P4642" s="132">
        <v>0.64820746218311065</v>
      </c>
      <c r="Q4642" s="133">
        <v>3884.9562083987789</v>
      </c>
      <c r="R4642" s="426">
        <v>1.0069993044472592</v>
      </c>
    </row>
    <row r="4643" spans="1:18">
      <c r="A4643" s="134">
        <f t="shared" si="72"/>
        <v>4638</v>
      </c>
      <c r="B4643" s="131">
        <v>10379165.748239849</v>
      </c>
      <c r="C4643" s="131">
        <v>11182532.63029208</v>
      </c>
      <c r="D4643" s="131">
        <v>934917.85043022921</v>
      </c>
      <c r="E4643" s="131">
        <v>3471889.30372437</v>
      </c>
      <c r="F4643" s="133">
        <v>218685923304.2312</v>
      </c>
      <c r="G4643" s="133">
        <v>49879305471.745972</v>
      </c>
      <c r="H4643" s="133">
        <v>819120928178.02881</v>
      </c>
      <c r="I4643" s="133">
        <v>13779983918429.117</v>
      </c>
      <c r="J4643" s="133">
        <v>148793542701.0715</v>
      </c>
      <c r="K4643" s="133">
        <v>72718877136.569778</v>
      </c>
      <c r="L4643" s="133">
        <v>2023331324004.9358</v>
      </c>
      <c r="M4643" s="133">
        <v>16843948590449.725</v>
      </c>
      <c r="N4643" s="133">
        <v>17941742033793.223</v>
      </c>
      <c r="O4643" s="132">
        <v>0.62709294790043324</v>
      </c>
      <c r="P4643" s="132">
        <v>0.69518079305351543</v>
      </c>
      <c r="Q4643" s="133">
        <v>4425.6887108518067</v>
      </c>
      <c r="R4643" s="426">
        <v>1.088055537923903</v>
      </c>
    </row>
    <row r="4644" spans="1:18">
      <c r="A4644" s="134">
        <f t="shared" si="72"/>
        <v>4639</v>
      </c>
      <c r="B4644" s="131">
        <v>9880805.7782472055</v>
      </c>
      <c r="C4644" s="131">
        <v>5127276.4072817732</v>
      </c>
      <c r="D4644" s="131">
        <v>2215473.5395343709</v>
      </c>
      <c r="E4644" s="131">
        <v>6006916.7469303682</v>
      </c>
      <c r="F4644" s="133">
        <v>185046144022.66241</v>
      </c>
      <c r="G4644" s="133">
        <v>35958320862.350334</v>
      </c>
      <c r="H4644" s="133">
        <v>665386365231.84448</v>
      </c>
      <c r="I4644" s="133">
        <v>8198088630246.6621</v>
      </c>
      <c r="J4644" s="133">
        <v>434518040181.93042</v>
      </c>
      <c r="K4644" s="133">
        <v>147380417772.75616</v>
      </c>
      <c r="L4644" s="133">
        <v>3656583376731.1133</v>
      </c>
      <c r="M4644" s="133">
        <v>13101956830164.305</v>
      </c>
      <c r="N4644" s="133">
        <v>13856574268879.631</v>
      </c>
      <c r="O4644" s="132">
        <v>0.54469068705955348</v>
      </c>
      <c r="P4644" s="132">
        <v>0.62588892048116884</v>
      </c>
      <c r="Q4644" s="133">
        <v>3418.0005596644378</v>
      </c>
      <c r="R4644" s="426">
        <v>0.87453291090808294</v>
      </c>
    </row>
    <row r="4645" spans="1:18">
      <c r="A4645" s="134">
        <f t="shared" si="72"/>
        <v>4640</v>
      </c>
      <c r="B4645" s="131">
        <v>10859772.21299248</v>
      </c>
      <c r="C4645" s="131">
        <v>6732373.5366910324</v>
      </c>
      <c r="D4645" s="131">
        <v>598647.1153605812</v>
      </c>
      <c r="E4645" s="131">
        <v>3811874.2975823139</v>
      </c>
      <c r="F4645" s="133">
        <v>222029137103.51715</v>
      </c>
      <c r="G4645" s="133">
        <v>48039574779.88427</v>
      </c>
      <c r="H4645" s="133">
        <v>810649594745.96179</v>
      </c>
      <c r="I4645" s="133">
        <v>11005287980100.766</v>
      </c>
      <c r="J4645" s="133">
        <v>229595630992.7616</v>
      </c>
      <c r="K4645" s="133">
        <v>39992404624.062981</v>
      </c>
      <c r="L4645" s="133">
        <v>1389925450164.7688</v>
      </c>
      <c r="M4645" s="133">
        <v>13475451060628.32</v>
      </c>
      <c r="N4645" s="133">
        <v>14432370945819.711</v>
      </c>
      <c r="O4645" s="132">
        <v>0.5984915522997224</v>
      </c>
      <c r="P4645" s="132">
        <v>0.67004791082546367</v>
      </c>
      <c r="Q4645" s="133">
        <v>3560.0323003995341</v>
      </c>
      <c r="R4645" s="426">
        <v>1.0697674882595098</v>
      </c>
    </row>
    <row r="4646" spans="1:18">
      <c r="A4646" s="134">
        <f t="shared" si="72"/>
        <v>4641</v>
      </c>
      <c r="B4646" s="131">
        <v>11487354.824174779</v>
      </c>
      <c r="C4646" s="131">
        <v>13737032.835974669</v>
      </c>
      <c r="D4646" s="131">
        <v>1432126.1671710201</v>
      </c>
      <c r="E4646" s="131">
        <v>7397392.116229957</v>
      </c>
      <c r="F4646" s="133">
        <v>241239637614.07306</v>
      </c>
      <c r="G4646" s="133">
        <v>84774793457.62973</v>
      </c>
      <c r="H4646" s="133">
        <v>706608178473.34863</v>
      </c>
      <c r="I4646" s="133">
        <v>16603043585694.439</v>
      </c>
      <c r="J4646" s="133">
        <v>273678469019.76166</v>
      </c>
      <c r="K4646" s="133">
        <v>101327992031.69083</v>
      </c>
      <c r="L4646" s="133">
        <v>3513280235951.9819</v>
      </c>
      <c r="M4646" s="133">
        <v>21197938461171.223</v>
      </c>
      <c r="N4646" s="133">
        <v>22511939061505.879</v>
      </c>
      <c r="O4646" s="132">
        <v>0.6198384824243498</v>
      </c>
      <c r="P4646" s="132">
        <v>0.68667381836772057</v>
      </c>
      <c r="Q4646" s="133">
        <v>5553.0190087582332</v>
      </c>
      <c r="R4646" s="426">
        <v>1.0761621187152595</v>
      </c>
    </row>
    <row r="4647" spans="1:18">
      <c r="A4647" s="134">
        <f t="shared" si="72"/>
        <v>4642</v>
      </c>
      <c r="B4647" s="131">
        <v>9571537.6340591311</v>
      </c>
      <c r="C4647" s="131">
        <v>10107211.486701939</v>
      </c>
      <c r="D4647" s="131">
        <v>1097526.6919900414</v>
      </c>
      <c r="E4647" s="131">
        <v>5934036.2837803885</v>
      </c>
      <c r="F4647" s="133">
        <v>260322653417.34406</v>
      </c>
      <c r="G4647" s="133">
        <v>74211270930.449905</v>
      </c>
      <c r="H4647" s="133">
        <v>693637638404.5874</v>
      </c>
      <c r="I4647" s="133">
        <v>18970505371281.824</v>
      </c>
      <c r="J4647" s="133">
        <v>442212511967.39709</v>
      </c>
      <c r="K4647" s="133">
        <v>108703677110.31943</v>
      </c>
      <c r="L4647" s="133">
        <v>1913995593357.8391</v>
      </c>
      <c r="M4647" s="133">
        <v>22129054792121.969</v>
      </c>
      <c r="N4647" s="133">
        <v>23608671772616.43</v>
      </c>
      <c r="O4647" s="132">
        <v>0.66531240295522831</v>
      </c>
      <c r="P4647" s="132">
        <v>0.73103251237741107</v>
      </c>
      <c r="Q4647" s="133">
        <v>5823.5500179122919</v>
      </c>
      <c r="R4647" s="426">
        <v>0.90559595788623803</v>
      </c>
    </row>
    <row r="4648" spans="1:18">
      <c r="A4648" s="134">
        <f t="shared" si="72"/>
        <v>4643</v>
      </c>
      <c r="B4648" s="131">
        <v>8569058.4480432868</v>
      </c>
      <c r="C4648" s="131">
        <v>7221908.3379576951</v>
      </c>
      <c r="D4648" s="131">
        <v>1056456.0232743777</v>
      </c>
      <c r="E4648" s="131">
        <v>4029201.3909327583</v>
      </c>
      <c r="F4648" s="133">
        <v>175346809121.60541</v>
      </c>
      <c r="G4648" s="133">
        <v>34088378863.535244</v>
      </c>
      <c r="H4648" s="133">
        <v>601867485013.30359</v>
      </c>
      <c r="I4648" s="133">
        <v>12796439750591.305</v>
      </c>
      <c r="J4648" s="133">
        <v>245928725668.45801</v>
      </c>
      <c r="K4648" s="133">
        <v>109056230825.48428</v>
      </c>
      <c r="L4648" s="133">
        <v>1993421608555.3926</v>
      </c>
      <c r="M4648" s="133">
        <v>15746713800653.943</v>
      </c>
      <c r="N4648" s="133">
        <v>16784011672176.752</v>
      </c>
      <c r="O4648" s="132">
        <v>0.63831601636912172</v>
      </c>
      <c r="P4648" s="132">
        <v>0.71213661838298126</v>
      </c>
      <c r="Q4648" s="133">
        <v>4140.1114139557849</v>
      </c>
      <c r="R4648" s="426">
        <v>1.0157550609535666</v>
      </c>
    </row>
    <row r="4649" spans="1:18">
      <c r="A4649" s="134">
        <f t="shared" si="72"/>
        <v>4644</v>
      </c>
      <c r="B4649" s="131">
        <v>10537639.287583932</v>
      </c>
      <c r="C4649" s="131">
        <v>9711575.9206258822</v>
      </c>
      <c r="D4649" s="131">
        <v>733851.47013288387</v>
      </c>
      <c r="E4649" s="131">
        <v>4072765.9272448402</v>
      </c>
      <c r="F4649" s="133">
        <v>179464076089.15323</v>
      </c>
      <c r="G4649" s="133">
        <v>40114021182.756653</v>
      </c>
      <c r="H4649" s="133">
        <v>661357347101.57153</v>
      </c>
      <c r="I4649" s="133">
        <v>14361355261070.045</v>
      </c>
      <c r="J4649" s="133">
        <v>316896987439.92078</v>
      </c>
      <c r="K4649" s="133">
        <v>53452084701.024353</v>
      </c>
      <c r="L4649" s="133">
        <v>1441363853561.4343</v>
      </c>
      <c r="M4649" s="133">
        <v>16834425533873.994</v>
      </c>
      <c r="N4649" s="133">
        <v>17971365091331.816</v>
      </c>
      <c r="O4649" s="132">
        <v>0.6511354367282256</v>
      </c>
      <c r="P4649" s="132">
        <v>0.72135895053987653</v>
      </c>
      <c r="Q4649" s="133">
        <v>4432.9958291395697</v>
      </c>
      <c r="R4649" s="426">
        <v>0.98772266840068412</v>
      </c>
    </row>
    <row r="4650" spans="1:18">
      <c r="A4650" s="134">
        <f t="shared" si="72"/>
        <v>4645</v>
      </c>
      <c r="B4650" s="131">
        <v>8120761.1637099702</v>
      </c>
      <c r="C4650" s="131">
        <v>7050519.8918203861</v>
      </c>
      <c r="D4650" s="131">
        <v>741216.9599035813</v>
      </c>
      <c r="E4650" s="131">
        <v>5548982.6126149427</v>
      </c>
      <c r="F4650" s="133">
        <v>228606767329.24951</v>
      </c>
      <c r="G4650" s="133">
        <v>55120418021.430435</v>
      </c>
      <c r="H4650" s="133">
        <v>551732248970.0426</v>
      </c>
      <c r="I4650" s="133">
        <v>12745912660635.73</v>
      </c>
      <c r="J4650" s="133">
        <v>411697722251.71387</v>
      </c>
      <c r="K4650" s="133">
        <v>101766001231.31877</v>
      </c>
      <c r="L4650" s="133">
        <v>1719102666031.6653</v>
      </c>
      <c r="M4650" s="133">
        <v>15530211299120.473</v>
      </c>
      <c r="N4650" s="133">
        <v>16591858116057.4</v>
      </c>
      <c r="O4650" s="132">
        <v>0.62700630174071803</v>
      </c>
      <c r="P4650" s="132">
        <v>0.68921382750984916</v>
      </c>
      <c r="Q4650" s="133">
        <v>4092.7129047995559</v>
      </c>
      <c r="R4650" s="426">
        <v>1.1713352380508149</v>
      </c>
    </row>
    <row r="4651" spans="1:18">
      <c r="A4651" s="134">
        <f t="shared" si="72"/>
        <v>4646</v>
      </c>
      <c r="B4651" s="131">
        <v>14278925.018774651</v>
      </c>
      <c r="C4651" s="131">
        <v>16191611.471276563</v>
      </c>
      <c r="D4651" s="131">
        <v>439954.07049681357</v>
      </c>
      <c r="E4651" s="131">
        <v>6291076.8366358941</v>
      </c>
      <c r="F4651" s="133">
        <v>205703153492.77838</v>
      </c>
      <c r="G4651" s="133">
        <v>53094086622.244614</v>
      </c>
      <c r="H4651" s="133">
        <v>459278814543.3783</v>
      </c>
      <c r="I4651" s="133">
        <v>22776268012869.023</v>
      </c>
      <c r="J4651" s="133">
        <v>398746474278.68097</v>
      </c>
      <c r="K4651" s="133">
        <v>39472310625.892456</v>
      </c>
      <c r="L4651" s="133">
        <v>954247318334.13525</v>
      </c>
      <c r="M4651" s="133">
        <v>24628012930651.109</v>
      </c>
      <c r="N4651" s="133">
        <v>26071544804821.371</v>
      </c>
      <c r="O4651" s="132">
        <v>0.66166923897564911</v>
      </c>
      <c r="P4651" s="132">
        <v>0.72132981099089699</v>
      </c>
      <c r="Q4651" s="133">
        <v>6431.0667994132637</v>
      </c>
      <c r="R4651" s="426">
        <v>1.055898748558685</v>
      </c>
    </row>
    <row r="4652" spans="1:18">
      <c r="A4652" s="134">
        <f t="shared" si="72"/>
        <v>4647</v>
      </c>
      <c r="B4652" s="131">
        <v>7935456.858215183</v>
      </c>
      <c r="C4652" s="131">
        <v>14622433.104133597</v>
      </c>
      <c r="D4652" s="131">
        <v>1100625.2440429463</v>
      </c>
      <c r="E4652" s="131">
        <v>4656681.1052109422</v>
      </c>
      <c r="F4652" s="133">
        <v>242917334273.96091</v>
      </c>
      <c r="G4652" s="133">
        <v>43480551829.331207</v>
      </c>
      <c r="H4652" s="133">
        <v>596370070596.06165</v>
      </c>
      <c r="I4652" s="133">
        <v>23918505047123.555</v>
      </c>
      <c r="J4652" s="133">
        <v>383844514580.99011</v>
      </c>
      <c r="K4652" s="133">
        <v>87775627686.500198</v>
      </c>
      <c r="L4652" s="133">
        <v>3392939435491.6631</v>
      </c>
      <c r="M4652" s="133">
        <v>28379434695478.77</v>
      </c>
      <c r="N4652" s="133">
        <v>30130821924522.605</v>
      </c>
      <c r="O4652" s="132">
        <v>0.73134869525063917</v>
      </c>
      <c r="P4652" s="132">
        <v>0.79345270187389305</v>
      </c>
      <c r="Q4652" s="133">
        <v>7432.3685062956602</v>
      </c>
      <c r="R4652" s="426">
        <v>1.2755430194539772</v>
      </c>
    </row>
    <row r="4653" spans="1:18">
      <c r="A4653" s="134">
        <f t="shared" si="72"/>
        <v>4648</v>
      </c>
      <c r="B4653" s="131">
        <v>11492215.993259992</v>
      </c>
      <c r="C4653" s="131">
        <v>7020765.784047313</v>
      </c>
      <c r="D4653" s="131">
        <v>713034.91300284339</v>
      </c>
      <c r="E4653" s="131">
        <v>3851522.9496264574</v>
      </c>
      <c r="F4653" s="133">
        <v>291540813922.23987</v>
      </c>
      <c r="G4653" s="133">
        <v>59849826096.08815</v>
      </c>
      <c r="H4653" s="133">
        <v>556913397728.07373</v>
      </c>
      <c r="I4653" s="133">
        <v>14249914851475.129</v>
      </c>
      <c r="J4653" s="133">
        <v>162210617833.73608</v>
      </c>
      <c r="K4653" s="133">
        <v>65455857182.807762</v>
      </c>
      <c r="L4653" s="133">
        <v>1904240523501.2229</v>
      </c>
      <c r="M4653" s="133">
        <v>16938735247720.971</v>
      </c>
      <c r="N4653" s="133">
        <v>18152480270030.742</v>
      </c>
      <c r="O4653" s="132">
        <v>0.64765387838242305</v>
      </c>
      <c r="P4653" s="132">
        <v>0.70775323054591943</v>
      </c>
      <c r="Q4653" s="133">
        <v>4477.671502227613</v>
      </c>
      <c r="R4653" s="426">
        <v>1.2261626594623316</v>
      </c>
    </row>
    <row r="4654" spans="1:18">
      <c r="A4654" s="134">
        <f t="shared" si="72"/>
        <v>4649</v>
      </c>
      <c r="B4654" s="131">
        <v>9657660.54743056</v>
      </c>
      <c r="C4654" s="131">
        <v>4883196.4874594407</v>
      </c>
      <c r="D4654" s="131">
        <v>1041865.3900730291</v>
      </c>
      <c r="E4654" s="131">
        <v>3534822.1424069041</v>
      </c>
      <c r="F4654" s="133">
        <v>131809833270.95227</v>
      </c>
      <c r="G4654" s="133">
        <v>43108800501.867325</v>
      </c>
      <c r="H4654" s="133">
        <v>427756054484.31635</v>
      </c>
      <c r="I4654" s="133">
        <v>10174007164921.074</v>
      </c>
      <c r="J4654" s="133">
        <v>190913887190.70392</v>
      </c>
      <c r="K4654" s="133">
        <v>88649288526.603424</v>
      </c>
      <c r="L4654" s="133">
        <v>1776185346891.2915</v>
      </c>
      <c r="M4654" s="133">
        <v>12657511742013.988</v>
      </c>
      <c r="N4654" s="133">
        <v>13543247593327.791</v>
      </c>
      <c r="O4654" s="132">
        <v>0.59039652437212398</v>
      </c>
      <c r="P4654" s="132">
        <v>0.65088047609510269</v>
      </c>
      <c r="Q4654" s="133">
        <v>3340.7122825179554</v>
      </c>
      <c r="R4654" s="426">
        <v>0.78939282242037256</v>
      </c>
    </row>
    <row r="4655" spans="1:18">
      <c r="A4655" s="134">
        <f t="shared" si="72"/>
        <v>4650</v>
      </c>
      <c r="B4655" s="131">
        <v>10797247.433227282</v>
      </c>
      <c r="C4655" s="131">
        <v>4765872.3492518002</v>
      </c>
      <c r="D4655" s="131">
        <v>1144264.566550072</v>
      </c>
      <c r="E4655" s="131">
        <v>5246076.4632460158</v>
      </c>
      <c r="F4655" s="133">
        <v>199633193503.39917</v>
      </c>
      <c r="G4655" s="133">
        <v>53568854168.681427</v>
      </c>
      <c r="H4655" s="133">
        <v>573935328611.19043</v>
      </c>
      <c r="I4655" s="133">
        <v>8018995723611.9141</v>
      </c>
      <c r="J4655" s="133">
        <v>330846383001.76361</v>
      </c>
      <c r="K4655" s="133">
        <v>107038554960.29272</v>
      </c>
      <c r="L4655" s="133">
        <v>3087524692014.0503</v>
      </c>
      <c r="M4655" s="133">
        <v>12118340682199.211</v>
      </c>
      <c r="N4655" s="133">
        <v>12837878257784.121</v>
      </c>
      <c r="O4655" s="132">
        <v>0.55651284983734073</v>
      </c>
      <c r="P4655" s="132">
        <v>0.62609970045160013</v>
      </c>
      <c r="Q4655" s="133">
        <v>3166.7188598382145</v>
      </c>
      <c r="R4655" s="426">
        <v>1.1178725636043496</v>
      </c>
    </row>
    <row r="4656" spans="1:18">
      <c r="A4656" s="134">
        <f t="shared" si="72"/>
        <v>4651</v>
      </c>
      <c r="B4656" s="131">
        <v>11622911.151338581</v>
      </c>
      <c r="C4656" s="131">
        <v>7725398.664764693</v>
      </c>
      <c r="D4656" s="131">
        <v>579711.821575701</v>
      </c>
      <c r="E4656" s="131">
        <v>6212823.358991487</v>
      </c>
      <c r="F4656" s="133">
        <v>186408202940.67371</v>
      </c>
      <c r="G4656" s="133">
        <v>63466855871.47348</v>
      </c>
      <c r="H4656" s="133">
        <v>501336018611.74615</v>
      </c>
      <c r="I4656" s="133">
        <v>12753964115946.521</v>
      </c>
      <c r="J4656" s="133">
        <v>296299440313.06366</v>
      </c>
      <c r="K4656" s="133">
        <v>46012895652.27726</v>
      </c>
      <c r="L4656" s="133">
        <v>1154863411440.571</v>
      </c>
      <c r="M4656" s="133">
        <v>14752475881964.18</v>
      </c>
      <c r="N4656" s="133">
        <v>15645677581014.74</v>
      </c>
      <c r="O4656" s="132">
        <v>0.58503642686264878</v>
      </c>
      <c r="P4656" s="132">
        <v>0.64495265281162151</v>
      </c>
      <c r="Q4656" s="133">
        <v>3859.318594231559</v>
      </c>
      <c r="R4656" s="426">
        <v>1.046356613062881</v>
      </c>
    </row>
    <row r="4657" spans="1:18">
      <c r="A4657" s="134">
        <f t="shared" si="72"/>
        <v>4652</v>
      </c>
      <c r="B4657" s="131">
        <v>14082733.026206953</v>
      </c>
      <c r="C4657" s="131">
        <v>25262501.270096462</v>
      </c>
      <c r="D4657" s="131">
        <v>640585.18393682968</v>
      </c>
      <c r="E4657" s="131">
        <v>4565222.4529612027</v>
      </c>
      <c r="F4657" s="133">
        <v>272860915608.39966</v>
      </c>
      <c r="G4657" s="133">
        <v>67898433421.564758</v>
      </c>
      <c r="H4657" s="133">
        <v>20311280565.339409</v>
      </c>
      <c r="I4657" s="133">
        <v>27582313105753.949</v>
      </c>
      <c r="J4657" s="133">
        <v>271839866230.9469</v>
      </c>
      <c r="K4657" s="133">
        <v>98949712953.068253</v>
      </c>
      <c r="L4657" s="133">
        <v>1599565063326.6677</v>
      </c>
      <c r="M4657" s="133">
        <v>29572979028829.969</v>
      </c>
      <c r="N4657" s="133">
        <v>31268912733825.125</v>
      </c>
      <c r="O4657" s="132">
        <v>0.69465674459205895</v>
      </c>
      <c r="P4657" s="132">
        <v>0.75234995120854964</v>
      </c>
      <c r="Q4657" s="133">
        <v>7713.1013156944064</v>
      </c>
      <c r="R4657" s="426">
        <v>1.2164456214962336</v>
      </c>
    </row>
    <row r="4658" spans="1:18">
      <c r="A4658" s="134">
        <f t="shared" si="72"/>
        <v>4653</v>
      </c>
      <c r="B4658" s="131">
        <v>12221999.383881718</v>
      </c>
      <c r="C4658" s="131">
        <v>15583033.933772501</v>
      </c>
      <c r="D4658" s="131">
        <v>1522272.4742500235</v>
      </c>
      <c r="E4658" s="131">
        <v>6056295.8185235802</v>
      </c>
      <c r="F4658" s="133">
        <v>266931684014.10834</v>
      </c>
      <c r="G4658" s="133">
        <v>83297164868.757095</v>
      </c>
      <c r="H4658" s="133">
        <v>413479276995.22491</v>
      </c>
      <c r="I4658" s="133">
        <v>23909945097272.723</v>
      </c>
      <c r="J4658" s="133">
        <v>384601858725.27686</v>
      </c>
      <c r="K4658" s="133">
        <v>101887183332.01573</v>
      </c>
      <c r="L4658" s="133">
        <v>3175504158012.397</v>
      </c>
      <c r="M4658" s="133">
        <v>27985417574337.641</v>
      </c>
      <c r="N4658" s="133">
        <v>29714593236879.426</v>
      </c>
      <c r="O4658" s="132">
        <v>0.68223559202482598</v>
      </c>
      <c r="P4658" s="132">
        <v>0.75267062267066864</v>
      </c>
      <c r="Q4658" s="133">
        <v>7329.6973943955172</v>
      </c>
      <c r="R4658" s="426">
        <v>1.0062080106177527</v>
      </c>
    </row>
    <row r="4659" spans="1:18">
      <c r="A4659" s="134">
        <f t="shared" si="72"/>
        <v>4654</v>
      </c>
      <c r="B4659" s="131">
        <v>7065521.8078159252</v>
      </c>
      <c r="C4659" s="131">
        <v>9062926.4870767929</v>
      </c>
      <c r="D4659" s="131">
        <v>1057097.8138104703</v>
      </c>
      <c r="E4659" s="131">
        <v>5137401.7786044255</v>
      </c>
      <c r="F4659" s="133">
        <v>178496979737.92279</v>
      </c>
      <c r="G4659" s="133">
        <v>37455939766.919472</v>
      </c>
      <c r="H4659" s="133">
        <v>493663953322.27661</v>
      </c>
      <c r="I4659" s="133">
        <v>11345264327971.777</v>
      </c>
      <c r="J4659" s="133">
        <v>314361127881.90564</v>
      </c>
      <c r="K4659" s="133">
        <v>116919738932.70592</v>
      </c>
      <c r="L4659" s="133">
        <v>2031893200241.9341</v>
      </c>
      <c r="M4659" s="133">
        <v>14302102348350.6</v>
      </c>
      <c r="N4659" s="133">
        <v>15206678082538.266</v>
      </c>
      <c r="O4659" s="132">
        <v>0.59332644473963958</v>
      </c>
      <c r="P4659" s="132">
        <v>0.65334877558620974</v>
      </c>
      <c r="Q4659" s="133">
        <v>3751.0306074342047</v>
      </c>
      <c r="R4659" s="426">
        <v>0.96986666355709594</v>
      </c>
    </row>
    <row r="4660" spans="1:18">
      <c r="A4660" s="134">
        <f t="shared" si="72"/>
        <v>4655</v>
      </c>
      <c r="B4660" s="131">
        <v>7310962.4511614777</v>
      </c>
      <c r="C4660" s="131">
        <v>4704451.7361276569</v>
      </c>
      <c r="D4660" s="131">
        <v>913255.80105553218</v>
      </c>
      <c r="E4660" s="131">
        <v>7149699.3970728051</v>
      </c>
      <c r="F4660" s="133">
        <v>184445937250.23462</v>
      </c>
      <c r="G4660" s="133">
        <v>37237311839.706154</v>
      </c>
      <c r="H4660" s="133">
        <v>638577392943.24121</v>
      </c>
      <c r="I4660" s="133">
        <v>9767924879583.0859</v>
      </c>
      <c r="J4660" s="133">
        <v>473603727054.68256</v>
      </c>
      <c r="K4660" s="133">
        <v>124442293529.86177</v>
      </c>
      <c r="L4660" s="133">
        <v>1830551416806.5178</v>
      </c>
      <c r="M4660" s="133">
        <v>12835099709917.389</v>
      </c>
      <c r="N4660" s="133">
        <v>13734298163349.313</v>
      </c>
      <c r="O4660" s="132">
        <v>0.55993103087678664</v>
      </c>
      <c r="P4660" s="132">
        <v>0.62694367119604988</v>
      </c>
      <c r="Q4660" s="133">
        <v>3387.8387181424055</v>
      </c>
      <c r="R4660" s="426">
        <v>1.0157227581652053</v>
      </c>
    </row>
    <row r="4661" spans="1:18">
      <c r="A4661" s="134">
        <f t="shared" si="72"/>
        <v>4656</v>
      </c>
      <c r="B4661" s="131">
        <v>12714688.776814811</v>
      </c>
      <c r="C4661" s="131">
        <v>3759775.9642608445</v>
      </c>
      <c r="D4661" s="131">
        <v>908709.62046747794</v>
      </c>
      <c r="E4661" s="131">
        <v>5565879.7622503098</v>
      </c>
      <c r="F4661" s="133">
        <v>255775938890.16235</v>
      </c>
      <c r="G4661" s="133">
        <v>73302731675.585785</v>
      </c>
      <c r="H4661" s="133">
        <v>734419813130.2688</v>
      </c>
      <c r="I4661" s="133">
        <v>8176791503040.8311</v>
      </c>
      <c r="J4661" s="133">
        <v>430544866456.45886</v>
      </c>
      <c r="K4661" s="133">
        <v>85126532706.275482</v>
      </c>
      <c r="L4661" s="133">
        <v>1881093968113.4673</v>
      </c>
      <c r="M4661" s="133">
        <v>11307976683447.301</v>
      </c>
      <c r="N4661" s="133">
        <v>12225599418115.867</v>
      </c>
      <c r="O4661" s="132">
        <v>0.52411839535387716</v>
      </c>
      <c r="P4661" s="132">
        <v>0.5963883628895551</v>
      </c>
      <c r="Q4661" s="133">
        <v>3015.6880656427893</v>
      </c>
      <c r="R4661" s="426">
        <v>1.129858811328871</v>
      </c>
    </row>
    <row r="4662" spans="1:18">
      <c r="A4662" s="134">
        <f t="shared" si="72"/>
        <v>4657</v>
      </c>
      <c r="B4662" s="131">
        <v>14299084.439527331</v>
      </c>
      <c r="C4662" s="131">
        <v>4918841.8767961338</v>
      </c>
      <c r="D4662" s="131">
        <v>950954.83120569226</v>
      </c>
      <c r="E4662" s="131">
        <v>3772315.9347205106</v>
      </c>
      <c r="F4662" s="133">
        <v>164087760220.9472</v>
      </c>
      <c r="G4662" s="133">
        <v>41829646744.215454</v>
      </c>
      <c r="H4662" s="133">
        <v>603633002237.05554</v>
      </c>
      <c r="I4662" s="133">
        <v>8779676662201.6582</v>
      </c>
      <c r="J4662" s="133">
        <v>195656466381.20416</v>
      </c>
      <c r="K4662" s="133">
        <v>113604013285.17542</v>
      </c>
      <c r="L4662" s="133">
        <v>1758681282130.3745</v>
      </c>
      <c r="M4662" s="133">
        <v>11451251426235.469</v>
      </c>
      <c r="N4662" s="133">
        <v>12330696928860.35</v>
      </c>
      <c r="O4662" s="132">
        <v>0.52673464854367247</v>
      </c>
      <c r="P4662" s="132">
        <v>0.59046739209319921</v>
      </c>
      <c r="Q4662" s="133">
        <v>3041.6124639517388</v>
      </c>
      <c r="R4662" s="426">
        <v>0.95458967096102032</v>
      </c>
    </row>
    <row r="4663" spans="1:18">
      <c r="A4663" s="134">
        <f t="shared" si="72"/>
        <v>4658</v>
      </c>
      <c r="B4663" s="131">
        <v>9374530.3501300048</v>
      </c>
      <c r="C4663" s="131">
        <v>5976715.8433576925</v>
      </c>
      <c r="D4663" s="131">
        <v>1569089.2057541253</v>
      </c>
      <c r="E4663" s="131">
        <v>6064311.6939300429</v>
      </c>
      <c r="F4663" s="133">
        <v>239058913609.24377</v>
      </c>
      <c r="G4663" s="133">
        <v>72350135832.062851</v>
      </c>
      <c r="H4663" s="133">
        <v>631429475039.16101</v>
      </c>
      <c r="I4663" s="133">
        <v>11930616591203.553</v>
      </c>
      <c r="J4663" s="133">
        <v>316552736811.95343</v>
      </c>
      <c r="K4663" s="133">
        <v>124740521954.31644</v>
      </c>
      <c r="L4663" s="133">
        <v>2488931234595.293</v>
      </c>
      <c r="M4663" s="133">
        <v>15492270559604.275</v>
      </c>
      <c r="N4663" s="133">
        <v>16523448531346.713</v>
      </c>
      <c r="O4663" s="132">
        <v>0.58349147127504231</v>
      </c>
      <c r="P4663" s="132">
        <v>0.66312832660654175</v>
      </c>
      <c r="Q4663" s="133">
        <v>4075.8383155763968</v>
      </c>
      <c r="R4663" s="426">
        <v>0.87102365959774619</v>
      </c>
    </row>
    <row r="4664" spans="1:18">
      <c r="A4664" s="134">
        <f t="shared" si="72"/>
        <v>4659</v>
      </c>
      <c r="B4664" s="131">
        <v>11833441.061036056</v>
      </c>
      <c r="C4664" s="131">
        <v>4215779.1725959331</v>
      </c>
      <c r="D4664" s="131">
        <v>800978.48374412872</v>
      </c>
      <c r="E4664" s="131">
        <v>5064591.0988298729</v>
      </c>
      <c r="F4664" s="133">
        <v>259619815540.11823</v>
      </c>
      <c r="G4664" s="133">
        <v>64488747131.908615</v>
      </c>
      <c r="H4664" s="133">
        <v>860727918329.58728</v>
      </c>
      <c r="I4664" s="133">
        <v>9829541712018.2637</v>
      </c>
      <c r="J4664" s="133">
        <v>241693613232.82059</v>
      </c>
      <c r="K4664" s="133">
        <v>79613044429.598816</v>
      </c>
      <c r="L4664" s="133">
        <v>2019819470389.1719</v>
      </c>
      <c r="M4664" s="133">
        <v>13031395758399.443</v>
      </c>
      <c r="N4664" s="133">
        <v>14024601134821.168</v>
      </c>
      <c r="O4664" s="132">
        <v>0.57035709481230112</v>
      </c>
      <c r="P4664" s="132">
        <v>0.64315156104743054</v>
      </c>
      <c r="Q4664" s="133">
        <v>3459.4477392257445</v>
      </c>
      <c r="R4664" s="426">
        <v>1.1219145352753597</v>
      </c>
    </row>
    <row r="4665" spans="1:18">
      <c r="A4665" s="134">
        <f t="shared" si="72"/>
        <v>4660</v>
      </c>
      <c r="B4665" s="131">
        <v>8497304.4811705779</v>
      </c>
      <c r="C4665" s="131">
        <v>15733042.340250185</v>
      </c>
      <c r="D4665" s="131">
        <v>974729.81103474507</v>
      </c>
      <c r="E4665" s="131">
        <v>3354536.0108603616</v>
      </c>
      <c r="F4665" s="133">
        <v>193864755034.91605</v>
      </c>
      <c r="G4665" s="133">
        <v>37545951360.393326</v>
      </c>
      <c r="H4665" s="133">
        <v>372878324273.04291</v>
      </c>
      <c r="I4665" s="133">
        <v>21583762638649.824</v>
      </c>
      <c r="J4665" s="133">
        <v>171905710847.633</v>
      </c>
      <c r="K4665" s="133">
        <v>88364701999.816574</v>
      </c>
      <c r="L4665" s="133">
        <v>1710329844891.5889</v>
      </c>
      <c r="M4665" s="133">
        <v>23927241220661.906</v>
      </c>
      <c r="N4665" s="133">
        <v>25529547878392.723</v>
      </c>
      <c r="O4665" s="132">
        <v>0.72764567413869619</v>
      </c>
      <c r="P4665" s="132">
        <v>0.79191884959314918</v>
      </c>
      <c r="Q4665" s="133">
        <v>6297.3724416360938</v>
      </c>
      <c r="R4665" s="426">
        <v>0.92240981960602597</v>
      </c>
    </row>
    <row r="4666" spans="1:18">
      <c r="A4666" s="134">
        <f t="shared" si="72"/>
        <v>4661</v>
      </c>
      <c r="B4666" s="131">
        <v>9282783.2281504124</v>
      </c>
      <c r="C4666" s="131">
        <v>4609287.4571359502</v>
      </c>
      <c r="D4666" s="131">
        <v>746405.60106554464</v>
      </c>
      <c r="E4666" s="131">
        <v>5345053.5508588692</v>
      </c>
      <c r="F4666" s="133">
        <v>276055483959.94427</v>
      </c>
      <c r="G4666" s="133">
        <v>74727823106.522263</v>
      </c>
      <c r="H4666" s="133">
        <v>627926019117.41833</v>
      </c>
      <c r="I4666" s="133">
        <v>9146047737549.9336</v>
      </c>
      <c r="J4666" s="133">
        <v>262423056519.53137</v>
      </c>
      <c r="K4666" s="133">
        <v>52136185508.292091</v>
      </c>
      <c r="L4666" s="133">
        <v>1489361735754.0535</v>
      </c>
      <c r="M4666" s="133">
        <v>11577894734449.229</v>
      </c>
      <c r="N4666" s="133">
        <v>12484955104483.701</v>
      </c>
      <c r="O4666" s="132">
        <v>0.56860704136284668</v>
      </c>
      <c r="P4666" s="132">
        <v>0.63844310844805729</v>
      </c>
      <c r="Q4666" s="133">
        <v>3079.6633212835968</v>
      </c>
      <c r="R4666" s="426">
        <v>1.1596571561787334</v>
      </c>
    </row>
    <row r="4667" spans="1:18">
      <c r="A4667" s="134">
        <f t="shared" si="72"/>
        <v>4662</v>
      </c>
      <c r="B4667" s="131">
        <v>13354045.975753291</v>
      </c>
      <c r="C4667" s="131">
        <v>12997492.439486315</v>
      </c>
      <c r="D4667" s="131">
        <v>678238.01156993036</v>
      </c>
      <c r="E4667" s="131">
        <v>3224959.1121523813</v>
      </c>
      <c r="F4667" s="133">
        <v>226671956478.02216</v>
      </c>
      <c r="G4667" s="133">
        <v>67765729410.230103</v>
      </c>
      <c r="H4667" s="133">
        <v>204439225387.0368</v>
      </c>
      <c r="I4667" s="133">
        <v>18591676583670.32</v>
      </c>
      <c r="J4667" s="133">
        <v>156928772689.93762</v>
      </c>
      <c r="K4667" s="133">
        <v>61134230206.268547</v>
      </c>
      <c r="L4667" s="133">
        <v>1538349689399.7715</v>
      </c>
      <c r="M4667" s="133">
        <v>20552528501353.336</v>
      </c>
      <c r="N4667" s="133">
        <v>21715383127977.402</v>
      </c>
      <c r="O4667" s="132">
        <v>0.67068479804589298</v>
      </c>
      <c r="P4667" s="132">
        <v>0.72587044847121118</v>
      </c>
      <c r="Q4667" s="133">
        <v>5356.5325920023197</v>
      </c>
      <c r="R4667" s="426">
        <v>1.0921677211771041</v>
      </c>
    </row>
    <row r="4668" spans="1:18">
      <c r="A4668" s="134">
        <f t="shared" si="72"/>
        <v>4663</v>
      </c>
      <c r="B4668" s="131">
        <v>9748963.2188493814</v>
      </c>
      <c r="C4668" s="131">
        <v>11570662.320084991</v>
      </c>
      <c r="D4668" s="131">
        <v>1008206.363214911</v>
      </c>
      <c r="E4668" s="131">
        <v>5463099.8786768736</v>
      </c>
      <c r="F4668" s="133">
        <v>216346706088.38324</v>
      </c>
      <c r="G4668" s="133">
        <v>50906990580.89225</v>
      </c>
      <c r="H4668" s="133">
        <v>298523263478.21423</v>
      </c>
      <c r="I4668" s="133">
        <v>17296348049209.83</v>
      </c>
      <c r="J4668" s="133">
        <v>395568844395.22485</v>
      </c>
      <c r="K4668" s="133">
        <v>90978576091.874664</v>
      </c>
      <c r="L4668" s="133">
        <v>2301063685230.5015</v>
      </c>
      <c r="M4668" s="133">
        <v>20382482418405.645</v>
      </c>
      <c r="N4668" s="133">
        <v>21688246119001.035</v>
      </c>
      <c r="O4668" s="132">
        <v>0.66704896729663077</v>
      </c>
      <c r="P4668" s="132">
        <v>0.72479706273195732</v>
      </c>
      <c r="Q4668" s="133">
        <v>5349.8387072030182</v>
      </c>
      <c r="R4668" s="426">
        <v>1.0155600504380928</v>
      </c>
    </row>
    <row r="4669" spans="1:18">
      <c r="A4669" s="134">
        <f t="shared" si="72"/>
        <v>4664</v>
      </c>
      <c r="B4669" s="131">
        <v>12013578.790146271</v>
      </c>
      <c r="C4669" s="131">
        <v>4215981.9377023717</v>
      </c>
      <c r="D4669" s="131">
        <v>740444.64375054999</v>
      </c>
      <c r="E4669" s="131">
        <v>3870222.0588458697</v>
      </c>
      <c r="F4669" s="133">
        <v>269930171616.65112</v>
      </c>
      <c r="G4669" s="133">
        <v>61818212495.866516</v>
      </c>
      <c r="H4669" s="133">
        <v>667757900783.75757</v>
      </c>
      <c r="I4669" s="133">
        <v>9560606552914.4941</v>
      </c>
      <c r="J4669" s="133">
        <v>230287378252.51889</v>
      </c>
      <c r="K4669" s="133">
        <v>77675859196.966904</v>
      </c>
      <c r="L4669" s="133">
        <v>1729274133726.759</v>
      </c>
      <c r="M4669" s="133">
        <v>12265601824874.498</v>
      </c>
      <c r="N4669" s="133">
        <v>13191848592298.803</v>
      </c>
      <c r="O4669" s="132">
        <v>0.57757144332354016</v>
      </c>
      <c r="P4669" s="132">
        <v>0.64750733885819123</v>
      </c>
      <c r="Q4669" s="133">
        <v>3254.0327065364586</v>
      </c>
      <c r="R4669" s="426">
        <v>1.1067392365712945</v>
      </c>
    </row>
    <row r="4670" spans="1:18">
      <c r="A4670" s="134">
        <f t="shared" si="72"/>
        <v>4665</v>
      </c>
      <c r="B4670" s="131">
        <v>9720501.8803020529</v>
      </c>
      <c r="C4670" s="131">
        <v>9246448.227923518</v>
      </c>
      <c r="D4670" s="131">
        <v>1062949.6322902387</v>
      </c>
      <c r="E4670" s="131">
        <v>4589506.2095801271</v>
      </c>
      <c r="F4670" s="133">
        <v>283077386060.14825</v>
      </c>
      <c r="G4670" s="133">
        <v>59696794677.134781</v>
      </c>
      <c r="H4670" s="133">
        <v>690165638367.94385</v>
      </c>
      <c r="I4670" s="133">
        <v>16012736821518.65</v>
      </c>
      <c r="J4670" s="133">
        <v>278113914441.34131</v>
      </c>
      <c r="K4670" s="133">
        <v>84617226851.156677</v>
      </c>
      <c r="L4670" s="133">
        <v>2258313259409.2075</v>
      </c>
      <c r="M4670" s="133">
        <v>19323946860588.301</v>
      </c>
      <c r="N4670" s="133">
        <v>20671085973815.133</v>
      </c>
      <c r="O4670" s="132">
        <v>0.65009114299901916</v>
      </c>
      <c r="P4670" s="132">
        <v>0.71529622353935507</v>
      </c>
      <c r="Q4670" s="133">
        <v>5098.9358593525239</v>
      </c>
      <c r="R4670" s="426">
        <v>1.1400977505961851</v>
      </c>
    </row>
    <row r="4671" spans="1:18">
      <c r="A4671" s="134">
        <f t="shared" si="72"/>
        <v>4666</v>
      </c>
      <c r="B4671" s="131">
        <v>12119807.771586617</v>
      </c>
      <c r="C4671" s="131">
        <v>17695661.626209944</v>
      </c>
      <c r="D4671" s="131">
        <v>879110.09634529275</v>
      </c>
      <c r="E4671" s="131">
        <v>5073589.513087824</v>
      </c>
      <c r="F4671" s="133">
        <v>261092525878.09805</v>
      </c>
      <c r="G4671" s="133">
        <v>37746863430.900543</v>
      </c>
      <c r="H4671" s="133">
        <v>574857330662.93494</v>
      </c>
      <c r="I4671" s="133">
        <v>23660224650353.629</v>
      </c>
      <c r="J4671" s="133">
        <v>466244508280.48639</v>
      </c>
      <c r="K4671" s="133">
        <v>67467862181.459534</v>
      </c>
      <c r="L4671" s="133">
        <v>1734329529704.9736</v>
      </c>
      <c r="M4671" s="133">
        <v>26503123881183.484</v>
      </c>
      <c r="N4671" s="133">
        <v>28079309381185.75</v>
      </c>
      <c r="O4671" s="132">
        <v>0.70542117348777644</v>
      </c>
      <c r="P4671" s="132">
        <v>0.76846399780360009</v>
      </c>
      <c r="Q4671" s="133">
        <v>6926.3219983191293</v>
      </c>
      <c r="R4671" s="426">
        <v>1.0129922855704938</v>
      </c>
    </row>
    <row r="4672" spans="1:18">
      <c r="A4672" s="134">
        <f t="shared" si="72"/>
        <v>4667</v>
      </c>
      <c r="B4672" s="131">
        <v>11560850.31413807</v>
      </c>
      <c r="C4672" s="131">
        <v>9258279.5851344001</v>
      </c>
      <c r="D4672" s="131">
        <v>779841.29801060038</v>
      </c>
      <c r="E4672" s="131">
        <v>4671080.8063612599</v>
      </c>
      <c r="F4672" s="133">
        <v>212803744954.1022</v>
      </c>
      <c r="G4672" s="133">
        <v>40732592370.647354</v>
      </c>
      <c r="H4672" s="133">
        <v>580191291307.0769</v>
      </c>
      <c r="I4672" s="133">
        <v>13786195824959.09</v>
      </c>
      <c r="J4672" s="133">
        <v>347835879263.06714</v>
      </c>
      <c r="K4672" s="133">
        <v>55663915398.659996</v>
      </c>
      <c r="L4672" s="133">
        <v>1821495865593.2463</v>
      </c>
      <c r="M4672" s="133">
        <v>16591382776521.139</v>
      </c>
      <c r="N4672" s="133">
        <v>17664926318891.754</v>
      </c>
      <c r="O4672" s="132">
        <v>0.63120764344992097</v>
      </c>
      <c r="P4672" s="132">
        <v>0.68953584313738248</v>
      </c>
      <c r="Q4672" s="133">
        <v>4357.4065907478425</v>
      </c>
      <c r="R4672" s="426">
        <v>1.1936482725735795</v>
      </c>
    </row>
    <row r="4673" spans="1:18">
      <c r="A4673" s="134">
        <f t="shared" si="72"/>
        <v>4668</v>
      </c>
      <c r="B4673" s="131">
        <v>10863906.175878797</v>
      </c>
      <c r="C4673" s="131">
        <v>4311293.478547574</v>
      </c>
      <c r="D4673" s="131">
        <v>625609.75380308414</v>
      </c>
      <c r="E4673" s="131">
        <v>3262177.6179201137</v>
      </c>
      <c r="F4673" s="133">
        <v>268264110669.65295</v>
      </c>
      <c r="G4673" s="133">
        <v>52009864781.775177</v>
      </c>
      <c r="H4673" s="133">
        <v>724904441482.31506</v>
      </c>
      <c r="I4673" s="133">
        <v>9668616876639.2305</v>
      </c>
      <c r="J4673" s="133">
        <v>203020318373.48804</v>
      </c>
      <c r="K4673" s="133">
        <v>54098813578.13208</v>
      </c>
      <c r="L4673" s="133">
        <v>1369471241827.1155</v>
      </c>
      <c r="M4673" s="133">
        <v>12020111691900.281</v>
      </c>
      <c r="N4673" s="133">
        <v>12960730307803.191</v>
      </c>
      <c r="O4673" s="132">
        <v>0.57533046732223703</v>
      </c>
      <c r="P4673" s="132">
        <v>0.65576410152543041</v>
      </c>
      <c r="Q4673" s="133">
        <v>3197.0227695617145</v>
      </c>
      <c r="R4673" s="426">
        <v>1.1624754564281996</v>
      </c>
    </row>
    <row r="4674" spans="1:18">
      <c r="A4674" s="134">
        <f t="shared" si="72"/>
        <v>4669</v>
      </c>
      <c r="B4674" s="131">
        <v>10732908.271267565</v>
      </c>
      <c r="C4674" s="131">
        <v>5977081.9251461569</v>
      </c>
      <c r="D4674" s="131">
        <v>878945.47460513515</v>
      </c>
      <c r="E4674" s="131">
        <v>5887018.3259885004</v>
      </c>
      <c r="F4674" s="133">
        <v>188847355021.51181</v>
      </c>
      <c r="G4674" s="133">
        <v>47715255695.491508</v>
      </c>
      <c r="H4674" s="133">
        <v>318599811737.67499</v>
      </c>
      <c r="I4674" s="133">
        <v>10683151317635.242</v>
      </c>
      <c r="J4674" s="133">
        <v>546329946866.65161</v>
      </c>
      <c r="K4674" s="133">
        <v>101232389553.04974</v>
      </c>
      <c r="L4674" s="133">
        <v>1789325719747.5593</v>
      </c>
      <c r="M4674" s="133">
        <v>13438639185540.178</v>
      </c>
      <c r="N4674" s="133">
        <v>14379429076983.506</v>
      </c>
      <c r="O4674" s="132">
        <v>0.5846303870916032</v>
      </c>
      <c r="P4674" s="132">
        <v>0.63395638931073695</v>
      </c>
      <c r="Q4674" s="133">
        <v>3546.9731319643574</v>
      </c>
      <c r="R4674" s="426">
        <v>0.97016567873334802</v>
      </c>
    </row>
    <row r="4675" spans="1:18">
      <c r="A4675" s="134">
        <f t="shared" si="72"/>
        <v>4670</v>
      </c>
      <c r="B4675" s="131">
        <v>6697244.4395176349</v>
      </c>
      <c r="C4675" s="131">
        <v>5801055.7452159487</v>
      </c>
      <c r="D4675" s="131">
        <v>1011861.7737500402</v>
      </c>
      <c r="E4675" s="131">
        <v>5797992.8065566607</v>
      </c>
      <c r="F4675" s="133">
        <v>216240383890.29401</v>
      </c>
      <c r="G4675" s="133">
        <v>50106823910.017311</v>
      </c>
      <c r="H4675" s="133">
        <v>429992508816.91217</v>
      </c>
      <c r="I4675" s="133">
        <v>9773132073020.8555</v>
      </c>
      <c r="J4675" s="133">
        <v>418907247466.28369</v>
      </c>
      <c r="K4675" s="133">
        <v>93509348365.916809</v>
      </c>
      <c r="L4675" s="133">
        <v>2181904113281.3411</v>
      </c>
      <c r="M4675" s="133">
        <v>12897445290951.309</v>
      </c>
      <c r="N4675" s="133">
        <v>13754786076045.729</v>
      </c>
      <c r="O4675" s="132">
        <v>0.58748533291283145</v>
      </c>
      <c r="P4675" s="132">
        <v>0.6636602480495305</v>
      </c>
      <c r="Q4675" s="133">
        <v>3392.8924706575554</v>
      </c>
      <c r="R4675" s="426">
        <v>1.0698528656635833</v>
      </c>
    </row>
    <row r="4676" spans="1:18">
      <c r="A4676" s="134">
        <f t="shared" si="72"/>
        <v>4671</v>
      </c>
      <c r="B4676" s="131">
        <v>7099119.1282156957</v>
      </c>
      <c r="C4676" s="131">
        <v>10815507.651591532</v>
      </c>
      <c r="D4676" s="131">
        <v>1354935.5238979526</v>
      </c>
      <c r="E4676" s="131">
        <v>5281827.9765073489</v>
      </c>
      <c r="F4676" s="133">
        <v>226667719284.98834</v>
      </c>
      <c r="G4676" s="133">
        <v>51576996752.820663</v>
      </c>
      <c r="H4676" s="133">
        <v>764606873833.0188</v>
      </c>
      <c r="I4676" s="133">
        <v>16596551357121.953</v>
      </c>
      <c r="J4676" s="133">
        <v>300143332570.64832</v>
      </c>
      <c r="K4676" s="133">
        <v>123939587254.7336</v>
      </c>
      <c r="L4676" s="133">
        <v>3063007705561.772</v>
      </c>
      <c r="M4676" s="133">
        <v>20848248856342.129</v>
      </c>
      <c r="N4676" s="133">
        <v>22138218614967.617</v>
      </c>
      <c r="O4676" s="132">
        <v>0.67119316599284529</v>
      </c>
      <c r="P4676" s="132">
        <v>0.75372499669463167</v>
      </c>
      <c r="Q4676" s="133">
        <v>5460.8334028040499</v>
      </c>
      <c r="R4676" s="426">
        <v>1.1372464112576361</v>
      </c>
    </row>
    <row r="4677" spans="1:18">
      <c r="A4677" s="134">
        <f t="shared" si="72"/>
        <v>4672</v>
      </c>
      <c r="B4677" s="131">
        <v>6945164.7975635957</v>
      </c>
      <c r="C4677" s="131">
        <v>4069835.2114724037</v>
      </c>
      <c r="D4677" s="131">
        <v>826325.62018780701</v>
      </c>
      <c r="E4677" s="131">
        <v>5625152.1762862466</v>
      </c>
      <c r="F4677" s="133">
        <v>259644368719.2298</v>
      </c>
      <c r="G4677" s="133">
        <v>54521984392.675125</v>
      </c>
      <c r="H4677" s="133">
        <v>644058562493.53809</v>
      </c>
      <c r="I4677" s="133">
        <v>9061849482626.7148</v>
      </c>
      <c r="J4677" s="133">
        <v>313305554905.94507</v>
      </c>
      <c r="K4677" s="133">
        <v>94791368249.805695</v>
      </c>
      <c r="L4677" s="133">
        <v>1966065658623.7214</v>
      </c>
      <c r="M4677" s="133">
        <v>12080070626899.727</v>
      </c>
      <c r="N4677" s="133">
        <v>12965337867423.311</v>
      </c>
      <c r="O4677" s="132">
        <v>0.58846288411227254</v>
      </c>
      <c r="P4677" s="132">
        <v>0.65883262858069647</v>
      </c>
      <c r="Q4677" s="133">
        <v>3198.1593160886309</v>
      </c>
      <c r="R4677" s="426">
        <v>1.0712373156015524</v>
      </c>
    </row>
    <row r="4678" spans="1:18">
      <c r="A4678" s="134">
        <f t="shared" si="72"/>
        <v>4673</v>
      </c>
      <c r="B4678" s="131">
        <v>13895151.515997792</v>
      </c>
      <c r="C4678" s="131">
        <v>6264623.8580569122</v>
      </c>
      <c r="D4678" s="131">
        <v>1902472.1996570337</v>
      </c>
      <c r="E4678" s="131">
        <v>4975413.8758459873</v>
      </c>
      <c r="F4678" s="133">
        <v>215522552919.57001</v>
      </c>
      <c r="G4678" s="133">
        <v>68528099516.621887</v>
      </c>
      <c r="H4678" s="133">
        <v>281836040284.83215</v>
      </c>
      <c r="I4678" s="133">
        <v>10811720720422.313</v>
      </c>
      <c r="J4678" s="133">
        <v>353162566799.47052</v>
      </c>
      <c r="K4678" s="133">
        <v>149621464532.97012</v>
      </c>
      <c r="L4678" s="133">
        <v>3746749920848.5439</v>
      </c>
      <c r="M4678" s="133">
        <v>15343090712888.129</v>
      </c>
      <c r="N4678" s="133">
        <v>16262427101564.414</v>
      </c>
      <c r="O4678" s="132">
        <v>0.5682591812949751</v>
      </c>
      <c r="P4678" s="132">
        <v>0.63464397379866244</v>
      </c>
      <c r="Q4678" s="133">
        <v>4011.4521710815034</v>
      </c>
      <c r="R4678" s="426">
        <v>0.93293441244918474</v>
      </c>
    </row>
    <row r="4679" spans="1:18">
      <c r="A4679" s="134">
        <f t="shared" si="72"/>
        <v>4674</v>
      </c>
      <c r="B4679" s="131">
        <v>12025430.337944807</v>
      </c>
      <c r="C4679" s="131">
        <v>13676612.902324578</v>
      </c>
      <c r="D4679" s="131">
        <v>1148699.1063358339</v>
      </c>
      <c r="E4679" s="131">
        <v>3769818.2414261578</v>
      </c>
      <c r="F4679" s="133">
        <v>201221858013.00562</v>
      </c>
      <c r="G4679" s="133">
        <v>63508583729.125107</v>
      </c>
      <c r="H4679" s="133">
        <v>0</v>
      </c>
      <c r="I4679" s="133">
        <v>20904877076749.457</v>
      </c>
      <c r="J4679" s="133">
        <v>175432030771.89713</v>
      </c>
      <c r="K4679" s="133">
        <v>112700491144.50168</v>
      </c>
      <c r="L4679" s="133">
        <v>2870061973758.7065</v>
      </c>
      <c r="M4679" s="133">
        <v>24063071572424.563</v>
      </c>
      <c r="N4679" s="133">
        <v>25436657594050.418</v>
      </c>
      <c r="O4679" s="132">
        <v>0.67948561044108746</v>
      </c>
      <c r="P4679" s="132">
        <v>0.74255542591413426</v>
      </c>
      <c r="Q4679" s="133">
        <v>6274.4591993217609</v>
      </c>
      <c r="R4679" s="426">
        <v>1.1193412107727601</v>
      </c>
    </row>
    <row r="4680" spans="1:18">
      <c r="A4680" s="134">
        <f t="shared" ref="A4680:A4743" si="73">A4679+1</f>
        <v>4675</v>
      </c>
      <c r="B4680" s="131">
        <v>7321088.3418126777</v>
      </c>
      <c r="C4680" s="131">
        <v>4787082.6852939539</v>
      </c>
      <c r="D4680" s="131">
        <v>1055974.3504822638</v>
      </c>
      <c r="E4680" s="131">
        <v>3942222.3208754202</v>
      </c>
      <c r="F4680" s="133">
        <v>187991467192.28534</v>
      </c>
      <c r="G4680" s="133">
        <v>50413885156.282333</v>
      </c>
      <c r="H4680" s="133">
        <v>483551622581.37726</v>
      </c>
      <c r="I4680" s="133">
        <v>9250621925736.5234</v>
      </c>
      <c r="J4680" s="133">
        <v>176990202500.60675</v>
      </c>
      <c r="K4680" s="133">
        <v>84921748733.845642</v>
      </c>
      <c r="L4680" s="133">
        <v>2255506094614.9243</v>
      </c>
      <c r="M4680" s="133">
        <v>12251591594167.277</v>
      </c>
      <c r="N4680" s="133">
        <v>13115434423515.057</v>
      </c>
      <c r="O4680" s="132">
        <v>0.59585878264050862</v>
      </c>
      <c r="P4680" s="132">
        <v>0.66746598410414948</v>
      </c>
      <c r="Q4680" s="133">
        <v>3235.183626915406</v>
      </c>
      <c r="R4680" s="426">
        <v>1.009186840387984</v>
      </c>
    </row>
    <row r="4681" spans="1:18">
      <c r="A4681" s="134">
        <f t="shared" si="73"/>
        <v>4676</v>
      </c>
      <c r="B4681" s="131">
        <v>9487111.9470988009</v>
      </c>
      <c r="C4681" s="131">
        <v>6907285.8715587305</v>
      </c>
      <c r="D4681" s="131">
        <v>754932.67522020964</v>
      </c>
      <c r="E4681" s="131">
        <v>3576684.4725883612</v>
      </c>
      <c r="F4681" s="133">
        <v>204328808342.51208</v>
      </c>
      <c r="G4681" s="133">
        <v>46176419755.010376</v>
      </c>
      <c r="H4681" s="133">
        <v>865178816302.35156</v>
      </c>
      <c r="I4681" s="133">
        <v>10827543494470.322</v>
      </c>
      <c r="J4681" s="133">
        <v>155886471775.90961</v>
      </c>
      <c r="K4681" s="133">
        <v>70778753126.111191</v>
      </c>
      <c r="L4681" s="133">
        <v>1661102006238.2566</v>
      </c>
      <c r="M4681" s="133">
        <v>13580489541912.951</v>
      </c>
      <c r="N4681" s="133">
        <v>14597869938194.064</v>
      </c>
      <c r="O4681" s="132">
        <v>0.61674562264419153</v>
      </c>
      <c r="P4681" s="132">
        <v>0.68277565246583594</v>
      </c>
      <c r="Q4681" s="133">
        <v>3600.8559295002624</v>
      </c>
      <c r="R4681" s="426">
        <v>1.0453826180380597</v>
      </c>
    </row>
    <row r="4682" spans="1:18">
      <c r="A4682" s="134">
        <f t="shared" si="73"/>
        <v>4677</v>
      </c>
      <c r="B4682" s="131">
        <v>7204772.9600215796</v>
      </c>
      <c r="C4682" s="131">
        <v>13803664.524979761</v>
      </c>
      <c r="D4682" s="131">
        <v>1295842.3769902189</v>
      </c>
      <c r="E4682" s="131">
        <v>3290825.8739679167</v>
      </c>
      <c r="F4682" s="133">
        <v>215996090212.33936</v>
      </c>
      <c r="G4682" s="133">
        <v>42895099125.259995</v>
      </c>
      <c r="H4682" s="133">
        <v>229970913526.44885</v>
      </c>
      <c r="I4682" s="133">
        <v>20146224843921.059</v>
      </c>
      <c r="J4682" s="133">
        <v>246355320242.64899</v>
      </c>
      <c r="K4682" s="133">
        <v>120899974675.81883</v>
      </c>
      <c r="L4682" s="133">
        <v>3087552342366.2261</v>
      </c>
      <c r="M4682" s="133">
        <v>23831003394732.203</v>
      </c>
      <c r="N4682" s="133">
        <v>25282683005585.648</v>
      </c>
      <c r="O4682" s="132">
        <v>0.73219535327491458</v>
      </c>
      <c r="P4682" s="132">
        <v>0.79781310919161341</v>
      </c>
      <c r="Q4682" s="133">
        <v>6236.4782944217186</v>
      </c>
      <c r="R4682" s="426">
        <v>1.1812866748280704</v>
      </c>
    </row>
    <row r="4683" spans="1:18">
      <c r="A4683" s="134">
        <f t="shared" si="73"/>
        <v>4678</v>
      </c>
      <c r="B4683" s="131">
        <v>22069384.129369415</v>
      </c>
      <c r="C4683" s="131">
        <v>10535835.43866672</v>
      </c>
      <c r="D4683" s="131">
        <v>837099.37428855151</v>
      </c>
      <c r="E4683" s="131">
        <v>3512555.2032207279</v>
      </c>
      <c r="F4683" s="133">
        <v>297530187714.40625</v>
      </c>
      <c r="G4683" s="133">
        <v>69790915417.181458</v>
      </c>
      <c r="H4683" s="133">
        <v>664185882740.22229</v>
      </c>
      <c r="I4683" s="133">
        <v>15220278641072.555</v>
      </c>
      <c r="J4683" s="133">
        <v>234842672378.43961</v>
      </c>
      <c r="K4683" s="133">
        <v>90477248537.592331</v>
      </c>
      <c r="L4683" s="133">
        <v>2061451898718.9358</v>
      </c>
      <c r="M4683" s="133">
        <v>18271236343447.746</v>
      </c>
      <c r="N4683" s="133">
        <v>19527351847359.547</v>
      </c>
      <c r="O4683" s="132">
        <v>0.57006886810541679</v>
      </c>
      <c r="P4683" s="132">
        <v>0.63405713407569131</v>
      </c>
      <c r="Q4683" s="133">
        <v>4816.811013162197</v>
      </c>
      <c r="R4683" s="426">
        <v>1.2493292894706218</v>
      </c>
    </row>
    <row r="4684" spans="1:18">
      <c r="A4684" s="134">
        <f t="shared" si="73"/>
        <v>4679</v>
      </c>
      <c r="B4684" s="131">
        <v>10041447.329561194</v>
      </c>
      <c r="C4684" s="131">
        <v>5576588.764612711</v>
      </c>
      <c r="D4684" s="131">
        <v>1202285.9407684249</v>
      </c>
      <c r="E4684" s="131">
        <v>6185308.6862422563</v>
      </c>
      <c r="F4684" s="133">
        <v>228950081947.36694</v>
      </c>
      <c r="G4684" s="133">
        <v>35037317961.336693</v>
      </c>
      <c r="H4684" s="133">
        <v>417061558531.14063</v>
      </c>
      <c r="I4684" s="133">
        <v>11104301018657.686</v>
      </c>
      <c r="J4684" s="133">
        <v>340734765523.3988</v>
      </c>
      <c r="K4684" s="133">
        <v>128022021053.06213</v>
      </c>
      <c r="L4684" s="133">
        <v>3127971055889.6255</v>
      </c>
      <c r="M4684" s="133">
        <v>15118090419654.912</v>
      </c>
      <c r="N4684" s="133">
        <v>16118097288787.09</v>
      </c>
      <c r="O4684" s="132">
        <v>0.58213722360428921</v>
      </c>
      <c r="P4684" s="132">
        <v>0.64753510103899292</v>
      </c>
      <c r="Q4684" s="133">
        <v>3975.8503425720496</v>
      </c>
      <c r="R4684" s="426">
        <v>1.1446422166252412</v>
      </c>
    </row>
    <row r="4685" spans="1:18">
      <c r="A4685" s="134">
        <f t="shared" si="73"/>
        <v>4680</v>
      </c>
      <c r="B4685" s="131">
        <v>10210243.135160774</v>
      </c>
      <c r="C4685" s="131">
        <v>5087958.0820168993</v>
      </c>
      <c r="D4685" s="131">
        <v>771303.98662620573</v>
      </c>
      <c r="E4685" s="131">
        <v>5970413.4183772653</v>
      </c>
      <c r="F4685" s="133">
        <v>222493402621.89575</v>
      </c>
      <c r="G4685" s="133">
        <v>41697810597.599731</v>
      </c>
      <c r="H4685" s="133">
        <v>340453053369.63007</v>
      </c>
      <c r="I4685" s="133">
        <v>9015257711297.957</v>
      </c>
      <c r="J4685" s="133">
        <v>361190265223.1861</v>
      </c>
      <c r="K4685" s="133">
        <v>82550288042.380737</v>
      </c>
      <c r="L4685" s="133">
        <v>1826109621029.4189</v>
      </c>
      <c r="M4685" s="133">
        <v>11625560938962.574</v>
      </c>
      <c r="N4685" s="133">
        <v>12529418519713.934</v>
      </c>
      <c r="O4685" s="132">
        <v>0.54541905810311941</v>
      </c>
      <c r="P4685" s="132">
        <v>0.61654621720506997</v>
      </c>
      <c r="Q4685" s="133">
        <v>3090.6311099442364</v>
      </c>
      <c r="R4685" s="426">
        <v>1.1998217766380357</v>
      </c>
    </row>
    <row r="4686" spans="1:18">
      <c r="A4686" s="134">
        <f t="shared" si="73"/>
        <v>4681</v>
      </c>
      <c r="B4686" s="131">
        <v>8798539.6427969337</v>
      </c>
      <c r="C4686" s="131">
        <v>4118160.8212608825</v>
      </c>
      <c r="D4686" s="131">
        <v>1341550.9446260049</v>
      </c>
      <c r="E4686" s="131">
        <v>2211934.3935436928</v>
      </c>
      <c r="F4686" s="133">
        <v>247838458081.17932</v>
      </c>
      <c r="G4686" s="133">
        <v>58567532042.125427</v>
      </c>
      <c r="H4686" s="133">
        <v>859955384250.65479</v>
      </c>
      <c r="I4686" s="133">
        <v>9978632848853.4922</v>
      </c>
      <c r="J4686" s="133">
        <v>112686857549.0042</v>
      </c>
      <c r="K4686" s="133">
        <v>95629032983.88562</v>
      </c>
      <c r="L4686" s="133">
        <v>3529675579334.9795</v>
      </c>
      <c r="M4686" s="133">
        <v>14576579702972.016</v>
      </c>
      <c r="N4686" s="133">
        <v>15574937184612.205</v>
      </c>
      <c r="O4686" s="132">
        <v>0.64632385289118588</v>
      </c>
      <c r="P4686" s="132">
        <v>0.72808669201623832</v>
      </c>
      <c r="Q4686" s="133">
        <v>3841.8690637918612</v>
      </c>
      <c r="R4686" s="426">
        <v>1.2212689282944924</v>
      </c>
    </row>
    <row r="4687" spans="1:18">
      <c r="A4687" s="134">
        <f t="shared" si="73"/>
        <v>4682</v>
      </c>
      <c r="B4687" s="131">
        <v>9067842.52080293</v>
      </c>
      <c r="C4687" s="131">
        <v>16240040.843371125</v>
      </c>
      <c r="D4687" s="131">
        <v>488914.30384523416</v>
      </c>
      <c r="E4687" s="131">
        <v>6089787.4970965441</v>
      </c>
      <c r="F4687" s="133">
        <v>179711068730.10394</v>
      </c>
      <c r="G4687" s="133">
        <v>42190412604.633484</v>
      </c>
      <c r="H4687" s="133">
        <v>685245721301.15552</v>
      </c>
      <c r="I4687" s="133">
        <v>19845568611940.719</v>
      </c>
      <c r="J4687" s="133">
        <v>324084600686.95538</v>
      </c>
      <c r="K4687" s="133">
        <v>77033907944.955246</v>
      </c>
      <c r="L4687" s="133">
        <v>1004291937975.0911</v>
      </c>
      <c r="M4687" s="133">
        <v>21936224779848.879</v>
      </c>
      <c r="N4687" s="133">
        <v>23334868250295.965</v>
      </c>
      <c r="O4687" s="132">
        <v>0.67194272960055668</v>
      </c>
      <c r="P4687" s="132">
        <v>0.7371750449837402</v>
      </c>
      <c r="Q4687" s="133">
        <v>5756.0109152185405</v>
      </c>
      <c r="R4687" s="426">
        <v>1.0632039426131727</v>
      </c>
    </row>
    <row r="4688" spans="1:18">
      <c r="A4688" s="134">
        <f t="shared" si="73"/>
        <v>4683</v>
      </c>
      <c r="B4688" s="131">
        <v>11164184.220845919</v>
      </c>
      <c r="C4688" s="131">
        <v>13613274.760279724</v>
      </c>
      <c r="D4688" s="131">
        <v>1206145.4358094824</v>
      </c>
      <c r="E4688" s="131">
        <v>3332412.4709310438</v>
      </c>
      <c r="F4688" s="133">
        <v>227654715739.1524</v>
      </c>
      <c r="G4688" s="133">
        <v>44940274967.542274</v>
      </c>
      <c r="H4688" s="133">
        <v>528568872190.37146</v>
      </c>
      <c r="I4688" s="133">
        <v>18472788334581.98</v>
      </c>
      <c r="J4688" s="133">
        <v>196464418974.73727</v>
      </c>
      <c r="K4688" s="133">
        <v>90419469872.042023</v>
      </c>
      <c r="L4688" s="133">
        <v>2393137013838.9834</v>
      </c>
      <c r="M4688" s="133">
        <v>21681378109458.117</v>
      </c>
      <c r="N4688" s="133">
        <v>23042431547317.215</v>
      </c>
      <c r="O4688" s="132">
        <v>0.675519730116237</v>
      </c>
      <c r="P4688" s="132">
        <v>0.74380745710253837</v>
      </c>
      <c r="Q4688" s="133">
        <v>5683.8755666791358</v>
      </c>
      <c r="R4688" s="426">
        <v>1.0812063205822104</v>
      </c>
    </row>
    <row r="4689" spans="1:18">
      <c r="A4689" s="134">
        <f t="shared" si="73"/>
        <v>4684</v>
      </c>
      <c r="B4689" s="131">
        <v>13070093.586032549</v>
      </c>
      <c r="C4689" s="131">
        <v>20248482.125923797</v>
      </c>
      <c r="D4689" s="131">
        <v>1516397.6896910083</v>
      </c>
      <c r="E4689" s="131">
        <v>4856625.1810235893</v>
      </c>
      <c r="F4689" s="133">
        <v>233024710652.9855</v>
      </c>
      <c r="G4689" s="133">
        <v>67611105725.693878</v>
      </c>
      <c r="H4689" s="133">
        <v>346900775657.44946</v>
      </c>
      <c r="I4689" s="133">
        <v>26861874967584.613</v>
      </c>
      <c r="J4689" s="133">
        <v>279596843098.16681</v>
      </c>
      <c r="K4689" s="133">
        <v>128060893141.17769</v>
      </c>
      <c r="L4689" s="133">
        <v>3113958903464.8062</v>
      </c>
      <c r="M4689" s="133">
        <v>30730392382946.211</v>
      </c>
      <c r="N4689" s="133">
        <v>32589290250601.688</v>
      </c>
      <c r="O4689" s="132">
        <v>0.69535033804426527</v>
      </c>
      <c r="P4689" s="132">
        <v>0.75883508275414779</v>
      </c>
      <c r="Q4689" s="133">
        <v>8038.7987791321384</v>
      </c>
      <c r="R4689" s="426">
        <v>1.0543238844054856</v>
      </c>
    </row>
    <row r="4690" spans="1:18">
      <c r="A4690" s="134">
        <f t="shared" si="73"/>
        <v>4685</v>
      </c>
      <c r="B4690" s="131">
        <v>15463463.42473387</v>
      </c>
      <c r="C4690" s="131">
        <v>5277351.5612587873</v>
      </c>
      <c r="D4690" s="131">
        <v>991317.44807662384</v>
      </c>
      <c r="E4690" s="131">
        <v>3692530.7536589261</v>
      </c>
      <c r="F4690" s="133">
        <v>287780415632.05035</v>
      </c>
      <c r="G4690" s="133">
        <v>56016205652.883919</v>
      </c>
      <c r="H4690" s="133">
        <v>0</v>
      </c>
      <c r="I4690" s="133">
        <v>11380800725429.213</v>
      </c>
      <c r="J4690" s="133">
        <v>128046503021.5488</v>
      </c>
      <c r="K4690" s="133">
        <v>122291284586.86441</v>
      </c>
      <c r="L4690" s="133">
        <v>2292328186422.4736</v>
      </c>
      <c r="M4690" s="133">
        <v>13923466699460.102</v>
      </c>
      <c r="N4690" s="133">
        <v>14864395134524.16</v>
      </c>
      <c r="O4690" s="132">
        <v>0.52274417071032875</v>
      </c>
      <c r="P4690" s="132">
        <v>0.58801994289970716</v>
      </c>
      <c r="Q4690" s="133">
        <v>3666.5996878451306</v>
      </c>
      <c r="R4690" s="426">
        <v>1.1743729164850691</v>
      </c>
    </row>
    <row r="4691" spans="1:18">
      <c r="A4691" s="134">
        <f t="shared" si="73"/>
        <v>4686</v>
      </c>
      <c r="B4691" s="131">
        <v>10144415.993803991</v>
      </c>
      <c r="C4691" s="131">
        <v>4896715.617103966</v>
      </c>
      <c r="D4691" s="131">
        <v>1218366.7627200629</v>
      </c>
      <c r="E4691" s="131">
        <v>3184771.2927125194</v>
      </c>
      <c r="F4691" s="133">
        <v>254738971316.4025</v>
      </c>
      <c r="G4691" s="133">
        <v>67437981413.707397</v>
      </c>
      <c r="H4691" s="133">
        <v>698174996025.5752</v>
      </c>
      <c r="I4691" s="133">
        <v>11115042965855.121</v>
      </c>
      <c r="J4691" s="133">
        <v>123265988323.40562</v>
      </c>
      <c r="K4691" s="133">
        <v>88743626275.521713</v>
      </c>
      <c r="L4691" s="133">
        <v>2422554310803.2612</v>
      </c>
      <c r="M4691" s="133">
        <v>14447781887282.885</v>
      </c>
      <c r="N4691" s="133">
        <v>15420197696519.916</v>
      </c>
      <c r="O4691" s="132">
        <v>0.61277603375564715</v>
      </c>
      <c r="P4691" s="132">
        <v>0.68666156469696349</v>
      </c>
      <c r="Q4691" s="133">
        <v>3803.6994811346613</v>
      </c>
      <c r="R4691" s="426">
        <v>1.0257194308085691</v>
      </c>
    </row>
    <row r="4692" spans="1:18">
      <c r="A4692" s="134">
        <f t="shared" si="73"/>
        <v>4687</v>
      </c>
      <c r="B4692" s="131">
        <v>5533073.1475697635</v>
      </c>
      <c r="C4692" s="131">
        <v>13508801.34380118</v>
      </c>
      <c r="D4692" s="131">
        <v>970749.63699942059</v>
      </c>
      <c r="E4692" s="131">
        <v>4221707.4814594239</v>
      </c>
      <c r="F4692" s="133">
        <v>232067071760.82431</v>
      </c>
      <c r="G4692" s="133">
        <v>53166564099.508736</v>
      </c>
      <c r="H4692" s="133">
        <v>378080646481.02966</v>
      </c>
      <c r="I4692" s="133">
        <v>19896831559916.039</v>
      </c>
      <c r="J4692" s="133">
        <v>269353285829.93076</v>
      </c>
      <c r="K4692" s="133">
        <v>124467046921.69075</v>
      </c>
      <c r="L4692" s="133">
        <v>1751363861389.9758</v>
      </c>
      <c r="M4692" s="133">
        <v>22420096400538.668</v>
      </c>
      <c r="N4692" s="133">
        <v>23851545619903.238</v>
      </c>
      <c r="O4692" s="132">
        <v>0.70432223314774078</v>
      </c>
      <c r="P4692" s="132">
        <v>0.77165545907208122</v>
      </c>
      <c r="Q4692" s="133">
        <v>5883.4596990387863</v>
      </c>
      <c r="R4692" s="426">
        <v>1.0154377986680394</v>
      </c>
    </row>
    <row r="4693" spans="1:18">
      <c r="A4693" s="134">
        <f t="shared" si="73"/>
        <v>4688</v>
      </c>
      <c r="B4693" s="131">
        <v>9136637.7168640234</v>
      </c>
      <c r="C4693" s="131">
        <v>5414760.8027771013</v>
      </c>
      <c r="D4693" s="131">
        <v>829245.82168302871</v>
      </c>
      <c r="E4693" s="131">
        <v>2795672.091778398</v>
      </c>
      <c r="F4693" s="133">
        <v>227739749805.5614</v>
      </c>
      <c r="G4693" s="133">
        <v>38327528335.292419</v>
      </c>
      <c r="H4693" s="133">
        <v>568274643838.43201</v>
      </c>
      <c r="I4693" s="133">
        <v>12035772012680.352</v>
      </c>
      <c r="J4693" s="133">
        <v>151593805010.40009</v>
      </c>
      <c r="K4693" s="133">
        <v>79269336362.449326</v>
      </c>
      <c r="L4693" s="133">
        <v>2382205701527.7109</v>
      </c>
      <c r="M4693" s="133">
        <v>15217115499419.344</v>
      </c>
      <c r="N4693" s="133">
        <v>16336372791802.031</v>
      </c>
      <c r="O4693" s="132">
        <v>0.66633714872566652</v>
      </c>
      <c r="P4693" s="132">
        <v>0.73270051573310924</v>
      </c>
      <c r="Q4693" s="133">
        <v>4029.6923512091839</v>
      </c>
      <c r="R4693" s="426">
        <v>1.2587864410596155</v>
      </c>
    </row>
    <row r="4694" spans="1:18">
      <c r="A4694" s="134">
        <f t="shared" si="73"/>
        <v>4689</v>
      </c>
      <c r="B4694" s="131">
        <v>10681821.151486773</v>
      </c>
      <c r="C4694" s="131">
        <v>20886904.722841274</v>
      </c>
      <c r="D4694" s="131">
        <v>708451.80308869982</v>
      </c>
      <c r="E4694" s="131">
        <v>4854889.7023975775</v>
      </c>
      <c r="F4694" s="133">
        <v>272348024011.85315</v>
      </c>
      <c r="G4694" s="133">
        <v>76054656263.59523</v>
      </c>
      <c r="H4694" s="133">
        <v>849013790156.74121</v>
      </c>
      <c r="I4694" s="133">
        <v>25395075124130.355</v>
      </c>
      <c r="J4694" s="133">
        <v>352783138266.5799</v>
      </c>
      <c r="K4694" s="133">
        <v>65763749506.98967</v>
      </c>
      <c r="L4694" s="133">
        <v>1769902911019.6875</v>
      </c>
      <c r="M4694" s="133">
        <v>28432538713080.352</v>
      </c>
      <c r="N4694" s="133">
        <v>30296368726368.105</v>
      </c>
      <c r="O4694" s="132">
        <v>0.72302613104382207</v>
      </c>
      <c r="P4694" s="132">
        <v>0.78761314986929609</v>
      </c>
      <c r="Q4694" s="133">
        <v>7473.2039285565133</v>
      </c>
      <c r="R4694" s="426">
        <v>1.0131110052566223</v>
      </c>
    </row>
    <row r="4695" spans="1:18">
      <c r="A4695" s="134">
        <f t="shared" si="73"/>
        <v>4690</v>
      </c>
      <c r="B4695" s="131">
        <v>16139092.385919318</v>
      </c>
      <c r="C4695" s="131">
        <v>5928700.8556237379</v>
      </c>
      <c r="D4695" s="131">
        <v>1066592.9061407221</v>
      </c>
      <c r="E4695" s="131">
        <v>4371864.0066325301</v>
      </c>
      <c r="F4695" s="133">
        <v>232679775284.14331</v>
      </c>
      <c r="G4695" s="133">
        <v>43485809855.98127</v>
      </c>
      <c r="H4695" s="133">
        <v>646389936218.1217</v>
      </c>
      <c r="I4695" s="133">
        <v>11343417655396.285</v>
      </c>
      <c r="J4695" s="133">
        <v>302784428746.22705</v>
      </c>
      <c r="K4695" s="133">
        <v>79802641009.430145</v>
      </c>
      <c r="L4695" s="133">
        <v>2840052518550.0889</v>
      </c>
      <c r="M4695" s="133">
        <v>15212447179920.152</v>
      </c>
      <c r="N4695" s="133">
        <v>16359831629657.68</v>
      </c>
      <c r="O4695" s="132">
        <v>0.56730242465303282</v>
      </c>
      <c r="P4695" s="132">
        <v>0.6417955838513123</v>
      </c>
      <c r="Q4695" s="133">
        <v>4035.4789417014504</v>
      </c>
      <c r="R4695" s="426">
        <v>1.3511755389167761</v>
      </c>
    </row>
    <row r="4696" spans="1:18">
      <c r="A4696" s="134">
        <f t="shared" si="73"/>
        <v>4691</v>
      </c>
      <c r="B4696" s="131">
        <v>6218804.942399241</v>
      </c>
      <c r="C4696" s="131">
        <v>13512845.471749429</v>
      </c>
      <c r="D4696" s="131">
        <v>1199606.4737383132</v>
      </c>
      <c r="E4696" s="131">
        <v>6035759.1230495106</v>
      </c>
      <c r="F4696" s="133">
        <v>197594016964.19849</v>
      </c>
      <c r="G4696" s="133">
        <v>34849827072.797455</v>
      </c>
      <c r="H4696" s="133">
        <v>642723605227.57861</v>
      </c>
      <c r="I4696" s="133">
        <v>18474714604206.895</v>
      </c>
      <c r="J4696" s="133">
        <v>400907783500.78619</v>
      </c>
      <c r="K4696" s="133">
        <v>90043191672.839371</v>
      </c>
      <c r="L4696" s="133">
        <v>2139339888063.7083</v>
      </c>
      <c r="M4696" s="133">
        <v>21747729072671.805</v>
      </c>
      <c r="N4696" s="133">
        <v>23121172916541.898</v>
      </c>
      <c r="O4696" s="132">
        <v>0.69170145144761364</v>
      </c>
      <c r="P4696" s="132">
        <v>0.76831138644988717</v>
      </c>
      <c r="Q4696" s="133">
        <v>5703.2986967296247</v>
      </c>
      <c r="R4696" s="426">
        <v>0.9197219827194496</v>
      </c>
    </row>
    <row r="4697" spans="1:18">
      <c r="A4697" s="134">
        <f t="shared" si="73"/>
        <v>4692</v>
      </c>
      <c r="B4697" s="131">
        <v>9625154.6385013368</v>
      </c>
      <c r="C4697" s="131">
        <v>7135893.6506885095</v>
      </c>
      <c r="D4697" s="131">
        <v>796166.85804973263</v>
      </c>
      <c r="E4697" s="131">
        <v>4209334.8749432126</v>
      </c>
      <c r="F4697" s="133">
        <v>218770773022.3584</v>
      </c>
      <c r="G4697" s="133">
        <v>56321636061.326202</v>
      </c>
      <c r="H4697" s="133">
        <v>516564127537.26569</v>
      </c>
      <c r="I4697" s="133">
        <v>13568868264556.361</v>
      </c>
      <c r="J4697" s="133">
        <v>298004226900.45007</v>
      </c>
      <c r="K4697" s="133">
        <v>65250348764.061623</v>
      </c>
      <c r="L4697" s="133">
        <v>1853629657105.6492</v>
      </c>
      <c r="M4697" s="133">
        <v>16302316624863.787</v>
      </c>
      <c r="N4697" s="133">
        <v>17439857083687.445</v>
      </c>
      <c r="O4697" s="132">
        <v>0.63588563342539794</v>
      </c>
      <c r="P4697" s="132">
        <v>0.70200461345529164</v>
      </c>
      <c r="Q4697" s="133">
        <v>4301.8887724932029</v>
      </c>
      <c r="R4697" s="426">
        <v>1.071553164114925</v>
      </c>
    </row>
    <row r="4698" spans="1:18">
      <c r="A4698" s="134">
        <f t="shared" si="73"/>
        <v>4693</v>
      </c>
      <c r="B4698" s="131">
        <v>13280820.777608683</v>
      </c>
      <c r="C4698" s="131">
        <v>6026376.5908395639</v>
      </c>
      <c r="D4698" s="131">
        <v>317684.74419136858</v>
      </c>
      <c r="E4698" s="131">
        <v>5573067.0514273439</v>
      </c>
      <c r="F4698" s="133">
        <v>240304677622.44891</v>
      </c>
      <c r="G4698" s="133">
        <v>60482936626.735207</v>
      </c>
      <c r="H4698" s="133">
        <v>696309580219.68579</v>
      </c>
      <c r="I4698" s="133">
        <v>9219283459443.6641</v>
      </c>
      <c r="J4698" s="133">
        <v>454638354898.1311</v>
      </c>
      <c r="K4698" s="133">
        <v>30796756907.028362</v>
      </c>
      <c r="L4698" s="133">
        <v>790046110151.21411</v>
      </c>
      <c r="M4698" s="133">
        <v>11191074261619.725</v>
      </c>
      <c r="N4698" s="133">
        <v>12034530638883.936</v>
      </c>
      <c r="O4698" s="132">
        <v>0.54859862538960147</v>
      </c>
      <c r="P4698" s="132">
        <v>0.61083357711960962</v>
      </c>
      <c r="Q4698" s="133">
        <v>2968.5571383532156</v>
      </c>
      <c r="R4698" s="426">
        <v>1.1362161733505494</v>
      </c>
    </row>
    <row r="4699" spans="1:18">
      <c r="A4699" s="134">
        <f t="shared" si="73"/>
        <v>4694</v>
      </c>
      <c r="B4699" s="131">
        <v>12760908.469632367</v>
      </c>
      <c r="C4699" s="131">
        <v>12451503.911557222</v>
      </c>
      <c r="D4699" s="131">
        <v>694164.62061724812</v>
      </c>
      <c r="E4699" s="131">
        <v>4958962.5031888392</v>
      </c>
      <c r="F4699" s="133">
        <v>178867222889.85553</v>
      </c>
      <c r="G4699" s="133">
        <v>49723813377.787582</v>
      </c>
      <c r="H4699" s="133">
        <v>30765977780.379147</v>
      </c>
      <c r="I4699" s="133">
        <v>16987539768555.516</v>
      </c>
      <c r="J4699" s="133">
        <v>401926579068.21643</v>
      </c>
      <c r="K4699" s="133">
        <v>76673162074.386993</v>
      </c>
      <c r="L4699" s="133">
        <v>1312078008517.1431</v>
      </c>
      <c r="M4699" s="133">
        <v>18808983495995.641</v>
      </c>
      <c r="N4699" s="133">
        <v>19966840649048.664</v>
      </c>
      <c r="O4699" s="132">
        <v>0.64526655167405134</v>
      </c>
      <c r="P4699" s="132">
        <v>0.69594082948234559</v>
      </c>
      <c r="Q4699" s="133">
        <v>4925.2196963612887</v>
      </c>
      <c r="R4699" s="426">
        <v>1.0326968290875103</v>
      </c>
    </row>
    <row r="4700" spans="1:18">
      <c r="A4700" s="134">
        <f t="shared" si="73"/>
        <v>4695</v>
      </c>
      <c r="B4700" s="131">
        <v>6898797.4627552172</v>
      </c>
      <c r="C4700" s="131">
        <v>9339729.9520047437</v>
      </c>
      <c r="D4700" s="131">
        <v>1265892.9840780185</v>
      </c>
      <c r="E4700" s="131">
        <v>5815700.4468299355</v>
      </c>
      <c r="F4700" s="133">
        <v>252354266005.79453</v>
      </c>
      <c r="G4700" s="133">
        <v>74321501978.744019</v>
      </c>
      <c r="H4700" s="133">
        <v>535229206358.07104</v>
      </c>
      <c r="I4700" s="133">
        <v>16882530778846.805</v>
      </c>
      <c r="J4700" s="133">
        <v>422607906099.6189</v>
      </c>
      <c r="K4700" s="133">
        <v>120337821811.55722</v>
      </c>
      <c r="L4700" s="133">
        <v>3342438548298.5996</v>
      </c>
      <c r="M4700" s="133">
        <v>21303144261414.648</v>
      </c>
      <c r="N4700" s="133">
        <v>22670503004957.223</v>
      </c>
      <c r="O4700" s="132">
        <v>0.66536108739352806</v>
      </c>
      <c r="P4700" s="132">
        <v>0.73595254733130144</v>
      </c>
      <c r="Q4700" s="133">
        <v>5592.1319696490436</v>
      </c>
      <c r="R4700" s="426">
        <v>1.3917066758995105</v>
      </c>
    </row>
    <row r="4701" spans="1:18">
      <c r="A4701" s="134">
        <f t="shared" si="73"/>
        <v>4696</v>
      </c>
      <c r="B4701" s="131">
        <v>7322129.7890772037</v>
      </c>
      <c r="C4701" s="131">
        <v>4012925.9486235157</v>
      </c>
      <c r="D4701" s="131">
        <v>1114938.9678713647</v>
      </c>
      <c r="E4701" s="131">
        <v>2812635.2066288777</v>
      </c>
      <c r="F4701" s="133">
        <v>181386164814.84198</v>
      </c>
      <c r="G4701" s="133">
        <v>44933313106.576118</v>
      </c>
      <c r="H4701" s="133">
        <v>634362567042.91895</v>
      </c>
      <c r="I4701" s="133">
        <v>8199868929374.2002</v>
      </c>
      <c r="J4701" s="133">
        <v>193698731734.09177</v>
      </c>
      <c r="K4701" s="133">
        <v>123037524106.79532</v>
      </c>
      <c r="L4701" s="133">
        <v>2154491606024.9658</v>
      </c>
      <c r="M4701" s="133">
        <v>11305459358282.973</v>
      </c>
      <c r="N4701" s="133">
        <v>12167194455538.957</v>
      </c>
      <c r="O4701" s="132">
        <v>0.5998635223225478</v>
      </c>
      <c r="P4701" s="132">
        <v>0.6679402936399238</v>
      </c>
      <c r="Q4701" s="133">
        <v>3001.2813161171575</v>
      </c>
      <c r="R4701" s="426">
        <v>0.9689827720315185</v>
      </c>
    </row>
    <row r="4702" spans="1:18">
      <c r="A4702" s="134">
        <f t="shared" si="73"/>
        <v>4697</v>
      </c>
      <c r="B4702" s="131">
        <v>8675048.6329414491</v>
      </c>
      <c r="C4702" s="131">
        <v>5471563.6553665008</v>
      </c>
      <c r="D4702" s="131">
        <v>1437771.2746066162</v>
      </c>
      <c r="E4702" s="131">
        <v>4155179.9631811259</v>
      </c>
      <c r="F4702" s="133">
        <v>185456577528.73608</v>
      </c>
      <c r="G4702" s="133">
        <v>73849842700.602661</v>
      </c>
      <c r="H4702" s="133">
        <v>786614327908.3418</v>
      </c>
      <c r="I4702" s="133">
        <v>8812022462191.4434</v>
      </c>
      <c r="J4702" s="133">
        <v>186935304675.05826</v>
      </c>
      <c r="K4702" s="133">
        <v>128700105117.02771</v>
      </c>
      <c r="L4702" s="133">
        <v>3238181500990.3354</v>
      </c>
      <c r="M4702" s="133">
        <v>13152453700882.207</v>
      </c>
      <c r="N4702" s="133">
        <v>13949357096421.402</v>
      </c>
      <c r="O4702" s="132">
        <v>0.59221712683859984</v>
      </c>
      <c r="P4702" s="132">
        <v>0.65903090708890766</v>
      </c>
      <c r="Q4702" s="133">
        <v>3440.8872956145542</v>
      </c>
      <c r="R4702" s="426">
        <v>1.0662064561753191</v>
      </c>
    </row>
    <row r="4703" spans="1:18">
      <c r="A4703" s="134">
        <f t="shared" si="73"/>
        <v>4698</v>
      </c>
      <c r="B4703" s="131">
        <v>10738510.675520239</v>
      </c>
      <c r="C4703" s="131">
        <v>9241041.5018685255</v>
      </c>
      <c r="D4703" s="131">
        <v>839692.34767620591</v>
      </c>
      <c r="E4703" s="131">
        <v>5221433.1422483055</v>
      </c>
      <c r="F4703" s="133">
        <v>239551658185.73505</v>
      </c>
      <c r="G4703" s="133">
        <v>50971852053.447372</v>
      </c>
      <c r="H4703" s="133">
        <v>769233438433.25098</v>
      </c>
      <c r="I4703" s="133">
        <v>14875738318129.256</v>
      </c>
      <c r="J4703" s="133">
        <v>259183355881.68094</v>
      </c>
      <c r="K4703" s="133">
        <v>83830044610.734009</v>
      </c>
      <c r="L4703" s="133">
        <v>1737284619932.3838</v>
      </c>
      <c r="M4703" s="133">
        <v>17725269776987.309</v>
      </c>
      <c r="N4703" s="133">
        <v>18901207847120.414</v>
      </c>
      <c r="O4703" s="132">
        <v>0.63722716035097204</v>
      </c>
      <c r="P4703" s="132">
        <v>0.70213180445397327</v>
      </c>
      <c r="Q4703" s="133">
        <v>4662.3601004243747</v>
      </c>
      <c r="R4703" s="426">
        <v>0.97000146103635976</v>
      </c>
    </row>
    <row r="4704" spans="1:18">
      <c r="A4704" s="134">
        <f t="shared" si="73"/>
        <v>4699</v>
      </c>
      <c r="B4704" s="131">
        <v>10428217.778858485</v>
      </c>
      <c r="C4704" s="131">
        <v>5874486.9859711137</v>
      </c>
      <c r="D4704" s="131">
        <v>739631.05273552903</v>
      </c>
      <c r="E4704" s="131">
        <v>3059265.6595759885</v>
      </c>
      <c r="F4704" s="133">
        <v>230086792025.33423</v>
      </c>
      <c r="G4704" s="133">
        <v>42550142661.681015</v>
      </c>
      <c r="H4704" s="133">
        <v>682037911349.56189</v>
      </c>
      <c r="I4704" s="133">
        <v>10287774386725.949</v>
      </c>
      <c r="J4704" s="133">
        <v>172196236433.69214</v>
      </c>
      <c r="K4704" s="133">
        <v>68504177279.650749</v>
      </c>
      <c r="L4704" s="133">
        <v>1362814116179.4165</v>
      </c>
      <c r="M4704" s="133">
        <v>12573326827968.27</v>
      </c>
      <c r="N4704" s="133">
        <v>13431794879659.533</v>
      </c>
      <c r="O4704" s="132">
        <v>0.60414725261262314</v>
      </c>
      <c r="P4704" s="132">
        <v>0.67282237753683249</v>
      </c>
      <c r="Q4704" s="133">
        <v>3313.2202465859727</v>
      </c>
      <c r="R4704" s="426">
        <v>0.9077084756792686</v>
      </c>
    </row>
    <row r="4705" spans="1:18">
      <c r="A4705" s="134">
        <f t="shared" si="73"/>
        <v>4700</v>
      </c>
      <c r="B4705" s="131">
        <v>8381470.0946026957</v>
      </c>
      <c r="C4705" s="131">
        <v>4970398.4202079531</v>
      </c>
      <c r="D4705" s="131">
        <v>1367551.6867164792</v>
      </c>
      <c r="E4705" s="131">
        <v>4375118.4471236588</v>
      </c>
      <c r="F4705" s="133">
        <v>150356847964.53442</v>
      </c>
      <c r="G4705" s="133">
        <v>41128842260.657234</v>
      </c>
      <c r="H4705" s="133">
        <v>761326516270.84058</v>
      </c>
      <c r="I4705" s="133">
        <v>9041735964586.002</v>
      </c>
      <c r="J4705" s="133">
        <v>127611437635.64566</v>
      </c>
      <c r="K4705" s="133">
        <v>91166717673.651031</v>
      </c>
      <c r="L4705" s="133">
        <v>2591812033432.7729</v>
      </c>
      <c r="M4705" s="133">
        <v>12613652669598.912</v>
      </c>
      <c r="N4705" s="133">
        <v>13519494593315.855</v>
      </c>
      <c r="O4705" s="132">
        <v>0.59001973284352416</v>
      </c>
      <c r="P4705" s="132">
        <v>0.66854840106447821</v>
      </c>
      <c r="Q4705" s="133">
        <v>3334.8531310596586</v>
      </c>
      <c r="R4705" s="426">
        <v>0.87908092983706032</v>
      </c>
    </row>
    <row r="4706" spans="1:18">
      <c r="A4706" s="134">
        <f t="shared" si="73"/>
        <v>4701</v>
      </c>
      <c r="B4706" s="131">
        <v>6548077.5169353634</v>
      </c>
      <c r="C4706" s="131">
        <v>8350963.2753339224</v>
      </c>
      <c r="D4706" s="131">
        <v>899328.92909065308</v>
      </c>
      <c r="E4706" s="131">
        <v>5109891.3432394397</v>
      </c>
      <c r="F4706" s="133">
        <v>283369647836.58398</v>
      </c>
      <c r="G4706" s="133">
        <v>73381462395.576141</v>
      </c>
      <c r="H4706" s="133">
        <v>533702930224.05328</v>
      </c>
      <c r="I4706" s="133">
        <v>15275567791933.979</v>
      </c>
      <c r="J4706" s="133">
        <v>359888536562.56049</v>
      </c>
      <c r="K4706" s="133">
        <v>73001152350.76622</v>
      </c>
      <c r="L4706" s="133">
        <v>2110548196821.6267</v>
      </c>
      <c r="M4706" s="133">
        <v>18352708607892.984</v>
      </c>
      <c r="N4706" s="133">
        <v>19532049010483.875</v>
      </c>
      <c r="O4706" s="132">
        <v>0.67391288782431469</v>
      </c>
      <c r="P4706" s="132">
        <v>0.74701771168451048</v>
      </c>
      <c r="Q4706" s="133">
        <v>4817.9696621815183</v>
      </c>
      <c r="R4706" s="426">
        <v>1.2501167779644684</v>
      </c>
    </row>
    <row r="4707" spans="1:18">
      <c r="A4707" s="134">
        <f t="shared" si="73"/>
        <v>4702</v>
      </c>
      <c r="B4707" s="131">
        <v>7029686.7263580188</v>
      </c>
      <c r="C4707" s="131">
        <v>10789642.00504655</v>
      </c>
      <c r="D4707" s="131">
        <v>729717.28284158243</v>
      </c>
      <c r="E4707" s="131">
        <v>3666852.680239887</v>
      </c>
      <c r="F4707" s="133">
        <v>218255370217.16891</v>
      </c>
      <c r="G4707" s="133">
        <v>40561595101.591537</v>
      </c>
      <c r="H4707" s="133">
        <v>394628283967.28339</v>
      </c>
      <c r="I4707" s="133">
        <v>20805967896938.484</v>
      </c>
      <c r="J4707" s="133">
        <v>163545087513.20984</v>
      </c>
      <c r="K4707" s="133">
        <v>75853436660.060379</v>
      </c>
      <c r="L4707" s="133">
        <v>1718594458885.4048</v>
      </c>
      <c r="M4707" s="133">
        <v>23158589163964.445</v>
      </c>
      <c r="N4707" s="133">
        <v>24734772096087.234</v>
      </c>
      <c r="O4707" s="132">
        <v>0.73011928891369593</v>
      </c>
      <c r="P4707" s="132">
        <v>0.78407164118983286</v>
      </c>
      <c r="Q4707" s="133">
        <v>6101.3251347033138</v>
      </c>
      <c r="R4707" s="426">
        <v>1.0549589834596902</v>
      </c>
    </row>
    <row r="4708" spans="1:18">
      <c r="A4708" s="134">
        <f t="shared" si="73"/>
        <v>4703</v>
      </c>
      <c r="B4708" s="131">
        <v>7160906.3936518291</v>
      </c>
      <c r="C4708" s="131">
        <v>4001769.3256234629</v>
      </c>
      <c r="D4708" s="131">
        <v>685597.43452621973</v>
      </c>
      <c r="E4708" s="131">
        <v>5210931.5180670219</v>
      </c>
      <c r="F4708" s="133">
        <v>147176876240.54285</v>
      </c>
      <c r="G4708" s="133">
        <v>44677473228.95919</v>
      </c>
      <c r="H4708" s="133">
        <v>563403838947.80884</v>
      </c>
      <c r="I4708" s="133">
        <v>7212388203164.0586</v>
      </c>
      <c r="J4708" s="133">
        <v>397440883095.271</v>
      </c>
      <c r="K4708" s="133">
        <v>54286617125.828964</v>
      </c>
      <c r="L4708" s="133">
        <v>1154332718328.2932</v>
      </c>
      <c r="M4708" s="133">
        <v>9381852260661.2617</v>
      </c>
      <c r="N4708" s="133">
        <v>10109575470496.846</v>
      </c>
      <c r="O4708" s="132">
        <v>0.5225599665115902</v>
      </c>
      <c r="P4708" s="132">
        <v>0.60970486111755595</v>
      </c>
      <c r="Q4708" s="133">
        <v>2493.7285324363211</v>
      </c>
      <c r="R4708" s="426">
        <v>0.90659527972890297</v>
      </c>
    </row>
    <row r="4709" spans="1:18">
      <c r="A4709" s="134">
        <f t="shared" si="73"/>
        <v>4704</v>
      </c>
      <c r="B4709" s="131">
        <v>9578570.7176555153</v>
      </c>
      <c r="C4709" s="131">
        <v>6287746.8384792507</v>
      </c>
      <c r="D4709" s="131">
        <v>743523.27243525884</v>
      </c>
      <c r="E4709" s="131">
        <v>4411069.3930177893</v>
      </c>
      <c r="F4709" s="133">
        <v>179322378016.79126</v>
      </c>
      <c r="G4709" s="133">
        <v>52863153310.14315</v>
      </c>
      <c r="H4709" s="133">
        <v>510356685837.19653</v>
      </c>
      <c r="I4709" s="133">
        <v>10153793478153.758</v>
      </c>
      <c r="J4709" s="133">
        <v>245112652537.97885</v>
      </c>
      <c r="K4709" s="133">
        <v>69277182803.956436</v>
      </c>
      <c r="L4709" s="133">
        <v>1322960430826.4614</v>
      </c>
      <c r="M4709" s="133">
        <v>12301500430159.352</v>
      </c>
      <c r="N4709" s="133">
        <v>13203341419632.949</v>
      </c>
      <c r="O4709" s="132">
        <v>0.60131609456131185</v>
      </c>
      <c r="P4709" s="132">
        <v>0.66729221197170829</v>
      </c>
      <c r="Q4709" s="133">
        <v>3256.8676417446841</v>
      </c>
      <c r="R4709" s="426">
        <v>0.97161707626774241</v>
      </c>
    </row>
    <row r="4710" spans="1:18">
      <c r="A4710" s="134">
        <f t="shared" si="73"/>
        <v>4705</v>
      </c>
      <c r="B4710" s="131">
        <v>8548842.2007738352</v>
      </c>
      <c r="C4710" s="131">
        <v>3917245.5645241058</v>
      </c>
      <c r="D4710" s="131">
        <v>1319726.0288668347</v>
      </c>
      <c r="E4710" s="131">
        <v>5992667.1799919466</v>
      </c>
      <c r="F4710" s="133">
        <v>261164154617.95734</v>
      </c>
      <c r="G4710" s="133">
        <v>44595156321.943878</v>
      </c>
      <c r="H4710" s="133">
        <v>778611643812.61414</v>
      </c>
      <c r="I4710" s="133">
        <v>7494064184796.4189</v>
      </c>
      <c r="J4710" s="133">
        <v>313039028616.09552</v>
      </c>
      <c r="K4710" s="133">
        <v>100139248058.72398</v>
      </c>
      <c r="L4710" s="133">
        <v>3193561446101.543</v>
      </c>
      <c r="M4710" s="133">
        <v>11879415551385.395</v>
      </c>
      <c r="N4710" s="133">
        <v>12756787360253.383</v>
      </c>
      <c r="O4710" s="132">
        <v>0.54906503462027056</v>
      </c>
      <c r="P4710" s="132">
        <v>0.60675326605416935</v>
      </c>
      <c r="Q4710" s="133">
        <v>3146.7161717447912</v>
      </c>
      <c r="R4710" s="426">
        <v>1.0644158349125679</v>
      </c>
    </row>
    <row r="4711" spans="1:18">
      <c r="A4711" s="134">
        <f t="shared" si="73"/>
        <v>4706</v>
      </c>
      <c r="B4711" s="131">
        <v>8486778.0068530012</v>
      </c>
      <c r="C4711" s="131">
        <v>5581311.225104413</v>
      </c>
      <c r="D4711" s="131">
        <v>1465974.1411765222</v>
      </c>
      <c r="E4711" s="131">
        <v>4930858.6659654556</v>
      </c>
      <c r="F4711" s="133">
        <v>229051009562.3988</v>
      </c>
      <c r="G4711" s="133">
        <v>42419629002.927727</v>
      </c>
      <c r="H4711" s="133">
        <v>54953052018.475693</v>
      </c>
      <c r="I4711" s="133">
        <v>10628021431529.764</v>
      </c>
      <c r="J4711" s="133">
        <v>410989441111.28772</v>
      </c>
      <c r="K4711" s="133">
        <v>130466127000.77335</v>
      </c>
      <c r="L4711" s="133">
        <v>3133464591730.0093</v>
      </c>
      <c r="M4711" s="133">
        <v>14357894643390.311</v>
      </c>
      <c r="N4711" s="133">
        <v>15289185156592.355</v>
      </c>
      <c r="O4711" s="132">
        <v>0.5975245462403953</v>
      </c>
      <c r="P4711" s="132">
        <v>0.65482215929711229</v>
      </c>
      <c r="Q4711" s="133">
        <v>3771.382623727764</v>
      </c>
      <c r="R4711" s="426">
        <v>1.0774342335668503</v>
      </c>
    </row>
    <row r="4712" spans="1:18">
      <c r="A4712" s="134">
        <f t="shared" si="73"/>
        <v>4707</v>
      </c>
      <c r="B4712" s="131">
        <v>8825321.675799394</v>
      </c>
      <c r="C4712" s="131">
        <v>6624725.5149613703</v>
      </c>
      <c r="D4712" s="131">
        <v>762292.69422357669</v>
      </c>
      <c r="E4712" s="131">
        <v>4261587.2698787274</v>
      </c>
      <c r="F4712" s="133">
        <v>213380298571.61603</v>
      </c>
      <c r="G4712" s="133">
        <v>44098038729.375229</v>
      </c>
      <c r="H4712" s="133">
        <v>550921605172.02856</v>
      </c>
      <c r="I4712" s="133">
        <v>13166942578203.584</v>
      </c>
      <c r="J4712" s="133">
        <v>346938375993.72467</v>
      </c>
      <c r="K4712" s="133">
        <v>95479035350.088776</v>
      </c>
      <c r="L4712" s="133">
        <v>1881372200297.4307</v>
      </c>
      <c r="M4712" s="133">
        <v>16041653795016.855</v>
      </c>
      <c r="N4712" s="133">
        <v>17227624338533.982</v>
      </c>
      <c r="O4712" s="132">
        <v>0.64941747920245185</v>
      </c>
      <c r="P4712" s="132">
        <v>0.7097278446741756</v>
      </c>
      <c r="Q4712" s="133">
        <v>4249.5373306694582</v>
      </c>
      <c r="R4712" s="426">
        <v>1.0728338498605001</v>
      </c>
    </row>
    <row r="4713" spans="1:18">
      <c r="A4713" s="134">
        <f t="shared" si="73"/>
        <v>4708</v>
      </c>
      <c r="B4713" s="131">
        <v>9669401.2136731185</v>
      </c>
      <c r="C4713" s="131">
        <v>5482620.9223320531</v>
      </c>
      <c r="D4713" s="131">
        <v>937494.14535024017</v>
      </c>
      <c r="E4713" s="131">
        <v>3566861.4129265239</v>
      </c>
      <c r="F4713" s="133">
        <v>246274821587.94037</v>
      </c>
      <c r="G4713" s="133">
        <v>62097594703.163292</v>
      </c>
      <c r="H4713" s="133">
        <v>614533645477.18726</v>
      </c>
      <c r="I4713" s="133">
        <v>10674005399118.996</v>
      </c>
      <c r="J4713" s="133">
        <v>182865874625.25955</v>
      </c>
      <c r="K4713" s="133">
        <v>125172727524.65154</v>
      </c>
      <c r="L4713" s="133">
        <v>1936434476294.1089</v>
      </c>
      <c r="M4713" s="133">
        <v>13533012123040.205</v>
      </c>
      <c r="N4713" s="133">
        <v>14581396108514.863</v>
      </c>
      <c r="O4713" s="132">
        <v>0.58208549824910039</v>
      </c>
      <c r="P4713" s="132">
        <v>0.65288843182523471</v>
      </c>
      <c r="Q4713" s="133">
        <v>3596.7923306647417</v>
      </c>
      <c r="R4713" s="426">
        <v>1.1067991987370998</v>
      </c>
    </row>
    <row r="4714" spans="1:18">
      <c r="A4714" s="134">
        <f t="shared" si="73"/>
        <v>4709</v>
      </c>
      <c r="B4714" s="131">
        <v>7158775.4881885145</v>
      </c>
      <c r="C4714" s="131">
        <v>2502643.4484767164</v>
      </c>
      <c r="D4714" s="131">
        <v>1111600.8318504496</v>
      </c>
      <c r="E4714" s="131">
        <v>4187755.3751712628</v>
      </c>
      <c r="F4714" s="133">
        <v>234292731450.52271</v>
      </c>
      <c r="G4714" s="133">
        <v>55170132932.150299</v>
      </c>
      <c r="H4714" s="133">
        <v>581335688491.4458</v>
      </c>
      <c r="I4714" s="133">
        <v>6735927707543.9131</v>
      </c>
      <c r="J4714" s="133">
        <v>366090729733.72284</v>
      </c>
      <c r="K4714" s="133">
        <v>73975099202.988007</v>
      </c>
      <c r="L4714" s="133">
        <v>2937140298529.1865</v>
      </c>
      <c r="M4714" s="133">
        <v>10694469523501.258</v>
      </c>
      <c r="N4714" s="133">
        <v>11526001728584.072</v>
      </c>
      <c r="O4714" s="132">
        <v>0.57277425585055619</v>
      </c>
      <c r="P4714" s="132">
        <v>0.64414082393645611</v>
      </c>
      <c r="Q4714" s="133">
        <v>2843.1183346285329</v>
      </c>
      <c r="R4714" s="426">
        <v>1.2897835358892258</v>
      </c>
    </row>
    <row r="4715" spans="1:18">
      <c r="A4715" s="134">
        <f t="shared" si="73"/>
        <v>4710</v>
      </c>
      <c r="B4715" s="131">
        <v>9827849.0709132943</v>
      </c>
      <c r="C4715" s="131">
        <v>3687330.4734554524</v>
      </c>
      <c r="D4715" s="131">
        <v>819446.13772588223</v>
      </c>
      <c r="E4715" s="131">
        <v>4120250.9967095614</v>
      </c>
      <c r="F4715" s="133">
        <v>226420199878.25507</v>
      </c>
      <c r="G4715" s="133">
        <v>60752314218.096786</v>
      </c>
      <c r="H4715" s="133">
        <v>566391169726.80505</v>
      </c>
      <c r="I4715" s="133">
        <v>9216468923096.6699</v>
      </c>
      <c r="J4715" s="133">
        <v>295505410371.26685</v>
      </c>
      <c r="K4715" s="133">
        <v>102656508343.6302</v>
      </c>
      <c r="L4715" s="133">
        <v>1905913791289.3213</v>
      </c>
      <c r="M4715" s="133">
        <v>12086935802827.695</v>
      </c>
      <c r="N4715" s="133">
        <v>13037752500886.936</v>
      </c>
      <c r="O4715" s="132">
        <v>0.58281156149198843</v>
      </c>
      <c r="P4715" s="132">
        <v>0.65360035047107723</v>
      </c>
      <c r="Q4715" s="133">
        <v>3216.021830509851</v>
      </c>
      <c r="R4715" s="426">
        <v>1.124877348701498</v>
      </c>
    </row>
    <row r="4716" spans="1:18">
      <c r="A4716" s="134">
        <f t="shared" si="73"/>
        <v>4711</v>
      </c>
      <c r="B4716" s="131">
        <v>7353391.3502605082</v>
      </c>
      <c r="C4716" s="131">
        <v>5546343.4444569191</v>
      </c>
      <c r="D4716" s="131">
        <v>1103075.8730775611</v>
      </c>
      <c r="E4716" s="131">
        <v>3811228.4198582228</v>
      </c>
      <c r="F4716" s="133">
        <v>240423752624.7558</v>
      </c>
      <c r="G4716" s="133">
        <v>41141930227.59671</v>
      </c>
      <c r="H4716" s="133">
        <v>315811065188.14868</v>
      </c>
      <c r="I4716" s="133">
        <v>9754797601316.6797</v>
      </c>
      <c r="J4716" s="133">
        <v>170260818170.17703</v>
      </c>
      <c r="K4716" s="133">
        <v>139412810347.13629</v>
      </c>
      <c r="L4716" s="133">
        <v>2250831526841.1289</v>
      </c>
      <c r="M4716" s="133">
        <v>12631113821863.271</v>
      </c>
      <c r="N4716" s="133">
        <v>13498374474255.91</v>
      </c>
      <c r="O4716" s="132">
        <v>0.61425019094034627</v>
      </c>
      <c r="P4716" s="132">
        <v>0.67990827906612883</v>
      </c>
      <c r="Q4716" s="133">
        <v>3329.6434322288874</v>
      </c>
      <c r="R4716" s="426">
        <v>1.0072505599035899</v>
      </c>
    </row>
    <row r="4717" spans="1:18">
      <c r="A4717" s="134">
        <f t="shared" si="73"/>
        <v>4712</v>
      </c>
      <c r="B4717" s="131">
        <v>10143348.678025758</v>
      </c>
      <c r="C4717" s="131">
        <v>7813678.2250318173</v>
      </c>
      <c r="D4717" s="131">
        <v>1684991.9942479087</v>
      </c>
      <c r="E4717" s="131">
        <v>5538384.3005752452</v>
      </c>
      <c r="F4717" s="133">
        <v>202769318384.00232</v>
      </c>
      <c r="G4717" s="133">
        <v>48937305168.50441</v>
      </c>
      <c r="H4717" s="133">
        <v>592747392998.4032</v>
      </c>
      <c r="I4717" s="133">
        <v>12280123398029.242</v>
      </c>
      <c r="J4717" s="133">
        <v>353751429579.23529</v>
      </c>
      <c r="K4717" s="133">
        <v>172144815711.29156</v>
      </c>
      <c r="L4717" s="133">
        <v>3666128484570.498</v>
      </c>
      <c r="M4717" s="133">
        <v>17064895520888.668</v>
      </c>
      <c r="N4717" s="133">
        <v>18147057980277.875</v>
      </c>
      <c r="O4717" s="132">
        <v>0.60847094624345566</v>
      </c>
      <c r="P4717" s="132">
        <v>0.69454213390435815</v>
      </c>
      <c r="Q4717" s="133">
        <v>4476.3339862550256</v>
      </c>
      <c r="R4717" s="426">
        <v>1.0082870235638015</v>
      </c>
    </row>
    <row r="4718" spans="1:18">
      <c r="A4718" s="134">
        <f t="shared" si="73"/>
        <v>4713</v>
      </c>
      <c r="B4718" s="131">
        <v>12193766.85389189</v>
      </c>
      <c r="C4718" s="131">
        <v>21228168.051489044</v>
      </c>
      <c r="D4718" s="131">
        <v>1461157.5377336664</v>
      </c>
      <c r="E4718" s="131">
        <v>5107563.5494633522</v>
      </c>
      <c r="F4718" s="133">
        <v>214649890992.12952</v>
      </c>
      <c r="G4718" s="133">
        <v>52175917420.531105</v>
      </c>
      <c r="H4718" s="133">
        <v>726921060381.78882</v>
      </c>
      <c r="I4718" s="133">
        <v>24841793193400.988</v>
      </c>
      <c r="J4718" s="133">
        <v>232735424766.8999</v>
      </c>
      <c r="K4718" s="133">
        <v>125325567731.36078</v>
      </c>
      <c r="L4718" s="133">
        <v>4109893610354.1646</v>
      </c>
      <c r="M4718" s="133">
        <v>30036668856635.199</v>
      </c>
      <c r="N4718" s="133">
        <v>31990411633984.918</v>
      </c>
      <c r="O4718" s="132">
        <v>0.71071811754642111</v>
      </c>
      <c r="P4718" s="132">
        <v>0.76750686600305229</v>
      </c>
      <c r="Q4718" s="133">
        <v>7891.0734173618448</v>
      </c>
      <c r="R4718" s="426">
        <v>1.1682567857832271</v>
      </c>
    </row>
    <row r="4719" spans="1:18">
      <c r="A4719" s="134">
        <f t="shared" si="73"/>
        <v>4714</v>
      </c>
      <c r="B4719" s="131">
        <v>12673367.167604908</v>
      </c>
      <c r="C4719" s="131">
        <v>17192945.120617472</v>
      </c>
      <c r="D4719" s="131">
        <v>1297122.5788158944</v>
      </c>
      <c r="E4719" s="131">
        <v>4929467.8290336374</v>
      </c>
      <c r="F4719" s="133">
        <v>183760227743.70508</v>
      </c>
      <c r="G4719" s="133">
        <v>68772570213.878876</v>
      </c>
      <c r="H4719" s="133">
        <v>309271344484.76318</v>
      </c>
      <c r="I4719" s="133">
        <v>23911168273308.141</v>
      </c>
      <c r="J4719" s="133">
        <v>240424509494.6091</v>
      </c>
      <c r="K4719" s="133">
        <v>109054097774.36365</v>
      </c>
      <c r="L4719" s="133">
        <v>2908565804019.5972</v>
      </c>
      <c r="M4719" s="133">
        <v>27478484029081.473</v>
      </c>
      <c r="N4719" s="133">
        <v>29020724333392.473</v>
      </c>
      <c r="O4719" s="132">
        <v>0.69681773374879052</v>
      </c>
      <c r="P4719" s="132">
        <v>0.76232644833073904</v>
      </c>
      <c r="Q4719" s="133">
        <v>7158.5407827805802</v>
      </c>
      <c r="R4719" s="426">
        <v>1.0497295628501102</v>
      </c>
    </row>
    <row r="4720" spans="1:18">
      <c r="A4720" s="134">
        <f t="shared" si="73"/>
        <v>4715</v>
      </c>
      <c r="B4720" s="131">
        <v>12152833.434032664</v>
      </c>
      <c r="C4720" s="131">
        <v>6991902.335898377</v>
      </c>
      <c r="D4720" s="131">
        <v>969709.72402039694</v>
      </c>
      <c r="E4720" s="131">
        <v>4481690.0835035229</v>
      </c>
      <c r="F4720" s="133">
        <v>223534961180.60767</v>
      </c>
      <c r="G4720" s="133">
        <v>57069454102.486435</v>
      </c>
      <c r="H4720" s="133">
        <v>570820851044.95361</v>
      </c>
      <c r="I4720" s="133">
        <v>12890987358898.102</v>
      </c>
      <c r="J4720" s="133">
        <v>190929741977.49878</v>
      </c>
      <c r="K4720" s="133">
        <v>74506755111.447754</v>
      </c>
      <c r="L4720" s="133">
        <v>2581011246218.7852</v>
      </c>
      <c r="M4720" s="133">
        <v>16308255953250.785</v>
      </c>
      <c r="N4720" s="133">
        <v>17332499727831.844</v>
      </c>
      <c r="O4720" s="132">
        <v>0.59837374542065169</v>
      </c>
      <c r="P4720" s="132">
        <v>0.67559859684473966</v>
      </c>
      <c r="Q4720" s="133">
        <v>4275.406938291032</v>
      </c>
      <c r="R4720" s="426">
        <v>1.2866641353855306</v>
      </c>
    </row>
    <row r="4721" spans="1:18">
      <c r="A4721" s="134">
        <f t="shared" si="73"/>
        <v>4716</v>
      </c>
      <c r="B4721" s="131">
        <v>9877843.7862074003</v>
      </c>
      <c r="C4721" s="131">
        <v>12099472.695128152</v>
      </c>
      <c r="D4721" s="131">
        <v>785144.4065615806</v>
      </c>
      <c r="E4721" s="131">
        <v>4512055.6825516205</v>
      </c>
      <c r="F4721" s="133">
        <v>243896347514.31696</v>
      </c>
      <c r="G4721" s="133">
        <v>46074205212.606438</v>
      </c>
      <c r="H4721" s="133">
        <v>584980402427.55505</v>
      </c>
      <c r="I4721" s="133">
        <v>20234601154624.352</v>
      </c>
      <c r="J4721" s="133">
        <v>280272419152.61792</v>
      </c>
      <c r="K4721" s="133">
        <v>101801245320.44296</v>
      </c>
      <c r="L4721" s="133">
        <v>1727855896044.9604</v>
      </c>
      <c r="M4721" s="133">
        <v>22929511117569.926</v>
      </c>
      <c r="N4721" s="133">
        <v>24388008885957.16</v>
      </c>
      <c r="O4721" s="132">
        <v>0.69136345721520476</v>
      </c>
      <c r="P4721" s="132">
        <v>0.75013356741344028</v>
      </c>
      <c r="Q4721" s="133">
        <v>6015.7890690570202</v>
      </c>
      <c r="R4721" s="426">
        <v>1.1523158299075695</v>
      </c>
    </row>
    <row r="4722" spans="1:18">
      <c r="A4722" s="134">
        <f t="shared" si="73"/>
        <v>4717</v>
      </c>
      <c r="B4722" s="131">
        <v>11162973.818949848</v>
      </c>
      <c r="C4722" s="131">
        <v>3510652.61920392</v>
      </c>
      <c r="D4722" s="131">
        <v>817567.81904129218</v>
      </c>
      <c r="E4722" s="131">
        <v>4545223.6124020834</v>
      </c>
      <c r="F4722" s="133">
        <v>220964410361.77457</v>
      </c>
      <c r="G4722" s="133">
        <v>65663768014.972824</v>
      </c>
      <c r="H4722" s="133">
        <v>645622837046.34509</v>
      </c>
      <c r="I4722" s="133">
        <v>7954313664802.8525</v>
      </c>
      <c r="J4722" s="133">
        <v>380243193018.12671</v>
      </c>
      <c r="K4722" s="133">
        <v>66374937458.65052</v>
      </c>
      <c r="L4722" s="133">
        <v>1835127744871.762</v>
      </c>
      <c r="M4722" s="133">
        <v>10881682377197.736</v>
      </c>
      <c r="N4722" s="133">
        <v>11709680206542.719</v>
      </c>
      <c r="O4722" s="132">
        <v>0.55171201461453301</v>
      </c>
      <c r="P4722" s="132">
        <v>0.60736687968622061</v>
      </c>
      <c r="Q4722" s="133">
        <v>2888.4262966311589</v>
      </c>
      <c r="R4722" s="426">
        <v>1.0425704105534326</v>
      </c>
    </row>
    <row r="4723" spans="1:18">
      <c r="A4723" s="134">
        <f t="shared" si="73"/>
        <v>4718</v>
      </c>
      <c r="B4723" s="131">
        <v>8717260.933598116</v>
      </c>
      <c r="C4723" s="131">
        <v>17755050.046062857</v>
      </c>
      <c r="D4723" s="131">
        <v>1227015.737741756</v>
      </c>
      <c r="E4723" s="131">
        <v>7007436.8589839507</v>
      </c>
      <c r="F4723" s="133">
        <v>336913876397.99249</v>
      </c>
      <c r="G4723" s="133">
        <v>75313115325.704117</v>
      </c>
      <c r="H4723" s="133">
        <v>617681297193.25464</v>
      </c>
      <c r="I4723" s="133">
        <v>26132270960001.973</v>
      </c>
      <c r="J4723" s="133">
        <v>482282149415.26007</v>
      </c>
      <c r="K4723" s="133">
        <v>138483475789.90674</v>
      </c>
      <c r="L4723" s="133">
        <v>2837860879144.5972</v>
      </c>
      <c r="M4723" s="133">
        <v>30208578761544.992</v>
      </c>
      <c r="N4723" s="133">
        <v>32047667651401.332</v>
      </c>
      <c r="O4723" s="132">
        <v>0.70737997730555136</v>
      </c>
      <c r="P4723" s="132">
        <v>0.77555557750074255</v>
      </c>
      <c r="Q4723" s="133">
        <v>7905.1967566357507</v>
      </c>
      <c r="R4723" s="426">
        <v>1.0153184753878575</v>
      </c>
    </row>
    <row r="4724" spans="1:18">
      <c r="A4724" s="134">
        <f t="shared" si="73"/>
        <v>4719</v>
      </c>
      <c r="B4724" s="131">
        <v>9619405.9554560985</v>
      </c>
      <c r="C4724" s="131">
        <v>3568336.0782804121</v>
      </c>
      <c r="D4724" s="131">
        <v>1192607.0404871793</v>
      </c>
      <c r="E4724" s="131">
        <v>4113919.5093773976</v>
      </c>
      <c r="F4724" s="133">
        <v>205976021616.95831</v>
      </c>
      <c r="G4724" s="133">
        <v>55824370894.473434</v>
      </c>
      <c r="H4724" s="133">
        <v>732353433495.43481</v>
      </c>
      <c r="I4724" s="133">
        <v>6802455244287.9082</v>
      </c>
      <c r="J4724" s="133">
        <v>222357347590.13837</v>
      </c>
      <c r="K4724" s="133">
        <v>70120676822.765427</v>
      </c>
      <c r="L4724" s="133">
        <v>2990870489867.7676</v>
      </c>
      <c r="M4724" s="133">
        <v>10818157192064.016</v>
      </c>
      <c r="N4724" s="133">
        <v>11535748562993.846</v>
      </c>
      <c r="O4724" s="132">
        <v>0.56099415290686794</v>
      </c>
      <c r="P4724" s="132">
        <v>0.65393487169070297</v>
      </c>
      <c r="Q4724" s="133">
        <v>2845.5225858396266</v>
      </c>
      <c r="R4724" s="426">
        <v>1.1515275045726721</v>
      </c>
    </row>
    <row r="4725" spans="1:18">
      <c r="A4725" s="134">
        <f t="shared" si="73"/>
        <v>4720</v>
      </c>
      <c r="B4725" s="131">
        <v>9928736.9859789945</v>
      </c>
      <c r="C4725" s="131">
        <v>5863724.475956561</v>
      </c>
      <c r="D4725" s="131">
        <v>969980.68148833024</v>
      </c>
      <c r="E4725" s="131">
        <v>2908031.037603532</v>
      </c>
      <c r="F4725" s="133">
        <v>236658879013.68057</v>
      </c>
      <c r="G4725" s="133">
        <v>37948288823.655029</v>
      </c>
      <c r="H4725" s="133">
        <v>649112377603.46594</v>
      </c>
      <c r="I4725" s="133">
        <v>10551152855780.4</v>
      </c>
      <c r="J4725" s="133">
        <v>142852068388.78882</v>
      </c>
      <c r="K4725" s="133">
        <v>80318541942.951309</v>
      </c>
      <c r="L4725" s="133">
        <v>1885239203136.5164</v>
      </c>
      <c r="M4725" s="133">
        <v>13308675046852.123</v>
      </c>
      <c r="N4725" s="133">
        <v>14237865585991</v>
      </c>
      <c r="O4725" s="132">
        <v>0.62520738272035503</v>
      </c>
      <c r="P4725" s="132">
        <v>0.6955507226795663</v>
      </c>
      <c r="Q4725" s="133">
        <v>3512.0536719267388</v>
      </c>
      <c r="R4725" s="426">
        <v>0.98498354475288341</v>
      </c>
    </row>
    <row r="4726" spans="1:18">
      <c r="A4726" s="134">
        <f t="shared" si="73"/>
        <v>4721</v>
      </c>
      <c r="B4726" s="131">
        <v>11282058.568628546</v>
      </c>
      <c r="C4726" s="131">
        <v>5393095.8879719712</v>
      </c>
      <c r="D4726" s="131">
        <v>660799.60193526989</v>
      </c>
      <c r="E4726" s="131">
        <v>5427155.730886044</v>
      </c>
      <c r="F4726" s="133">
        <v>256382959280.77142</v>
      </c>
      <c r="G4726" s="133">
        <v>43156949498.910576</v>
      </c>
      <c r="H4726" s="133">
        <v>564549821294.42822</v>
      </c>
      <c r="I4726" s="133">
        <v>10918834162928.943</v>
      </c>
      <c r="J4726" s="133">
        <v>365326684672.94226</v>
      </c>
      <c r="K4726" s="133">
        <v>65621830989.629448</v>
      </c>
      <c r="L4726" s="133">
        <v>1383860217369.3862</v>
      </c>
      <c r="M4726" s="133">
        <v>13298192717255.328</v>
      </c>
      <c r="N4726" s="133">
        <v>14227191850409.941</v>
      </c>
      <c r="O4726" s="132">
        <v>0.58732086683061557</v>
      </c>
      <c r="P4726" s="132">
        <v>0.64218091004796618</v>
      </c>
      <c r="Q4726" s="133">
        <v>3509.4207820448796</v>
      </c>
      <c r="R4726" s="426">
        <v>1.0157850360198895</v>
      </c>
    </row>
    <row r="4727" spans="1:18">
      <c r="A4727" s="134">
        <f t="shared" si="73"/>
        <v>4722</v>
      </c>
      <c r="B4727" s="131">
        <v>8064299.4952487554</v>
      </c>
      <c r="C4727" s="131">
        <v>5583402.7794122165</v>
      </c>
      <c r="D4727" s="131">
        <v>824683.25837151369</v>
      </c>
      <c r="E4727" s="131">
        <v>4072186.054217163</v>
      </c>
      <c r="F4727" s="133">
        <v>210951680929.13275</v>
      </c>
      <c r="G4727" s="133">
        <v>48884115157.650085</v>
      </c>
      <c r="H4727" s="133">
        <v>636680380837.6969</v>
      </c>
      <c r="I4727" s="133">
        <v>9882951759078.416</v>
      </c>
      <c r="J4727" s="133">
        <v>273516373339.16791</v>
      </c>
      <c r="K4727" s="133">
        <v>58233002149.057037</v>
      </c>
      <c r="L4727" s="133">
        <v>2231088859937.0107</v>
      </c>
      <c r="M4727" s="133">
        <v>13082470375341.348</v>
      </c>
      <c r="N4727" s="133">
        <v>14001601953744.242</v>
      </c>
      <c r="O4727" s="132">
        <v>0.62354873358987351</v>
      </c>
      <c r="P4727" s="132">
        <v>0.69792110058488954</v>
      </c>
      <c r="Q4727" s="133">
        <v>3453.7745322506762</v>
      </c>
      <c r="R4727" s="426">
        <v>1.1452219157927497</v>
      </c>
    </row>
    <row r="4728" spans="1:18">
      <c r="A4728" s="134">
        <f t="shared" si="73"/>
        <v>4723</v>
      </c>
      <c r="B4728" s="131">
        <v>8711976.9560658</v>
      </c>
      <c r="C4728" s="131">
        <v>4655199.5207638023</v>
      </c>
      <c r="D4728" s="131">
        <v>716957.09611558402</v>
      </c>
      <c r="E4728" s="131">
        <v>5186205.6858262233</v>
      </c>
      <c r="F4728" s="133">
        <v>198903538933.91943</v>
      </c>
      <c r="G4728" s="133">
        <v>51385325013.619827</v>
      </c>
      <c r="H4728" s="133">
        <v>94969688686.983261</v>
      </c>
      <c r="I4728" s="133">
        <v>9412620762444.8086</v>
      </c>
      <c r="J4728" s="133">
        <v>256798414505.45819</v>
      </c>
      <c r="K4728" s="133">
        <v>53602512455.25264</v>
      </c>
      <c r="L4728" s="133">
        <v>1567810887768.313</v>
      </c>
      <c r="M4728" s="133">
        <v>11385802265860.814</v>
      </c>
      <c r="N4728" s="133">
        <v>12174339742768.936</v>
      </c>
      <c r="O4728" s="132">
        <v>0.57194242998194778</v>
      </c>
      <c r="P4728" s="132">
        <v>0.63229099408865741</v>
      </c>
      <c r="Q4728" s="133">
        <v>3003.0438438009214</v>
      </c>
      <c r="R4728" s="426">
        <v>1.0938576600740029</v>
      </c>
    </row>
    <row r="4729" spans="1:18">
      <c r="A4729" s="134">
        <f t="shared" si="73"/>
        <v>4724</v>
      </c>
      <c r="B4729" s="131">
        <v>7703426.8060157308</v>
      </c>
      <c r="C4729" s="131">
        <v>8413584.4286795668</v>
      </c>
      <c r="D4729" s="131">
        <v>1470417.1631972417</v>
      </c>
      <c r="E4729" s="131">
        <v>4263233.053834673</v>
      </c>
      <c r="F4729" s="133">
        <v>174661307697.98743</v>
      </c>
      <c r="G4729" s="133">
        <v>36128220635.53891</v>
      </c>
      <c r="H4729" s="133">
        <v>613857420613.75598</v>
      </c>
      <c r="I4729" s="133">
        <v>14996224835290.877</v>
      </c>
      <c r="J4729" s="133">
        <v>154111192115.41226</v>
      </c>
      <c r="K4729" s="133">
        <v>142097338686.77805</v>
      </c>
      <c r="L4729" s="133">
        <v>2977646861008.5381</v>
      </c>
      <c r="M4729" s="133">
        <v>18883937647715.359</v>
      </c>
      <c r="N4729" s="133">
        <v>20101599241867.031</v>
      </c>
      <c r="O4729" s="132">
        <v>0.65040664954194372</v>
      </c>
      <c r="P4729" s="132">
        <v>0.72814162630431833</v>
      </c>
      <c r="Q4729" s="133">
        <v>4958.4605924684338</v>
      </c>
      <c r="R4729" s="426">
        <v>1.0479012248166888</v>
      </c>
    </row>
    <row r="4730" spans="1:18">
      <c r="A4730" s="134">
        <f t="shared" si="73"/>
        <v>4725</v>
      </c>
      <c r="B4730" s="131">
        <v>10207220.362164604</v>
      </c>
      <c r="C4730" s="131">
        <v>6064527.3034677161</v>
      </c>
      <c r="D4730" s="131">
        <v>1355178.8512557377</v>
      </c>
      <c r="E4730" s="131">
        <v>6065470.4719920252</v>
      </c>
      <c r="F4730" s="133">
        <v>186271499624.10254</v>
      </c>
      <c r="G4730" s="133">
        <v>40082663706.725494</v>
      </c>
      <c r="H4730" s="133">
        <v>511690868754.01245</v>
      </c>
      <c r="I4730" s="133">
        <v>10399696248540.555</v>
      </c>
      <c r="J4730" s="133">
        <v>398945814050.6167</v>
      </c>
      <c r="K4730" s="133">
        <v>95407536362.93866</v>
      </c>
      <c r="L4730" s="133">
        <v>3710811712962.9214</v>
      </c>
      <c r="M4730" s="133">
        <v>15116552180671.045</v>
      </c>
      <c r="N4730" s="133">
        <v>16198654487634.711</v>
      </c>
      <c r="O4730" s="132">
        <v>0.57950802855419759</v>
      </c>
      <c r="P4730" s="132">
        <v>0.64070053714306885</v>
      </c>
      <c r="Q4730" s="133">
        <v>3995.7213832350053</v>
      </c>
      <c r="R4730" s="426">
        <v>1.1913465926264561</v>
      </c>
    </row>
    <row r="4731" spans="1:18">
      <c r="A4731" s="134">
        <f t="shared" si="73"/>
        <v>4726</v>
      </c>
      <c r="B4731" s="131">
        <v>9904851.1013715956</v>
      </c>
      <c r="C4731" s="131">
        <v>6431622.0559306424</v>
      </c>
      <c r="D4731" s="131">
        <v>928813.28865224449</v>
      </c>
      <c r="E4731" s="131">
        <v>6609359.3453670079</v>
      </c>
      <c r="F4731" s="133">
        <v>240378085111.37921</v>
      </c>
      <c r="G4731" s="133">
        <v>47059010406.596664</v>
      </c>
      <c r="H4731" s="133">
        <v>672121337510.44067</v>
      </c>
      <c r="I4731" s="133">
        <v>14485551596552.533</v>
      </c>
      <c r="J4731" s="133">
        <v>297047378998.18091</v>
      </c>
      <c r="K4731" s="133">
        <v>71163787758.218704</v>
      </c>
      <c r="L4731" s="133">
        <v>1561290146882.8225</v>
      </c>
      <c r="M4731" s="133">
        <v>17087174247702.197</v>
      </c>
      <c r="N4731" s="133">
        <v>18299933952797.457</v>
      </c>
      <c r="O4731" s="132">
        <v>0.60836578469846858</v>
      </c>
      <c r="P4731" s="132">
        <v>0.67651580869919925</v>
      </c>
      <c r="Q4731" s="133">
        <v>4514.0438956086473</v>
      </c>
      <c r="R4731" s="426">
        <v>0.94320148874989718</v>
      </c>
    </row>
    <row r="4732" spans="1:18">
      <c r="A4732" s="134">
        <f t="shared" si="73"/>
        <v>4727</v>
      </c>
      <c r="B4732" s="131">
        <v>8153798.444048983</v>
      </c>
      <c r="C4732" s="131">
        <v>13460564.471538205</v>
      </c>
      <c r="D4732" s="131">
        <v>661248.74259210424</v>
      </c>
      <c r="E4732" s="131">
        <v>4697746.1189399119</v>
      </c>
      <c r="F4732" s="133">
        <v>158167319869.81955</v>
      </c>
      <c r="G4732" s="133">
        <v>39382492254.462524</v>
      </c>
      <c r="H4732" s="133">
        <v>162104222484.07864</v>
      </c>
      <c r="I4732" s="133">
        <v>18824617186856.875</v>
      </c>
      <c r="J4732" s="133">
        <v>374265022041.56342</v>
      </c>
      <c r="K4732" s="133">
        <v>58836364720.251495</v>
      </c>
      <c r="L4732" s="133">
        <v>1207945208612.2529</v>
      </c>
      <c r="M4732" s="133">
        <v>20627768004715.02</v>
      </c>
      <c r="N4732" s="133">
        <v>21837435284216.668</v>
      </c>
      <c r="O4732" s="132">
        <v>0.70480566986677806</v>
      </c>
      <c r="P4732" s="132">
        <v>0.76233463622427267</v>
      </c>
      <c r="Q4732" s="133">
        <v>5386.6391919626712</v>
      </c>
      <c r="R4732" s="426">
        <v>0.92891835878806939</v>
      </c>
    </row>
    <row r="4733" spans="1:18">
      <c r="A4733" s="134">
        <f t="shared" si="73"/>
        <v>4728</v>
      </c>
      <c r="B4733" s="131">
        <v>6190471.37109531</v>
      </c>
      <c r="C4733" s="131">
        <v>12859901.168750966</v>
      </c>
      <c r="D4733" s="131">
        <v>1009772.0944932151</v>
      </c>
      <c r="E4733" s="131">
        <v>4379048.9376223218</v>
      </c>
      <c r="F4733" s="133">
        <v>173567049158.61386</v>
      </c>
      <c r="G4733" s="133">
        <v>43315753166.233589</v>
      </c>
      <c r="H4733" s="133">
        <v>544573390669.73889</v>
      </c>
      <c r="I4733" s="133">
        <v>17812307447055.738</v>
      </c>
      <c r="J4733" s="133">
        <v>296984910689.69934</v>
      </c>
      <c r="K4733" s="133">
        <v>102073690318.93542</v>
      </c>
      <c r="L4733" s="133">
        <v>2317566459397.4946</v>
      </c>
      <c r="M4733" s="133">
        <v>21073505898131.605</v>
      </c>
      <c r="N4733" s="133">
        <v>22350871003535.25</v>
      </c>
      <c r="O4733" s="132">
        <v>0.71940519372973399</v>
      </c>
      <c r="P4733" s="132">
        <v>0.78252487049933872</v>
      </c>
      <c r="Q4733" s="133">
        <v>5513.2883580501357</v>
      </c>
      <c r="R4733" s="426">
        <v>1.0236647988583514</v>
      </c>
    </row>
    <row r="4734" spans="1:18">
      <c r="A4734" s="134">
        <f t="shared" si="73"/>
        <v>4729</v>
      </c>
      <c r="B4734" s="131">
        <v>6321026.1836831719</v>
      </c>
      <c r="C4734" s="131">
        <v>2720241.8787731542</v>
      </c>
      <c r="D4734" s="131">
        <v>532771.96608110913</v>
      </c>
      <c r="E4734" s="131">
        <v>1964598.1998287365</v>
      </c>
      <c r="F4734" s="133">
        <v>222290834875.74088</v>
      </c>
      <c r="G4734" s="133">
        <v>51614748475.453461</v>
      </c>
      <c r="H4734" s="133">
        <v>501714648847.54852</v>
      </c>
      <c r="I4734" s="133">
        <v>6517271104541.6943</v>
      </c>
      <c r="J4734" s="133">
        <v>88938475724.630463</v>
      </c>
      <c r="K4734" s="133">
        <v>48390328329.990883</v>
      </c>
      <c r="L4734" s="133">
        <v>1297864925499.7922</v>
      </c>
      <c r="M4734" s="133">
        <v>8454179482943.6572</v>
      </c>
      <c r="N4734" s="133">
        <v>9105980154886.3105</v>
      </c>
      <c r="O4734" s="132">
        <v>0.61240173464930858</v>
      </c>
      <c r="P4734" s="132">
        <v>0.67894208812051315</v>
      </c>
      <c r="Q4734" s="133">
        <v>2246.1717204948964</v>
      </c>
      <c r="R4734" s="426">
        <v>1.1607166079557281</v>
      </c>
    </row>
    <row r="4735" spans="1:18">
      <c r="A4735" s="134">
        <f t="shared" si="73"/>
        <v>4730</v>
      </c>
      <c r="B4735" s="131">
        <v>11657694.590472871</v>
      </c>
      <c r="C4735" s="131">
        <v>4031207.1615158329</v>
      </c>
      <c r="D4735" s="131">
        <v>831874.5300246086</v>
      </c>
      <c r="E4735" s="131">
        <v>4136759.6125809625</v>
      </c>
      <c r="F4735" s="133">
        <v>244844376695.70044</v>
      </c>
      <c r="G4735" s="133">
        <v>72131209911.466827</v>
      </c>
      <c r="H4735" s="133">
        <v>598110702531.69495</v>
      </c>
      <c r="I4735" s="133">
        <v>8549022813606.957</v>
      </c>
      <c r="J4735" s="133">
        <v>270376169656.75687</v>
      </c>
      <c r="K4735" s="133">
        <v>102209180360.60477</v>
      </c>
      <c r="L4735" s="133">
        <v>1872249466440.1255</v>
      </c>
      <c r="M4735" s="133">
        <v>11391968332596.141</v>
      </c>
      <c r="N4735" s="133">
        <v>12191063022046.449</v>
      </c>
      <c r="O4735" s="132">
        <v>0.54181791539809265</v>
      </c>
      <c r="P4735" s="132">
        <v>0.59993327625154202</v>
      </c>
      <c r="Q4735" s="133">
        <v>3007.1689743577822</v>
      </c>
      <c r="R4735" s="426">
        <v>1.0927115890655292</v>
      </c>
    </row>
    <row r="4736" spans="1:18">
      <c r="A4736" s="134">
        <f t="shared" si="73"/>
        <v>4731</v>
      </c>
      <c r="B4736" s="131">
        <v>8121184.2971928772</v>
      </c>
      <c r="C4736" s="131">
        <v>4968532.1480834149</v>
      </c>
      <c r="D4736" s="131">
        <v>528618.79966487025</v>
      </c>
      <c r="E4736" s="131">
        <v>5538595.7505550869</v>
      </c>
      <c r="F4736" s="133">
        <v>296202797365.44012</v>
      </c>
      <c r="G4736" s="133">
        <v>67020456095.783951</v>
      </c>
      <c r="H4736" s="133">
        <v>563036402098.63379</v>
      </c>
      <c r="I4736" s="133">
        <v>10404216826971.842</v>
      </c>
      <c r="J4736" s="133">
        <v>362434818000.26978</v>
      </c>
      <c r="K4736" s="133">
        <v>59968892585.279266</v>
      </c>
      <c r="L4736" s="133">
        <v>1208762648460.0208</v>
      </c>
      <c r="M4736" s="133">
        <v>12598419588116.047</v>
      </c>
      <c r="N4736" s="133">
        <v>13433900470949.018</v>
      </c>
      <c r="O4736" s="132">
        <v>0.57111601130280831</v>
      </c>
      <c r="P4736" s="132">
        <v>0.63158971054888802</v>
      </c>
      <c r="Q4736" s="133">
        <v>3313.7396326958601</v>
      </c>
      <c r="R4736" s="426">
        <v>1.0615182323585826</v>
      </c>
    </row>
    <row r="4737" spans="1:18">
      <c r="A4737" s="134">
        <f t="shared" si="73"/>
        <v>4732</v>
      </c>
      <c r="B4737" s="131">
        <v>10652206.696787387</v>
      </c>
      <c r="C4737" s="131">
        <v>4829806.92317029</v>
      </c>
      <c r="D4737" s="131">
        <v>773396.27216721291</v>
      </c>
      <c r="E4737" s="131">
        <v>5913232.6903728452</v>
      </c>
      <c r="F4737" s="133">
        <v>168846843456.80914</v>
      </c>
      <c r="G4737" s="133">
        <v>63190775600.663956</v>
      </c>
      <c r="H4737" s="133">
        <v>0</v>
      </c>
      <c r="I4737" s="133">
        <v>8886259059509.4414</v>
      </c>
      <c r="J4737" s="133">
        <v>331976089221.40497</v>
      </c>
      <c r="K4737" s="133">
        <v>78367325805.248322</v>
      </c>
      <c r="L4737" s="133">
        <v>1870739876782.8892</v>
      </c>
      <c r="M4737" s="133">
        <v>11167342351318.982</v>
      </c>
      <c r="N4737" s="133">
        <v>11865661607851.424</v>
      </c>
      <c r="O4737" s="132">
        <v>0.51936425603686143</v>
      </c>
      <c r="P4737" s="132">
        <v>0.57647056229306859</v>
      </c>
      <c r="Q4737" s="133">
        <v>2926.9022219663107</v>
      </c>
      <c r="R4737" s="426">
        <v>1.0548318939440906</v>
      </c>
    </row>
    <row r="4738" spans="1:18">
      <c r="A4738" s="134">
        <f t="shared" si="73"/>
        <v>4733</v>
      </c>
      <c r="B4738" s="131">
        <v>5745976.8961276496</v>
      </c>
      <c r="C4738" s="131">
        <v>5825602.0881790686</v>
      </c>
      <c r="D4738" s="131">
        <v>651492.12759978336</v>
      </c>
      <c r="E4738" s="131">
        <v>3083218.8683617795</v>
      </c>
      <c r="F4738" s="133">
        <v>181974906024.36871</v>
      </c>
      <c r="G4738" s="133">
        <v>28508138529.026764</v>
      </c>
      <c r="H4738" s="133">
        <v>575182914578.6969</v>
      </c>
      <c r="I4738" s="133">
        <v>11090267142102.826</v>
      </c>
      <c r="J4738" s="133">
        <v>137744554474.42224</v>
      </c>
      <c r="K4738" s="133">
        <v>49501842520.88839</v>
      </c>
      <c r="L4738" s="133">
        <v>1294630300648.5989</v>
      </c>
      <c r="M4738" s="133">
        <v>13147326754325.434</v>
      </c>
      <c r="N4738" s="133">
        <v>14083006618820.213</v>
      </c>
      <c r="O4738" s="132">
        <v>0.6794397832268505</v>
      </c>
      <c r="P4738" s="132">
        <v>0.74858256726333061</v>
      </c>
      <c r="Q4738" s="133">
        <v>3473.8546173705508</v>
      </c>
      <c r="R4738" s="426">
        <v>0.9438094394621781</v>
      </c>
    </row>
    <row r="4739" spans="1:18">
      <c r="A4739" s="134">
        <f t="shared" si="73"/>
        <v>4734</v>
      </c>
      <c r="B4739" s="131">
        <v>9643584.38349838</v>
      </c>
      <c r="C4739" s="131">
        <v>7694648.8194636954</v>
      </c>
      <c r="D4739" s="131">
        <v>600954.78951701371</v>
      </c>
      <c r="E4739" s="131">
        <v>4244049.2064354345</v>
      </c>
      <c r="F4739" s="133">
        <v>155500602155.04568</v>
      </c>
      <c r="G4739" s="133">
        <v>36950395998.682129</v>
      </c>
      <c r="H4739" s="133">
        <v>189614578719.26776</v>
      </c>
      <c r="I4739" s="133">
        <v>12350090221344.576</v>
      </c>
      <c r="J4739" s="133">
        <v>234270072612.91165</v>
      </c>
      <c r="K4739" s="133">
        <v>65446048870.19799</v>
      </c>
      <c r="L4739" s="133">
        <v>1474303264789.5217</v>
      </c>
      <c r="M4739" s="133">
        <v>14313724186336.475</v>
      </c>
      <c r="N4739" s="133">
        <v>15277555270520.684</v>
      </c>
      <c r="O4739" s="132">
        <v>0.63499560510609898</v>
      </c>
      <c r="P4739" s="132">
        <v>0.68684607651482343</v>
      </c>
      <c r="Q4739" s="133">
        <v>3768.5138802468387</v>
      </c>
      <c r="R4739" s="426">
        <v>1.0583440133788848</v>
      </c>
    </row>
    <row r="4740" spans="1:18">
      <c r="A4740" s="134">
        <f t="shared" si="73"/>
        <v>4735</v>
      </c>
      <c r="B4740" s="131">
        <v>10007508.228658644</v>
      </c>
      <c r="C4740" s="131">
        <v>5002500.780983204</v>
      </c>
      <c r="D4740" s="131">
        <v>926067.89623675821</v>
      </c>
      <c r="E4740" s="131">
        <v>4506716.0839009974</v>
      </c>
      <c r="F4740" s="133">
        <v>262341691927.90848</v>
      </c>
      <c r="G4740" s="133">
        <v>63736557735.520859</v>
      </c>
      <c r="H4740" s="133">
        <v>586838098904.65198</v>
      </c>
      <c r="I4740" s="133">
        <v>9304326974549.9004</v>
      </c>
      <c r="J4740" s="133">
        <v>316704148107.88214</v>
      </c>
      <c r="K4740" s="133">
        <v>76253704079.342957</v>
      </c>
      <c r="L4740" s="133">
        <v>2520464610950.1855</v>
      </c>
      <c r="M4740" s="133">
        <v>12804587536591.965</v>
      </c>
      <c r="N4740" s="133">
        <v>13675153160721.779</v>
      </c>
      <c r="O4740" s="132">
        <v>0.60585638969594546</v>
      </c>
      <c r="P4740" s="132">
        <v>0.66645131848496375</v>
      </c>
      <c r="Q4740" s="133">
        <v>3373.2494229703452</v>
      </c>
      <c r="R4740" s="426">
        <v>1.1060915802661757</v>
      </c>
    </row>
    <row r="4741" spans="1:18">
      <c r="A4741" s="134">
        <f t="shared" si="73"/>
        <v>4736</v>
      </c>
      <c r="B4741" s="131">
        <v>10501677.059485964</v>
      </c>
      <c r="C4741" s="131">
        <v>7561071.4678666396</v>
      </c>
      <c r="D4741" s="131">
        <v>1065616.4657316289</v>
      </c>
      <c r="E4741" s="131">
        <v>3887718.7617315501</v>
      </c>
      <c r="F4741" s="133">
        <v>177653091721.50897</v>
      </c>
      <c r="G4741" s="133">
        <v>56299970014.053207</v>
      </c>
      <c r="H4741" s="133">
        <v>381509726312.3382</v>
      </c>
      <c r="I4741" s="133">
        <v>11562659176439.613</v>
      </c>
      <c r="J4741" s="133">
        <v>209974812217.78412</v>
      </c>
      <c r="K4741" s="133">
        <v>128457031864.67473</v>
      </c>
      <c r="L4741" s="133">
        <v>2380835204653.085</v>
      </c>
      <c r="M4741" s="133">
        <v>14663435951487.492</v>
      </c>
      <c r="N4741" s="133">
        <v>15615230592516.74</v>
      </c>
      <c r="O4741" s="132">
        <v>0.60470468259716381</v>
      </c>
      <c r="P4741" s="132">
        <v>0.66597251620741449</v>
      </c>
      <c r="Q4741" s="133">
        <v>3851.8082369306217</v>
      </c>
      <c r="R4741" s="426">
        <v>1.0474737337926388</v>
      </c>
    </row>
    <row r="4742" spans="1:18">
      <c r="A4742" s="134">
        <f t="shared" si="73"/>
        <v>4737</v>
      </c>
      <c r="B4742" s="131">
        <v>9385415.3678070903</v>
      </c>
      <c r="C4742" s="131">
        <v>4625776.1345182341</v>
      </c>
      <c r="D4742" s="131">
        <v>725729.33623541542</v>
      </c>
      <c r="E4742" s="131">
        <v>4563790.8144452367</v>
      </c>
      <c r="F4742" s="133">
        <v>199901082311.20966</v>
      </c>
      <c r="G4742" s="133">
        <v>28557292880.612091</v>
      </c>
      <c r="H4742" s="133">
        <v>572898758033.01074</v>
      </c>
      <c r="I4742" s="133">
        <v>8934070620647.0059</v>
      </c>
      <c r="J4742" s="133">
        <v>298534110701.49811</v>
      </c>
      <c r="K4742" s="133">
        <v>56134953031.634926</v>
      </c>
      <c r="L4742" s="133">
        <v>1415949374439.521</v>
      </c>
      <c r="M4742" s="133">
        <v>11277587816852.67</v>
      </c>
      <c r="N4742" s="133">
        <v>12185630118426.637</v>
      </c>
      <c r="O4742" s="132">
        <v>0.57156396483768779</v>
      </c>
      <c r="P4742" s="132">
        <v>0.63449204049349894</v>
      </c>
      <c r="Q4742" s="133">
        <v>3005.8288402631074</v>
      </c>
      <c r="R4742" s="426">
        <v>0.90078559145179493</v>
      </c>
    </row>
    <row r="4743" spans="1:18">
      <c r="A4743" s="134">
        <f t="shared" si="73"/>
        <v>4738</v>
      </c>
      <c r="B4743" s="131">
        <v>7132968.4682887457</v>
      </c>
      <c r="C4743" s="131">
        <v>3058878.9690605002</v>
      </c>
      <c r="D4743" s="131">
        <v>635557.21435365942</v>
      </c>
      <c r="E4743" s="131">
        <v>5705966.9996897578</v>
      </c>
      <c r="F4743" s="133">
        <v>221673774905.11737</v>
      </c>
      <c r="G4743" s="133">
        <v>44287837595.635529</v>
      </c>
      <c r="H4743" s="133">
        <v>643367864730.72778</v>
      </c>
      <c r="I4743" s="133">
        <v>7246523999595.0898</v>
      </c>
      <c r="J4743" s="133">
        <v>418302903142.46582</v>
      </c>
      <c r="K4743" s="133">
        <v>78709966952.748428</v>
      </c>
      <c r="L4743" s="133">
        <v>1735906475169.1272</v>
      </c>
      <c r="M4743" s="133">
        <v>10122811209590.158</v>
      </c>
      <c r="N4743" s="133">
        <v>11026017358344.918</v>
      </c>
      <c r="O4743" s="132">
        <v>0.56053403098414512</v>
      </c>
      <c r="P4743" s="132">
        <v>0.63123004175858521</v>
      </c>
      <c r="Q4743" s="133">
        <v>2719.7872122212425</v>
      </c>
      <c r="R4743" s="426">
        <v>1.2730376131781442</v>
      </c>
    </row>
    <row r="4744" spans="1:18">
      <c r="A4744" s="134">
        <f t="shared" ref="A4744:A4807" si="74">A4743+1</f>
        <v>4739</v>
      </c>
      <c r="B4744" s="131">
        <v>12232043.855842991</v>
      </c>
      <c r="C4744" s="131">
        <v>5258638.4877064219</v>
      </c>
      <c r="D4744" s="131">
        <v>902162.21556297748</v>
      </c>
      <c r="E4744" s="131">
        <v>6959331.6443279702</v>
      </c>
      <c r="F4744" s="133">
        <v>343594385085.04968</v>
      </c>
      <c r="G4744" s="133">
        <v>76421063748.69043</v>
      </c>
      <c r="H4744" s="133">
        <v>1093944794481.9008</v>
      </c>
      <c r="I4744" s="133">
        <v>11908422428880.689</v>
      </c>
      <c r="J4744" s="133">
        <v>463786335896.12134</v>
      </c>
      <c r="K4744" s="133">
        <v>83277538433.286972</v>
      </c>
      <c r="L4744" s="133">
        <v>2541399022675.5723</v>
      </c>
      <c r="M4744" s="133">
        <v>16090830120367.57</v>
      </c>
      <c r="N4744" s="133">
        <v>17250403544658.059</v>
      </c>
      <c r="O4744" s="132">
        <v>0.58240450571190505</v>
      </c>
      <c r="P4744" s="132">
        <v>0.64137684448091248</v>
      </c>
      <c r="Q4744" s="133">
        <v>4255.1562764326736</v>
      </c>
      <c r="R4744" s="426">
        <v>1.2449927788706565</v>
      </c>
    </row>
    <row r="4745" spans="1:18">
      <c r="A4745" s="134">
        <f t="shared" si="74"/>
        <v>4740</v>
      </c>
      <c r="B4745" s="131">
        <v>12205723.568412123</v>
      </c>
      <c r="C4745" s="131">
        <v>19805425.667165451</v>
      </c>
      <c r="D4745" s="131">
        <v>457735.45524649951</v>
      </c>
      <c r="E4745" s="131">
        <v>2914635.8553560018</v>
      </c>
      <c r="F4745" s="133">
        <v>184530962755.48816</v>
      </c>
      <c r="G4745" s="133">
        <v>38557078879.62709</v>
      </c>
      <c r="H4745" s="133">
        <v>525524690863.09723</v>
      </c>
      <c r="I4745" s="133">
        <v>24879650738933.988</v>
      </c>
      <c r="J4745" s="133">
        <v>197696200959.21594</v>
      </c>
      <c r="K4745" s="133">
        <v>52354790353.111183</v>
      </c>
      <c r="L4745" s="133">
        <v>1277534294621.5168</v>
      </c>
      <c r="M4745" s="133">
        <v>26932760715730.926</v>
      </c>
      <c r="N4745" s="133">
        <v>28496900075624.176</v>
      </c>
      <c r="O4745" s="132">
        <v>0.72897554257993735</v>
      </c>
      <c r="P4745" s="132">
        <v>0.7930957650229371</v>
      </c>
      <c r="Q4745" s="133">
        <v>7029.3290763749819</v>
      </c>
      <c r="R4745" s="426">
        <v>1.3361781560936143</v>
      </c>
    </row>
    <row r="4746" spans="1:18">
      <c r="A4746" s="134">
        <f t="shared" si="74"/>
        <v>4741</v>
      </c>
      <c r="B4746" s="131">
        <v>11943098.085877037</v>
      </c>
      <c r="C4746" s="131">
        <v>9314643.9756411389</v>
      </c>
      <c r="D4746" s="131">
        <v>758708.61728625232</v>
      </c>
      <c r="E4746" s="131">
        <v>4048612.1767066005</v>
      </c>
      <c r="F4746" s="133">
        <v>233687002013.03622</v>
      </c>
      <c r="G4746" s="133">
        <v>51847594881.410706</v>
      </c>
      <c r="H4746" s="133">
        <v>447592704784.01239</v>
      </c>
      <c r="I4746" s="133">
        <v>16650308839269.643</v>
      </c>
      <c r="J4746" s="133">
        <v>321715530182.95453</v>
      </c>
      <c r="K4746" s="133">
        <v>78804631418.54129</v>
      </c>
      <c r="L4746" s="133">
        <v>1605644581555.9226</v>
      </c>
      <c r="M4746" s="133">
        <v>19104066287211.074</v>
      </c>
      <c r="N4746" s="133">
        <v>20462091055249.074</v>
      </c>
      <c r="O4746" s="132">
        <v>0.66439978488131302</v>
      </c>
      <c r="P4746" s="132">
        <v>0.7315340891474823</v>
      </c>
      <c r="Q4746" s="133">
        <v>5047.3830920693326</v>
      </c>
      <c r="R4746" s="426">
        <v>0.95291161491235055</v>
      </c>
    </row>
    <row r="4747" spans="1:18">
      <c r="A4747" s="134">
        <f t="shared" si="74"/>
        <v>4742</v>
      </c>
      <c r="B4747" s="131">
        <v>9022960.2056353595</v>
      </c>
      <c r="C4747" s="131">
        <v>6078253.2691975338</v>
      </c>
      <c r="D4747" s="131">
        <v>846403.88203077065</v>
      </c>
      <c r="E4747" s="131">
        <v>4331976.0146298129</v>
      </c>
      <c r="F4747" s="133">
        <v>162352315123.47681</v>
      </c>
      <c r="G4747" s="133">
        <v>39417899861.773888</v>
      </c>
      <c r="H4747" s="133">
        <v>365501322394.38422</v>
      </c>
      <c r="I4747" s="133">
        <v>10222939636496.879</v>
      </c>
      <c r="J4747" s="133">
        <v>225364414156.95123</v>
      </c>
      <c r="K4747" s="133">
        <v>75472003268.331177</v>
      </c>
      <c r="L4747" s="133">
        <v>1391210206781.3945</v>
      </c>
      <c r="M4747" s="133">
        <v>12280487583097.941</v>
      </c>
      <c r="N4747" s="133">
        <v>13115894101863.26</v>
      </c>
      <c r="O4747" s="132">
        <v>0.59225118501511131</v>
      </c>
      <c r="P4747" s="132">
        <v>0.65926946191712887</v>
      </c>
      <c r="Q4747" s="133">
        <v>3235.2970157531477</v>
      </c>
      <c r="R4747" s="426">
        <v>0.90540974279889164</v>
      </c>
    </row>
    <row r="4748" spans="1:18">
      <c r="A4748" s="134">
        <f t="shared" si="74"/>
        <v>4743</v>
      </c>
      <c r="B4748" s="131">
        <v>12228255.501108475</v>
      </c>
      <c r="C4748" s="131">
        <v>14639128.246397864</v>
      </c>
      <c r="D4748" s="131">
        <v>889529.39840321406</v>
      </c>
      <c r="E4748" s="131">
        <v>3832057.5804420393</v>
      </c>
      <c r="F4748" s="133">
        <v>235547894191.9837</v>
      </c>
      <c r="G4748" s="133">
        <v>52894488157.974632</v>
      </c>
      <c r="H4748" s="133">
        <v>517925505841.16028</v>
      </c>
      <c r="I4748" s="133">
        <v>19135735408731.793</v>
      </c>
      <c r="J4748" s="133">
        <v>246432712183.40967</v>
      </c>
      <c r="K4748" s="133">
        <v>84879928255.482422</v>
      </c>
      <c r="L4748" s="133">
        <v>2482264733552.5215</v>
      </c>
      <c r="M4748" s="133">
        <v>22467238288564.367</v>
      </c>
      <c r="N4748" s="133">
        <v>23932502477526.25</v>
      </c>
      <c r="O4748" s="132">
        <v>0.68762963962845491</v>
      </c>
      <c r="P4748" s="132">
        <v>0.74688158124823389</v>
      </c>
      <c r="Q4748" s="133">
        <v>5903.4293235141222</v>
      </c>
      <c r="R4748" s="426">
        <v>1.3097956170580829</v>
      </c>
    </row>
    <row r="4749" spans="1:18">
      <c r="A4749" s="134">
        <f t="shared" si="74"/>
        <v>4744</v>
      </c>
      <c r="B4749" s="131">
        <v>11850173.725044353</v>
      </c>
      <c r="C4749" s="131">
        <v>18941417.496418431</v>
      </c>
      <c r="D4749" s="131">
        <v>755539.64994773292</v>
      </c>
      <c r="E4749" s="131">
        <v>4760593.5359265562</v>
      </c>
      <c r="F4749" s="133">
        <v>229779724839.96997</v>
      </c>
      <c r="G4749" s="133">
        <v>53998583278.624863</v>
      </c>
      <c r="H4749" s="133">
        <v>640213979240.052</v>
      </c>
      <c r="I4749" s="133">
        <v>27586396907662.707</v>
      </c>
      <c r="J4749" s="133">
        <v>142941836045.83289</v>
      </c>
      <c r="K4749" s="133">
        <v>76348364723.237701</v>
      </c>
      <c r="L4749" s="133">
        <v>1833521675329.1851</v>
      </c>
      <c r="M4749" s="133">
        <v>30279422763001.012</v>
      </c>
      <c r="N4749" s="133">
        <v>32122573095499.387</v>
      </c>
      <c r="O4749" s="132">
        <v>0.71557135972671704</v>
      </c>
      <c r="P4749" s="132">
        <v>0.77717879722928318</v>
      </c>
      <c r="Q4749" s="133">
        <v>7923.6736792055717</v>
      </c>
      <c r="R4749" s="426">
        <v>1.1490625989223646</v>
      </c>
    </row>
    <row r="4750" spans="1:18">
      <c r="A4750" s="134">
        <f t="shared" si="74"/>
        <v>4745</v>
      </c>
      <c r="B4750" s="131">
        <v>9462023.1862045154</v>
      </c>
      <c r="C4750" s="131">
        <v>3898763.2212296645</v>
      </c>
      <c r="D4750" s="131">
        <v>946625.07112263015</v>
      </c>
      <c r="E4750" s="131">
        <v>4828537.7687906874</v>
      </c>
      <c r="F4750" s="133">
        <v>174930937636.26611</v>
      </c>
      <c r="G4750" s="133">
        <v>30359236105.952507</v>
      </c>
      <c r="H4750" s="133">
        <v>575929108490.89868</v>
      </c>
      <c r="I4750" s="133">
        <v>7357289979378.7871</v>
      </c>
      <c r="J4750" s="133">
        <v>275799866236.48938</v>
      </c>
      <c r="K4750" s="133">
        <v>126235021862.35005</v>
      </c>
      <c r="L4750" s="133">
        <v>1857063296579.4731</v>
      </c>
      <c r="M4750" s="133">
        <v>10192317272547.998</v>
      </c>
      <c r="N4750" s="133">
        <v>10915666743585.279</v>
      </c>
      <c r="O4750" s="132">
        <v>0.53312217523327698</v>
      </c>
      <c r="P4750" s="132">
        <v>0.60276476292265646</v>
      </c>
      <c r="Q4750" s="133">
        <v>2692.5670309781153</v>
      </c>
      <c r="R4750" s="426">
        <v>1.0270053601756426</v>
      </c>
    </row>
    <row r="4751" spans="1:18">
      <c r="A4751" s="134">
        <f t="shared" si="74"/>
        <v>4746</v>
      </c>
      <c r="B4751" s="131">
        <v>11918349.181201711</v>
      </c>
      <c r="C4751" s="131">
        <v>9968878.5698971748</v>
      </c>
      <c r="D4751" s="131">
        <v>792320.37809978984</v>
      </c>
      <c r="E4751" s="131">
        <v>2075774.8319171034</v>
      </c>
      <c r="F4751" s="133">
        <v>268455149314.57397</v>
      </c>
      <c r="G4751" s="133">
        <v>53856481825.434952</v>
      </c>
      <c r="H4751" s="133">
        <v>744997334829.70752</v>
      </c>
      <c r="I4751" s="133">
        <v>17956716059550.008</v>
      </c>
      <c r="J4751" s="133">
        <v>141377247744.35431</v>
      </c>
      <c r="K4751" s="133">
        <v>76448159940.132416</v>
      </c>
      <c r="L4751" s="133">
        <v>1914093874550.8403</v>
      </c>
      <c r="M4751" s="133">
        <v>20833632676615.043</v>
      </c>
      <c r="N4751" s="133">
        <v>22229435447493.141</v>
      </c>
      <c r="O4751" s="132">
        <v>0.68874161393803346</v>
      </c>
      <c r="P4751" s="132">
        <v>0.76300654545724422</v>
      </c>
      <c r="Q4751" s="133">
        <v>5483.3338548330394</v>
      </c>
      <c r="R4751" s="426">
        <v>1.2134584464951033</v>
      </c>
    </row>
    <row r="4752" spans="1:18">
      <c r="A4752" s="134">
        <f t="shared" si="74"/>
        <v>4747</v>
      </c>
      <c r="B4752" s="131">
        <v>13359635.865672179</v>
      </c>
      <c r="C4752" s="131">
        <v>9357332.5177392904</v>
      </c>
      <c r="D4752" s="131">
        <v>969991.24287412153</v>
      </c>
      <c r="E4752" s="131">
        <v>4402608.8857607823</v>
      </c>
      <c r="F4752" s="133">
        <v>202106273002.76355</v>
      </c>
      <c r="G4752" s="133">
        <v>57890808439.578117</v>
      </c>
      <c r="H4752" s="133">
        <v>818545275114.65771</v>
      </c>
      <c r="I4752" s="133">
        <v>13006261153580.854</v>
      </c>
      <c r="J4752" s="133">
        <v>229224938523.84692</v>
      </c>
      <c r="K4752" s="133">
        <v>97112440786.90831</v>
      </c>
      <c r="L4752" s="133">
        <v>1971296056458.0798</v>
      </c>
      <c r="M4752" s="133">
        <v>16122439864464.348</v>
      </c>
      <c r="N4752" s="133">
        <v>17279711810597.273</v>
      </c>
      <c r="O4752" s="132">
        <v>0.60539073227307738</v>
      </c>
      <c r="P4752" s="132">
        <v>0.67159907726449319</v>
      </c>
      <c r="Q4752" s="133">
        <v>4262.3857450905953</v>
      </c>
      <c r="R4752" s="426">
        <v>0.97717510188492962</v>
      </c>
    </row>
    <row r="4753" spans="1:18">
      <c r="A4753" s="134">
        <f t="shared" si="74"/>
        <v>4748</v>
      </c>
      <c r="B4753" s="131">
        <v>15795074.350906717</v>
      </c>
      <c r="C4753" s="131">
        <v>7591466.7492882377</v>
      </c>
      <c r="D4753" s="131">
        <v>1122268.0295259557</v>
      </c>
      <c r="E4753" s="131">
        <v>5181199.3103856128</v>
      </c>
      <c r="F4753" s="133">
        <v>222837421648.97668</v>
      </c>
      <c r="G4753" s="133">
        <v>60075290335.414368</v>
      </c>
      <c r="H4753" s="133">
        <v>643292039208.35742</v>
      </c>
      <c r="I4753" s="133">
        <v>12647064075406.303</v>
      </c>
      <c r="J4753" s="133">
        <v>332897479902.6355</v>
      </c>
      <c r="K4753" s="133">
        <v>130479625197.84985</v>
      </c>
      <c r="L4753" s="133">
        <v>2221272230234.6528</v>
      </c>
      <c r="M4753" s="133">
        <v>15975005449949.797</v>
      </c>
      <c r="N4753" s="133">
        <v>16999945155139.377</v>
      </c>
      <c r="O4753" s="132">
        <v>0.5564126229375902</v>
      </c>
      <c r="P4753" s="132">
        <v>0.62170218773742225</v>
      </c>
      <c r="Q4753" s="133">
        <v>4193.3757166106016</v>
      </c>
      <c r="R4753" s="426">
        <v>0.98502068071741844</v>
      </c>
    </row>
    <row r="4754" spans="1:18">
      <c r="A4754" s="134">
        <f t="shared" si="74"/>
        <v>4749</v>
      </c>
      <c r="B4754" s="131">
        <v>6476797.4069121405</v>
      </c>
      <c r="C4754" s="131">
        <v>6768546.3787518563</v>
      </c>
      <c r="D4754" s="131">
        <v>703979.43528587429</v>
      </c>
      <c r="E4754" s="131">
        <v>4620924.7682055337</v>
      </c>
      <c r="F4754" s="133">
        <v>215318316020.51523</v>
      </c>
      <c r="G4754" s="133">
        <v>53277504589.344513</v>
      </c>
      <c r="H4754" s="133">
        <v>402954826502.69128</v>
      </c>
      <c r="I4754" s="133">
        <v>10728884274381.518</v>
      </c>
      <c r="J4754" s="133">
        <v>294948479579.74176</v>
      </c>
      <c r="K4754" s="133">
        <v>54833753396.670662</v>
      </c>
      <c r="L4754" s="133">
        <v>1758487388435.4155</v>
      </c>
      <c r="M4754" s="133">
        <v>13240108722296.037</v>
      </c>
      <c r="N4754" s="133">
        <v>14126900689245.002</v>
      </c>
      <c r="O4754" s="132">
        <v>0.64616359307127147</v>
      </c>
      <c r="P4754" s="132">
        <v>0.71185158969683293</v>
      </c>
      <c r="Q4754" s="133">
        <v>3484.6819657733108</v>
      </c>
      <c r="R4754" s="426">
        <v>1.1223473520120371</v>
      </c>
    </row>
    <row r="4755" spans="1:18">
      <c r="A4755" s="134">
        <f t="shared" si="74"/>
        <v>4750</v>
      </c>
      <c r="B4755" s="131">
        <v>11003444.26427903</v>
      </c>
      <c r="C4755" s="131">
        <v>3789084.9868944986</v>
      </c>
      <c r="D4755" s="131">
        <v>647981.90944368136</v>
      </c>
      <c r="E4755" s="131">
        <v>3763688.2405096143</v>
      </c>
      <c r="F4755" s="133">
        <v>187038776440.34955</v>
      </c>
      <c r="G4755" s="133">
        <v>56059335898.217041</v>
      </c>
      <c r="H4755" s="133">
        <v>582091712795.61743</v>
      </c>
      <c r="I4755" s="133">
        <v>8140160985380.2402</v>
      </c>
      <c r="J4755" s="133">
        <v>228253170801.42981</v>
      </c>
      <c r="K4755" s="133">
        <v>49414572096.481773</v>
      </c>
      <c r="L4755" s="133">
        <v>1398239460204.4951</v>
      </c>
      <c r="M4755" s="133">
        <v>10398159901278.266</v>
      </c>
      <c r="N4755" s="133">
        <v>11124972014214.576</v>
      </c>
      <c r="O4755" s="132">
        <v>0.53984754142528635</v>
      </c>
      <c r="P4755" s="132">
        <v>0.60104722193964499</v>
      </c>
      <c r="Q4755" s="133">
        <v>2744.1963527909661</v>
      </c>
      <c r="R4755" s="426">
        <v>0.94851497869444512</v>
      </c>
    </row>
    <row r="4756" spans="1:18">
      <c r="A4756" s="134">
        <f t="shared" si="74"/>
        <v>4751</v>
      </c>
      <c r="B4756" s="131">
        <v>9873435.8156842142</v>
      </c>
      <c r="C4756" s="131">
        <v>5043567.4905297309</v>
      </c>
      <c r="D4756" s="131">
        <v>667800.25432616903</v>
      </c>
      <c r="E4756" s="131">
        <v>6048572.336303873</v>
      </c>
      <c r="F4756" s="133">
        <v>203671232713.65451</v>
      </c>
      <c r="G4756" s="133">
        <v>51976126282.921738</v>
      </c>
      <c r="H4756" s="133">
        <v>750797670724.59705</v>
      </c>
      <c r="I4756" s="133">
        <v>10711963285349.039</v>
      </c>
      <c r="J4756" s="133">
        <v>404356011910.76837</v>
      </c>
      <c r="K4756" s="133">
        <v>47834666098.4907</v>
      </c>
      <c r="L4756" s="133">
        <v>1190079257556.9448</v>
      </c>
      <c r="M4756" s="133">
        <v>13105030891639.84</v>
      </c>
      <c r="N4756" s="133">
        <v>13996274477345.475</v>
      </c>
      <c r="O4756" s="132">
        <v>0.56791265051017015</v>
      </c>
      <c r="P4756" s="132">
        <v>0.65261603981033089</v>
      </c>
      <c r="Q4756" s="133">
        <v>3452.4604038839357</v>
      </c>
      <c r="R4756" s="426">
        <v>1.0072783570298691</v>
      </c>
    </row>
    <row r="4757" spans="1:18">
      <c r="A4757" s="134">
        <f t="shared" si="74"/>
        <v>4752</v>
      </c>
      <c r="B4757" s="131">
        <v>10165186.466085119</v>
      </c>
      <c r="C4757" s="131">
        <v>7640575.6458667638</v>
      </c>
      <c r="D4757" s="131">
        <v>630560.33359111496</v>
      </c>
      <c r="E4757" s="131">
        <v>7028646.6937670615</v>
      </c>
      <c r="F4757" s="133">
        <v>224573512658.60223</v>
      </c>
      <c r="G4757" s="133">
        <v>63598519684.263992</v>
      </c>
      <c r="H4757" s="133">
        <v>217772847307.79922</v>
      </c>
      <c r="I4757" s="133">
        <v>14123347389511.424</v>
      </c>
      <c r="J4757" s="133">
        <v>413467229362.59827</v>
      </c>
      <c r="K4757" s="133">
        <v>73425164746.255447</v>
      </c>
      <c r="L4757" s="133">
        <v>1544786969494.127</v>
      </c>
      <c r="M4757" s="133">
        <v>16372799600422.203</v>
      </c>
      <c r="N4757" s="133">
        <v>17552410980680.4</v>
      </c>
      <c r="O4757" s="132">
        <v>0.61069765925543484</v>
      </c>
      <c r="P4757" s="132">
        <v>0.66201253186981468</v>
      </c>
      <c r="Q4757" s="133">
        <v>4329.6524372669955</v>
      </c>
      <c r="R4757" s="426">
        <v>1.0649571172181831</v>
      </c>
    </row>
    <row r="4758" spans="1:18">
      <c r="A4758" s="134">
        <f t="shared" si="74"/>
        <v>4753</v>
      </c>
      <c r="B4758" s="131">
        <v>11292662.204990525</v>
      </c>
      <c r="C4758" s="131">
        <v>4888245.1341708982</v>
      </c>
      <c r="D4758" s="131">
        <v>1305989.9188465243</v>
      </c>
      <c r="E4758" s="131">
        <v>3329684.5398697485</v>
      </c>
      <c r="F4758" s="133">
        <v>252247934444.03687</v>
      </c>
      <c r="G4758" s="133">
        <v>64672430178.71817</v>
      </c>
      <c r="H4758" s="133">
        <v>628030969309.74841</v>
      </c>
      <c r="I4758" s="133">
        <v>10821062307390.672</v>
      </c>
      <c r="J4758" s="133">
        <v>183729609789.6958</v>
      </c>
      <c r="K4758" s="133">
        <v>152943494741.67691</v>
      </c>
      <c r="L4758" s="133">
        <v>2704499897267.4448</v>
      </c>
      <c r="M4758" s="133">
        <v>14490266278499.238</v>
      </c>
      <c r="N4758" s="133">
        <v>15483400872501.518</v>
      </c>
      <c r="O4758" s="132">
        <v>0.5932563724179406</v>
      </c>
      <c r="P4758" s="132">
        <v>0.66233439341007161</v>
      </c>
      <c r="Q4758" s="133">
        <v>3819.2898057477842</v>
      </c>
      <c r="R4758" s="426">
        <v>1.0936031823869485</v>
      </c>
    </row>
    <row r="4759" spans="1:18">
      <c r="A4759" s="134">
        <f t="shared" si="74"/>
        <v>4754</v>
      </c>
      <c r="B4759" s="131">
        <v>7076580.5169291534</v>
      </c>
      <c r="C4759" s="131">
        <v>5584364.7826625081</v>
      </c>
      <c r="D4759" s="131">
        <v>1158086.5575722135</v>
      </c>
      <c r="E4759" s="131">
        <v>6278068.0627865614</v>
      </c>
      <c r="F4759" s="133">
        <v>244198371118.95892</v>
      </c>
      <c r="G4759" s="133">
        <v>65466463439.958069</v>
      </c>
      <c r="H4759" s="133">
        <v>731075936157.48438</v>
      </c>
      <c r="I4759" s="133">
        <v>8791692709608.8516</v>
      </c>
      <c r="J4759" s="133">
        <v>429535301416.85645</v>
      </c>
      <c r="K4759" s="133">
        <v>85165193487.807999</v>
      </c>
      <c r="L4759" s="133">
        <v>2309067782202.0957</v>
      </c>
      <c r="M4759" s="133">
        <v>12346536922873.096</v>
      </c>
      <c r="N4759" s="133">
        <v>13199865331886.973</v>
      </c>
      <c r="O4759" s="132">
        <v>0.56911442061350093</v>
      </c>
      <c r="P4759" s="132">
        <v>0.64210675351961655</v>
      </c>
      <c r="Q4759" s="133">
        <v>3256.0101953347244</v>
      </c>
      <c r="R4759" s="426">
        <v>0.9674414369868376</v>
      </c>
    </row>
    <row r="4760" spans="1:18">
      <c r="A4760" s="134">
        <f t="shared" si="74"/>
        <v>4755</v>
      </c>
      <c r="B4760" s="131">
        <v>9946807.1466311738</v>
      </c>
      <c r="C4760" s="131">
        <v>17744422.286160402</v>
      </c>
      <c r="D4760" s="131">
        <v>1101477.7459415104</v>
      </c>
      <c r="E4760" s="131">
        <v>4438463.8389786556</v>
      </c>
      <c r="F4760" s="133">
        <v>200641693087.65814</v>
      </c>
      <c r="G4760" s="133">
        <v>44542564942.537941</v>
      </c>
      <c r="H4760" s="133">
        <v>520144953969.2937</v>
      </c>
      <c r="I4760" s="133">
        <v>20390815598051.957</v>
      </c>
      <c r="J4760" s="133">
        <v>249762602166.69461</v>
      </c>
      <c r="K4760" s="133">
        <v>93389850895.881943</v>
      </c>
      <c r="L4760" s="133">
        <v>2839685988282.562</v>
      </c>
      <c r="M4760" s="133">
        <v>24093798993366.391</v>
      </c>
      <c r="N4760" s="133">
        <v>25619965339214.336</v>
      </c>
      <c r="O4760" s="132">
        <v>0.69571075914736824</v>
      </c>
      <c r="P4760" s="132">
        <v>0.76878134816398958</v>
      </c>
      <c r="Q4760" s="133">
        <v>6319.6757126823723</v>
      </c>
      <c r="R4760" s="426">
        <v>1.2005438364763854</v>
      </c>
    </row>
    <row r="4761" spans="1:18">
      <c r="A4761" s="134">
        <f t="shared" si="74"/>
        <v>4756</v>
      </c>
      <c r="B4761" s="131">
        <v>14384818.310152078</v>
      </c>
      <c r="C4761" s="131">
        <v>5268904.6891912995</v>
      </c>
      <c r="D4761" s="131">
        <v>1448286.2427263651</v>
      </c>
      <c r="E4761" s="131">
        <v>4654730.7379957046</v>
      </c>
      <c r="F4761" s="133">
        <v>230732425941.20239</v>
      </c>
      <c r="G4761" s="133">
        <v>40638441163.788834</v>
      </c>
      <c r="H4761" s="133">
        <v>883646428114.41101</v>
      </c>
      <c r="I4761" s="133">
        <v>9722527934140.8984</v>
      </c>
      <c r="J4761" s="133">
        <v>285411300558.38538</v>
      </c>
      <c r="K4761" s="133">
        <v>132752826210.69646</v>
      </c>
      <c r="L4761" s="133">
        <v>4468299613168.5</v>
      </c>
      <c r="M4761" s="133">
        <v>15492638102192.891</v>
      </c>
      <c r="N4761" s="133">
        <v>16605019834645.596</v>
      </c>
      <c r="O4761" s="132">
        <v>0.58497314261572209</v>
      </c>
      <c r="P4761" s="132">
        <v>0.64831576578731198</v>
      </c>
      <c r="Q4761" s="133">
        <v>4095.9595053393182</v>
      </c>
      <c r="R4761" s="426">
        <v>1.2628351123988037</v>
      </c>
    </row>
    <row r="4762" spans="1:18">
      <c r="A4762" s="134">
        <f t="shared" si="74"/>
        <v>4757</v>
      </c>
      <c r="B4762" s="131">
        <v>6634197.2809231933</v>
      </c>
      <c r="C4762" s="131">
        <v>5429716.0203431044</v>
      </c>
      <c r="D4762" s="131">
        <v>764013.46308344847</v>
      </c>
      <c r="E4762" s="131">
        <v>3028510.9355117893</v>
      </c>
      <c r="F4762" s="133">
        <v>219541033399.06641</v>
      </c>
      <c r="G4762" s="133">
        <v>45802507577.560562</v>
      </c>
      <c r="H4762" s="133">
        <v>569939125591.06348</v>
      </c>
      <c r="I4762" s="133">
        <v>10765901370953.811</v>
      </c>
      <c r="J4762" s="133">
        <v>112549092346.03761</v>
      </c>
      <c r="K4762" s="133">
        <v>68304584270.294708</v>
      </c>
      <c r="L4762" s="133">
        <v>1603057998704.9172</v>
      </c>
      <c r="M4762" s="133">
        <v>13119752171866.125</v>
      </c>
      <c r="N4762" s="133">
        <v>14042648886757.016</v>
      </c>
      <c r="O4762" s="132">
        <v>0.64602753368057497</v>
      </c>
      <c r="P4762" s="132">
        <v>0.71636443395738425</v>
      </c>
      <c r="Q4762" s="133">
        <v>3463.8995773944289</v>
      </c>
      <c r="R4762" s="426">
        <v>1.1579450841395986</v>
      </c>
    </row>
    <row r="4763" spans="1:18">
      <c r="A4763" s="134">
        <f t="shared" si="74"/>
        <v>4758</v>
      </c>
      <c r="B4763" s="131">
        <v>10537248.730774779</v>
      </c>
      <c r="C4763" s="131">
        <v>5087530.2227946343</v>
      </c>
      <c r="D4763" s="131">
        <v>1562472.1722500897</v>
      </c>
      <c r="E4763" s="131">
        <v>6336941.4069595924</v>
      </c>
      <c r="F4763" s="133">
        <v>226529595649.21326</v>
      </c>
      <c r="G4763" s="133">
        <v>47765292598.162056</v>
      </c>
      <c r="H4763" s="133">
        <v>592118907866.29858</v>
      </c>
      <c r="I4763" s="133">
        <v>9931237074474.4004</v>
      </c>
      <c r="J4763" s="133">
        <v>469004681875.74487</v>
      </c>
      <c r="K4763" s="133">
        <v>119608664929.45616</v>
      </c>
      <c r="L4763" s="133">
        <v>3992851918148.9458</v>
      </c>
      <c r="M4763" s="133">
        <v>15104821247294.846</v>
      </c>
      <c r="N4763" s="133">
        <v>16198947138863.418</v>
      </c>
      <c r="O4763" s="132">
        <v>0.58169568073331046</v>
      </c>
      <c r="P4763" s="132">
        <v>0.65831497714290999</v>
      </c>
      <c r="Q4763" s="133">
        <v>3995.7935715005965</v>
      </c>
      <c r="R4763" s="426">
        <v>1.1938540326415046</v>
      </c>
    </row>
    <row r="4764" spans="1:18">
      <c r="A4764" s="134">
        <f t="shared" si="74"/>
        <v>4759</v>
      </c>
      <c r="B4764" s="131">
        <v>8142782.3631039169</v>
      </c>
      <c r="C4764" s="131">
        <v>5526016.6581579838</v>
      </c>
      <c r="D4764" s="131">
        <v>1273893.7806611212</v>
      </c>
      <c r="E4764" s="131">
        <v>6727690.4974198025</v>
      </c>
      <c r="F4764" s="133">
        <v>234821613283.164</v>
      </c>
      <c r="G4764" s="133">
        <v>67542457791.124237</v>
      </c>
      <c r="H4764" s="133">
        <v>450276269666.19476</v>
      </c>
      <c r="I4764" s="133">
        <v>10667893131843.59</v>
      </c>
      <c r="J4764" s="133">
        <v>491381877640.97229</v>
      </c>
      <c r="K4764" s="133">
        <v>129353198905.51587</v>
      </c>
      <c r="L4764" s="133">
        <v>2662455408277.689</v>
      </c>
      <c r="M4764" s="133">
        <v>14401359886333.963</v>
      </c>
      <c r="N4764" s="133">
        <v>15330102438866.326</v>
      </c>
      <c r="O4764" s="132">
        <v>0.57877693342966952</v>
      </c>
      <c r="P4764" s="132">
        <v>0.65659098897156298</v>
      </c>
      <c r="Q4764" s="133">
        <v>3781.4756879295328</v>
      </c>
      <c r="R4764" s="426">
        <v>1.0546972803306445</v>
      </c>
    </row>
    <row r="4765" spans="1:18">
      <c r="A4765" s="134">
        <f t="shared" si="74"/>
        <v>4760</v>
      </c>
      <c r="B4765" s="131">
        <v>9180564.8467513956</v>
      </c>
      <c r="C4765" s="131">
        <v>6616087.6825800398</v>
      </c>
      <c r="D4765" s="131">
        <v>889748.26482715667</v>
      </c>
      <c r="E4765" s="131">
        <v>3883135.896297683</v>
      </c>
      <c r="F4765" s="133">
        <v>221480696552.96692</v>
      </c>
      <c r="G4765" s="133">
        <v>34506994649.54007</v>
      </c>
      <c r="H4765" s="133">
        <v>66249429500.955017</v>
      </c>
      <c r="I4765" s="133">
        <v>12672216770300.176</v>
      </c>
      <c r="J4765" s="133">
        <v>260018733236.97223</v>
      </c>
      <c r="K4765" s="133">
        <v>133459253978.54225</v>
      </c>
      <c r="L4765" s="133">
        <v>1795883192692.0383</v>
      </c>
      <c r="M4765" s="133">
        <v>14927827379708.686</v>
      </c>
      <c r="N4765" s="133">
        <v>15944654550892.313</v>
      </c>
      <c r="O4765" s="132">
        <v>0.63022451832808424</v>
      </c>
      <c r="P4765" s="132">
        <v>0.68515612674100657</v>
      </c>
      <c r="Q4765" s="133">
        <v>3933.0672301165055</v>
      </c>
      <c r="R4765" s="426">
        <v>1.0093165729070186</v>
      </c>
    </row>
    <row r="4766" spans="1:18">
      <c r="A4766" s="134">
        <f t="shared" si="74"/>
        <v>4761</v>
      </c>
      <c r="B4766" s="131">
        <v>10263236.31498554</v>
      </c>
      <c r="C4766" s="131">
        <v>17054597.346433632</v>
      </c>
      <c r="D4766" s="131">
        <v>783005.73985462543</v>
      </c>
      <c r="E4766" s="131">
        <v>5340768.2885146607</v>
      </c>
      <c r="F4766" s="133">
        <v>204289374607.78632</v>
      </c>
      <c r="G4766" s="133">
        <v>51627630062.175232</v>
      </c>
      <c r="H4766" s="133">
        <v>623710164199.12366</v>
      </c>
      <c r="I4766" s="133">
        <v>21552225690343.215</v>
      </c>
      <c r="J4766" s="133">
        <v>346822295118.49072</v>
      </c>
      <c r="K4766" s="133">
        <v>104272032658.61755</v>
      </c>
      <c r="L4766" s="133">
        <v>1869890784116.4082</v>
      </c>
      <c r="M4766" s="133">
        <v>24496920966435.859</v>
      </c>
      <c r="N4766" s="133">
        <v>26063786948127.711</v>
      </c>
      <c r="O4766" s="132">
        <v>0.69411254473452755</v>
      </c>
      <c r="P4766" s="132">
        <v>0.75301084495707826</v>
      </c>
      <c r="Q4766" s="133">
        <v>6429.1531692470917</v>
      </c>
      <c r="R4766" s="426">
        <v>1.1163243172504094</v>
      </c>
    </row>
    <row r="4767" spans="1:18">
      <c r="A4767" s="134">
        <f t="shared" si="74"/>
        <v>4762</v>
      </c>
      <c r="B4767" s="131">
        <v>7622129.16891657</v>
      </c>
      <c r="C4767" s="131">
        <v>5334505.3757707179</v>
      </c>
      <c r="D4767" s="131">
        <v>764964.88860849314</v>
      </c>
      <c r="E4767" s="131">
        <v>3918572.857557361</v>
      </c>
      <c r="F4767" s="133">
        <v>177769082205.58096</v>
      </c>
      <c r="G4767" s="133">
        <v>37546614589.803024</v>
      </c>
      <c r="H4767" s="133">
        <v>527552453721.18414</v>
      </c>
      <c r="I4767" s="133">
        <v>10672480400483.822</v>
      </c>
      <c r="J4767" s="133">
        <v>217685902663.35303</v>
      </c>
      <c r="K4767" s="133">
        <v>54474679785.06002</v>
      </c>
      <c r="L4767" s="133">
        <v>2049921467133.3843</v>
      </c>
      <c r="M4767" s="133">
        <v>13522114903786.805</v>
      </c>
      <c r="N4767" s="133">
        <v>14443495044170.77</v>
      </c>
      <c r="O4767" s="132">
        <v>0.62951800279558012</v>
      </c>
      <c r="P4767" s="132">
        <v>0.69235073256412516</v>
      </c>
      <c r="Q4767" s="133">
        <v>3562.7762812458732</v>
      </c>
      <c r="R4767" s="426">
        <v>1.1841836819239631</v>
      </c>
    </row>
    <row r="4768" spans="1:18">
      <c r="A4768" s="134">
        <f t="shared" si="74"/>
        <v>4763</v>
      </c>
      <c r="B4768" s="131">
        <v>11930856.374339929</v>
      </c>
      <c r="C4768" s="131">
        <v>6698011.8077197252</v>
      </c>
      <c r="D4768" s="131">
        <v>1181771.3968413447</v>
      </c>
      <c r="E4768" s="131">
        <v>5912033.0585589968</v>
      </c>
      <c r="F4768" s="133">
        <v>321337644486.72083</v>
      </c>
      <c r="G4768" s="133">
        <v>85121817488.431885</v>
      </c>
      <c r="H4768" s="133">
        <v>728365142279.11108</v>
      </c>
      <c r="I4768" s="133">
        <v>12282402692872.996</v>
      </c>
      <c r="J4768" s="133">
        <v>505466201887.81885</v>
      </c>
      <c r="K4768" s="133">
        <v>130993732152.23799</v>
      </c>
      <c r="L4768" s="133">
        <v>2557465373626.9927</v>
      </c>
      <c r="M4768" s="133">
        <v>16204693142819.156</v>
      </c>
      <c r="N4768" s="133">
        <v>17254485850601.518</v>
      </c>
      <c r="O4768" s="132">
        <v>0.58927544451044189</v>
      </c>
      <c r="P4768" s="132">
        <v>0.65204076708433056</v>
      </c>
      <c r="Q4768" s="133">
        <v>4256.1632586584901</v>
      </c>
      <c r="R4768" s="426">
        <v>1.0916380524804967</v>
      </c>
    </row>
    <row r="4769" spans="1:18">
      <c r="A4769" s="134">
        <f t="shared" si="74"/>
        <v>4764</v>
      </c>
      <c r="B4769" s="131">
        <v>8776322.1417584643</v>
      </c>
      <c r="C4769" s="131">
        <v>5444862.5847600484</v>
      </c>
      <c r="D4769" s="131">
        <v>939562.5292134349</v>
      </c>
      <c r="E4769" s="131">
        <v>4219069.7542473525</v>
      </c>
      <c r="F4769" s="133">
        <v>237138365920.52142</v>
      </c>
      <c r="G4769" s="133">
        <v>59870826919.353096</v>
      </c>
      <c r="H4769" s="133">
        <v>633139152698.67932</v>
      </c>
      <c r="I4769" s="133">
        <v>11549008625691.004</v>
      </c>
      <c r="J4769" s="133">
        <v>287652548262.15741</v>
      </c>
      <c r="K4769" s="133">
        <v>114095547652.41798</v>
      </c>
      <c r="L4769" s="133">
        <v>2083762377365.7798</v>
      </c>
      <c r="M4769" s="133">
        <v>14667658251670.039</v>
      </c>
      <c r="N4769" s="133">
        <v>15647039879739.854</v>
      </c>
      <c r="O4769" s="132">
        <v>0.61973266914621306</v>
      </c>
      <c r="P4769" s="132">
        <v>0.68305268699060007</v>
      </c>
      <c r="Q4769" s="133">
        <v>3859.6546323975958</v>
      </c>
      <c r="R4769" s="426">
        <v>1.0885761182324598</v>
      </c>
    </row>
    <row r="4770" spans="1:18">
      <c r="A4770" s="134">
        <f t="shared" si="74"/>
        <v>4765</v>
      </c>
      <c r="B4770" s="131">
        <v>13293884.424085811</v>
      </c>
      <c r="C4770" s="131">
        <v>5191871.3344551669</v>
      </c>
      <c r="D4770" s="131">
        <v>858534.11637253792</v>
      </c>
      <c r="E4770" s="131">
        <v>7509364.613914852</v>
      </c>
      <c r="F4770" s="133">
        <v>246617843407.58282</v>
      </c>
      <c r="G4770" s="133">
        <v>47141464889.514763</v>
      </c>
      <c r="H4770" s="133">
        <v>161638219095.54092</v>
      </c>
      <c r="I4770" s="133">
        <v>10248434580032.025</v>
      </c>
      <c r="J4770" s="133">
        <v>763870524067.84888</v>
      </c>
      <c r="K4770" s="133">
        <v>89158079706.964462</v>
      </c>
      <c r="L4770" s="133">
        <v>2067972598324.7068</v>
      </c>
      <c r="M4770" s="133">
        <v>13331074001227.088</v>
      </c>
      <c r="N4770" s="133">
        <v>14238132023685.244</v>
      </c>
      <c r="O4770" s="132">
        <v>0.542536273748913</v>
      </c>
      <c r="P4770" s="132">
        <v>0.60276263114478135</v>
      </c>
      <c r="Q4770" s="133">
        <v>3512.1193941009483</v>
      </c>
      <c r="R4770" s="426">
        <v>1.1517688807612536</v>
      </c>
    </row>
    <row r="4771" spans="1:18">
      <c r="A4771" s="134">
        <f t="shared" si="74"/>
        <v>4766</v>
      </c>
      <c r="B4771" s="131">
        <v>11177084.116542807</v>
      </c>
      <c r="C4771" s="131">
        <v>4605761.9102754807</v>
      </c>
      <c r="D4771" s="131">
        <v>1414040.8566560016</v>
      </c>
      <c r="E4771" s="131">
        <v>4848618.355250054</v>
      </c>
      <c r="F4771" s="133">
        <v>201739769553.51465</v>
      </c>
      <c r="G4771" s="133">
        <v>50460303376.504227</v>
      </c>
      <c r="H4771" s="133">
        <v>537157224691.75897</v>
      </c>
      <c r="I4771" s="133">
        <v>9456252387679.666</v>
      </c>
      <c r="J4771" s="133">
        <v>229802976704.61835</v>
      </c>
      <c r="K4771" s="133">
        <v>104450037954.67775</v>
      </c>
      <c r="L4771" s="133">
        <v>3100190680263.916</v>
      </c>
      <c r="M4771" s="133">
        <v>13427853307294.639</v>
      </c>
      <c r="N4771" s="133">
        <v>14309355588064.547</v>
      </c>
      <c r="O4771" s="132">
        <v>0.55516024297919853</v>
      </c>
      <c r="P4771" s="132">
        <v>0.63711469390303022</v>
      </c>
      <c r="Q4771" s="133">
        <v>3529.6881075640226</v>
      </c>
      <c r="R4771" s="426">
        <v>1.0957708434463198</v>
      </c>
    </row>
    <row r="4772" spans="1:18">
      <c r="A4772" s="134">
        <f t="shared" si="74"/>
        <v>4767</v>
      </c>
      <c r="B4772" s="131">
        <v>7736001.3323182622</v>
      </c>
      <c r="C4772" s="131">
        <v>16220290.577776127</v>
      </c>
      <c r="D4772" s="131">
        <v>840456.23444035277</v>
      </c>
      <c r="E4772" s="131">
        <v>5645963.234917189</v>
      </c>
      <c r="F4772" s="133">
        <v>264735587200.27783</v>
      </c>
      <c r="G4772" s="133">
        <v>69785735821.742935</v>
      </c>
      <c r="H4772" s="133">
        <v>206687184564.26624</v>
      </c>
      <c r="I4772" s="133">
        <v>21537374084768.113</v>
      </c>
      <c r="J4772" s="133">
        <v>314350027362.6687</v>
      </c>
      <c r="K4772" s="133">
        <v>61169508028.275345</v>
      </c>
      <c r="L4772" s="133">
        <v>1790569337662.4185</v>
      </c>
      <c r="M4772" s="133">
        <v>23910150142385.738</v>
      </c>
      <c r="N4772" s="133">
        <v>25260676200243.508</v>
      </c>
      <c r="O4772" s="132">
        <v>0.70760751094744478</v>
      </c>
      <c r="P4772" s="132">
        <v>0.76510485381711246</v>
      </c>
      <c r="Q4772" s="133">
        <v>6231.0498767250883</v>
      </c>
      <c r="R4772" s="426">
        <v>1.1132749194806908</v>
      </c>
    </row>
    <row r="4773" spans="1:18">
      <c r="A4773" s="134">
        <f t="shared" si="74"/>
        <v>4768</v>
      </c>
      <c r="B4773" s="131">
        <v>10780826.288211428</v>
      </c>
      <c r="C4773" s="131">
        <v>11331215.132480858</v>
      </c>
      <c r="D4773" s="131">
        <v>1574670.2476810012</v>
      </c>
      <c r="E4773" s="131">
        <v>3974892.9262003275</v>
      </c>
      <c r="F4773" s="133">
        <v>281475598089.62915</v>
      </c>
      <c r="G4773" s="133">
        <v>72700344206.459274</v>
      </c>
      <c r="H4773" s="133">
        <v>675799835910.23425</v>
      </c>
      <c r="I4773" s="133">
        <v>18055954173650.109</v>
      </c>
      <c r="J4773" s="133">
        <v>290802899681.57813</v>
      </c>
      <c r="K4773" s="133">
        <v>136468897104.37807</v>
      </c>
      <c r="L4773" s="133">
        <v>3649347247480.1133</v>
      </c>
      <c r="M4773" s="133">
        <v>22808373053826.414</v>
      </c>
      <c r="N4773" s="133">
        <v>24248416194153.559</v>
      </c>
      <c r="O4773" s="132">
        <v>0.67849811417707695</v>
      </c>
      <c r="P4773" s="132">
        <v>0.76282224669594545</v>
      </c>
      <c r="Q4773" s="133">
        <v>5981.3557459678241</v>
      </c>
      <c r="R4773" s="426">
        <v>1.1344962789120316</v>
      </c>
    </row>
    <row r="4774" spans="1:18">
      <c r="A4774" s="134">
        <f t="shared" si="74"/>
        <v>4769</v>
      </c>
      <c r="B4774" s="131">
        <v>10639597.795728799</v>
      </c>
      <c r="C4774" s="131">
        <v>16064698.166534008</v>
      </c>
      <c r="D4774" s="131">
        <v>999362.7410182415</v>
      </c>
      <c r="E4774" s="131">
        <v>3622695.5479705632</v>
      </c>
      <c r="F4774" s="133">
        <v>172608391548.729</v>
      </c>
      <c r="G4774" s="133">
        <v>41937331942.116798</v>
      </c>
      <c r="H4774" s="133">
        <v>537566094499.80341</v>
      </c>
      <c r="I4774" s="133">
        <v>24614433279067.133</v>
      </c>
      <c r="J4774" s="133">
        <v>250507769228.95386</v>
      </c>
      <c r="K4774" s="133">
        <v>89005512402.875031</v>
      </c>
      <c r="L4774" s="133">
        <v>2138366838575.856</v>
      </c>
      <c r="M4774" s="133">
        <v>27629879493774.621</v>
      </c>
      <c r="N4774" s="133">
        <v>29358921621562.848</v>
      </c>
      <c r="O4774" s="132">
        <v>0.73143662783768693</v>
      </c>
      <c r="P4774" s="132">
        <v>0.79276345978549057</v>
      </c>
      <c r="Q4774" s="133">
        <v>7241.963892837407</v>
      </c>
      <c r="R4774" s="426">
        <v>0.94069209384589181</v>
      </c>
    </row>
    <row r="4775" spans="1:18">
      <c r="A4775" s="134">
        <f t="shared" si="74"/>
        <v>4770</v>
      </c>
      <c r="B4775" s="131">
        <v>9225273.0202609263</v>
      </c>
      <c r="C4775" s="131">
        <v>5050525.6931078136</v>
      </c>
      <c r="D4775" s="131">
        <v>646945.33513361984</v>
      </c>
      <c r="E4775" s="131">
        <v>5380985.8013975807</v>
      </c>
      <c r="F4775" s="133">
        <v>223726902384.6727</v>
      </c>
      <c r="G4775" s="133">
        <v>60048730378.021149</v>
      </c>
      <c r="H4775" s="133">
        <v>404658625618.03522</v>
      </c>
      <c r="I4775" s="133">
        <v>10211622818578.842</v>
      </c>
      <c r="J4775" s="133">
        <v>287796209201.45032</v>
      </c>
      <c r="K4775" s="133">
        <v>46776259281.198273</v>
      </c>
      <c r="L4775" s="133">
        <v>1024276038269.8757</v>
      </c>
      <c r="M4775" s="133">
        <v>11975129950949.402</v>
      </c>
      <c r="N4775" s="133">
        <v>12892843965746.932</v>
      </c>
      <c r="O4775" s="132">
        <v>0.571381127051105</v>
      </c>
      <c r="P4775" s="132">
        <v>0.6242705927650638</v>
      </c>
      <c r="Q4775" s="133">
        <v>3180.277248580891</v>
      </c>
      <c r="R4775" s="426">
        <v>0.84783916094284539</v>
      </c>
    </row>
    <row r="4776" spans="1:18">
      <c r="A4776" s="134">
        <f t="shared" si="74"/>
        <v>4771</v>
      </c>
      <c r="B4776" s="131">
        <v>9940427.6927882172</v>
      </c>
      <c r="C4776" s="131">
        <v>4677142.9991871603</v>
      </c>
      <c r="D4776" s="131">
        <v>759698.00813329685</v>
      </c>
      <c r="E4776" s="131">
        <v>5289086.3917409992</v>
      </c>
      <c r="F4776" s="133">
        <v>210835299119.08325</v>
      </c>
      <c r="G4776" s="133">
        <v>72036765425.142593</v>
      </c>
      <c r="H4776" s="133">
        <v>731887789538.2522</v>
      </c>
      <c r="I4776" s="133">
        <v>8355154108201.7168</v>
      </c>
      <c r="J4776" s="133">
        <v>317554216356.60773</v>
      </c>
      <c r="K4776" s="133">
        <v>74653680552.087494</v>
      </c>
      <c r="L4776" s="133">
        <v>1934098659446.4146</v>
      </c>
      <c r="M4776" s="133">
        <v>11413348454095.078</v>
      </c>
      <c r="N4776" s="133">
        <v>12197216713190.098</v>
      </c>
      <c r="O4776" s="132">
        <v>0.54319169761553598</v>
      </c>
      <c r="P4776" s="132">
        <v>0.61000548952653377</v>
      </c>
      <c r="Q4776" s="133">
        <v>3008.6869050789583</v>
      </c>
      <c r="R4776" s="426">
        <v>1.1756954523801133</v>
      </c>
    </row>
    <row r="4777" spans="1:18">
      <c r="A4777" s="134">
        <f t="shared" si="74"/>
        <v>4772</v>
      </c>
      <c r="B4777" s="131">
        <v>10083881.859712036</v>
      </c>
      <c r="C4777" s="131">
        <v>5525375.9729562765</v>
      </c>
      <c r="D4777" s="131">
        <v>849421.1817545162</v>
      </c>
      <c r="E4777" s="131">
        <v>6343131.4165472798</v>
      </c>
      <c r="F4777" s="133">
        <v>262179579573.60919</v>
      </c>
      <c r="G4777" s="133">
        <v>55742471486.950485</v>
      </c>
      <c r="H4777" s="133">
        <v>422702400297.16809</v>
      </c>
      <c r="I4777" s="133">
        <v>9091110291836.0332</v>
      </c>
      <c r="J4777" s="133">
        <v>400605535151.14044</v>
      </c>
      <c r="K4777" s="133">
        <v>106338076739.498</v>
      </c>
      <c r="L4777" s="133">
        <v>2016221088334.5127</v>
      </c>
      <c r="M4777" s="133">
        <v>12036977392358.352</v>
      </c>
      <c r="N4777" s="133">
        <v>12876478941070.865</v>
      </c>
      <c r="O4777" s="132">
        <v>0.55267051222978791</v>
      </c>
      <c r="P4777" s="132">
        <v>0.6022951827682167</v>
      </c>
      <c r="Q4777" s="133">
        <v>3176.2404886706622</v>
      </c>
      <c r="R4777" s="426">
        <v>1.1234259351155746</v>
      </c>
    </row>
    <row r="4778" spans="1:18">
      <c r="A4778" s="134">
        <f t="shared" si="74"/>
        <v>4773</v>
      </c>
      <c r="B4778" s="131">
        <v>8342798.5412285998</v>
      </c>
      <c r="C4778" s="131">
        <v>7168853.6645332351</v>
      </c>
      <c r="D4778" s="131">
        <v>774374.19852856977</v>
      </c>
      <c r="E4778" s="131">
        <v>5358456.2431342676</v>
      </c>
      <c r="F4778" s="133">
        <v>221931259353.51074</v>
      </c>
      <c r="G4778" s="133">
        <v>55599176325.780487</v>
      </c>
      <c r="H4778" s="133">
        <v>612977935595.91907</v>
      </c>
      <c r="I4778" s="133">
        <v>12379850808562.65</v>
      </c>
      <c r="J4778" s="133">
        <v>256888826897.46158</v>
      </c>
      <c r="K4778" s="133">
        <v>65167522151.622459</v>
      </c>
      <c r="L4778" s="133">
        <v>1670156196398.313</v>
      </c>
      <c r="M4778" s="133">
        <v>14985041289605.967</v>
      </c>
      <c r="N4778" s="133">
        <v>15998828482508.541</v>
      </c>
      <c r="O4778" s="132">
        <v>0.61109215488502666</v>
      </c>
      <c r="P4778" s="132">
        <v>0.67408783224891788</v>
      </c>
      <c r="Q4778" s="133">
        <v>3946.4303114229256</v>
      </c>
      <c r="R4778" s="426">
        <v>1.0781816000523767</v>
      </c>
    </row>
    <row r="4779" spans="1:18">
      <c r="A4779" s="134">
        <f t="shared" si="74"/>
        <v>4774</v>
      </c>
      <c r="B4779" s="131">
        <v>12258299.254580449</v>
      </c>
      <c r="C4779" s="131">
        <v>5091789.0613369811</v>
      </c>
      <c r="D4779" s="131">
        <v>1239345.7972425013</v>
      </c>
      <c r="E4779" s="131">
        <v>2713621.7628997844</v>
      </c>
      <c r="F4779" s="133">
        <v>286162207287.54559</v>
      </c>
      <c r="G4779" s="133">
        <v>68230601646.53511</v>
      </c>
      <c r="H4779" s="133">
        <v>377166358032.32043</v>
      </c>
      <c r="I4779" s="133">
        <v>9697361951426.6641</v>
      </c>
      <c r="J4779" s="133">
        <v>161718313235.38855</v>
      </c>
      <c r="K4779" s="133">
        <v>164993796980.73682</v>
      </c>
      <c r="L4779" s="133">
        <v>3297075119643.7495</v>
      </c>
      <c r="M4779" s="133">
        <v>13698315539318.859</v>
      </c>
      <c r="N4779" s="133">
        <v>14738797234932.236</v>
      </c>
      <c r="O4779" s="132">
        <v>0.58153718090545881</v>
      </c>
      <c r="P4779" s="132">
        <v>0.62720436402204505</v>
      </c>
      <c r="Q4779" s="133">
        <v>3635.6184595294121</v>
      </c>
      <c r="R4779" s="426">
        <v>1.2306842134334528</v>
      </c>
    </row>
    <row r="4780" spans="1:18">
      <c r="A4780" s="134">
        <f t="shared" si="74"/>
        <v>4775</v>
      </c>
      <c r="B4780" s="131">
        <v>9352255.4466168601</v>
      </c>
      <c r="C4780" s="131">
        <v>9467660.0828732308</v>
      </c>
      <c r="D4780" s="131">
        <v>602381.7606160678</v>
      </c>
      <c r="E4780" s="131">
        <v>5594858.3725981684</v>
      </c>
      <c r="F4780" s="133">
        <v>223423018029.94977</v>
      </c>
      <c r="G4780" s="133">
        <v>44701768573.392372</v>
      </c>
      <c r="H4780" s="133">
        <v>991682225849.89697</v>
      </c>
      <c r="I4780" s="133">
        <v>13282298993823.898</v>
      </c>
      <c r="J4780" s="133">
        <v>487211884768.43311</v>
      </c>
      <c r="K4780" s="133">
        <v>60609881759.748001</v>
      </c>
      <c r="L4780" s="133">
        <v>1463564259661.7937</v>
      </c>
      <c r="M4780" s="133">
        <v>16285367245863.77</v>
      </c>
      <c r="N4780" s="133">
        <v>17423644704131.414</v>
      </c>
      <c r="O4780" s="132">
        <v>0.6455853077511734</v>
      </c>
      <c r="P4780" s="132">
        <v>0.70571385944280252</v>
      </c>
      <c r="Q4780" s="133">
        <v>4297.8896655479557</v>
      </c>
      <c r="R4780" s="426">
        <v>1.0677783095017166</v>
      </c>
    </row>
    <row r="4781" spans="1:18">
      <c r="A4781" s="134">
        <f t="shared" si="74"/>
        <v>4776</v>
      </c>
      <c r="B4781" s="131">
        <v>10175566.730747089</v>
      </c>
      <c r="C4781" s="131">
        <v>15110565.404051533</v>
      </c>
      <c r="D4781" s="131">
        <v>954415.26142441004</v>
      </c>
      <c r="E4781" s="131">
        <v>5675042.9263333362</v>
      </c>
      <c r="F4781" s="133">
        <v>255760605195.41205</v>
      </c>
      <c r="G4781" s="133">
        <v>59713387843.704559</v>
      </c>
      <c r="H4781" s="133">
        <v>391391588880.15186</v>
      </c>
      <c r="I4781" s="133">
        <v>22338587482019.625</v>
      </c>
      <c r="J4781" s="133">
        <v>455685967670.08185</v>
      </c>
      <c r="K4781" s="133">
        <v>115014166161.28882</v>
      </c>
      <c r="L4781" s="133">
        <v>2539139636554.1641</v>
      </c>
      <c r="M4781" s="133">
        <v>25839818841285.313</v>
      </c>
      <c r="N4781" s="133">
        <v>27344828344221.785</v>
      </c>
      <c r="O4781" s="132">
        <v>0.69623194657527854</v>
      </c>
      <c r="P4781" s="132">
        <v>0.758567759102169</v>
      </c>
      <c r="Q4781" s="133">
        <v>6745.1475935426206</v>
      </c>
      <c r="R4781" s="426">
        <v>1.2306022448018064</v>
      </c>
    </row>
    <row r="4782" spans="1:18">
      <c r="A4782" s="134">
        <f t="shared" si="74"/>
        <v>4777</v>
      </c>
      <c r="B4782" s="131">
        <v>14167439.358873982</v>
      </c>
      <c r="C4782" s="131">
        <v>7036582.5857343553</v>
      </c>
      <c r="D4782" s="131">
        <v>736699.4123929115</v>
      </c>
      <c r="E4782" s="131">
        <v>3033540.0523967072</v>
      </c>
      <c r="F4782" s="133">
        <v>251482600923.52594</v>
      </c>
      <c r="G4782" s="133">
        <v>85604345524.860184</v>
      </c>
      <c r="H4782" s="133">
        <v>712593998631.55859</v>
      </c>
      <c r="I4782" s="133">
        <v>11842559479482.23</v>
      </c>
      <c r="J4782" s="133">
        <v>246790166092.56848</v>
      </c>
      <c r="K4782" s="133">
        <v>45223688515.828278</v>
      </c>
      <c r="L4782" s="133">
        <v>2421910580620.5527</v>
      </c>
      <c r="M4782" s="133">
        <v>15269077913342.738</v>
      </c>
      <c r="N4782" s="133">
        <v>16234203313130.021</v>
      </c>
      <c r="O4782" s="132">
        <v>0.61170133816105432</v>
      </c>
      <c r="P4782" s="132">
        <v>0.69433355711914935</v>
      </c>
      <c r="Q4782" s="133">
        <v>4004.4902104415446</v>
      </c>
      <c r="R4782" s="426">
        <v>1.5483264213322507</v>
      </c>
    </row>
    <row r="4783" spans="1:18">
      <c r="A4783" s="134">
        <f t="shared" si="74"/>
        <v>4778</v>
      </c>
      <c r="B4783" s="131">
        <v>8161434.6626773151</v>
      </c>
      <c r="C4783" s="131">
        <v>7129088.0803851243</v>
      </c>
      <c r="D4783" s="131">
        <v>768762.9006776273</v>
      </c>
      <c r="E4783" s="131">
        <v>5366818.5493636513</v>
      </c>
      <c r="F4783" s="133">
        <v>163444824138.28247</v>
      </c>
      <c r="G4783" s="133">
        <v>31490966446.81879</v>
      </c>
      <c r="H4783" s="133">
        <v>519983370649.48169</v>
      </c>
      <c r="I4783" s="133">
        <v>10721094782001.076</v>
      </c>
      <c r="J4783" s="133">
        <v>290316552391.44104</v>
      </c>
      <c r="K4783" s="133">
        <v>79580262410.706772</v>
      </c>
      <c r="L4783" s="133">
        <v>2076158072061.2656</v>
      </c>
      <c r="M4783" s="133">
        <v>13687133039513.973</v>
      </c>
      <c r="N4783" s="133">
        <v>14564734015391.877</v>
      </c>
      <c r="O4783" s="132">
        <v>0.59118604685297471</v>
      </c>
      <c r="P4783" s="132">
        <v>0.65835641474052564</v>
      </c>
      <c r="Q4783" s="133">
        <v>3592.6822928939014</v>
      </c>
      <c r="R4783" s="426">
        <v>1.1319685833790671</v>
      </c>
    </row>
    <row r="4784" spans="1:18">
      <c r="A4784" s="134">
        <f t="shared" si="74"/>
        <v>4779</v>
      </c>
      <c r="B4784" s="131">
        <v>10272560.593027852</v>
      </c>
      <c r="C4784" s="131">
        <v>5161069.045285549</v>
      </c>
      <c r="D4784" s="131">
        <v>683106.82789745671</v>
      </c>
      <c r="E4784" s="131">
        <v>6517545.8234367687</v>
      </c>
      <c r="F4784" s="133">
        <v>208764342560.56369</v>
      </c>
      <c r="G4784" s="133">
        <v>65832158999.741493</v>
      </c>
      <c r="H4784" s="133">
        <v>390082706922.66187</v>
      </c>
      <c r="I4784" s="133">
        <v>11665432517157.461</v>
      </c>
      <c r="J4784" s="133">
        <v>520518343654.95337</v>
      </c>
      <c r="K4784" s="133">
        <v>62500057565.789703</v>
      </c>
      <c r="L4784" s="133">
        <v>1746812325441.5371</v>
      </c>
      <c r="M4784" s="133">
        <v>14385345950742.402</v>
      </c>
      <c r="N4784" s="133">
        <v>15432691099372.346</v>
      </c>
      <c r="O4784" s="132">
        <v>0.59414527540839268</v>
      </c>
      <c r="P4784" s="132">
        <v>0.65650635014139891</v>
      </c>
      <c r="Q4784" s="133">
        <v>3806.7812282615555</v>
      </c>
      <c r="R4784" s="426">
        <v>1.1332672305078031</v>
      </c>
    </row>
    <row r="4785" spans="1:18">
      <c r="A4785" s="134">
        <f t="shared" si="74"/>
        <v>4780</v>
      </c>
      <c r="B4785" s="131">
        <v>11185806.100165686</v>
      </c>
      <c r="C4785" s="131">
        <v>5714385.2806530502</v>
      </c>
      <c r="D4785" s="131">
        <v>1318376.5030213422</v>
      </c>
      <c r="E4785" s="131">
        <v>6310749.0200633891</v>
      </c>
      <c r="F4785" s="133">
        <v>206402827797.18399</v>
      </c>
      <c r="G4785" s="133">
        <v>60149003882.383255</v>
      </c>
      <c r="H4785" s="133">
        <v>0</v>
      </c>
      <c r="I4785" s="133">
        <v>11230075894630.453</v>
      </c>
      <c r="J4785" s="133">
        <v>393856058550.06561</v>
      </c>
      <c r="K4785" s="133">
        <v>168148511788.81335</v>
      </c>
      <c r="L4785" s="133">
        <v>3550175509823.7769</v>
      </c>
      <c r="M4785" s="133">
        <v>15342255974793.109</v>
      </c>
      <c r="N4785" s="133">
        <v>16377078519970.941</v>
      </c>
      <c r="O4785" s="132">
        <v>0.57171073639789549</v>
      </c>
      <c r="P4785" s="132">
        <v>0.63501567556601812</v>
      </c>
      <c r="Q4785" s="133">
        <v>4039.7332313692505</v>
      </c>
      <c r="R4785" s="426">
        <v>1.291768420350351</v>
      </c>
    </row>
    <row r="4786" spans="1:18">
      <c r="A4786" s="134">
        <f t="shared" si="74"/>
        <v>4781</v>
      </c>
      <c r="B4786" s="131">
        <v>7496697.9080741256</v>
      </c>
      <c r="C4786" s="131">
        <v>4864318.6610347796</v>
      </c>
      <c r="D4786" s="131">
        <v>1385351.3794226339</v>
      </c>
      <c r="E4786" s="131">
        <v>3567254.4960201303</v>
      </c>
      <c r="F4786" s="133">
        <v>220160122661.43201</v>
      </c>
      <c r="G4786" s="133">
        <v>65130821568.550369</v>
      </c>
      <c r="H4786" s="133">
        <v>205405193759.99701</v>
      </c>
      <c r="I4786" s="133">
        <v>10737658211031.053</v>
      </c>
      <c r="J4786" s="133">
        <v>207622732846.03656</v>
      </c>
      <c r="K4786" s="133">
        <v>90533237718.261703</v>
      </c>
      <c r="L4786" s="133">
        <v>2390028172378.0771</v>
      </c>
      <c r="M4786" s="133">
        <v>13631247547733.426</v>
      </c>
      <c r="N4786" s="133">
        <v>14454425033956.389</v>
      </c>
      <c r="O4786" s="132">
        <v>0.63183985997550862</v>
      </c>
      <c r="P4786" s="132">
        <v>0.70534010609103348</v>
      </c>
      <c r="Q4786" s="133">
        <v>3565.4723813409937</v>
      </c>
      <c r="R4786" s="426">
        <v>0.90004073052782807</v>
      </c>
    </row>
    <row r="4787" spans="1:18">
      <c r="A4787" s="134">
        <f t="shared" si="74"/>
        <v>4782</v>
      </c>
      <c r="B4787" s="131">
        <v>7764764.4573473372</v>
      </c>
      <c r="C4787" s="131">
        <v>3738536.9954497991</v>
      </c>
      <c r="D4787" s="131">
        <v>756328.97776361159</v>
      </c>
      <c r="E4787" s="131">
        <v>3250608.9280685904</v>
      </c>
      <c r="F4787" s="133">
        <v>230927045508.00323</v>
      </c>
      <c r="G4787" s="133">
        <v>43399628610.839233</v>
      </c>
      <c r="H4787" s="133">
        <v>397173130383.11102</v>
      </c>
      <c r="I4787" s="133">
        <v>8034937963134.0957</v>
      </c>
      <c r="J4787" s="133">
        <v>137011371890.91127</v>
      </c>
      <c r="K4787" s="133">
        <v>78792077149.256989</v>
      </c>
      <c r="L4787" s="133">
        <v>1505703474545.4629</v>
      </c>
      <c r="M4787" s="133">
        <v>10153618017102.838</v>
      </c>
      <c r="N4787" s="133">
        <v>10885290368780.967</v>
      </c>
      <c r="O4787" s="132">
        <v>0.58486242196605132</v>
      </c>
      <c r="P4787" s="132">
        <v>0.65574568981518999</v>
      </c>
      <c r="Q4787" s="133">
        <v>2685.0740919538644</v>
      </c>
      <c r="R4787" s="426">
        <v>1.1028131089420281</v>
      </c>
    </row>
    <row r="4788" spans="1:18">
      <c r="A4788" s="134">
        <f t="shared" si="74"/>
        <v>4783</v>
      </c>
      <c r="B4788" s="131">
        <v>12261533.689638525</v>
      </c>
      <c r="C4788" s="131">
        <v>4433291.8375329152</v>
      </c>
      <c r="D4788" s="131">
        <v>1343150.2397225224</v>
      </c>
      <c r="E4788" s="131">
        <v>3884776.3219385697</v>
      </c>
      <c r="F4788" s="133">
        <v>157158420966.63608</v>
      </c>
      <c r="G4788" s="133">
        <v>57185975293.732666</v>
      </c>
      <c r="H4788" s="133">
        <v>578984379505.92297</v>
      </c>
      <c r="I4788" s="133">
        <v>8589630026738.8076</v>
      </c>
      <c r="J4788" s="133">
        <v>237012419862.33606</v>
      </c>
      <c r="K4788" s="133">
        <v>104634709304.91733</v>
      </c>
      <c r="L4788" s="133">
        <v>2626083392441.5771</v>
      </c>
      <c r="M4788" s="133">
        <v>12136344927853.563</v>
      </c>
      <c r="N4788" s="133">
        <v>12965349324005.902</v>
      </c>
      <c r="O4788" s="132">
        <v>0.56654593844400136</v>
      </c>
      <c r="P4788" s="132">
        <v>0.63121751627352796</v>
      </c>
      <c r="Q4788" s="133">
        <v>3198.1621420833503</v>
      </c>
      <c r="R4788" s="426">
        <v>0.90251040748403721</v>
      </c>
    </row>
    <row r="4789" spans="1:18">
      <c r="A4789" s="134">
        <f t="shared" si="74"/>
        <v>4784</v>
      </c>
      <c r="B4789" s="131">
        <v>10028523.148983762</v>
      </c>
      <c r="C4789" s="131">
        <v>7075325.4552248493</v>
      </c>
      <c r="D4789" s="131">
        <v>1056180.1646965072</v>
      </c>
      <c r="E4789" s="131">
        <v>4903163.9847004265</v>
      </c>
      <c r="F4789" s="133">
        <v>203081365338.1947</v>
      </c>
      <c r="G4789" s="133">
        <v>41926678002.702667</v>
      </c>
      <c r="H4789" s="133">
        <v>603695324843.3894</v>
      </c>
      <c r="I4789" s="133">
        <v>11250865318228.896</v>
      </c>
      <c r="J4789" s="133">
        <v>276978578036.27124</v>
      </c>
      <c r="K4789" s="133">
        <v>73365313857.304718</v>
      </c>
      <c r="L4789" s="133">
        <v>1988129933248.6355</v>
      </c>
      <c r="M4789" s="133">
        <v>14193034468214.496</v>
      </c>
      <c r="N4789" s="133">
        <v>15174162115085.043</v>
      </c>
      <c r="O4789" s="132">
        <v>0.6010463715127552</v>
      </c>
      <c r="P4789" s="132">
        <v>0.68361865112286502</v>
      </c>
      <c r="Q4789" s="133">
        <v>3743.0098951862465</v>
      </c>
      <c r="R4789" s="426">
        <v>1.0477247055657313</v>
      </c>
    </row>
    <row r="4790" spans="1:18">
      <c r="A4790" s="134">
        <f t="shared" si="74"/>
        <v>4785</v>
      </c>
      <c r="B4790" s="131">
        <v>9925423.2476641983</v>
      </c>
      <c r="C4790" s="131">
        <v>14620637.999532426</v>
      </c>
      <c r="D4790" s="131">
        <v>356012.40926210489</v>
      </c>
      <c r="E4790" s="131">
        <v>3902872.0986276506</v>
      </c>
      <c r="F4790" s="133">
        <v>212689634619.78552</v>
      </c>
      <c r="G4790" s="133">
        <v>46018737613.921303</v>
      </c>
      <c r="H4790" s="133">
        <v>524344960633.67914</v>
      </c>
      <c r="I4790" s="133">
        <v>19068605337510.934</v>
      </c>
      <c r="J4790" s="133">
        <v>210258932569.73999</v>
      </c>
      <c r="K4790" s="133">
        <v>62161579893.602417</v>
      </c>
      <c r="L4790" s="133">
        <v>629854967830.67444</v>
      </c>
      <c r="M4790" s="133">
        <v>20495225778438.629</v>
      </c>
      <c r="N4790" s="133">
        <v>21764017373381.75</v>
      </c>
      <c r="O4790" s="132">
        <v>0.68907715880268428</v>
      </c>
      <c r="P4790" s="132">
        <v>0.74479652204865432</v>
      </c>
      <c r="Q4790" s="133">
        <v>5368.5291991568201</v>
      </c>
      <c r="R4790" s="426">
        <v>1.0487687643167891</v>
      </c>
    </row>
    <row r="4791" spans="1:18">
      <c r="A4791" s="134">
        <f t="shared" si="74"/>
        <v>4786</v>
      </c>
      <c r="B4791" s="131">
        <v>8023590.2660781415</v>
      </c>
      <c r="C4791" s="131">
        <v>4221271.8832459599</v>
      </c>
      <c r="D4791" s="131">
        <v>686030.13360342069</v>
      </c>
      <c r="E4791" s="131">
        <v>4963820.8050322635</v>
      </c>
      <c r="F4791" s="133">
        <v>176546057030.70709</v>
      </c>
      <c r="G4791" s="133">
        <v>51627198434.400909</v>
      </c>
      <c r="H4791" s="133">
        <v>560161056719.86914</v>
      </c>
      <c r="I4791" s="133">
        <v>9410653850825.5469</v>
      </c>
      <c r="J4791" s="133">
        <v>318832755174.69202</v>
      </c>
      <c r="K4791" s="133">
        <v>98753740447.766602</v>
      </c>
      <c r="L4791" s="133">
        <v>1197140374875.9666</v>
      </c>
      <c r="M4791" s="133">
        <v>11585541778043.842</v>
      </c>
      <c r="N4791" s="133">
        <v>12454988918610.385</v>
      </c>
      <c r="O4791" s="132">
        <v>0.57919883726051069</v>
      </c>
      <c r="P4791" s="132">
        <v>0.64979470877656387</v>
      </c>
      <c r="Q4791" s="133">
        <v>3072.2715635447421</v>
      </c>
      <c r="R4791" s="426">
        <v>0.92249131170617338</v>
      </c>
    </row>
    <row r="4792" spans="1:18">
      <c r="A4792" s="134">
        <f t="shared" si="74"/>
        <v>4787</v>
      </c>
      <c r="B4792" s="131">
        <v>9927789.9923458379</v>
      </c>
      <c r="C4792" s="131">
        <v>4019875.3244877211</v>
      </c>
      <c r="D4792" s="131">
        <v>502870.71790998231</v>
      </c>
      <c r="E4792" s="131">
        <v>2905946.0912562408</v>
      </c>
      <c r="F4792" s="133">
        <v>290535132617.34027</v>
      </c>
      <c r="G4792" s="133">
        <v>76220131890.541229</v>
      </c>
      <c r="H4792" s="133">
        <v>650912209400.04248</v>
      </c>
      <c r="I4792" s="133">
        <v>9154592476688.1504</v>
      </c>
      <c r="J4792" s="133">
        <v>171356671027.2439</v>
      </c>
      <c r="K4792" s="133">
        <v>49834748986.169151</v>
      </c>
      <c r="L4792" s="133">
        <v>1283892230028.5835</v>
      </c>
      <c r="M4792" s="133">
        <v>11310588336130.191</v>
      </c>
      <c r="N4792" s="133">
        <v>12247936117979.998</v>
      </c>
      <c r="O4792" s="132">
        <v>0.59080315597196187</v>
      </c>
      <c r="P4792" s="132">
        <v>0.64519900255531215</v>
      </c>
      <c r="Q4792" s="133">
        <v>3021.1978584065114</v>
      </c>
      <c r="R4792" s="426">
        <v>1.1930190296670891</v>
      </c>
    </row>
    <row r="4793" spans="1:18">
      <c r="A4793" s="134">
        <f t="shared" si="74"/>
        <v>4788</v>
      </c>
      <c r="B4793" s="131">
        <v>9107771.7245661672</v>
      </c>
      <c r="C4793" s="131">
        <v>6553311.5091701709</v>
      </c>
      <c r="D4793" s="131">
        <v>1209314.3366631353</v>
      </c>
      <c r="E4793" s="131">
        <v>3254986.2073686002</v>
      </c>
      <c r="F4793" s="133">
        <v>156415971634.18622</v>
      </c>
      <c r="G4793" s="133">
        <v>20655117200.657082</v>
      </c>
      <c r="H4793" s="133">
        <v>419406250623.13586</v>
      </c>
      <c r="I4793" s="133">
        <v>10382167436861.059</v>
      </c>
      <c r="J4793" s="133">
        <v>212295211748.25027</v>
      </c>
      <c r="K4793" s="133">
        <v>89017791670.225388</v>
      </c>
      <c r="L4793" s="133">
        <v>2794272860048.2339</v>
      </c>
      <c r="M4793" s="133">
        <v>13897159550950.904</v>
      </c>
      <c r="N4793" s="133">
        <v>14809027039264.422</v>
      </c>
      <c r="O4793" s="132">
        <v>0.60350053049797125</v>
      </c>
      <c r="P4793" s="132">
        <v>0.67241222579306459</v>
      </c>
      <c r="Q4793" s="133">
        <v>3652.9420422457874</v>
      </c>
      <c r="R4793" s="426">
        <v>1.1280305139232871</v>
      </c>
    </row>
    <row r="4794" spans="1:18">
      <c r="A4794" s="134">
        <f t="shared" si="74"/>
        <v>4789</v>
      </c>
      <c r="B4794" s="131">
        <v>11875005.890577665</v>
      </c>
      <c r="C4794" s="131">
        <v>3946479.9668560205</v>
      </c>
      <c r="D4794" s="131">
        <v>1655895.5750462513</v>
      </c>
      <c r="E4794" s="131">
        <v>5248435.468490947</v>
      </c>
      <c r="F4794" s="133">
        <v>202810830434.66888</v>
      </c>
      <c r="G4794" s="133">
        <v>52020185681.839478</v>
      </c>
      <c r="H4794" s="133">
        <v>601056080348.70874</v>
      </c>
      <c r="I4794" s="133">
        <v>8811430466672.125</v>
      </c>
      <c r="J4794" s="133">
        <v>218251225954.71448</v>
      </c>
      <c r="K4794" s="133">
        <v>152509317045.0239</v>
      </c>
      <c r="L4794" s="133">
        <v>3425305816791.3647</v>
      </c>
      <c r="M4794" s="133">
        <v>13208552906811.938</v>
      </c>
      <c r="N4794" s="133">
        <v>14087545893587.084</v>
      </c>
      <c r="O4794" s="132">
        <v>0.50958430308591363</v>
      </c>
      <c r="P4794" s="132">
        <v>0.58241583764774618</v>
      </c>
      <c r="Q4794" s="133">
        <v>3474.9743200757484</v>
      </c>
      <c r="R4794" s="426">
        <v>1.0123718718064938</v>
      </c>
    </row>
    <row r="4795" spans="1:18">
      <c r="A4795" s="134">
        <f t="shared" si="74"/>
        <v>4790</v>
      </c>
      <c r="B4795" s="131">
        <v>10020836.242759362</v>
      </c>
      <c r="C4795" s="131">
        <v>11058513.21869179</v>
      </c>
      <c r="D4795" s="131">
        <v>1159331.4260502029</v>
      </c>
      <c r="E4795" s="131">
        <v>5259388.480135099</v>
      </c>
      <c r="F4795" s="133">
        <v>353393771364.95593</v>
      </c>
      <c r="G4795" s="133">
        <v>76125011603.099487</v>
      </c>
      <c r="H4795" s="133">
        <v>780799955497.39514</v>
      </c>
      <c r="I4795" s="133">
        <v>19266917769202.52</v>
      </c>
      <c r="J4795" s="133">
        <v>423035055521.9458</v>
      </c>
      <c r="K4795" s="133">
        <v>108748709888.82417</v>
      </c>
      <c r="L4795" s="133">
        <v>3211510954259.333</v>
      </c>
      <c r="M4795" s="133">
        <v>23791012444370.016</v>
      </c>
      <c r="N4795" s="133">
        <v>25330473888699.586</v>
      </c>
      <c r="O4795" s="132">
        <v>0.67411226238949018</v>
      </c>
      <c r="P4795" s="132">
        <v>0.7484485793818616</v>
      </c>
      <c r="Q4795" s="133">
        <v>6248.2668694374906</v>
      </c>
      <c r="R4795" s="426">
        <v>1.4679082570102933</v>
      </c>
    </row>
    <row r="4796" spans="1:18">
      <c r="A4796" s="134">
        <f t="shared" si="74"/>
        <v>4791</v>
      </c>
      <c r="B4796" s="131">
        <v>12115180.555574328</v>
      </c>
      <c r="C4796" s="131">
        <v>16601640.302250581</v>
      </c>
      <c r="D4796" s="131">
        <v>458969.13008137129</v>
      </c>
      <c r="E4796" s="131">
        <v>2909096.1612702375</v>
      </c>
      <c r="F4796" s="133">
        <v>185872039415.01117</v>
      </c>
      <c r="G4796" s="133">
        <v>50551734443.36525</v>
      </c>
      <c r="H4796" s="133">
        <v>622859509188.34485</v>
      </c>
      <c r="I4796" s="133">
        <v>21126706138916.25</v>
      </c>
      <c r="J4796" s="133">
        <v>189835279475.57941</v>
      </c>
      <c r="K4796" s="133">
        <v>52116867772.135872</v>
      </c>
      <c r="L4796" s="133">
        <v>1132387958924.9775</v>
      </c>
      <c r="M4796" s="133">
        <v>23123905754277.285</v>
      </c>
      <c r="N4796" s="133">
        <v>24583273186026.398</v>
      </c>
      <c r="O4796" s="132">
        <v>0.71777887700323262</v>
      </c>
      <c r="P4796" s="132">
        <v>0.77559853614655527</v>
      </c>
      <c r="Q4796" s="133">
        <v>6063.954905285249</v>
      </c>
      <c r="R4796" s="426">
        <v>1.1181741812964312</v>
      </c>
    </row>
    <row r="4797" spans="1:18">
      <c r="A4797" s="134">
        <f t="shared" si="74"/>
        <v>4792</v>
      </c>
      <c r="B4797" s="131">
        <v>9620559.0930534285</v>
      </c>
      <c r="C4797" s="131">
        <v>4951460.7160504516</v>
      </c>
      <c r="D4797" s="131">
        <v>523846.45140534389</v>
      </c>
      <c r="E4797" s="131">
        <v>6840175.9135203026</v>
      </c>
      <c r="F4797" s="133">
        <v>188359490599.28989</v>
      </c>
      <c r="G4797" s="133">
        <v>38844297261.954575</v>
      </c>
      <c r="H4797" s="133">
        <v>150422870454.97842</v>
      </c>
      <c r="I4797" s="133">
        <v>9420678257153.9785</v>
      </c>
      <c r="J4797" s="133">
        <v>518667107087.62158</v>
      </c>
      <c r="K4797" s="133">
        <v>93824320691.481796</v>
      </c>
      <c r="L4797" s="133">
        <v>1162550352116.4507</v>
      </c>
      <c r="M4797" s="133">
        <v>11346142907504.512</v>
      </c>
      <c r="N4797" s="133">
        <v>12245717509279</v>
      </c>
      <c r="O4797" s="132">
        <v>0.54336110239031632</v>
      </c>
      <c r="P4797" s="132">
        <v>0.59866456959773917</v>
      </c>
      <c r="Q4797" s="133">
        <v>3020.6505942967437</v>
      </c>
      <c r="R4797" s="426">
        <v>1.0631816387856066</v>
      </c>
    </row>
    <row r="4798" spans="1:18">
      <c r="A4798" s="134">
        <f t="shared" si="74"/>
        <v>4793</v>
      </c>
      <c r="B4798" s="131">
        <v>7404338.8054940179</v>
      </c>
      <c r="C4798" s="131">
        <v>11221055.184827428</v>
      </c>
      <c r="D4798" s="131">
        <v>711940.93193430989</v>
      </c>
      <c r="E4798" s="131">
        <v>4948961.7485646941</v>
      </c>
      <c r="F4798" s="133">
        <v>216445872176.81454</v>
      </c>
      <c r="G4798" s="133">
        <v>48147744360.27832</v>
      </c>
      <c r="H4798" s="133">
        <v>718174554459.99084</v>
      </c>
      <c r="I4798" s="133">
        <v>15622505820688.195</v>
      </c>
      <c r="J4798" s="133">
        <v>355293711890.36438</v>
      </c>
      <c r="K4798" s="133">
        <v>74159436059.043747</v>
      </c>
      <c r="L4798" s="133">
        <v>1342550877190.6899</v>
      </c>
      <c r="M4798" s="133">
        <v>18112684400288.285</v>
      </c>
      <c r="N4798" s="133">
        <v>19291320939806.352</v>
      </c>
      <c r="O4798" s="132">
        <v>0.66461523908799802</v>
      </c>
      <c r="P4798" s="132">
        <v>0.73943095140505077</v>
      </c>
      <c r="Q4798" s="133">
        <v>4758.5892796759626</v>
      </c>
      <c r="R4798" s="426">
        <v>1.0544588606127916</v>
      </c>
    </row>
    <row r="4799" spans="1:18">
      <c r="A4799" s="134">
        <f t="shared" si="74"/>
        <v>4794</v>
      </c>
      <c r="B4799" s="131">
        <v>8547056.2272107415</v>
      </c>
      <c r="C4799" s="131">
        <v>18551654.30176241</v>
      </c>
      <c r="D4799" s="131">
        <v>512429.6572030934</v>
      </c>
      <c r="E4799" s="131">
        <v>4776665.0425803987</v>
      </c>
      <c r="F4799" s="133">
        <v>241211182554.75208</v>
      </c>
      <c r="G4799" s="133">
        <v>44449516612.986061</v>
      </c>
      <c r="H4799" s="133">
        <v>537485050901.36157</v>
      </c>
      <c r="I4799" s="133">
        <v>26290516650018.051</v>
      </c>
      <c r="J4799" s="133">
        <v>350417903110.24933</v>
      </c>
      <c r="K4799" s="133">
        <v>45266648972.128006</v>
      </c>
      <c r="L4799" s="133">
        <v>1008468984266.564</v>
      </c>
      <c r="M4799" s="133">
        <v>28232155237268.355</v>
      </c>
      <c r="N4799" s="133">
        <v>30028746691942.223</v>
      </c>
      <c r="O4799" s="132">
        <v>0.74237873817639888</v>
      </c>
      <c r="P4799" s="132">
        <v>0.80717825785303798</v>
      </c>
      <c r="Q4799" s="133">
        <v>7407.1896132072579</v>
      </c>
      <c r="R4799" s="426">
        <v>0.99196866674192752</v>
      </c>
    </row>
    <row r="4800" spans="1:18">
      <c r="A4800" s="134">
        <f t="shared" si="74"/>
        <v>4795</v>
      </c>
      <c r="B4800" s="131">
        <v>10774429.355806544</v>
      </c>
      <c r="C4800" s="131">
        <v>4429816.2266312996</v>
      </c>
      <c r="D4800" s="131">
        <v>907356.28003644943</v>
      </c>
      <c r="E4800" s="131">
        <v>4855284.8387747817</v>
      </c>
      <c r="F4800" s="133">
        <v>190018393104.15753</v>
      </c>
      <c r="G4800" s="133">
        <v>50739449682.831085</v>
      </c>
      <c r="H4800" s="133">
        <v>462833325540.45093</v>
      </c>
      <c r="I4800" s="133">
        <v>7777166589339.21</v>
      </c>
      <c r="J4800" s="133">
        <v>210967115482.21652</v>
      </c>
      <c r="K4800" s="133">
        <v>85782536915.494598</v>
      </c>
      <c r="L4800" s="133">
        <v>2044093369995.1394</v>
      </c>
      <c r="M4800" s="133">
        <v>10580842937272.512</v>
      </c>
      <c r="N4800" s="133">
        <v>11307710936602.643</v>
      </c>
      <c r="O4800" s="132">
        <v>0.54441336926654771</v>
      </c>
      <c r="P4800" s="132">
        <v>0.60158601610097406</v>
      </c>
      <c r="Q4800" s="133">
        <v>2789.2725546627139</v>
      </c>
      <c r="R4800" s="426">
        <v>0.97706527575495661</v>
      </c>
    </row>
    <row r="4801" spans="1:18">
      <c r="A4801" s="134">
        <f t="shared" si="74"/>
        <v>4796</v>
      </c>
      <c r="B4801" s="131">
        <v>10801382.634747878</v>
      </c>
      <c r="C4801" s="131">
        <v>17780409.326690312</v>
      </c>
      <c r="D4801" s="131">
        <v>855167.16617227031</v>
      </c>
      <c r="E4801" s="131">
        <v>7649061.8224053923</v>
      </c>
      <c r="F4801" s="133">
        <v>213657661848.56543</v>
      </c>
      <c r="G4801" s="133">
        <v>39847922822.69194</v>
      </c>
      <c r="H4801" s="133">
        <v>607935824350.14905</v>
      </c>
      <c r="I4801" s="133">
        <v>24356604265417.184</v>
      </c>
      <c r="J4801" s="133">
        <v>327978550121.20129</v>
      </c>
      <c r="K4801" s="133">
        <v>83766493837.761169</v>
      </c>
      <c r="L4801" s="133">
        <v>1782380577056.428</v>
      </c>
      <c r="M4801" s="133">
        <v>27158665710782.727</v>
      </c>
      <c r="N4801" s="133">
        <v>28846081429697.219</v>
      </c>
      <c r="O4801" s="132">
        <v>0.67479650776346367</v>
      </c>
      <c r="P4801" s="132">
        <v>0.73525655084583752</v>
      </c>
      <c r="Q4801" s="133">
        <v>7115.4616254803204</v>
      </c>
      <c r="R4801" s="426">
        <v>0.95694918379930649</v>
      </c>
    </row>
    <row r="4802" spans="1:18">
      <c r="A4802" s="134">
        <f t="shared" si="74"/>
        <v>4797</v>
      </c>
      <c r="B4802" s="131">
        <v>9490346.530411737</v>
      </c>
      <c r="C4802" s="131">
        <v>3124915.0081663807</v>
      </c>
      <c r="D4802" s="131">
        <v>742783.98605177505</v>
      </c>
      <c r="E4802" s="131">
        <v>4280413.6669305814</v>
      </c>
      <c r="F4802" s="133">
        <v>212578331099.33276</v>
      </c>
      <c r="G4802" s="133">
        <v>62418071694.283562</v>
      </c>
      <c r="H4802" s="133">
        <v>668937358336.06946</v>
      </c>
      <c r="I4802" s="133">
        <v>7385744570779.8564</v>
      </c>
      <c r="J4802" s="133">
        <v>198085889274.52469</v>
      </c>
      <c r="K4802" s="133">
        <v>79355427892.926559</v>
      </c>
      <c r="L4802" s="133">
        <v>1446031681868.4001</v>
      </c>
      <c r="M4802" s="133">
        <v>9778154928151.7773</v>
      </c>
      <c r="N4802" s="133">
        <v>10508768353964.563</v>
      </c>
      <c r="O4802" s="132">
        <v>0.55343107313153406</v>
      </c>
      <c r="P4802" s="132">
        <v>0.6207275293383373</v>
      </c>
      <c r="Q4802" s="133">
        <v>2592.1974232769026</v>
      </c>
      <c r="R4802" s="426">
        <v>0.84490009165812074</v>
      </c>
    </row>
    <row r="4803" spans="1:18">
      <c r="A4803" s="134">
        <f t="shared" si="74"/>
        <v>4798</v>
      </c>
      <c r="B4803" s="131">
        <v>8626831.4645583462</v>
      </c>
      <c r="C4803" s="131">
        <v>3683298.4283366571</v>
      </c>
      <c r="D4803" s="131">
        <v>1156677.3756417371</v>
      </c>
      <c r="E4803" s="131">
        <v>7059588.3236683663</v>
      </c>
      <c r="F4803" s="133">
        <v>211801131548.82507</v>
      </c>
      <c r="G4803" s="133">
        <v>48340351838.601456</v>
      </c>
      <c r="H4803" s="133">
        <v>643508485055.31396</v>
      </c>
      <c r="I4803" s="133">
        <v>8583023728397.626</v>
      </c>
      <c r="J4803" s="133">
        <v>551807666133.75049</v>
      </c>
      <c r="K4803" s="133">
        <v>140369421291.90775</v>
      </c>
      <c r="L4803" s="133">
        <v>2022356228949.5632</v>
      </c>
      <c r="M4803" s="133">
        <v>11941065529828.16</v>
      </c>
      <c r="N4803" s="133">
        <v>12796929692044.27</v>
      </c>
      <c r="O4803" s="132">
        <v>0.52839604014347652</v>
      </c>
      <c r="P4803" s="132">
        <v>0.60036048453620317</v>
      </c>
      <c r="Q4803" s="133">
        <v>3156.6180789453056</v>
      </c>
      <c r="R4803" s="426">
        <v>0.89205255322086396</v>
      </c>
    </row>
    <row r="4804" spans="1:18">
      <c r="A4804" s="134">
        <f t="shared" si="74"/>
        <v>4799</v>
      </c>
      <c r="B4804" s="131">
        <v>7976079.211857901</v>
      </c>
      <c r="C4804" s="131">
        <v>5762247.4868639177</v>
      </c>
      <c r="D4804" s="131">
        <v>959052.77114199451</v>
      </c>
      <c r="E4804" s="131">
        <v>5378238.2343435884</v>
      </c>
      <c r="F4804" s="133">
        <v>148194330562.93359</v>
      </c>
      <c r="G4804" s="133">
        <v>43777187796.737999</v>
      </c>
      <c r="H4804" s="133">
        <v>649797817856.16846</v>
      </c>
      <c r="I4804" s="133">
        <v>7365263088978.5342</v>
      </c>
      <c r="J4804" s="133">
        <v>334023781834.03088</v>
      </c>
      <c r="K4804" s="133">
        <v>95162423178.766388</v>
      </c>
      <c r="L4804" s="133">
        <v>1927812121118.4321</v>
      </c>
      <c r="M4804" s="133">
        <v>10372059232965.934</v>
      </c>
      <c r="N4804" s="133">
        <v>11116466478495.691</v>
      </c>
      <c r="O4804" s="132">
        <v>0.53557733354441439</v>
      </c>
      <c r="P4804" s="132">
        <v>0.60769879980976582</v>
      </c>
      <c r="Q4804" s="133">
        <v>2742.0982926728393</v>
      </c>
      <c r="R4804" s="426">
        <v>0.97956918379743729</v>
      </c>
    </row>
    <row r="4805" spans="1:18">
      <c r="A4805" s="134">
        <f t="shared" si="74"/>
        <v>4800</v>
      </c>
      <c r="B4805" s="131">
        <v>7742312.8398506129</v>
      </c>
      <c r="C4805" s="131">
        <v>5269123.1017786209</v>
      </c>
      <c r="D4805" s="131">
        <v>1792212.8919967392</v>
      </c>
      <c r="E4805" s="131">
        <v>5797480.7736147307</v>
      </c>
      <c r="F4805" s="133">
        <v>242091182181.64185</v>
      </c>
      <c r="G4805" s="133">
        <v>44569083309.274155</v>
      </c>
      <c r="H4805" s="133">
        <v>369564630957.01062</v>
      </c>
      <c r="I4805" s="133">
        <v>10431297854552.557</v>
      </c>
      <c r="J4805" s="133">
        <v>256580774084.48694</v>
      </c>
      <c r="K4805" s="133">
        <v>148834162957.1658</v>
      </c>
      <c r="L4805" s="133">
        <v>3424300379741.541</v>
      </c>
      <c r="M4805" s="133">
        <v>14630577802292.76</v>
      </c>
      <c r="N4805" s="133">
        <v>15575232734990.469</v>
      </c>
      <c r="O4805" s="132">
        <v>0.59122294250578034</v>
      </c>
      <c r="P4805" s="132">
        <v>0.66989866827998867</v>
      </c>
      <c r="Q4805" s="133">
        <v>3841.9419671905448</v>
      </c>
      <c r="R4805" s="426">
        <v>0.8566762787386718</v>
      </c>
    </row>
    <row r="4806" spans="1:18">
      <c r="A4806" s="134">
        <f t="shared" si="74"/>
        <v>4801</v>
      </c>
      <c r="B4806" s="131">
        <v>9067811.9162450954</v>
      </c>
      <c r="C4806" s="131">
        <v>7775495.5717543093</v>
      </c>
      <c r="D4806" s="131">
        <v>1118317.1389218965</v>
      </c>
      <c r="E4806" s="131">
        <v>5878490.7688741852</v>
      </c>
      <c r="F4806" s="133">
        <v>188011586854.86423</v>
      </c>
      <c r="G4806" s="133">
        <v>56985994407.846024</v>
      </c>
      <c r="H4806" s="133">
        <v>657128591484.14905</v>
      </c>
      <c r="I4806" s="133">
        <v>12496531059094.02</v>
      </c>
      <c r="J4806" s="133">
        <v>373780680577.73157</v>
      </c>
      <c r="K4806" s="133">
        <v>101040386336.89796</v>
      </c>
      <c r="L4806" s="133">
        <v>2109817793211.7783</v>
      </c>
      <c r="M4806" s="133">
        <v>15738298510704.578</v>
      </c>
      <c r="N4806" s="133">
        <v>16750459794065.301</v>
      </c>
      <c r="O4806" s="132">
        <v>0.59299920388760408</v>
      </c>
      <c r="P4806" s="132">
        <v>0.66880663542101249</v>
      </c>
      <c r="Q4806" s="133">
        <v>4131.8351736717568</v>
      </c>
      <c r="R4806" s="426">
        <v>1.0311138912771887</v>
      </c>
    </row>
    <row r="4807" spans="1:18">
      <c r="A4807" s="134">
        <f t="shared" si="74"/>
        <v>4802</v>
      </c>
      <c r="B4807" s="131">
        <v>9241293.0683166254</v>
      </c>
      <c r="C4807" s="131">
        <v>2831542.9440676705</v>
      </c>
      <c r="D4807" s="131">
        <v>1094649.2264781946</v>
      </c>
      <c r="E4807" s="131">
        <v>6835607.6038689474</v>
      </c>
      <c r="F4807" s="133">
        <v>271483893034.22186</v>
      </c>
      <c r="G4807" s="133">
        <v>66364420428.702629</v>
      </c>
      <c r="H4807" s="133">
        <v>607164831695.65698</v>
      </c>
      <c r="I4807" s="133">
        <v>7193012622012.1182</v>
      </c>
      <c r="J4807" s="133">
        <v>685542121139.95923</v>
      </c>
      <c r="K4807" s="133">
        <v>185648510742.87762</v>
      </c>
      <c r="L4807" s="133">
        <v>3406492526984.8882</v>
      </c>
      <c r="M4807" s="133">
        <v>12077860612575.5</v>
      </c>
      <c r="N4807" s="133">
        <v>12902466313063.85</v>
      </c>
      <c r="O4807" s="132">
        <v>0.55824604916274323</v>
      </c>
      <c r="P4807" s="132">
        <v>0.62633666153973211</v>
      </c>
      <c r="Q4807" s="133">
        <v>3182.6507925663173</v>
      </c>
      <c r="R4807" s="426">
        <v>1.2464040409944097</v>
      </c>
    </row>
    <row r="4808" spans="1:18">
      <c r="A4808" s="134">
        <f t="shared" ref="A4808:A4871" si="75">A4807+1</f>
        <v>4803</v>
      </c>
      <c r="B4808" s="131">
        <v>10178150.173910715</v>
      </c>
      <c r="C4808" s="131">
        <v>17821247.116233591</v>
      </c>
      <c r="D4808" s="131">
        <v>1305821.9258314185</v>
      </c>
      <c r="E4808" s="131">
        <v>4894272.5630765241</v>
      </c>
      <c r="F4808" s="133">
        <v>274871267317.75031</v>
      </c>
      <c r="G4808" s="133">
        <v>50068714043.013931</v>
      </c>
      <c r="H4808" s="133">
        <v>887193314272.74927</v>
      </c>
      <c r="I4808" s="133">
        <v>25350223689486.43</v>
      </c>
      <c r="J4808" s="133">
        <v>325876724108.33942</v>
      </c>
      <c r="K4808" s="133">
        <v>92687052099.05455</v>
      </c>
      <c r="L4808" s="133">
        <v>3128341451849.0942</v>
      </c>
      <c r="M4808" s="133">
        <v>29784322231815.668</v>
      </c>
      <c r="N4808" s="133">
        <v>31600208843276.586</v>
      </c>
      <c r="O4808" s="132">
        <v>0.72243610298452077</v>
      </c>
      <c r="P4808" s="132">
        <v>0.79167008393107485</v>
      </c>
      <c r="Q4808" s="133">
        <v>7794.8221123030553</v>
      </c>
      <c r="R4808" s="426">
        <v>1.0898886841373965</v>
      </c>
    </row>
    <row r="4809" spans="1:18">
      <c r="A4809" s="134">
        <f t="shared" si="75"/>
        <v>4804</v>
      </c>
      <c r="B4809" s="131">
        <v>9153727.1012150384</v>
      </c>
      <c r="C4809" s="131">
        <v>6308727.6191175291</v>
      </c>
      <c r="D4809" s="131">
        <v>754333.87328784505</v>
      </c>
      <c r="E4809" s="131">
        <v>6612266.4058254976</v>
      </c>
      <c r="F4809" s="133">
        <v>187354486331.65588</v>
      </c>
      <c r="G4809" s="133">
        <v>49465282384.57254</v>
      </c>
      <c r="H4809" s="133">
        <v>622760059775.51025</v>
      </c>
      <c r="I4809" s="133">
        <v>8680207160548.8203</v>
      </c>
      <c r="J4809" s="133">
        <v>430146292399.43781</v>
      </c>
      <c r="K4809" s="133">
        <v>71281565934.122406</v>
      </c>
      <c r="L4809" s="133">
        <v>1502873037374.2153</v>
      </c>
      <c r="M4809" s="133">
        <v>11307268116032.105</v>
      </c>
      <c r="N4809" s="133">
        <v>12074266204524.287</v>
      </c>
      <c r="O4809" s="132">
        <v>0.53738887761853238</v>
      </c>
      <c r="P4809" s="132">
        <v>0.60655063438249857</v>
      </c>
      <c r="Q4809" s="133">
        <v>2978.3587085654385</v>
      </c>
      <c r="R4809" s="426">
        <v>1.0669738861696607</v>
      </c>
    </row>
    <row r="4810" spans="1:18">
      <c r="A4810" s="134">
        <f t="shared" si="75"/>
        <v>4805</v>
      </c>
      <c r="B4810" s="131">
        <v>12094917.569249175</v>
      </c>
      <c r="C4810" s="131">
        <v>7186699.9627087899</v>
      </c>
      <c r="D4810" s="131">
        <v>908686.75028275535</v>
      </c>
      <c r="E4810" s="131">
        <v>4035057.1287551345</v>
      </c>
      <c r="F4810" s="133">
        <v>189445293311.13202</v>
      </c>
      <c r="G4810" s="133">
        <v>62142311728.478127</v>
      </c>
      <c r="H4810" s="133">
        <v>373465353496.20184</v>
      </c>
      <c r="I4810" s="133">
        <v>10150340171973.676</v>
      </c>
      <c r="J4810" s="133">
        <v>376278532809.19312</v>
      </c>
      <c r="K4810" s="133">
        <v>130879719143.02185</v>
      </c>
      <c r="L4810" s="133">
        <v>2160772885986.3274</v>
      </c>
      <c r="M4810" s="133">
        <v>13191736663408.42</v>
      </c>
      <c r="N4810" s="133">
        <v>14064682057066.92</v>
      </c>
      <c r="O4810" s="132">
        <v>0.57907812338870734</v>
      </c>
      <c r="P4810" s="132">
        <v>0.65501864516588315</v>
      </c>
      <c r="Q4810" s="133">
        <v>3469.3344985364874</v>
      </c>
      <c r="R4810" s="426">
        <v>1.2085240325346744</v>
      </c>
    </row>
    <row r="4811" spans="1:18">
      <c r="A4811" s="134">
        <f t="shared" si="75"/>
        <v>4806</v>
      </c>
      <c r="B4811" s="131">
        <v>17751726.807249937</v>
      </c>
      <c r="C4811" s="131">
        <v>5100429.9950743988</v>
      </c>
      <c r="D4811" s="131">
        <v>1551430.2731158792</v>
      </c>
      <c r="E4811" s="131">
        <v>3575360.8387465025</v>
      </c>
      <c r="F4811" s="133">
        <v>276155839266.00635</v>
      </c>
      <c r="G4811" s="133">
        <v>73252001964.749725</v>
      </c>
      <c r="H4811" s="133">
        <v>915981820936.23035</v>
      </c>
      <c r="I4811" s="133">
        <v>9865630899027.1055</v>
      </c>
      <c r="J4811" s="133">
        <v>247696518554.48865</v>
      </c>
      <c r="K4811" s="133">
        <v>153213947946.11185</v>
      </c>
      <c r="L4811" s="133">
        <v>4740636764262.417</v>
      </c>
      <c r="M4811" s="133">
        <v>15923159950726.352</v>
      </c>
      <c r="N4811" s="133">
        <v>16988698853052.773</v>
      </c>
      <c r="O4811" s="132">
        <v>0.56845008927307183</v>
      </c>
      <c r="P4811" s="132">
        <v>0.63727434694074203</v>
      </c>
      <c r="Q4811" s="133">
        <v>4190.6015917742407</v>
      </c>
      <c r="R4811" s="426">
        <v>1.2936890900300788</v>
      </c>
    </row>
    <row r="4812" spans="1:18">
      <c r="A4812" s="134">
        <f t="shared" si="75"/>
        <v>4807</v>
      </c>
      <c r="B4812" s="131">
        <v>9847199.0392503738</v>
      </c>
      <c r="C4812" s="131">
        <v>18668192.036391146</v>
      </c>
      <c r="D4812" s="131">
        <v>1041589.8678873708</v>
      </c>
      <c r="E4812" s="131">
        <v>4695582.4985343851</v>
      </c>
      <c r="F4812" s="133">
        <v>235463848709.08414</v>
      </c>
      <c r="G4812" s="133">
        <v>60692725541.003052</v>
      </c>
      <c r="H4812" s="133">
        <v>328017420924.30719</v>
      </c>
      <c r="I4812" s="133">
        <v>26595605164484.621</v>
      </c>
      <c r="J4812" s="133">
        <v>283757060134.6983</v>
      </c>
      <c r="K4812" s="133">
        <v>114263142773.05032</v>
      </c>
      <c r="L4812" s="133">
        <v>2240812751916.5493</v>
      </c>
      <c r="M4812" s="133">
        <v>29562455540233.23</v>
      </c>
      <c r="N4812" s="133">
        <v>31385630291228.02</v>
      </c>
      <c r="O4812" s="132">
        <v>0.72371472069379694</v>
      </c>
      <c r="P4812" s="132">
        <v>0.78245565222793501</v>
      </c>
      <c r="Q4812" s="133">
        <v>7741.8920303966497</v>
      </c>
      <c r="R4812" s="426">
        <v>1.0930053440242229</v>
      </c>
    </row>
    <row r="4813" spans="1:18">
      <c r="A4813" s="134">
        <f t="shared" si="75"/>
        <v>4808</v>
      </c>
      <c r="B4813" s="131">
        <v>5193709.6956067514</v>
      </c>
      <c r="C4813" s="131">
        <v>2193629.416002898</v>
      </c>
      <c r="D4813" s="131">
        <v>1068396.5627601161</v>
      </c>
      <c r="E4813" s="131">
        <v>3839307.3218221348</v>
      </c>
      <c r="F4813" s="133">
        <v>223761453988.72906</v>
      </c>
      <c r="G4813" s="133">
        <v>52070656008.873535</v>
      </c>
      <c r="H4813" s="133">
        <v>752796544235.81482</v>
      </c>
      <c r="I4813" s="133">
        <v>5598869454350.1221</v>
      </c>
      <c r="J4813" s="133">
        <v>224301442054.50018</v>
      </c>
      <c r="K4813" s="133">
        <v>90874629216.739914</v>
      </c>
      <c r="L4813" s="133">
        <v>2194261544667.8687</v>
      </c>
      <c r="M4813" s="133">
        <v>8861103614525.0449</v>
      </c>
      <c r="N4813" s="133">
        <v>9575255016538.0371</v>
      </c>
      <c r="O4813" s="132">
        <v>0.57326539038252255</v>
      </c>
      <c r="P4813" s="132">
        <v>0.6691204942571749</v>
      </c>
      <c r="Q4813" s="133">
        <v>2361.9277297824465</v>
      </c>
      <c r="R4813" s="426">
        <v>1.1675119485772887</v>
      </c>
    </row>
    <row r="4814" spans="1:18">
      <c r="A4814" s="134">
        <f t="shared" si="75"/>
        <v>4809</v>
      </c>
      <c r="B4814" s="131">
        <v>9382005.3027545139</v>
      </c>
      <c r="C4814" s="131">
        <v>5516965.5051312707</v>
      </c>
      <c r="D4814" s="131">
        <v>1278189.049390174</v>
      </c>
      <c r="E4814" s="131">
        <v>4506974.4356929958</v>
      </c>
      <c r="F4814" s="133">
        <v>209395424890.64185</v>
      </c>
      <c r="G4814" s="133">
        <v>38023063778.202354</v>
      </c>
      <c r="H4814" s="133">
        <v>822698645834.99316</v>
      </c>
      <c r="I4814" s="133">
        <v>10407240361090.398</v>
      </c>
      <c r="J4814" s="133">
        <v>265149671878.64072</v>
      </c>
      <c r="K4814" s="133">
        <v>132998473745.37227</v>
      </c>
      <c r="L4814" s="133">
        <v>2610477974709.8276</v>
      </c>
      <c r="M4814" s="133">
        <v>14238565127259.232</v>
      </c>
      <c r="N4814" s="133">
        <v>15314466886430.793</v>
      </c>
      <c r="O4814" s="132">
        <v>0.59876559981992861</v>
      </c>
      <c r="P4814" s="132">
        <v>0.68036002272831453</v>
      </c>
      <c r="Q4814" s="133">
        <v>3777.6188669044877</v>
      </c>
      <c r="R4814" s="426">
        <v>0.97743351091657926</v>
      </c>
    </row>
    <row r="4815" spans="1:18">
      <c r="A4815" s="134">
        <f t="shared" si="75"/>
        <v>4810</v>
      </c>
      <c r="B4815" s="131">
        <v>9088649.2568099815</v>
      </c>
      <c r="C4815" s="131">
        <v>10743083.686108345</v>
      </c>
      <c r="D4815" s="131">
        <v>744385.02721308742</v>
      </c>
      <c r="E4815" s="131">
        <v>4913228.3944245856</v>
      </c>
      <c r="F4815" s="133">
        <v>215976568148.56189</v>
      </c>
      <c r="G4815" s="133">
        <v>41429461433.747139</v>
      </c>
      <c r="H4815" s="133">
        <v>191964912065.97412</v>
      </c>
      <c r="I4815" s="133">
        <v>15152352593307.701</v>
      </c>
      <c r="J4815" s="133">
        <v>294730383814.13281</v>
      </c>
      <c r="K4815" s="133">
        <v>70465346727.951874</v>
      </c>
      <c r="L4815" s="133">
        <v>1594733672428.3552</v>
      </c>
      <c r="M4815" s="133">
        <v>17304246908344.115</v>
      </c>
      <c r="N4815" s="133">
        <v>18431826732884.465</v>
      </c>
      <c r="O4815" s="132">
        <v>0.64954863950251296</v>
      </c>
      <c r="P4815" s="132">
        <v>0.71306517566789529</v>
      </c>
      <c r="Q4815" s="133">
        <v>4546.5778818165918</v>
      </c>
      <c r="R4815" s="426">
        <v>1.1093465292124036</v>
      </c>
    </row>
    <row r="4816" spans="1:18">
      <c r="A4816" s="134">
        <f t="shared" si="75"/>
        <v>4811</v>
      </c>
      <c r="B4816" s="131">
        <v>8797257.0742245335</v>
      </c>
      <c r="C4816" s="131">
        <v>10158917.289325578</v>
      </c>
      <c r="D4816" s="131">
        <v>883024.15847117838</v>
      </c>
      <c r="E4816" s="131">
        <v>6340370.3594723465</v>
      </c>
      <c r="F4816" s="133">
        <v>156250947803.79932</v>
      </c>
      <c r="G4816" s="133">
        <v>30904446711.940002</v>
      </c>
      <c r="H4816" s="133">
        <v>571576339002.00598</v>
      </c>
      <c r="I4816" s="133">
        <v>14767937151759.711</v>
      </c>
      <c r="J4816" s="133">
        <v>458142724839.45435</v>
      </c>
      <c r="K4816" s="133">
        <v>120375534084.4913</v>
      </c>
      <c r="L4816" s="133">
        <v>1962759904830.4268</v>
      </c>
      <c r="M4816" s="133">
        <v>17880791654516.09</v>
      </c>
      <c r="N4816" s="133">
        <v>19061854453685.648</v>
      </c>
      <c r="O4816" s="132">
        <v>0.61718966578369294</v>
      </c>
      <c r="P4816" s="132">
        <v>0.6882170107166985</v>
      </c>
      <c r="Q4816" s="133">
        <v>4701.9867917330166</v>
      </c>
      <c r="R4816" s="426">
        <v>1.108888261105909</v>
      </c>
    </row>
    <row r="4817" spans="1:18">
      <c r="A4817" s="134">
        <f t="shared" si="75"/>
        <v>4812</v>
      </c>
      <c r="B4817" s="131">
        <v>11961497.922100049</v>
      </c>
      <c r="C4817" s="131">
        <v>9633190.8895746507</v>
      </c>
      <c r="D4817" s="131">
        <v>1515641.244857074</v>
      </c>
      <c r="E4817" s="131">
        <v>4237914.1845120564</v>
      </c>
      <c r="F4817" s="133">
        <v>186184083587.04413</v>
      </c>
      <c r="G4817" s="133">
        <v>59341114139.084549</v>
      </c>
      <c r="H4817" s="133">
        <v>235192956315.60498</v>
      </c>
      <c r="I4817" s="133">
        <v>15644762706988.951</v>
      </c>
      <c r="J4817" s="133">
        <v>303071112826.22461</v>
      </c>
      <c r="K4817" s="133">
        <v>163826901406.60669</v>
      </c>
      <c r="L4817" s="133">
        <v>3054497407269.9116</v>
      </c>
      <c r="M4817" s="133">
        <v>19401351084807.301</v>
      </c>
      <c r="N4817" s="133">
        <v>20620541091345.172</v>
      </c>
      <c r="O4817" s="132">
        <v>0.640136430837833</v>
      </c>
      <c r="P4817" s="132">
        <v>0.70100318974955766</v>
      </c>
      <c r="Q4817" s="133">
        <v>5086.4679554378818</v>
      </c>
      <c r="R4817" s="426">
        <v>0.99169379828469173</v>
      </c>
    </row>
    <row r="4818" spans="1:18">
      <c r="A4818" s="134">
        <f t="shared" si="75"/>
        <v>4813</v>
      </c>
      <c r="B4818" s="131">
        <v>9487699.4794138856</v>
      </c>
      <c r="C4818" s="131">
        <v>6520370.7268805755</v>
      </c>
      <c r="D4818" s="131">
        <v>1174199.1476234593</v>
      </c>
      <c r="E4818" s="131">
        <v>4848725.7666102797</v>
      </c>
      <c r="F4818" s="133">
        <v>206165016232.32739</v>
      </c>
      <c r="G4818" s="133">
        <v>43089052095.077278</v>
      </c>
      <c r="H4818" s="133">
        <v>618270875905.71997</v>
      </c>
      <c r="I4818" s="133">
        <v>11283600759187.658</v>
      </c>
      <c r="J4818" s="133">
        <v>190131041868.46747</v>
      </c>
      <c r="K4818" s="133">
        <v>128348009749.52744</v>
      </c>
      <c r="L4818" s="133">
        <v>2067214005994.564</v>
      </c>
      <c r="M4818" s="133">
        <v>14287564692705.938</v>
      </c>
      <c r="N4818" s="133">
        <v>15257631889718.26</v>
      </c>
      <c r="O4818" s="132">
        <v>0.5766481962530694</v>
      </c>
      <c r="P4818" s="132">
        <v>0.63533052102053122</v>
      </c>
      <c r="Q4818" s="133">
        <v>3763.5993807889145</v>
      </c>
      <c r="R4818" s="426">
        <v>0.93118719285480678</v>
      </c>
    </row>
    <row r="4819" spans="1:18">
      <c r="A4819" s="134">
        <f t="shared" si="75"/>
        <v>4814</v>
      </c>
      <c r="B4819" s="131">
        <v>10589024.284848409</v>
      </c>
      <c r="C4819" s="131">
        <v>13385734.943604892</v>
      </c>
      <c r="D4819" s="131">
        <v>576719.94874305278</v>
      </c>
      <c r="E4819" s="131">
        <v>3889141.5375424437</v>
      </c>
      <c r="F4819" s="133">
        <v>194626259600.9234</v>
      </c>
      <c r="G4819" s="133">
        <v>51188313806.263992</v>
      </c>
      <c r="H4819" s="133">
        <v>590395656059.77832</v>
      </c>
      <c r="I4819" s="133">
        <v>16441576750636.936</v>
      </c>
      <c r="J4819" s="133">
        <v>213003538825.37442</v>
      </c>
      <c r="K4819" s="133">
        <v>76838501031.669235</v>
      </c>
      <c r="L4819" s="133">
        <v>1379567905578.1055</v>
      </c>
      <c r="M4819" s="133">
        <v>18701382352131.867</v>
      </c>
      <c r="N4819" s="133">
        <v>19942682538318.676</v>
      </c>
      <c r="O4819" s="132">
        <v>0.64443729223418156</v>
      </c>
      <c r="P4819" s="132">
        <v>0.70022182830227964</v>
      </c>
      <c r="Q4819" s="133">
        <v>4919.2606162601569</v>
      </c>
      <c r="R4819" s="426">
        <v>1.1103507254586948</v>
      </c>
    </row>
    <row r="4820" spans="1:18">
      <c r="A4820" s="134">
        <f t="shared" si="75"/>
        <v>4815</v>
      </c>
      <c r="B4820" s="131">
        <v>13370568.760842362</v>
      </c>
      <c r="C4820" s="131">
        <v>7215282.3257778632</v>
      </c>
      <c r="D4820" s="131">
        <v>708564.62251722661</v>
      </c>
      <c r="E4820" s="131">
        <v>3368345.1206928398</v>
      </c>
      <c r="F4820" s="133">
        <v>211936458059.14725</v>
      </c>
      <c r="G4820" s="133">
        <v>54860510796.540298</v>
      </c>
      <c r="H4820" s="133">
        <v>601208418482.44202</v>
      </c>
      <c r="I4820" s="133">
        <v>14017172724979.85</v>
      </c>
      <c r="J4820" s="133">
        <v>115575262160.47372</v>
      </c>
      <c r="K4820" s="133">
        <v>49893959706.96994</v>
      </c>
      <c r="L4820" s="133">
        <v>1533217589515.7305</v>
      </c>
      <c r="M4820" s="133">
        <v>16317067954845.467</v>
      </c>
      <c r="N4820" s="133">
        <v>17389407196924.336</v>
      </c>
      <c r="O4820" s="132">
        <v>0.63328010492197351</v>
      </c>
      <c r="P4820" s="132">
        <v>0.69084808215728322</v>
      </c>
      <c r="Q4820" s="133">
        <v>4289.444301165352</v>
      </c>
      <c r="R4820" s="426">
        <v>1.0001298816470656</v>
      </c>
    </row>
    <row r="4821" spans="1:18">
      <c r="A4821" s="134">
        <f t="shared" si="75"/>
        <v>4816</v>
      </c>
      <c r="B4821" s="131">
        <v>9835742.1088050399</v>
      </c>
      <c r="C4821" s="131">
        <v>4893128.0491536586</v>
      </c>
      <c r="D4821" s="131">
        <v>654698.65257955517</v>
      </c>
      <c r="E4821" s="131">
        <v>5238458.4409235306</v>
      </c>
      <c r="F4821" s="133">
        <v>216498282362.61841</v>
      </c>
      <c r="G4821" s="133">
        <v>55411846641.269806</v>
      </c>
      <c r="H4821" s="133">
        <v>478743519877.57111</v>
      </c>
      <c r="I4821" s="133">
        <v>9853627036521.9609</v>
      </c>
      <c r="J4821" s="133">
        <v>316875647265.92133</v>
      </c>
      <c r="K4821" s="133">
        <v>84057509863.782532</v>
      </c>
      <c r="L4821" s="133">
        <v>1748573798556.9524</v>
      </c>
      <c r="M4821" s="133">
        <v>12481877512086.189</v>
      </c>
      <c r="N4821" s="133">
        <v>13370651822494.203</v>
      </c>
      <c r="O4821" s="132">
        <v>0.57853404500533034</v>
      </c>
      <c r="P4821" s="132">
        <v>0.63566678268748011</v>
      </c>
      <c r="Q4821" s="133">
        <v>3298.1380913897888</v>
      </c>
      <c r="R4821" s="426">
        <v>1.2880884343470704</v>
      </c>
    </row>
    <row r="4822" spans="1:18">
      <c r="A4822" s="134">
        <f t="shared" si="75"/>
        <v>4817</v>
      </c>
      <c r="B4822" s="131">
        <v>11335711.105281623</v>
      </c>
      <c r="C4822" s="131">
        <v>3950602.970894407</v>
      </c>
      <c r="D4822" s="131">
        <v>1060296.1660895003</v>
      </c>
      <c r="E4822" s="131">
        <v>6375648.480151928</v>
      </c>
      <c r="F4822" s="133">
        <v>227201226408.24945</v>
      </c>
      <c r="G4822" s="133">
        <v>71186230953.473419</v>
      </c>
      <c r="H4822" s="133">
        <v>680746022630.2052</v>
      </c>
      <c r="I4822" s="133">
        <v>7783179389976.8799</v>
      </c>
      <c r="J4822" s="133">
        <v>526451490170.61633</v>
      </c>
      <c r="K4822" s="133">
        <v>73687856051.163315</v>
      </c>
      <c r="L4822" s="133">
        <v>2567697929736.793</v>
      </c>
      <c r="M4822" s="133">
        <v>11631762688565.658</v>
      </c>
      <c r="N4822" s="133">
        <v>12490551723781.252</v>
      </c>
      <c r="O4822" s="132">
        <v>0.53458795354685229</v>
      </c>
      <c r="P4822" s="132">
        <v>0.60667051439411512</v>
      </c>
      <c r="Q4822" s="133">
        <v>3081.0438391172302</v>
      </c>
      <c r="R4822" s="426">
        <v>1.0677428764220729</v>
      </c>
    </row>
    <row r="4823" spans="1:18">
      <c r="A4823" s="134">
        <f t="shared" si="75"/>
        <v>4818</v>
      </c>
      <c r="B4823" s="131">
        <v>11958774.577515213</v>
      </c>
      <c r="C4823" s="131">
        <v>4753667.7306630332</v>
      </c>
      <c r="D4823" s="131">
        <v>971823.57864085515</v>
      </c>
      <c r="E4823" s="131">
        <v>5736886.9150691163</v>
      </c>
      <c r="F4823" s="133">
        <v>246679473808.27921</v>
      </c>
      <c r="G4823" s="133">
        <v>93179795641.994904</v>
      </c>
      <c r="H4823" s="133">
        <v>180430142424.78925</v>
      </c>
      <c r="I4823" s="133">
        <v>9009974129440.0645</v>
      </c>
      <c r="J4823" s="133">
        <v>219607229002.58551</v>
      </c>
      <c r="K4823" s="133">
        <v>97832767998.57869</v>
      </c>
      <c r="L4823" s="133">
        <v>1950806804636.0544</v>
      </c>
      <c r="M4823" s="133">
        <v>11458651073502.072</v>
      </c>
      <c r="N4823" s="133">
        <v>12138147742124.502</v>
      </c>
      <c r="O4823" s="132">
        <v>0.53012733977989579</v>
      </c>
      <c r="P4823" s="132">
        <v>0.57607192993834877</v>
      </c>
      <c r="Q4823" s="133">
        <v>2994.1163646089053</v>
      </c>
      <c r="R4823" s="426">
        <v>0.94574816412250673</v>
      </c>
    </row>
    <row r="4824" spans="1:18">
      <c r="A4824" s="134">
        <f t="shared" si="75"/>
        <v>4819</v>
      </c>
      <c r="B4824" s="131">
        <v>6002842.6943194903</v>
      </c>
      <c r="C4824" s="131">
        <v>3671602.6256189062</v>
      </c>
      <c r="D4824" s="131">
        <v>1116217.3269925977</v>
      </c>
      <c r="E4824" s="131">
        <v>5374752.3072419465</v>
      </c>
      <c r="F4824" s="133">
        <v>220956784570.63739</v>
      </c>
      <c r="G4824" s="133">
        <v>51435636753.602753</v>
      </c>
      <c r="H4824" s="133">
        <v>349989111263.80151</v>
      </c>
      <c r="I4824" s="133">
        <v>8420509849908.3682</v>
      </c>
      <c r="J4824" s="133">
        <v>303758868976.68915</v>
      </c>
      <c r="K4824" s="133">
        <v>130316507292.46509</v>
      </c>
      <c r="L4824" s="133">
        <v>2369192327447.6187</v>
      </c>
      <c r="M4824" s="133">
        <v>11573766664888.943</v>
      </c>
      <c r="N4824" s="133">
        <v>12373738288174.781</v>
      </c>
      <c r="O4824" s="132">
        <v>0.56101428163324862</v>
      </c>
      <c r="P4824" s="132">
        <v>0.63837131197302488</v>
      </c>
      <c r="Q4824" s="133">
        <v>3052.2294741427681</v>
      </c>
      <c r="R4824" s="426">
        <v>0.99189786280508252</v>
      </c>
    </row>
    <row r="4825" spans="1:18">
      <c r="A4825" s="134">
        <f t="shared" si="75"/>
        <v>4820</v>
      </c>
      <c r="B4825" s="131">
        <v>11513989.85992966</v>
      </c>
      <c r="C4825" s="131">
        <v>11657086.671831349</v>
      </c>
      <c r="D4825" s="131">
        <v>1739076.8530207411</v>
      </c>
      <c r="E4825" s="131">
        <v>4715411.9680207632</v>
      </c>
      <c r="F4825" s="133">
        <v>192326855601.52124</v>
      </c>
      <c r="G4825" s="133">
        <v>51965565322.983421</v>
      </c>
      <c r="H4825" s="133">
        <v>374430566713.85596</v>
      </c>
      <c r="I4825" s="133">
        <v>18516535456416.852</v>
      </c>
      <c r="J4825" s="133">
        <v>263207643238.28799</v>
      </c>
      <c r="K4825" s="133">
        <v>208305084609.2713</v>
      </c>
      <c r="L4825" s="133">
        <v>4771605513046.6621</v>
      </c>
      <c r="M4825" s="133">
        <v>24134084264024.93</v>
      </c>
      <c r="N4825" s="133">
        <v>25574052937419.25</v>
      </c>
      <c r="O4825" s="132">
        <v>0.6594681489382106</v>
      </c>
      <c r="P4825" s="132">
        <v>0.72861651380092185</v>
      </c>
      <c r="Q4825" s="133">
        <v>6308.3505025701161</v>
      </c>
      <c r="R4825" s="426">
        <v>1.2774314783854772</v>
      </c>
    </row>
    <row r="4826" spans="1:18">
      <c r="A4826" s="134">
        <f t="shared" si="75"/>
        <v>4821</v>
      </c>
      <c r="B4826" s="131">
        <v>7672099.7372230291</v>
      </c>
      <c r="C4826" s="131">
        <v>14398395.674798215</v>
      </c>
      <c r="D4826" s="131">
        <v>872491.73736335617</v>
      </c>
      <c r="E4826" s="131">
        <v>4872089.0844427869</v>
      </c>
      <c r="F4826" s="133">
        <v>201519376792.099</v>
      </c>
      <c r="G4826" s="133">
        <v>44068056838.19651</v>
      </c>
      <c r="H4826" s="133">
        <v>542130963587.76416</v>
      </c>
      <c r="I4826" s="133">
        <v>20483543569148.371</v>
      </c>
      <c r="J4826" s="133">
        <v>338921299909.18842</v>
      </c>
      <c r="K4826" s="133">
        <v>76607918317.116226</v>
      </c>
      <c r="L4826" s="133">
        <v>2281696794465.2231</v>
      </c>
      <c r="M4826" s="133">
        <v>23722900545427.664</v>
      </c>
      <c r="N4826" s="133">
        <v>25297285603365.254</v>
      </c>
      <c r="O4826" s="132">
        <v>0.71887279082981237</v>
      </c>
      <c r="P4826" s="132">
        <v>0.78103434124250692</v>
      </c>
      <c r="Q4826" s="133">
        <v>6240.0803165676498</v>
      </c>
      <c r="R4826" s="426">
        <v>1.1716250499149266</v>
      </c>
    </row>
    <row r="4827" spans="1:18">
      <c r="A4827" s="134">
        <f t="shared" si="75"/>
        <v>4822</v>
      </c>
      <c r="B4827" s="131">
        <v>8512940.0517119747</v>
      </c>
      <c r="C4827" s="131">
        <v>4332270.6917994665</v>
      </c>
      <c r="D4827" s="131">
        <v>1019489.3078437914</v>
      </c>
      <c r="E4827" s="131">
        <v>8564620.0746404212</v>
      </c>
      <c r="F4827" s="133">
        <v>234449829917.34314</v>
      </c>
      <c r="G4827" s="133">
        <v>64721980251.693657</v>
      </c>
      <c r="H4827" s="133">
        <v>687158552436.40979</v>
      </c>
      <c r="I4827" s="133">
        <v>9772444852196.9277</v>
      </c>
      <c r="J4827" s="133">
        <v>653102862469.02869</v>
      </c>
      <c r="K4827" s="133">
        <v>100548958919.36653</v>
      </c>
      <c r="L4827" s="133">
        <v>2532811486688.0859</v>
      </c>
      <c r="M4827" s="133">
        <v>13746066712709.82</v>
      </c>
      <c r="N4827" s="133">
        <v>14738443948710.67</v>
      </c>
      <c r="O4827" s="132">
        <v>0.54521834355089471</v>
      </c>
      <c r="P4827" s="132">
        <v>0.62413994516552918</v>
      </c>
      <c r="Q4827" s="133">
        <v>3635.5313144328243</v>
      </c>
      <c r="R4827" s="426">
        <v>1.1824322031380623</v>
      </c>
    </row>
    <row r="4828" spans="1:18">
      <c r="A4828" s="134">
        <f t="shared" si="75"/>
        <v>4823</v>
      </c>
      <c r="B4828" s="131">
        <v>7749510.8626023848</v>
      </c>
      <c r="C4828" s="131">
        <v>14594625.737979991</v>
      </c>
      <c r="D4828" s="131">
        <v>552552.07904894522</v>
      </c>
      <c r="E4828" s="131">
        <v>4346601.4588345112</v>
      </c>
      <c r="F4828" s="133">
        <v>190597687952.52725</v>
      </c>
      <c r="G4828" s="133">
        <v>41765616557.005402</v>
      </c>
      <c r="H4828" s="133">
        <v>517898305039.71008</v>
      </c>
      <c r="I4828" s="133">
        <v>19396984626739.777</v>
      </c>
      <c r="J4828" s="133">
        <v>253816247375.58948</v>
      </c>
      <c r="K4828" s="133">
        <v>63589921121.322617</v>
      </c>
      <c r="L4828" s="133">
        <v>1112477306157.9927</v>
      </c>
      <c r="M4828" s="133">
        <v>21344766406434.395</v>
      </c>
      <c r="N4828" s="133">
        <v>22729292159997.613</v>
      </c>
      <c r="O4828" s="132">
        <v>0.70818806777365528</v>
      </c>
      <c r="P4828" s="132">
        <v>0.76903933686132497</v>
      </c>
      <c r="Q4828" s="133">
        <v>5606.6334879125834</v>
      </c>
      <c r="R4828" s="426">
        <v>1.0388281011935165</v>
      </c>
    </row>
    <row r="4829" spans="1:18">
      <c r="A4829" s="134">
        <f t="shared" si="75"/>
        <v>4824</v>
      </c>
      <c r="B4829" s="131">
        <v>9103132.0743335225</v>
      </c>
      <c r="C4829" s="131">
        <v>6035237.6754585402</v>
      </c>
      <c r="D4829" s="131">
        <v>1183045.1887770798</v>
      </c>
      <c r="E4829" s="131">
        <v>4133340.9500661232</v>
      </c>
      <c r="F4829" s="133">
        <v>184553350339.28455</v>
      </c>
      <c r="G4829" s="133">
        <v>30703311686.83918</v>
      </c>
      <c r="H4829" s="133">
        <v>291266715629.91766</v>
      </c>
      <c r="I4829" s="133">
        <v>11792871570065.086</v>
      </c>
      <c r="J4829" s="133">
        <v>217150724955.75778</v>
      </c>
      <c r="K4829" s="133">
        <v>78433056011.472961</v>
      </c>
      <c r="L4829" s="133">
        <v>2957610901627.873</v>
      </c>
      <c r="M4829" s="133">
        <v>15337332968290.107</v>
      </c>
      <c r="N4829" s="133">
        <v>16443746801654.609</v>
      </c>
      <c r="O4829" s="132">
        <v>0.63823459943809291</v>
      </c>
      <c r="P4829" s="132">
        <v>0.7154352679209881</v>
      </c>
      <c r="Q4829" s="133">
        <v>4056.1782934520497</v>
      </c>
      <c r="R4829" s="426">
        <v>1.1675846350947747</v>
      </c>
    </row>
    <row r="4830" spans="1:18">
      <c r="A4830" s="134">
        <f t="shared" si="75"/>
        <v>4825</v>
      </c>
      <c r="B4830" s="131">
        <v>10225534.73832003</v>
      </c>
      <c r="C4830" s="131">
        <v>7100325.1748450706</v>
      </c>
      <c r="D4830" s="131">
        <v>596933.02133296581</v>
      </c>
      <c r="E4830" s="131">
        <v>4477396.3562821224</v>
      </c>
      <c r="F4830" s="133">
        <v>184514674084.30353</v>
      </c>
      <c r="G4830" s="133">
        <v>52998310402.409752</v>
      </c>
      <c r="H4830" s="133">
        <v>503531136280.43408</v>
      </c>
      <c r="I4830" s="133">
        <v>10215424302731.006</v>
      </c>
      <c r="J4830" s="133">
        <v>327697835073.03162</v>
      </c>
      <c r="K4830" s="133">
        <v>55814810399.323181</v>
      </c>
      <c r="L4830" s="133">
        <v>1323173827300.7341</v>
      </c>
      <c r="M4830" s="133">
        <v>12425641911784.527</v>
      </c>
      <c r="N4830" s="133">
        <v>13291759544780.801</v>
      </c>
      <c r="O4830" s="132">
        <v>0.59385020669923794</v>
      </c>
      <c r="P4830" s="132">
        <v>0.66211577157733648</v>
      </c>
      <c r="Q4830" s="133">
        <v>3278.6777367490877</v>
      </c>
      <c r="R4830" s="426">
        <v>1.0864321037283504</v>
      </c>
    </row>
    <row r="4831" spans="1:18">
      <c r="A4831" s="134">
        <f t="shared" si="75"/>
        <v>4826</v>
      </c>
      <c r="B4831" s="131">
        <v>5800647.0627990812</v>
      </c>
      <c r="C4831" s="131">
        <v>3804383.5375227085</v>
      </c>
      <c r="D4831" s="131">
        <v>1281851.9229669471</v>
      </c>
      <c r="E4831" s="131">
        <v>3130925.3399326466</v>
      </c>
      <c r="F4831" s="133">
        <v>216249705601.7475</v>
      </c>
      <c r="G4831" s="133">
        <v>42048260751.875847</v>
      </c>
      <c r="H4831" s="133">
        <v>526543249562.76849</v>
      </c>
      <c r="I4831" s="133">
        <v>7490810085467.7275</v>
      </c>
      <c r="J4831" s="133">
        <v>193727451942.99667</v>
      </c>
      <c r="K4831" s="133">
        <v>98086299851.688202</v>
      </c>
      <c r="L4831" s="133">
        <v>3292067200218.0557</v>
      </c>
      <c r="M4831" s="133">
        <v>11601234287043.238</v>
      </c>
      <c r="N4831" s="133">
        <v>12392048255394.025</v>
      </c>
      <c r="O4831" s="132">
        <v>0.60857067864524861</v>
      </c>
      <c r="P4831" s="132">
        <v>0.70566831393875273</v>
      </c>
      <c r="Q4831" s="133">
        <v>3056.7459929437655</v>
      </c>
      <c r="R4831" s="426">
        <v>1.2429513220885751</v>
      </c>
    </row>
    <row r="4832" spans="1:18">
      <c r="A4832" s="134">
        <f t="shared" si="75"/>
        <v>4827</v>
      </c>
      <c r="B4832" s="131">
        <v>12514409.942380246</v>
      </c>
      <c r="C4832" s="131">
        <v>7602291.5735062044</v>
      </c>
      <c r="D4832" s="131">
        <v>923700.15555770113</v>
      </c>
      <c r="E4832" s="131">
        <v>5754389.6121735889</v>
      </c>
      <c r="F4832" s="133">
        <v>259169528690.76874</v>
      </c>
      <c r="G4832" s="133">
        <v>76067147790.658035</v>
      </c>
      <c r="H4832" s="133">
        <v>752420476130.10022</v>
      </c>
      <c r="I4832" s="133">
        <v>12537335897801.635</v>
      </c>
      <c r="J4832" s="133">
        <v>488174602254.45563</v>
      </c>
      <c r="K4832" s="133">
        <v>75873347877.705063</v>
      </c>
      <c r="L4832" s="133">
        <v>2239058712569.0435</v>
      </c>
      <c r="M4832" s="133">
        <v>16092863036632.938</v>
      </c>
      <c r="N4832" s="133">
        <v>17175235369742.273</v>
      </c>
      <c r="O4832" s="132">
        <v>0.60785144191418694</v>
      </c>
      <c r="P4832" s="132">
        <v>0.67528225823593324</v>
      </c>
      <c r="Q4832" s="133">
        <v>4236.6145460637081</v>
      </c>
      <c r="R4832" s="426">
        <v>0.93447367921935065</v>
      </c>
    </row>
    <row r="4833" spans="1:18">
      <c r="A4833" s="134">
        <f t="shared" si="75"/>
        <v>4828</v>
      </c>
      <c r="B4833" s="131">
        <v>10833984.237597268</v>
      </c>
      <c r="C4833" s="131">
        <v>5237222.8685151944</v>
      </c>
      <c r="D4833" s="131">
        <v>1652017.5609179111</v>
      </c>
      <c r="E4833" s="131">
        <v>5121649.2959476244</v>
      </c>
      <c r="F4833" s="133">
        <v>178723214032.14087</v>
      </c>
      <c r="G4833" s="133">
        <v>46829984018.426514</v>
      </c>
      <c r="H4833" s="133">
        <v>256713805973.62949</v>
      </c>
      <c r="I4833" s="133">
        <v>11501693410032.918</v>
      </c>
      <c r="J4833" s="133">
        <v>305499216064.42328</v>
      </c>
      <c r="K4833" s="133">
        <v>98157726799.759094</v>
      </c>
      <c r="L4833" s="133">
        <v>3894650840632.5869</v>
      </c>
      <c r="M4833" s="133">
        <v>16056714999503.316</v>
      </c>
      <c r="N4833" s="133">
        <v>17253443477722.283</v>
      </c>
      <c r="O4833" s="132">
        <v>0.61150324300968284</v>
      </c>
      <c r="P4833" s="132">
        <v>0.68516207759469361</v>
      </c>
      <c r="Q4833" s="133">
        <v>4255.906136586651</v>
      </c>
      <c r="R4833" s="426">
        <v>1.0350276969905028</v>
      </c>
    </row>
    <row r="4834" spans="1:18">
      <c r="A4834" s="134">
        <f t="shared" si="75"/>
        <v>4829</v>
      </c>
      <c r="B4834" s="131">
        <v>7342272.4912749343</v>
      </c>
      <c r="C4834" s="131">
        <v>15865615.417426175</v>
      </c>
      <c r="D4834" s="131">
        <v>1344019.4979517998</v>
      </c>
      <c r="E4834" s="131">
        <v>5131666.6160651045</v>
      </c>
      <c r="F4834" s="133">
        <v>271581522603.49686</v>
      </c>
      <c r="G4834" s="133">
        <v>66581488906.818581</v>
      </c>
      <c r="H4834" s="133">
        <v>660997843090.64893</v>
      </c>
      <c r="I4834" s="133">
        <v>25468848645110.523</v>
      </c>
      <c r="J4834" s="133">
        <v>402405121382.83838</v>
      </c>
      <c r="K4834" s="133">
        <v>163819755939.39902</v>
      </c>
      <c r="L4834" s="133">
        <v>2813547686086.167</v>
      </c>
      <c r="M4834" s="133">
        <v>29509619051609.578</v>
      </c>
      <c r="N4834" s="133">
        <v>31354271781816.336</v>
      </c>
      <c r="O4834" s="132">
        <v>0.71240547127854514</v>
      </c>
      <c r="P4834" s="132">
        <v>0.78558418843755562</v>
      </c>
      <c r="Q4834" s="133">
        <v>7734.1568282724065</v>
      </c>
      <c r="R4834" s="426">
        <v>1.0535783521240643</v>
      </c>
    </row>
    <row r="4835" spans="1:18">
      <c r="A4835" s="134">
        <f t="shared" si="75"/>
        <v>4830</v>
      </c>
      <c r="B4835" s="131">
        <v>11720028.591384815</v>
      </c>
      <c r="C4835" s="131">
        <v>7135632.3491709083</v>
      </c>
      <c r="D4835" s="131">
        <v>1664122.919037309</v>
      </c>
      <c r="E4835" s="131">
        <v>7496089.097897999</v>
      </c>
      <c r="F4835" s="133">
        <v>202862657508.17566</v>
      </c>
      <c r="G4835" s="133">
        <v>57180958401.391777</v>
      </c>
      <c r="H4835" s="133">
        <v>569638381102.21082</v>
      </c>
      <c r="I4835" s="133">
        <v>12027539284388.098</v>
      </c>
      <c r="J4835" s="133">
        <v>559915594886.46375</v>
      </c>
      <c r="K4835" s="133">
        <v>155606015512.40689</v>
      </c>
      <c r="L4835" s="133">
        <v>4045357988515.5947</v>
      </c>
      <c r="M4835" s="133">
        <v>17358057264404.773</v>
      </c>
      <c r="N4835" s="133">
        <v>18366848239899.52</v>
      </c>
      <c r="O4835" s="132">
        <v>0.5833074944286023</v>
      </c>
      <c r="P4835" s="132">
        <v>0.64972521841369124</v>
      </c>
      <c r="Q4835" s="133">
        <v>4530.5496398370797</v>
      </c>
      <c r="R4835" s="426">
        <v>1.0963350250055075</v>
      </c>
    </row>
    <row r="4836" spans="1:18">
      <c r="A4836" s="134">
        <f t="shared" si="75"/>
        <v>4831</v>
      </c>
      <c r="B4836" s="131">
        <v>10988418.265905263</v>
      </c>
      <c r="C4836" s="131">
        <v>4709260.4261629498</v>
      </c>
      <c r="D4836" s="131">
        <v>601467.72455931408</v>
      </c>
      <c r="E4836" s="131">
        <v>3505698.5501258993</v>
      </c>
      <c r="F4836" s="133">
        <v>230550559697.74167</v>
      </c>
      <c r="G4836" s="133">
        <v>52108312326.149536</v>
      </c>
      <c r="H4836" s="133">
        <v>457715693276.25684</v>
      </c>
      <c r="I4836" s="133">
        <v>9345138604118.293</v>
      </c>
      <c r="J4836" s="133">
        <v>168889845934.46252</v>
      </c>
      <c r="K4836" s="133">
        <v>53899368524.169472</v>
      </c>
      <c r="L4836" s="133">
        <v>1235477628401.3535</v>
      </c>
      <c r="M4836" s="133">
        <v>11261121140254.537</v>
      </c>
      <c r="N4836" s="133">
        <v>12078625835941.869</v>
      </c>
      <c r="O4836" s="132">
        <v>0.57739116386570954</v>
      </c>
      <c r="P4836" s="132">
        <v>0.64778189176661838</v>
      </c>
      <c r="Q4836" s="133">
        <v>2979.4340986536431</v>
      </c>
      <c r="R4836" s="426">
        <v>1.0508524832022337</v>
      </c>
    </row>
    <row r="4837" spans="1:18">
      <c r="A4837" s="134">
        <f t="shared" si="75"/>
        <v>4832</v>
      </c>
      <c r="B4837" s="131">
        <v>10689921.115397159</v>
      </c>
      <c r="C4837" s="131">
        <v>3625222.8072575112</v>
      </c>
      <c r="D4837" s="131">
        <v>967821.96359129692</v>
      </c>
      <c r="E4837" s="131">
        <v>6452592.0784647129</v>
      </c>
      <c r="F4837" s="133">
        <v>264919143859.98273</v>
      </c>
      <c r="G4837" s="133">
        <v>57903897952.154846</v>
      </c>
      <c r="H4837" s="133">
        <v>223298323980.12784</v>
      </c>
      <c r="I4837" s="133">
        <v>8785021751260.8027</v>
      </c>
      <c r="J4837" s="133">
        <v>547330650752.66858</v>
      </c>
      <c r="K4837" s="133">
        <v>97536481427.598083</v>
      </c>
      <c r="L4837" s="133">
        <v>2140982318496.9063</v>
      </c>
      <c r="M4837" s="133">
        <v>11794169525918.102</v>
      </c>
      <c r="N4837" s="133">
        <v>12617103301442.703</v>
      </c>
      <c r="O4837" s="132">
        <v>0.55493018487190315</v>
      </c>
      <c r="P4837" s="132">
        <v>0.61209590988091422</v>
      </c>
      <c r="Q4837" s="133">
        <v>3112.2603111600156</v>
      </c>
      <c r="R4837" s="426">
        <v>0.99556003199446108</v>
      </c>
    </row>
    <row r="4838" spans="1:18">
      <c r="A4838" s="134">
        <f t="shared" si="75"/>
        <v>4833</v>
      </c>
      <c r="B4838" s="131">
        <v>10096037.68980331</v>
      </c>
      <c r="C4838" s="131">
        <v>6848087.555916802</v>
      </c>
      <c r="D4838" s="131">
        <v>1270604.7747403651</v>
      </c>
      <c r="E4838" s="131">
        <v>5210394.3409688696</v>
      </c>
      <c r="F4838" s="133">
        <v>213514767261.14551</v>
      </c>
      <c r="G4838" s="133">
        <v>53501246548.200928</v>
      </c>
      <c r="H4838" s="133">
        <v>1111570668415.8071</v>
      </c>
      <c r="I4838" s="133">
        <v>12557044911565.684</v>
      </c>
      <c r="J4838" s="133">
        <v>181256030226.88873</v>
      </c>
      <c r="K4838" s="133">
        <v>101056001633.08081</v>
      </c>
      <c r="L4838" s="133">
        <v>2769479518144.0811</v>
      </c>
      <c r="M4838" s="133">
        <v>16720407129985.539</v>
      </c>
      <c r="N4838" s="133">
        <v>17893563603998.566</v>
      </c>
      <c r="O4838" s="132">
        <v>0.61064874432168037</v>
      </c>
      <c r="P4838" s="132">
        <v>0.67652541207853478</v>
      </c>
      <c r="Q4838" s="133">
        <v>4413.8045397135093</v>
      </c>
      <c r="R4838" s="426">
        <v>1.0480087646747591</v>
      </c>
    </row>
    <row r="4839" spans="1:18">
      <c r="A4839" s="134">
        <f t="shared" si="75"/>
        <v>4834</v>
      </c>
      <c r="B4839" s="131">
        <v>16253966.588513542</v>
      </c>
      <c r="C4839" s="131">
        <v>5008982.9092890192</v>
      </c>
      <c r="D4839" s="131">
        <v>860888.75348131533</v>
      </c>
      <c r="E4839" s="131">
        <v>5197988.1490097586</v>
      </c>
      <c r="F4839" s="133">
        <v>202535925270.74643</v>
      </c>
      <c r="G4839" s="133">
        <v>60180773043.638084</v>
      </c>
      <c r="H4839" s="133">
        <v>114129717297.20654</v>
      </c>
      <c r="I4839" s="133">
        <v>10139247224486.664</v>
      </c>
      <c r="J4839" s="133">
        <v>305863747569.2179</v>
      </c>
      <c r="K4839" s="133">
        <v>84434104644.493149</v>
      </c>
      <c r="L4839" s="133">
        <v>1585868487729.7529</v>
      </c>
      <c r="M4839" s="133">
        <v>12229543281727.336</v>
      </c>
      <c r="N4839" s="133">
        <v>13067078935650.586</v>
      </c>
      <c r="O4839" s="132">
        <v>0.50913011317083001</v>
      </c>
      <c r="P4839" s="132">
        <v>0.56143492122964622</v>
      </c>
      <c r="Q4839" s="133">
        <v>3223.2557808708893</v>
      </c>
      <c r="R4839" s="426">
        <v>1.0379137366037916</v>
      </c>
    </row>
    <row r="4840" spans="1:18">
      <c r="A4840" s="134">
        <f t="shared" si="75"/>
        <v>4835</v>
      </c>
      <c r="B4840" s="131">
        <v>8905563.6270135716</v>
      </c>
      <c r="C4840" s="131">
        <v>3611786.3953697002</v>
      </c>
      <c r="D4840" s="131">
        <v>985935.15504963114</v>
      </c>
      <c r="E4840" s="131">
        <v>2275663.1267895806</v>
      </c>
      <c r="F4840" s="133">
        <v>166443505140.10571</v>
      </c>
      <c r="G4840" s="133">
        <v>42760370234.7528</v>
      </c>
      <c r="H4840" s="133">
        <v>572887387999.95471</v>
      </c>
      <c r="I4840" s="133">
        <v>8202284208800.4385</v>
      </c>
      <c r="J4840" s="133">
        <v>96357673268.70224</v>
      </c>
      <c r="K4840" s="133">
        <v>131636156388.75159</v>
      </c>
      <c r="L4840" s="133">
        <v>1972866574551.7358</v>
      </c>
      <c r="M4840" s="133">
        <v>10976032001009.584</v>
      </c>
      <c r="N4840" s="133">
        <v>11797304601545.422</v>
      </c>
      <c r="O4840" s="132">
        <v>0.61489847575937517</v>
      </c>
      <c r="P4840" s="132">
        <v>0.67749731937697177</v>
      </c>
      <c r="Q4840" s="133">
        <v>2910.0406022559009</v>
      </c>
      <c r="R4840" s="426">
        <v>0.85804512671441391</v>
      </c>
    </row>
    <row r="4841" spans="1:18">
      <c r="A4841" s="134">
        <f t="shared" si="75"/>
        <v>4836</v>
      </c>
      <c r="B4841" s="131">
        <v>11722467.618292466</v>
      </c>
      <c r="C4841" s="131">
        <v>7156759.6990231303</v>
      </c>
      <c r="D4841" s="131">
        <v>530300.64280467585</v>
      </c>
      <c r="E4841" s="131">
        <v>4366119.2923432309</v>
      </c>
      <c r="F4841" s="133">
        <v>195948194930.73346</v>
      </c>
      <c r="G4841" s="133">
        <v>40183369635.614876</v>
      </c>
      <c r="H4841" s="133">
        <v>623134838800.39514</v>
      </c>
      <c r="I4841" s="133">
        <v>13041714949496.73</v>
      </c>
      <c r="J4841" s="133">
        <v>257417593494.58636</v>
      </c>
      <c r="K4841" s="133">
        <v>61866693892.840088</v>
      </c>
      <c r="L4841" s="133">
        <v>1225421642950</v>
      </c>
      <c r="M4841" s="133">
        <v>15209555718634.551</v>
      </c>
      <c r="N4841" s="133">
        <v>16263677395059.049</v>
      </c>
      <c r="O4841" s="132">
        <v>0.61878556726601719</v>
      </c>
      <c r="P4841" s="132">
        <v>0.68307387926826901</v>
      </c>
      <c r="Q4841" s="133">
        <v>4011.760580922311</v>
      </c>
      <c r="R4841" s="426">
        <v>0.98595241495743713</v>
      </c>
    </row>
    <row r="4842" spans="1:18">
      <c r="A4842" s="134">
        <f t="shared" si="75"/>
        <v>4837</v>
      </c>
      <c r="B4842" s="131">
        <v>12783937.059413686</v>
      </c>
      <c r="C4842" s="131">
        <v>18228506.465452537</v>
      </c>
      <c r="D4842" s="131">
        <v>758013.07261671312</v>
      </c>
      <c r="E4842" s="131">
        <v>6706752.4766986463</v>
      </c>
      <c r="F4842" s="133">
        <v>239384176216.08316</v>
      </c>
      <c r="G4842" s="133">
        <v>45608271360.640137</v>
      </c>
      <c r="H4842" s="133">
        <v>315956344055.90845</v>
      </c>
      <c r="I4842" s="133">
        <v>26315384154466.5</v>
      </c>
      <c r="J4842" s="133">
        <v>295092047163.52832</v>
      </c>
      <c r="K4842" s="133">
        <v>67017140521.275284</v>
      </c>
      <c r="L4842" s="133">
        <v>1837719584159.3989</v>
      </c>
      <c r="M4842" s="133">
        <v>28831169270366.609</v>
      </c>
      <c r="N4842" s="133">
        <v>30618974322729.316</v>
      </c>
      <c r="O4842" s="132">
        <v>0.68419115013035836</v>
      </c>
      <c r="P4842" s="132">
        <v>0.7430234379368893</v>
      </c>
      <c r="Q4842" s="133">
        <v>7552.7810366870535</v>
      </c>
      <c r="R4842" s="426">
        <v>1.094387872613072</v>
      </c>
    </row>
    <row r="4843" spans="1:18">
      <c r="A4843" s="134">
        <f t="shared" si="75"/>
        <v>4838</v>
      </c>
      <c r="B4843" s="131">
        <v>7526871.6870196881</v>
      </c>
      <c r="C4843" s="131">
        <v>6280870.0023645945</v>
      </c>
      <c r="D4843" s="131">
        <v>1772193.4175476464</v>
      </c>
      <c r="E4843" s="131">
        <v>3698656.8143467102</v>
      </c>
      <c r="F4843" s="133">
        <v>226264429408.66745</v>
      </c>
      <c r="G4843" s="133">
        <v>61208938400.995682</v>
      </c>
      <c r="H4843" s="133">
        <v>586219129755.74121</v>
      </c>
      <c r="I4843" s="133">
        <v>11566806605662.387</v>
      </c>
      <c r="J4843" s="133">
        <v>206081304942.25766</v>
      </c>
      <c r="K4843" s="133">
        <v>152731973143.74658</v>
      </c>
      <c r="L4843" s="133">
        <v>3638127091322.2959</v>
      </c>
      <c r="M4843" s="133">
        <v>16149966104826.43</v>
      </c>
      <c r="N4843" s="133">
        <v>17120881068111.699</v>
      </c>
      <c r="O4843" s="132">
        <v>0.63057868031156838</v>
      </c>
      <c r="P4843" s="132">
        <v>0.72795661879871987</v>
      </c>
      <c r="Q4843" s="133">
        <v>4223.2069728938577</v>
      </c>
      <c r="R4843" s="426">
        <v>0.9715800258155135</v>
      </c>
    </row>
    <row r="4844" spans="1:18">
      <c r="A4844" s="134">
        <f t="shared" si="75"/>
        <v>4839</v>
      </c>
      <c r="B4844" s="131">
        <v>12684607.169552606</v>
      </c>
      <c r="C4844" s="131">
        <v>11497802.390303072</v>
      </c>
      <c r="D4844" s="131">
        <v>853034.73371417914</v>
      </c>
      <c r="E4844" s="131">
        <v>6956841.0638305396</v>
      </c>
      <c r="F4844" s="133">
        <v>216234351350.13892</v>
      </c>
      <c r="G4844" s="133">
        <v>81350524940.326416</v>
      </c>
      <c r="H4844" s="133">
        <v>497280080919.01941</v>
      </c>
      <c r="I4844" s="133">
        <v>14806925510130.805</v>
      </c>
      <c r="J4844" s="133">
        <v>513030720937.40668</v>
      </c>
      <c r="K4844" s="133">
        <v>82315334278.007217</v>
      </c>
      <c r="L4844" s="133">
        <v>1752444337990.4526</v>
      </c>
      <c r="M4844" s="133">
        <v>17651995984255.691</v>
      </c>
      <c r="N4844" s="133">
        <v>18672255638409.922</v>
      </c>
      <c r="O4844" s="132">
        <v>0.6055429163911793</v>
      </c>
      <c r="P4844" s="132">
        <v>0.66695805071493441</v>
      </c>
      <c r="Q4844" s="133">
        <v>4605.8844692673711</v>
      </c>
      <c r="R4844" s="426">
        <v>0.95064202833037759</v>
      </c>
    </row>
    <row r="4845" spans="1:18">
      <c r="A4845" s="134">
        <f t="shared" si="75"/>
        <v>4840</v>
      </c>
      <c r="B4845" s="131">
        <v>8075166.0667091887</v>
      </c>
      <c r="C4845" s="131">
        <v>5756218.9283490088</v>
      </c>
      <c r="D4845" s="131">
        <v>1091888.8119009151</v>
      </c>
      <c r="E4845" s="131">
        <v>3680562.8238605121</v>
      </c>
      <c r="F4845" s="133">
        <v>264813283534.03613</v>
      </c>
      <c r="G4845" s="133">
        <v>51180448690.946251</v>
      </c>
      <c r="H4845" s="133">
        <v>676187959732.26733</v>
      </c>
      <c r="I4845" s="133">
        <v>10970000508521.105</v>
      </c>
      <c r="J4845" s="133">
        <v>191362502373.17261</v>
      </c>
      <c r="K4845" s="133">
        <v>110496269028.06526</v>
      </c>
      <c r="L4845" s="133">
        <v>2417927739045.7656</v>
      </c>
      <c r="M4845" s="133">
        <v>14365974978700.375</v>
      </c>
      <c r="N4845" s="133">
        <v>15342400829326.162</v>
      </c>
      <c r="O4845" s="132">
        <v>0.60920066066513034</v>
      </c>
      <c r="P4845" s="132">
        <v>0.68670623018260823</v>
      </c>
      <c r="Q4845" s="133">
        <v>3784.5093313582047</v>
      </c>
      <c r="R4845" s="426">
        <v>1.1403563344236147</v>
      </c>
    </row>
    <row r="4846" spans="1:18">
      <c r="A4846" s="134">
        <f t="shared" si="75"/>
        <v>4841</v>
      </c>
      <c r="B4846" s="131">
        <v>8702112.4364021607</v>
      </c>
      <c r="C4846" s="131">
        <v>9933489.2544164825</v>
      </c>
      <c r="D4846" s="131">
        <v>532087.81554100406</v>
      </c>
      <c r="E4846" s="131">
        <v>3379596.1697899932</v>
      </c>
      <c r="F4846" s="133">
        <v>226075994765.00391</v>
      </c>
      <c r="G4846" s="133">
        <v>45181714830.09465</v>
      </c>
      <c r="H4846" s="133">
        <v>418436870930.59515</v>
      </c>
      <c r="I4846" s="133">
        <v>13241137145756.709</v>
      </c>
      <c r="J4846" s="133">
        <v>219672593799.18655</v>
      </c>
      <c r="K4846" s="133">
        <v>52697353203.071014</v>
      </c>
      <c r="L4846" s="133">
        <v>1150473353709.6294</v>
      </c>
      <c r="M4846" s="133">
        <v>15082417317399.191</v>
      </c>
      <c r="N4846" s="133">
        <v>16033669781000.381</v>
      </c>
      <c r="O4846" s="132">
        <v>0.66871675833434552</v>
      </c>
      <c r="P4846" s="132">
        <v>0.7320580531726949</v>
      </c>
      <c r="Q4846" s="133">
        <v>3955.0246129749335</v>
      </c>
      <c r="R4846" s="426">
        <v>0.9136559041834007</v>
      </c>
    </row>
    <row r="4847" spans="1:18">
      <c r="A4847" s="134">
        <f t="shared" si="75"/>
        <v>4842</v>
      </c>
      <c r="B4847" s="131">
        <v>11844542.816720048</v>
      </c>
      <c r="C4847" s="131">
        <v>3925296.6122373156</v>
      </c>
      <c r="D4847" s="131">
        <v>755555.06007902743</v>
      </c>
      <c r="E4847" s="131">
        <v>4684912.2014659792</v>
      </c>
      <c r="F4847" s="133">
        <v>190468704075.77289</v>
      </c>
      <c r="G4847" s="133">
        <v>43941645784.994621</v>
      </c>
      <c r="H4847" s="133">
        <v>339980735987.42426</v>
      </c>
      <c r="I4847" s="133">
        <v>7934847734082.1221</v>
      </c>
      <c r="J4847" s="133">
        <v>194633694687.12781</v>
      </c>
      <c r="K4847" s="133">
        <v>76048488310.958221</v>
      </c>
      <c r="L4847" s="133">
        <v>1482793408380.2283</v>
      </c>
      <c r="M4847" s="133">
        <v>10028304061447.859</v>
      </c>
      <c r="N4847" s="133">
        <v>10809046668903.785</v>
      </c>
      <c r="O4847" s="132">
        <v>0.50722059707157596</v>
      </c>
      <c r="P4847" s="132">
        <v>0.57121441304533471</v>
      </c>
      <c r="Q4847" s="133">
        <v>2666.2670618904253</v>
      </c>
      <c r="R4847" s="426">
        <v>1.136627708283664</v>
      </c>
    </row>
    <row r="4848" spans="1:18">
      <c r="A4848" s="134">
        <f t="shared" si="75"/>
        <v>4843</v>
      </c>
      <c r="B4848" s="131">
        <v>6869978.4293875191</v>
      </c>
      <c r="C4848" s="131">
        <v>8246012.0880218446</v>
      </c>
      <c r="D4848" s="131">
        <v>926519.04316005972</v>
      </c>
      <c r="E4848" s="131">
        <v>6133716.4644455202</v>
      </c>
      <c r="F4848" s="133">
        <v>207999223676.5246</v>
      </c>
      <c r="G4848" s="133">
        <v>47857082520.654449</v>
      </c>
      <c r="H4848" s="133">
        <v>597118246268.80151</v>
      </c>
      <c r="I4848" s="133">
        <v>12052020087033.695</v>
      </c>
      <c r="J4848" s="133">
        <v>587190239783.87048</v>
      </c>
      <c r="K4848" s="133">
        <v>76930786466.973648</v>
      </c>
      <c r="L4848" s="133">
        <v>1947722565105.033</v>
      </c>
      <c r="M4848" s="133">
        <v>15260981924658.375</v>
      </c>
      <c r="N4848" s="133">
        <v>16332320217071.344</v>
      </c>
      <c r="O4848" s="132">
        <v>0.6339377711316394</v>
      </c>
      <c r="P4848" s="132">
        <v>0.71625655034821833</v>
      </c>
      <c r="Q4848" s="133">
        <v>4028.6927027803017</v>
      </c>
      <c r="R4848" s="426">
        <v>1.0990630339237919</v>
      </c>
    </row>
    <row r="4849" spans="1:18">
      <c r="A4849" s="134">
        <f t="shared" si="75"/>
        <v>4844</v>
      </c>
      <c r="B4849" s="131">
        <v>7393670.9025267167</v>
      </c>
      <c r="C4849" s="131">
        <v>6278762.6389607824</v>
      </c>
      <c r="D4849" s="131">
        <v>676595.4497966246</v>
      </c>
      <c r="E4849" s="131">
        <v>2904913.7017176501</v>
      </c>
      <c r="F4849" s="133">
        <v>309281556026.30969</v>
      </c>
      <c r="G4849" s="133">
        <v>51724852271.769653</v>
      </c>
      <c r="H4849" s="133">
        <v>758634246636.92493</v>
      </c>
      <c r="I4849" s="133">
        <v>11811907392279.498</v>
      </c>
      <c r="J4849" s="133">
        <v>142016571283.94958</v>
      </c>
      <c r="K4849" s="133">
        <v>59950922598.415138</v>
      </c>
      <c r="L4849" s="133">
        <v>1723493405250.6372</v>
      </c>
      <c r="M4849" s="133">
        <v>14496002538049.426</v>
      </c>
      <c r="N4849" s="133">
        <v>15514122808752.4</v>
      </c>
      <c r="O4849" s="132">
        <v>0.67135732835689355</v>
      </c>
      <c r="P4849" s="132">
        <v>0.7411886360129436</v>
      </c>
      <c r="Q4849" s="133">
        <v>3826.8679843987175</v>
      </c>
      <c r="R4849" s="426">
        <v>1.2776527612320485</v>
      </c>
    </row>
    <row r="4850" spans="1:18">
      <c r="A4850" s="134">
        <f t="shared" si="75"/>
        <v>4845</v>
      </c>
      <c r="B4850" s="131">
        <v>11605389.859298738</v>
      </c>
      <c r="C4850" s="131">
        <v>4892240.8678872334</v>
      </c>
      <c r="D4850" s="131">
        <v>1189194.6920081875</v>
      </c>
      <c r="E4850" s="131">
        <v>4957828.1752569359</v>
      </c>
      <c r="F4850" s="133">
        <v>239968502643.39484</v>
      </c>
      <c r="G4850" s="133">
        <v>44911542531.152756</v>
      </c>
      <c r="H4850" s="133">
        <v>110444855962.51657</v>
      </c>
      <c r="I4850" s="133">
        <v>9544150639663.0078</v>
      </c>
      <c r="J4850" s="133">
        <v>342625731400.96497</v>
      </c>
      <c r="K4850" s="133">
        <v>119457503604.91284</v>
      </c>
      <c r="L4850" s="133">
        <v>2464337686633.2417</v>
      </c>
      <c r="M4850" s="133">
        <v>12581016417264.643</v>
      </c>
      <c r="N4850" s="133">
        <v>13469203223094.984</v>
      </c>
      <c r="O4850" s="132">
        <v>0.55654886844899099</v>
      </c>
      <c r="P4850" s="132">
        <v>0.60871832513236646</v>
      </c>
      <c r="Q4850" s="133">
        <v>3322.4477610002427</v>
      </c>
      <c r="R4850" s="426">
        <v>0.96142812957082002</v>
      </c>
    </row>
    <row r="4851" spans="1:18">
      <c r="A4851" s="134">
        <f t="shared" si="75"/>
        <v>4846</v>
      </c>
      <c r="B4851" s="131">
        <v>9003398.5484201219</v>
      </c>
      <c r="C4851" s="131">
        <v>4831541.16210254</v>
      </c>
      <c r="D4851" s="131">
        <v>1826386.5618165163</v>
      </c>
      <c r="E4851" s="131">
        <v>4761942.9347749585</v>
      </c>
      <c r="F4851" s="133">
        <v>255290101296.39081</v>
      </c>
      <c r="G4851" s="133">
        <v>67427221237.961151</v>
      </c>
      <c r="H4851" s="133">
        <v>459718414164.047</v>
      </c>
      <c r="I4851" s="133">
        <v>8210982786789.7334</v>
      </c>
      <c r="J4851" s="133">
        <v>275124586793.19989</v>
      </c>
      <c r="K4851" s="133">
        <v>122599670874.88655</v>
      </c>
      <c r="L4851" s="133">
        <v>4690722244351.4385</v>
      </c>
      <c r="M4851" s="133">
        <v>13759147702973.305</v>
      </c>
      <c r="N4851" s="133">
        <v>14654175776273.883</v>
      </c>
      <c r="O4851" s="132">
        <v>0.54987608207462579</v>
      </c>
      <c r="P4851" s="132">
        <v>0.66306059139689244</v>
      </c>
      <c r="Q4851" s="133">
        <v>3614.7448880793986</v>
      </c>
      <c r="R4851" s="426">
        <v>1.4086369522012172</v>
      </c>
    </row>
    <row r="4852" spans="1:18">
      <c r="A4852" s="134">
        <f t="shared" si="75"/>
        <v>4847</v>
      </c>
      <c r="B4852" s="131">
        <v>5480576.8012600001</v>
      </c>
      <c r="C4852" s="131">
        <v>3206920.4912172048</v>
      </c>
      <c r="D4852" s="131">
        <v>772601.56053272798</v>
      </c>
      <c r="E4852" s="131">
        <v>3797571.102013398</v>
      </c>
      <c r="F4852" s="133">
        <v>194895289734.38184</v>
      </c>
      <c r="G4852" s="133">
        <v>55804815020.474152</v>
      </c>
      <c r="H4852" s="133">
        <v>646666645548.98938</v>
      </c>
      <c r="I4852" s="133">
        <v>7205144875235.251</v>
      </c>
      <c r="J4852" s="133">
        <v>253440558907.33813</v>
      </c>
      <c r="K4852" s="133">
        <v>81549931316.104385</v>
      </c>
      <c r="L4852" s="133">
        <v>1508283697777.1592</v>
      </c>
      <c r="M4852" s="133">
        <v>9695085708784.8418</v>
      </c>
      <c r="N4852" s="133">
        <v>10467022910612.832</v>
      </c>
      <c r="O4852" s="132">
        <v>0.61174020366769688</v>
      </c>
      <c r="P4852" s="132">
        <v>0.68394812181284492</v>
      </c>
      <c r="Q4852" s="133">
        <v>2581.9000766188533</v>
      </c>
      <c r="R4852" s="426">
        <v>0.98449101148229168</v>
      </c>
    </row>
    <row r="4853" spans="1:18">
      <c r="A4853" s="134">
        <f t="shared" si="75"/>
        <v>4848</v>
      </c>
      <c r="B4853" s="131">
        <v>12373354.224960178</v>
      </c>
      <c r="C4853" s="131">
        <v>4703911.0963395443</v>
      </c>
      <c r="D4853" s="131">
        <v>812601.26415841817</v>
      </c>
      <c r="E4853" s="131">
        <v>2928228.8149852501</v>
      </c>
      <c r="F4853" s="133">
        <v>197930528584.42761</v>
      </c>
      <c r="G4853" s="133">
        <v>49308463177.527245</v>
      </c>
      <c r="H4853" s="133">
        <v>0</v>
      </c>
      <c r="I4853" s="133">
        <v>8886182612582.416</v>
      </c>
      <c r="J4853" s="133">
        <v>128434402118.8204</v>
      </c>
      <c r="K4853" s="133">
        <v>71931626744.949142</v>
      </c>
      <c r="L4853" s="133">
        <v>1449229009339.1914</v>
      </c>
      <c r="M4853" s="133">
        <v>10535777650785.377</v>
      </c>
      <c r="N4853" s="133">
        <v>11216889140139.285</v>
      </c>
      <c r="O4853" s="132">
        <v>0.54702040495380777</v>
      </c>
      <c r="P4853" s="132">
        <v>0.59830326719167337</v>
      </c>
      <c r="Q4853" s="133">
        <v>2766.8695461616389</v>
      </c>
      <c r="R4853" s="426">
        <v>0.99961871453469608</v>
      </c>
    </row>
    <row r="4854" spans="1:18">
      <c r="A4854" s="134">
        <f t="shared" si="75"/>
        <v>4849</v>
      </c>
      <c r="B4854" s="131">
        <v>7809575.4070280055</v>
      </c>
      <c r="C4854" s="131">
        <v>5266881.7515466316</v>
      </c>
      <c r="D4854" s="131">
        <v>1458964.5639855838</v>
      </c>
      <c r="E4854" s="131">
        <v>5796141.966841653</v>
      </c>
      <c r="F4854" s="133">
        <v>202031726183.44321</v>
      </c>
      <c r="G4854" s="133">
        <v>47156563181.958725</v>
      </c>
      <c r="H4854" s="133">
        <v>650523558455.80493</v>
      </c>
      <c r="I4854" s="133">
        <v>9243319914446.9375</v>
      </c>
      <c r="J4854" s="133">
        <v>344298312125.03992</v>
      </c>
      <c r="K4854" s="133">
        <v>125228628478.41728</v>
      </c>
      <c r="L4854" s="133">
        <v>3334255497880.8516</v>
      </c>
      <c r="M4854" s="133">
        <v>13697625911387.051</v>
      </c>
      <c r="N4854" s="133">
        <v>14590706351849.205</v>
      </c>
      <c r="O4854" s="132">
        <v>0.55833474667154459</v>
      </c>
      <c r="P4854" s="132">
        <v>0.64337280151412068</v>
      </c>
      <c r="Q4854" s="133">
        <v>3599.0888879746435</v>
      </c>
      <c r="R4854" s="426">
        <v>1.2635857026982296</v>
      </c>
    </row>
    <row r="4855" spans="1:18">
      <c r="A4855" s="134">
        <f t="shared" si="75"/>
        <v>4850</v>
      </c>
      <c r="B4855" s="131">
        <v>9022086.9839258101</v>
      </c>
      <c r="C4855" s="131">
        <v>19237737.826837983</v>
      </c>
      <c r="D4855" s="131">
        <v>1069157.3486535414</v>
      </c>
      <c r="E4855" s="131">
        <v>7081810.5712795155</v>
      </c>
      <c r="F4855" s="133">
        <v>188290034304.21207</v>
      </c>
      <c r="G4855" s="133">
        <v>56365423777.129517</v>
      </c>
      <c r="H4855" s="133">
        <v>273932177402.48297</v>
      </c>
      <c r="I4855" s="133">
        <v>26093461004064.965</v>
      </c>
      <c r="J4855" s="133">
        <v>613352504428.36768</v>
      </c>
      <c r="K4855" s="133">
        <v>118302525694.14513</v>
      </c>
      <c r="L4855" s="133">
        <v>1799052177676.1975</v>
      </c>
      <c r="M4855" s="133">
        <v>28898100389266.16</v>
      </c>
      <c r="N4855" s="133">
        <v>30795580119167.066</v>
      </c>
      <c r="O4855" s="132">
        <v>0.7075294518962687</v>
      </c>
      <c r="P4855" s="132">
        <v>0.76895612467805396</v>
      </c>
      <c r="Q4855" s="133">
        <v>7596.3443806529522</v>
      </c>
      <c r="R4855" s="426">
        <v>0.9190320698044121</v>
      </c>
    </row>
    <row r="4856" spans="1:18">
      <c r="A4856" s="134">
        <f t="shared" si="75"/>
        <v>4851</v>
      </c>
      <c r="B4856" s="131">
        <v>15438380.990371224</v>
      </c>
      <c r="C4856" s="131">
        <v>22484801.384018794</v>
      </c>
      <c r="D4856" s="131">
        <v>1259034.1910541588</v>
      </c>
      <c r="E4856" s="131">
        <v>3767631.7065206142</v>
      </c>
      <c r="F4856" s="133">
        <v>212208260456.65598</v>
      </c>
      <c r="G4856" s="133">
        <v>74712297187.986115</v>
      </c>
      <c r="H4856" s="133">
        <v>0</v>
      </c>
      <c r="I4856" s="133">
        <v>30326033247711.316</v>
      </c>
      <c r="J4856" s="133">
        <v>247990948020.02875</v>
      </c>
      <c r="K4856" s="133">
        <v>109214956662.7068</v>
      </c>
      <c r="L4856" s="133">
        <v>2368705044521.4644</v>
      </c>
      <c r="M4856" s="133">
        <v>33051944196915.516</v>
      </c>
      <c r="N4856" s="133">
        <v>34984128536682.801</v>
      </c>
      <c r="O4856" s="132">
        <v>0.68225314884802746</v>
      </c>
      <c r="P4856" s="132">
        <v>0.7642699811333461</v>
      </c>
      <c r="Q4856" s="133">
        <v>8629.5334328275294</v>
      </c>
      <c r="R4856" s="426">
        <v>0.99949506886916661</v>
      </c>
    </row>
    <row r="4857" spans="1:18">
      <c r="A4857" s="134">
        <f t="shared" si="75"/>
        <v>4852</v>
      </c>
      <c r="B4857" s="131">
        <v>7929782.8348083561</v>
      </c>
      <c r="C4857" s="131">
        <v>3802006.3251614235</v>
      </c>
      <c r="D4857" s="131">
        <v>1388035.7375988876</v>
      </c>
      <c r="E4857" s="131">
        <v>3551307.7048127158</v>
      </c>
      <c r="F4857" s="133">
        <v>185036241792.15149</v>
      </c>
      <c r="G4857" s="133">
        <v>42793855898.525665</v>
      </c>
      <c r="H4857" s="133">
        <v>755007424597.17285</v>
      </c>
      <c r="I4857" s="133">
        <v>8599394656787.5166</v>
      </c>
      <c r="J4857" s="133">
        <v>231136467277.93103</v>
      </c>
      <c r="K4857" s="133">
        <v>96913470919.594315</v>
      </c>
      <c r="L4857" s="133">
        <v>2495207683612.8599</v>
      </c>
      <c r="M4857" s="133">
        <v>12177659703195.074</v>
      </c>
      <c r="N4857" s="133">
        <v>13013782343029.188</v>
      </c>
      <c r="O4857" s="132">
        <v>0.59402407537577107</v>
      </c>
      <c r="P4857" s="132">
        <v>0.67836019323875585</v>
      </c>
      <c r="Q4857" s="133">
        <v>3210.1091127353693</v>
      </c>
      <c r="R4857" s="426">
        <v>0.91508662161711918</v>
      </c>
    </row>
    <row r="4858" spans="1:18">
      <c r="A4858" s="134">
        <f t="shared" si="75"/>
        <v>4853</v>
      </c>
      <c r="B4858" s="131">
        <v>13420785.009931033</v>
      </c>
      <c r="C4858" s="131">
        <v>20069180.745646305</v>
      </c>
      <c r="D4858" s="131">
        <v>993050.91440435033</v>
      </c>
      <c r="E4858" s="131">
        <v>5551986.0521801151</v>
      </c>
      <c r="F4858" s="133">
        <v>264045835888.77509</v>
      </c>
      <c r="G4858" s="133">
        <v>71191064830.149902</v>
      </c>
      <c r="H4858" s="133">
        <v>759104099822.79517</v>
      </c>
      <c r="I4858" s="133">
        <v>25568923261263.738</v>
      </c>
      <c r="J4858" s="133">
        <v>355496888720.86029</v>
      </c>
      <c r="K4858" s="133">
        <v>98605135706.692932</v>
      </c>
      <c r="L4858" s="133">
        <v>2154684618465.8904</v>
      </c>
      <c r="M4858" s="133">
        <v>28936814003979.977</v>
      </c>
      <c r="N4858" s="133">
        <v>30747277222175.707</v>
      </c>
      <c r="O4858" s="132">
        <v>0.68774188474729248</v>
      </c>
      <c r="P4858" s="132">
        <v>0.7515539224257427</v>
      </c>
      <c r="Q4858" s="133">
        <v>7584.4295071967699</v>
      </c>
      <c r="R4858" s="426">
        <v>1.0953647688957791</v>
      </c>
    </row>
    <row r="4859" spans="1:18">
      <c r="A4859" s="134">
        <f t="shared" si="75"/>
        <v>4854</v>
      </c>
      <c r="B4859" s="131">
        <v>11026091.643192619</v>
      </c>
      <c r="C4859" s="131">
        <v>11608713.623464923</v>
      </c>
      <c r="D4859" s="131">
        <v>714046.35942005459</v>
      </c>
      <c r="E4859" s="131">
        <v>6282379.3949130997</v>
      </c>
      <c r="F4859" s="133">
        <v>188695949089.31451</v>
      </c>
      <c r="G4859" s="133">
        <v>30891044539.753174</v>
      </c>
      <c r="H4859" s="133">
        <v>697116829394.87366</v>
      </c>
      <c r="I4859" s="133">
        <v>14605689169840.525</v>
      </c>
      <c r="J4859" s="133">
        <v>430404711229.36292</v>
      </c>
      <c r="K4859" s="133">
        <v>56258252243.448059</v>
      </c>
      <c r="L4859" s="133">
        <v>1612939359685.9365</v>
      </c>
      <c r="M4859" s="133">
        <v>17402408322394.145</v>
      </c>
      <c r="N4859" s="133">
        <v>18554162862838.402</v>
      </c>
      <c r="O4859" s="132">
        <v>0.61013830134540359</v>
      </c>
      <c r="P4859" s="132">
        <v>0.67058308821983559</v>
      </c>
      <c r="Q4859" s="133">
        <v>4576.7545295605332</v>
      </c>
      <c r="R4859" s="426">
        <v>1.0474725748138722</v>
      </c>
    </row>
    <row r="4860" spans="1:18">
      <c r="A4860" s="134">
        <f t="shared" si="75"/>
        <v>4855</v>
      </c>
      <c r="B4860" s="131">
        <v>12250199.274131477</v>
      </c>
      <c r="C4860" s="131">
        <v>5206307.8369220691</v>
      </c>
      <c r="D4860" s="131">
        <v>833687.60422692774</v>
      </c>
      <c r="E4860" s="131">
        <v>3705978.6630633739</v>
      </c>
      <c r="F4860" s="133">
        <v>182459743489.04559</v>
      </c>
      <c r="G4860" s="133">
        <v>58783395682.695999</v>
      </c>
      <c r="H4860" s="133">
        <v>700980590538.0022</v>
      </c>
      <c r="I4860" s="133">
        <v>10079615878636.82</v>
      </c>
      <c r="J4860" s="133">
        <v>118341100640.03223</v>
      </c>
      <c r="K4860" s="133">
        <v>54797812199.943947</v>
      </c>
      <c r="L4860" s="133">
        <v>1556986215326.9011</v>
      </c>
      <c r="M4860" s="133">
        <v>12510721597341.699</v>
      </c>
      <c r="N4860" s="133">
        <v>13367626600640.945</v>
      </c>
      <c r="O4860" s="132">
        <v>0.57353711942308727</v>
      </c>
      <c r="P4860" s="132">
        <v>0.63630972296238053</v>
      </c>
      <c r="Q4860" s="133">
        <v>3297.3918600495672</v>
      </c>
      <c r="R4860" s="426">
        <v>0.94597420433707113</v>
      </c>
    </row>
    <row r="4861" spans="1:18">
      <c r="A4861" s="134">
        <f t="shared" si="75"/>
        <v>4856</v>
      </c>
      <c r="B4861" s="131">
        <v>8775646.3384553622</v>
      </c>
      <c r="C4861" s="131">
        <v>3707049.0019602817</v>
      </c>
      <c r="D4861" s="131">
        <v>961594.96590751247</v>
      </c>
      <c r="E4861" s="131">
        <v>5300866.6347912066</v>
      </c>
      <c r="F4861" s="133">
        <v>177404474710.70276</v>
      </c>
      <c r="G4861" s="133">
        <v>37182887336.312317</v>
      </c>
      <c r="H4861" s="133">
        <v>394879174645.60876</v>
      </c>
      <c r="I4861" s="133">
        <v>8025501018260.7314</v>
      </c>
      <c r="J4861" s="133">
        <v>284269080804.39874</v>
      </c>
      <c r="K4861" s="133">
        <v>68715440365.367157</v>
      </c>
      <c r="L4861" s="133">
        <v>2181238440886.6421</v>
      </c>
      <c r="M4861" s="133">
        <v>10954603154962.748</v>
      </c>
      <c r="N4861" s="133">
        <v>11773486752213.135</v>
      </c>
      <c r="O4861" s="132">
        <v>0.54029691128475121</v>
      </c>
      <c r="P4861" s="132">
        <v>0.60626304883976745</v>
      </c>
      <c r="Q4861" s="133">
        <v>2904.1654544186322</v>
      </c>
      <c r="R4861" s="426">
        <v>1.173395126302345</v>
      </c>
    </row>
    <row r="4862" spans="1:18">
      <c r="A4862" s="134">
        <f t="shared" si="75"/>
        <v>4857</v>
      </c>
      <c r="B4862" s="131">
        <v>6495944.3879194362</v>
      </c>
      <c r="C4862" s="131">
        <v>5847122.4075069241</v>
      </c>
      <c r="D4862" s="131">
        <v>674116.48250256362</v>
      </c>
      <c r="E4862" s="131">
        <v>4779368.1671659434</v>
      </c>
      <c r="F4862" s="133">
        <v>254015138237.40582</v>
      </c>
      <c r="G4862" s="133">
        <v>76376567350.845612</v>
      </c>
      <c r="H4862" s="133">
        <v>483847904285.18115</v>
      </c>
      <c r="I4862" s="133">
        <v>11126898045903.121</v>
      </c>
      <c r="J4862" s="133">
        <v>307775159813.77203</v>
      </c>
      <c r="K4862" s="133">
        <v>53232856505.059807</v>
      </c>
      <c r="L4862" s="133">
        <v>1509731289590.3164</v>
      </c>
      <c r="M4862" s="133">
        <v>13481485256097.451</v>
      </c>
      <c r="N4862" s="133">
        <v>14447307153316.377</v>
      </c>
      <c r="O4862" s="132">
        <v>0.61936130240048426</v>
      </c>
      <c r="P4862" s="132">
        <v>0.69656593830818503</v>
      </c>
      <c r="Q4862" s="133">
        <v>3563.7166140395602</v>
      </c>
      <c r="R4862" s="426">
        <v>1.1443284598748564</v>
      </c>
    </row>
    <row r="4863" spans="1:18">
      <c r="A4863" s="134">
        <f t="shared" si="75"/>
        <v>4858</v>
      </c>
      <c r="B4863" s="131">
        <v>12932451.944736471</v>
      </c>
      <c r="C4863" s="131">
        <v>6260794.8212681478</v>
      </c>
      <c r="D4863" s="131">
        <v>780637.17978624185</v>
      </c>
      <c r="E4863" s="131">
        <v>4436870.1095978506</v>
      </c>
      <c r="F4863" s="133">
        <v>220752898439.33334</v>
      </c>
      <c r="G4863" s="133">
        <v>47285707683.980423</v>
      </c>
      <c r="H4863" s="133">
        <v>560949252698.31055</v>
      </c>
      <c r="I4863" s="133">
        <v>10506340601495.164</v>
      </c>
      <c r="J4863" s="133">
        <v>330652928162.86084</v>
      </c>
      <c r="K4863" s="133">
        <v>89782765590.73439</v>
      </c>
      <c r="L4863" s="133">
        <v>1566611323039.7014</v>
      </c>
      <c r="M4863" s="133">
        <v>13054336870986.771</v>
      </c>
      <c r="N4863" s="133">
        <v>14104613595833.654</v>
      </c>
      <c r="O4863" s="132">
        <v>0.57855727932612955</v>
      </c>
      <c r="P4863" s="132">
        <v>0.64374088063006218</v>
      </c>
      <c r="Q4863" s="133">
        <v>3479.1844094310936</v>
      </c>
      <c r="R4863" s="426">
        <v>0.94741480363351227</v>
      </c>
    </row>
    <row r="4864" spans="1:18">
      <c r="A4864" s="134">
        <f t="shared" si="75"/>
        <v>4859</v>
      </c>
      <c r="B4864" s="131">
        <v>14502504.70057858</v>
      </c>
      <c r="C4864" s="131">
        <v>8816620.5436448157</v>
      </c>
      <c r="D4864" s="131">
        <v>1035395.0741414188</v>
      </c>
      <c r="E4864" s="131">
        <v>3807834.1025024215</v>
      </c>
      <c r="F4864" s="133">
        <v>251066683249.85986</v>
      </c>
      <c r="G4864" s="133">
        <v>70225297637.078918</v>
      </c>
      <c r="H4864" s="133">
        <v>350909017574.60718</v>
      </c>
      <c r="I4864" s="133">
        <v>13853271275328.65</v>
      </c>
      <c r="J4864" s="133">
        <v>290122451192.21191</v>
      </c>
      <c r="K4864" s="133">
        <v>150416332796.25247</v>
      </c>
      <c r="L4864" s="133">
        <v>2671414928433.8506</v>
      </c>
      <c r="M4864" s="133">
        <v>17316134005325.57</v>
      </c>
      <c r="N4864" s="133">
        <v>18529210258555.391</v>
      </c>
      <c r="O4864" s="132">
        <v>0.60625848432769236</v>
      </c>
      <c r="P4864" s="132">
        <v>0.66986204177495634</v>
      </c>
      <c r="Q4864" s="133">
        <v>4570.5994717699532</v>
      </c>
      <c r="R4864" s="426">
        <v>1.2095832637957149</v>
      </c>
    </row>
    <row r="4865" spans="1:18">
      <c r="A4865" s="134">
        <f t="shared" si="75"/>
        <v>4860</v>
      </c>
      <c r="B4865" s="131">
        <v>8826908.9511212613</v>
      </c>
      <c r="C4865" s="131">
        <v>15720449.766870471</v>
      </c>
      <c r="D4865" s="131">
        <v>1064209.6732437727</v>
      </c>
      <c r="E4865" s="131">
        <v>6545324.4743383005</v>
      </c>
      <c r="F4865" s="133">
        <v>277988675386.87024</v>
      </c>
      <c r="G4865" s="133">
        <v>53818296708.714439</v>
      </c>
      <c r="H4865" s="133">
        <v>223033606574.10309</v>
      </c>
      <c r="I4865" s="133">
        <v>25079725041583.738</v>
      </c>
      <c r="J4865" s="133">
        <v>375961287385.17389</v>
      </c>
      <c r="K4865" s="133">
        <v>97873886476.760895</v>
      </c>
      <c r="L4865" s="133">
        <v>2533456720506.6074</v>
      </c>
      <c r="M4865" s="133">
        <v>28310050542526.383</v>
      </c>
      <c r="N4865" s="133">
        <v>29881161828856.965</v>
      </c>
      <c r="O4865" s="132">
        <v>0.71086186751028979</v>
      </c>
      <c r="P4865" s="132">
        <v>0.76975342237915001</v>
      </c>
      <c r="Q4865" s="133">
        <v>7370.7848615828725</v>
      </c>
      <c r="R4865" s="426">
        <v>1.0608021788319912</v>
      </c>
    </row>
    <row r="4866" spans="1:18">
      <c r="A4866" s="134">
        <f t="shared" si="75"/>
        <v>4861</v>
      </c>
      <c r="B4866" s="131">
        <v>10658605.61973723</v>
      </c>
      <c r="C4866" s="131">
        <v>8111569.447354503</v>
      </c>
      <c r="D4866" s="131">
        <v>838315.40548890911</v>
      </c>
      <c r="E4866" s="131">
        <v>3622481.1917359624</v>
      </c>
      <c r="F4866" s="133">
        <v>252045560468.17926</v>
      </c>
      <c r="G4866" s="133">
        <v>50698183964.814842</v>
      </c>
      <c r="H4866" s="133">
        <v>549886799834.20447</v>
      </c>
      <c r="I4866" s="133">
        <v>13175633610622.078</v>
      </c>
      <c r="J4866" s="133">
        <v>128441908431.11707</v>
      </c>
      <c r="K4866" s="133">
        <v>112482675181.37389</v>
      </c>
      <c r="L4866" s="133">
        <v>2214637903019.4756</v>
      </c>
      <c r="M4866" s="133">
        <v>16181082897088.25</v>
      </c>
      <c r="N4866" s="133">
        <v>17287876386909.172</v>
      </c>
      <c r="O4866" s="132">
        <v>0.61772682099204013</v>
      </c>
      <c r="P4866" s="132">
        <v>0.67848924665847887</v>
      </c>
      <c r="Q4866" s="133">
        <v>4264.3997007669395</v>
      </c>
      <c r="R4866" s="426">
        <v>1.2866610192737131</v>
      </c>
    </row>
    <row r="4867" spans="1:18">
      <c r="A4867" s="134">
        <f t="shared" si="75"/>
        <v>4862</v>
      </c>
      <c r="B4867" s="131">
        <v>10110681.463231899</v>
      </c>
      <c r="C4867" s="131">
        <v>5492712.1752548339</v>
      </c>
      <c r="D4867" s="131">
        <v>827155.79410319659</v>
      </c>
      <c r="E4867" s="131">
        <v>2584509.2528728256</v>
      </c>
      <c r="F4867" s="133">
        <v>172210159403.95605</v>
      </c>
      <c r="G4867" s="133">
        <v>48408344988.053787</v>
      </c>
      <c r="H4867" s="133">
        <v>542625074759.77026</v>
      </c>
      <c r="I4867" s="133">
        <v>9836408411165.6094</v>
      </c>
      <c r="J4867" s="133">
        <v>153319166968.41296</v>
      </c>
      <c r="K4867" s="133">
        <v>71040081333.481705</v>
      </c>
      <c r="L4867" s="133">
        <v>2015707333292.6965</v>
      </c>
      <c r="M4867" s="133">
        <v>12619100067519.971</v>
      </c>
      <c r="N4867" s="133">
        <v>13550235243948.512</v>
      </c>
      <c r="O4867" s="132">
        <v>0.60246140606363785</v>
      </c>
      <c r="P4867" s="132">
        <v>0.67427246431140564</v>
      </c>
      <c r="Q4867" s="133">
        <v>3342.4359259863127</v>
      </c>
      <c r="R4867" s="426">
        <v>1.1507804686939411</v>
      </c>
    </row>
    <row r="4868" spans="1:18">
      <c r="A4868" s="134">
        <f t="shared" si="75"/>
        <v>4863</v>
      </c>
      <c r="B4868" s="131">
        <v>6976863.2713930598</v>
      </c>
      <c r="C4868" s="131">
        <v>15452125.752984405</v>
      </c>
      <c r="D4868" s="131">
        <v>2451723.5923099476</v>
      </c>
      <c r="E4868" s="131">
        <v>6133470.3216150869</v>
      </c>
      <c r="F4868" s="133">
        <v>275535791055.87268</v>
      </c>
      <c r="G4868" s="133">
        <v>48485537036.119164</v>
      </c>
      <c r="H4868" s="133">
        <v>599207952896.6908</v>
      </c>
      <c r="I4868" s="133">
        <v>21966400572696.031</v>
      </c>
      <c r="J4868" s="133">
        <v>431019592876.6012</v>
      </c>
      <c r="K4868" s="133">
        <v>238887339700.30765</v>
      </c>
      <c r="L4868" s="133">
        <v>5904989402793.4316</v>
      </c>
      <c r="M4868" s="133">
        <v>29140504860963.063</v>
      </c>
      <c r="N4868" s="133">
        <v>30796101128089.871</v>
      </c>
      <c r="O4868" s="132">
        <v>0.69068542857039106</v>
      </c>
      <c r="P4868" s="132">
        <v>0.76845295218040677</v>
      </c>
      <c r="Q4868" s="133">
        <v>7596.4728979008069</v>
      </c>
      <c r="R4868" s="426">
        <v>1.1568036783958904</v>
      </c>
    </row>
    <row r="4869" spans="1:18">
      <c r="A4869" s="134">
        <f t="shared" si="75"/>
        <v>4864</v>
      </c>
      <c r="B4869" s="131">
        <v>11525763.000191191</v>
      </c>
      <c r="C4869" s="131">
        <v>5203444.8876279639</v>
      </c>
      <c r="D4869" s="131">
        <v>591854.8564815562</v>
      </c>
      <c r="E4869" s="131">
        <v>5970692.0805023164</v>
      </c>
      <c r="F4869" s="133">
        <v>222560849598.61826</v>
      </c>
      <c r="G4869" s="133">
        <v>55987935033.714615</v>
      </c>
      <c r="H4869" s="133">
        <v>682212487105.01123</v>
      </c>
      <c r="I4869" s="133">
        <v>9006753418050.4453</v>
      </c>
      <c r="J4869" s="133">
        <v>346548160889.63196</v>
      </c>
      <c r="K4869" s="133">
        <v>45298335830.774223</v>
      </c>
      <c r="L4869" s="133">
        <v>1145221199881.636</v>
      </c>
      <c r="M4869" s="133">
        <v>11226033601757.5</v>
      </c>
      <c r="N4869" s="133">
        <v>12049769290940.734</v>
      </c>
      <c r="O4869" s="132">
        <v>0.53499265856157507</v>
      </c>
      <c r="P4869" s="132">
        <v>0.60537430505651879</v>
      </c>
      <c r="Q4869" s="133">
        <v>2972.316055979461</v>
      </c>
      <c r="R4869" s="426">
        <v>1.0161295568272741</v>
      </c>
    </row>
    <row r="4870" spans="1:18">
      <c r="A4870" s="134">
        <f t="shared" si="75"/>
        <v>4865</v>
      </c>
      <c r="B4870" s="131">
        <v>6843995.0088660456</v>
      </c>
      <c r="C4870" s="131">
        <v>3001008.4704345507</v>
      </c>
      <c r="D4870" s="131">
        <v>871347.22291257349</v>
      </c>
      <c r="E4870" s="131">
        <v>3849987.5930476957</v>
      </c>
      <c r="F4870" s="133">
        <v>236874319332.93988</v>
      </c>
      <c r="G4870" s="133">
        <v>39251021384.201248</v>
      </c>
      <c r="H4870" s="133">
        <v>582987880773.57739</v>
      </c>
      <c r="I4870" s="133">
        <v>6590492108664.9395</v>
      </c>
      <c r="J4870" s="133">
        <v>329453505166.53424</v>
      </c>
      <c r="K4870" s="133">
        <v>79838749237.952164</v>
      </c>
      <c r="L4870" s="133">
        <v>2053694657604.2776</v>
      </c>
      <c r="M4870" s="133">
        <v>9636466901447.2813</v>
      </c>
      <c r="N4870" s="133">
        <v>10371600665653.744</v>
      </c>
      <c r="O4870" s="132">
        <v>0.58478297577771909</v>
      </c>
      <c r="P4870" s="132">
        <v>0.67765845426187699</v>
      </c>
      <c r="Q4870" s="133">
        <v>2558.3622756915993</v>
      </c>
      <c r="R4870" s="426">
        <v>1.1269553065848774</v>
      </c>
    </row>
    <row r="4871" spans="1:18">
      <c r="A4871" s="134">
        <f t="shared" si="75"/>
        <v>4866</v>
      </c>
      <c r="B4871" s="131">
        <v>12413284.075976608</v>
      </c>
      <c r="C4871" s="131">
        <v>16206948.979861185</v>
      </c>
      <c r="D4871" s="131">
        <v>930768.92247822881</v>
      </c>
      <c r="E4871" s="131">
        <v>5749228.5996821551</v>
      </c>
      <c r="F4871" s="133">
        <v>246447001169.19458</v>
      </c>
      <c r="G4871" s="133">
        <v>51728666311.78463</v>
      </c>
      <c r="H4871" s="133">
        <v>315771504657.17291</v>
      </c>
      <c r="I4871" s="133">
        <v>19776224089425.102</v>
      </c>
      <c r="J4871" s="133">
        <v>325621755719.37262</v>
      </c>
      <c r="K4871" s="133">
        <v>106952876366.52141</v>
      </c>
      <c r="L4871" s="133">
        <v>1700380583100.9854</v>
      </c>
      <c r="M4871" s="133">
        <v>22224950809269.148</v>
      </c>
      <c r="N4871" s="133">
        <v>23548516645640.18</v>
      </c>
      <c r="O4871" s="132">
        <v>0.64075517327012732</v>
      </c>
      <c r="P4871" s="132">
        <v>0.70104679432681338</v>
      </c>
      <c r="Q4871" s="133">
        <v>5808.7115554119828</v>
      </c>
      <c r="R4871" s="426">
        <v>1.0313506017594041</v>
      </c>
    </row>
    <row r="4872" spans="1:18">
      <c r="A4872" s="134">
        <f t="shared" ref="A4872:A4935" si="76">A4871+1</f>
        <v>4867</v>
      </c>
      <c r="B4872" s="131">
        <v>10698911.041702282</v>
      </c>
      <c r="C4872" s="131">
        <v>5029432.5695091859</v>
      </c>
      <c r="D4872" s="131">
        <v>669664.5960846626</v>
      </c>
      <c r="E4872" s="131">
        <v>4941832.6214902727</v>
      </c>
      <c r="F4872" s="133">
        <v>192718166377.19678</v>
      </c>
      <c r="G4872" s="133">
        <v>52818344078.249153</v>
      </c>
      <c r="H4872" s="133">
        <v>386484442879.56995</v>
      </c>
      <c r="I4872" s="133">
        <v>10657208909946.008</v>
      </c>
      <c r="J4872" s="133">
        <v>209414933243.36746</v>
      </c>
      <c r="K4872" s="133">
        <v>76618913449.786713</v>
      </c>
      <c r="L4872" s="133">
        <v>1261996862154.8911</v>
      </c>
      <c r="M4872" s="133">
        <v>12591724061673.623</v>
      </c>
      <c r="N4872" s="133">
        <v>13496543087485.338</v>
      </c>
      <c r="O4872" s="132">
        <v>0.56760810450741472</v>
      </c>
      <c r="P4872" s="132">
        <v>0.62638051778002268</v>
      </c>
      <c r="Q4872" s="133">
        <v>3329.1916841355051</v>
      </c>
      <c r="R4872" s="426">
        <v>1.0232110164136872</v>
      </c>
    </row>
    <row r="4873" spans="1:18">
      <c r="A4873" s="134">
        <f t="shared" si="76"/>
        <v>4868</v>
      </c>
      <c r="B4873" s="131">
        <v>9404450.4825784545</v>
      </c>
      <c r="C4873" s="131">
        <v>5209313.154287342</v>
      </c>
      <c r="D4873" s="131">
        <v>1085667.6409327104</v>
      </c>
      <c r="E4873" s="131">
        <v>5663444.9573677368</v>
      </c>
      <c r="F4873" s="133">
        <v>228394244495.34824</v>
      </c>
      <c r="G4873" s="133">
        <v>41230552636.707535</v>
      </c>
      <c r="H4873" s="133">
        <v>666161594705.16479</v>
      </c>
      <c r="I4873" s="133">
        <v>8807683474278.2422</v>
      </c>
      <c r="J4873" s="133">
        <v>306285583320.16309</v>
      </c>
      <c r="K4873" s="133">
        <v>97217400539.769821</v>
      </c>
      <c r="L4873" s="133">
        <v>2999824163786.0498</v>
      </c>
      <c r="M4873" s="133">
        <v>12877172216629.391</v>
      </c>
      <c r="N4873" s="133">
        <v>13715143548202.375</v>
      </c>
      <c r="O4873" s="132">
        <v>0.57929839595573196</v>
      </c>
      <c r="P4873" s="132">
        <v>0.65553905931004097</v>
      </c>
      <c r="Q4873" s="133">
        <v>3383.1138500745869</v>
      </c>
      <c r="R4873" s="426">
        <v>1.2068662427078158</v>
      </c>
    </row>
    <row r="4874" spans="1:18">
      <c r="A4874" s="134">
        <f t="shared" si="76"/>
        <v>4869</v>
      </c>
      <c r="B4874" s="131">
        <v>11035787.257554032</v>
      </c>
      <c r="C4874" s="131">
        <v>9527377.9350674562</v>
      </c>
      <c r="D4874" s="131">
        <v>1205449.3663086873</v>
      </c>
      <c r="E4874" s="131">
        <v>5344609.8597314376</v>
      </c>
      <c r="F4874" s="133">
        <v>171368939533.55652</v>
      </c>
      <c r="G4874" s="133">
        <v>47569492800.817413</v>
      </c>
      <c r="H4874" s="133">
        <v>815421194127.35156</v>
      </c>
      <c r="I4874" s="133">
        <v>15615230835886.832</v>
      </c>
      <c r="J4874" s="133">
        <v>316699328033.18579</v>
      </c>
      <c r="K4874" s="133">
        <v>90857068350.493195</v>
      </c>
      <c r="L4874" s="133">
        <v>3215372077495.2407</v>
      </c>
      <c r="M4874" s="133">
        <v>20053580503893.105</v>
      </c>
      <c r="N4874" s="133">
        <v>21425869286388.445</v>
      </c>
      <c r="O4874" s="132">
        <v>0.65083753344421791</v>
      </c>
      <c r="P4874" s="132">
        <v>0.7155052530665168</v>
      </c>
      <c r="Q4874" s="133">
        <v>5285.1182255521571</v>
      </c>
      <c r="R4874" s="426">
        <v>1.1364203383923728</v>
      </c>
    </row>
    <row r="4875" spans="1:18">
      <c r="A4875" s="134">
        <f t="shared" si="76"/>
        <v>4870</v>
      </c>
      <c r="B4875" s="131">
        <v>12712629.786042344</v>
      </c>
      <c r="C4875" s="131">
        <v>7525054.3093799353</v>
      </c>
      <c r="D4875" s="131">
        <v>718754.29748433037</v>
      </c>
      <c r="E4875" s="131">
        <v>2336848.5490485332</v>
      </c>
      <c r="F4875" s="133">
        <v>278925003836.06543</v>
      </c>
      <c r="G4875" s="133">
        <v>45066859758.337471</v>
      </c>
      <c r="H4875" s="133">
        <v>303340037821.77881</v>
      </c>
      <c r="I4875" s="133">
        <v>14192145966865.26</v>
      </c>
      <c r="J4875" s="133">
        <v>98966420997.910675</v>
      </c>
      <c r="K4875" s="133">
        <v>69738168460.330704</v>
      </c>
      <c r="L4875" s="133">
        <v>1721189727977.3308</v>
      </c>
      <c r="M4875" s="133">
        <v>16385380322122.609</v>
      </c>
      <c r="N4875" s="133">
        <v>17433103435035.67</v>
      </c>
      <c r="O4875" s="132">
        <v>0.65203359959416296</v>
      </c>
      <c r="P4875" s="132">
        <v>0.70224908170205513</v>
      </c>
      <c r="Q4875" s="133">
        <v>4300.2228502801354</v>
      </c>
      <c r="R4875" s="426">
        <v>1.1173675362760862</v>
      </c>
    </row>
    <row r="4876" spans="1:18">
      <c r="A4876" s="134">
        <f t="shared" si="76"/>
        <v>4871</v>
      </c>
      <c r="B4876" s="131">
        <v>9561905.1592066474</v>
      </c>
      <c r="C4876" s="131">
        <v>12091213.840625282</v>
      </c>
      <c r="D4876" s="131">
        <v>1095801.2992360429</v>
      </c>
      <c r="E4876" s="131">
        <v>5212590.5177789889</v>
      </c>
      <c r="F4876" s="133">
        <v>236352319878.04205</v>
      </c>
      <c r="G4876" s="133">
        <v>56021710304.24469</v>
      </c>
      <c r="H4876" s="133">
        <v>414502067930.36005</v>
      </c>
      <c r="I4876" s="133">
        <v>13945194786843.881</v>
      </c>
      <c r="J4876" s="133">
        <v>225576893505.2742</v>
      </c>
      <c r="K4876" s="133">
        <v>84460975802.623688</v>
      </c>
      <c r="L4876" s="133">
        <v>2670365522377.0127</v>
      </c>
      <c r="M4876" s="133">
        <v>17340100246459.148</v>
      </c>
      <c r="N4876" s="133">
        <v>18407038924269.637</v>
      </c>
      <c r="O4876" s="132">
        <v>0.62234808499959005</v>
      </c>
      <c r="P4876" s="132">
        <v>0.68476537719652841</v>
      </c>
      <c r="Q4876" s="133">
        <v>4540.4634741661657</v>
      </c>
      <c r="R4876" s="426">
        <v>1.1954199844506563</v>
      </c>
    </row>
    <row r="4877" spans="1:18">
      <c r="A4877" s="134">
        <f t="shared" si="76"/>
        <v>4872</v>
      </c>
      <c r="B4877" s="131">
        <v>8247719.007688839</v>
      </c>
      <c r="C4877" s="131">
        <v>6405418.2894477248</v>
      </c>
      <c r="D4877" s="131">
        <v>1067875.6465467438</v>
      </c>
      <c r="E4877" s="131">
        <v>3687062.7333728755</v>
      </c>
      <c r="F4877" s="133">
        <v>279211708993.89624</v>
      </c>
      <c r="G4877" s="133">
        <v>63117851884.670853</v>
      </c>
      <c r="H4877" s="133">
        <v>645186311673.60681</v>
      </c>
      <c r="I4877" s="133">
        <v>12616271255189.836</v>
      </c>
      <c r="J4877" s="133">
        <v>262394296392.25418</v>
      </c>
      <c r="K4877" s="133">
        <v>116078930334.7037</v>
      </c>
      <c r="L4877" s="133">
        <v>2117838409672.1152</v>
      </c>
      <c r="M4877" s="133">
        <v>15757769203262.516</v>
      </c>
      <c r="N4877" s="133">
        <v>16868780777525.414</v>
      </c>
      <c r="O4877" s="132">
        <v>0.62969603458850365</v>
      </c>
      <c r="P4877" s="132">
        <v>0.71152696470547649</v>
      </c>
      <c r="Q4877" s="133">
        <v>4161.0214054083408</v>
      </c>
      <c r="R4877" s="426">
        <v>1.0428378551148407</v>
      </c>
    </row>
    <row r="4878" spans="1:18">
      <c r="A4878" s="134">
        <f t="shared" si="76"/>
        <v>4873</v>
      </c>
      <c r="B4878" s="131">
        <v>8597839.9943642858</v>
      </c>
      <c r="C4878" s="131">
        <v>15471469.897235023</v>
      </c>
      <c r="D4878" s="131">
        <v>719424.29827614035</v>
      </c>
      <c r="E4878" s="131">
        <v>5730622.0569204427</v>
      </c>
      <c r="F4878" s="133">
        <v>293811506921.12549</v>
      </c>
      <c r="G4878" s="133">
        <v>62274925834.717445</v>
      </c>
      <c r="H4878" s="133">
        <v>628971010317.58264</v>
      </c>
      <c r="I4878" s="133">
        <v>26614188961829.32</v>
      </c>
      <c r="J4878" s="133">
        <v>367676713133.08411</v>
      </c>
      <c r="K4878" s="133">
        <v>68166011772.802284</v>
      </c>
      <c r="L4878" s="133">
        <v>1690976769730.4321</v>
      </c>
      <c r="M4878" s="133">
        <v>29369979466783.223</v>
      </c>
      <c r="N4878" s="133">
        <v>31273749082463.684</v>
      </c>
      <c r="O4878" s="132">
        <v>0.70887297153893714</v>
      </c>
      <c r="P4878" s="132">
        <v>0.77244772701102948</v>
      </c>
      <c r="Q4878" s="133">
        <v>7714.2942975983433</v>
      </c>
      <c r="R4878" s="426">
        <v>1.2539306420513094</v>
      </c>
    </row>
    <row r="4879" spans="1:18">
      <c r="A4879" s="134">
        <f t="shared" si="76"/>
        <v>4874</v>
      </c>
      <c r="B4879" s="131">
        <v>7980172.2702299338</v>
      </c>
      <c r="C4879" s="131">
        <v>6354733.2353713121</v>
      </c>
      <c r="D4879" s="131">
        <v>777324.4965583852</v>
      </c>
      <c r="E4879" s="131">
        <v>4295743.7642219905</v>
      </c>
      <c r="F4879" s="133">
        <v>193414062480.74664</v>
      </c>
      <c r="G4879" s="133">
        <v>51916429368.227463</v>
      </c>
      <c r="H4879" s="133">
        <v>619839583176.39673</v>
      </c>
      <c r="I4879" s="133">
        <v>10549358537226.49</v>
      </c>
      <c r="J4879" s="133">
        <v>243609273875.45795</v>
      </c>
      <c r="K4879" s="133">
        <v>73074767429.220261</v>
      </c>
      <c r="L4879" s="133">
        <v>1540975305135.7246</v>
      </c>
      <c r="M4879" s="133">
        <v>13026857466843.289</v>
      </c>
      <c r="N4879" s="133">
        <v>13901599910101.799</v>
      </c>
      <c r="O4879" s="132">
        <v>0.61561073969702351</v>
      </c>
      <c r="P4879" s="132">
        <v>0.69198580402076848</v>
      </c>
      <c r="Q4879" s="133">
        <v>3429.1070325855449</v>
      </c>
      <c r="R4879" s="426">
        <v>0.95124239578350445</v>
      </c>
    </row>
    <row r="4880" spans="1:18">
      <c r="A4880" s="134">
        <f t="shared" si="76"/>
        <v>4875</v>
      </c>
      <c r="B4880" s="131">
        <v>10878297.354280943</v>
      </c>
      <c r="C4880" s="131">
        <v>5302575.237472726</v>
      </c>
      <c r="D4880" s="131">
        <v>1033278.2843481908</v>
      </c>
      <c r="E4880" s="131">
        <v>5698120.0530979075</v>
      </c>
      <c r="F4880" s="133">
        <v>187892410686.92206</v>
      </c>
      <c r="G4880" s="133">
        <v>50906163151.330368</v>
      </c>
      <c r="H4880" s="133">
        <v>777898514828.70837</v>
      </c>
      <c r="I4880" s="133">
        <v>10007002962219.023</v>
      </c>
      <c r="J4880" s="133">
        <v>291720510520.29517</v>
      </c>
      <c r="K4880" s="133">
        <v>98892111842.962784</v>
      </c>
      <c r="L4880" s="133">
        <v>2005810850487.6238</v>
      </c>
      <c r="M4880" s="133">
        <v>13181324949898.613</v>
      </c>
      <c r="N4880" s="133">
        <v>14053433905581.635</v>
      </c>
      <c r="O4880" s="132">
        <v>0.55861368727658844</v>
      </c>
      <c r="P4880" s="132">
        <v>0.62216204987602264</v>
      </c>
      <c r="Q4880" s="133">
        <v>3466.5599175090365</v>
      </c>
      <c r="R4880" s="426">
        <v>1.0074159848233473</v>
      </c>
    </row>
    <row r="4881" spans="1:18">
      <c r="A4881" s="134">
        <f t="shared" si="76"/>
        <v>4876</v>
      </c>
      <c r="B4881" s="131">
        <v>14326375.685655966</v>
      </c>
      <c r="C4881" s="131">
        <v>5244913.2915291348</v>
      </c>
      <c r="D4881" s="131">
        <v>734614.08679784311</v>
      </c>
      <c r="E4881" s="131">
        <v>3611122.6341732051</v>
      </c>
      <c r="F4881" s="133">
        <v>216295487136.50873</v>
      </c>
      <c r="G4881" s="133">
        <v>54281555920.257187</v>
      </c>
      <c r="H4881" s="133">
        <v>499140346225.32806</v>
      </c>
      <c r="I4881" s="133">
        <v>10198943370939.146</v>
      </c>
      <c r="J4881" s="133">
        <v>228733801064.9498</v>
      </c>
      <c r="K4881" s="133">
        <v>63753934675.069794</v>
      </c>
      <c r="L4881" s="133">
        <v>2061121100414.6587</v>
      </c>
      <c r="M4881" s="133">
        <v>13051692553319.152</v>
      </c>
      <c r="N4881" s="133">
        <v>13994614373421.039</v>
      </c>
      <c r="O4881" s="132">
        <v>0.5787061092697493</v>
      </c>
      <c r="P4881" s="132">
        <v>0.64283923571876456</v>
      </c>
      <c r="Q4881" s="133">
        <v>3452.0509061226048</v>
      </c>
      <c r="R4881" s="426">
        <v>1.2948580417040938</v>
      </c>
    </row>
    <row r="4882" spans="1:18">
      <c r="A4882" s="134">
        <f t="shared" si="76"/>
        <v>4877</v>
      </c>
      <c r="B4882" s="131">
        <v>9858985.2910049073</v>
      </c>
      <c r="C4882" s="131">
        <v>4427095.3993622139</v>
      </c>
      <c r="D4882" s="131">
        <v>576514.24868676276</v>
      </c>
      <c r="E4882" s="131">
        <v>7290666.2354422519</v>
      </c>
      <c r="F4882" s="133">
        <v>349928740385.25793</v>
      </c>
      <c r="G4882" s="133">
        <v>70255720438.153229</v>
      </c>
      <c r="H4882" s="133">
        <v>621962185418.14404</v>
      </c>
      <c r="I4882" s="133">
        <v>9763948100366.4941</v>
      </c>
      <c r="J4882" s="133">
        <v>512651318387.92712</v>
      </c>
      <c r="K4882" s="133">
        <v>33933709993.428783</v>
      </c>
      <c r="L4882" s="133">
        <v>1573018600299.874</v>
      </c>
      <c r="M4882" s="133">
        <v>12505513914465.871</v>
      </c>
      <c r="N4882" s="133">
        <v>13460206325723.637</v>
      </c>
      <c r="O4882" s="132">
        <v>0.56921524798390521</v>
      </c>
      <c r="P4882" s="132">
        <v>0.63849349546037049</v>
      </c>
      <c r="Q4882" s="133">
        <v>3320.2284967251198</v>
      </c>
      <c r="R4882" s="426">
        <v>1.2511866495637509</v>
      </c>
    </row>
    <row r="4883" spans="1:18">
      <c r="A4883" s="134">
        <f t="shared" si="76"/>
        <v>4878</v>
      </c>
      <c r="B4883" s="131">
        <v>11074536.556434471</v>
      </c>
      <c r="C4883" s="131">
        <v>5291630.7243251381</v>
      </c>
      <c r="D4883" s="131">
        <v>1355706.7904116642</v>
      </c>
      <c r="E4883" s="131">
        <v>4545206.3706427524</v>
      </c>
      <c r="F4883" s="133">
        <v>231437772349.73553</v>
      </c>
      <c r="G4883" s="133">
        <v>46045347823.917946</v>
      </c>
      <c r="H4883" s="133">
        <v>764191159889.00146</v>
      </c>
      <c r="I4883" s="133">
        <v>10267767314566.699</v>
      </c>
      <c r="J4883" s="133">
        <v>328728710613.823</v>
      </c>
      <c r="K4883" s="133">
        <v>146870220845.37393</v>
      </c>
      <c r="L4883" s="133">
        <v>3722320956315.25</v>
      </c>
      <c r="M4883" s="133">
        <v>15229878362230.146</v>
      </c>
      <c r="N4883" s="133">
        <v>16233724892909.994</v>
      </c>
      <c r="O4883" s="132">
        <v>0.59516390042588285</v>
      </c>
      <c r="P4883" s="132">
        <v>0.66880344971609196</v>
      </c>
      <c r="Q4883" s="133">
        <v>4004.3721985471125</v>
      </c>
      <c r="R4883" s="426">
        <v>1.1935118418789143</v>
      </c>
    </row>
    <row r="4884" spans="1:18">
      <c r="A4884" s="134">
        <f t="shared" si="76"/>
        <v>4879</v>
      </c>
      <c r="B4884" s="131">
        <v>7784660.4572536349</v>
      </c>
      <c r="C4884" s="131">
        <v>5965655.3271201532</v>
      </c>
      <c r="D4884" s="131">
        <v>726440.65683169197</v>
      </c>
      <c r="E4884" s="131">
        <v>6144023.1424981747</v>
      </c>
      <c r="F4884" s="133">
        <v>170014448170.4024</v>
      </c>
      <c r="G4884" s="133">
        <v>53210100345.168678</v>
      </c>
      <c r="H4884" s="133">
        <v>566753439001.70825</v>
      </c>
      <c r="I4884" s="133">
        <v>10127626286953.344</v>
      </c>
      <c r="J4884" s="133">
        <v>378088345640.23798</v>
      </c>
      <c r="K4884" s="133">
        <v>68245900763.643753</v>
      </c>
      <c r="L4884" s="133">
        <v>1437202048984.4861</v>
      </c>
      <c r="M4884" s="133">
        <v>12577916021343.422</v>
      </c>
      <c r="N4884" s="133">
        <v>13384593181904.428</v>
      </c>
      <c r="O4884" s="132">
        <v>0.57914957220357788</v>
      </c>
      <c r="P4884" s="132">
        <v>0.65487063361535036</v>
      </c>
      <c r="Q4884" s="133">
        <v>3301.577005896504</v>
      </c>
      <c r="R4884" s="426">
        <v>1.0190021434914001</v>
      </c>
    </row>
    <row r="4885" spans="1:18">
      <c r="A4885" s="134">
        <f t="shared" si="76"/>
        <v>4880</v>
      </c>
      <c r="B4885" s="131">
        <v>9770430.3104722928</v>
      </c>
      <c r="C4885" s="131">
        <v>4847232.8348281793</v>
      </c>
      <c r="D4885" s="131">
        <v>340841.61425457441</v>
      </c>
      <c r="E4885" s="131">
        <v>4759925.5893385494</v>
      </c>
      <c r="F4885" s="133">
        <v>197322126823.95898</v>
      </c>
      <c r="G4885" s="133">
        <v>53623975739.867439</v>
      </c>
      <c r="H4885" s="133">
        <v>260110670400.1333</v>
      </c>
      <c r="I4885" s="133">
        <v>9497907187447.7461</v>
      </c>
      <c r="J4885" s="133">
        <v>177227362618.59818</v>
      </c>
      <c r="K4885" s="133">
        <v>45200383455.725906</v>
      </c>
      <c r="L4885" s="133">
        <v>671178156867.21265</v>
      </c>
      <c r="M4885" s="133">
        <v>10651623760789.416</v>
      </c>
      <c r="N4885" s="133">
        <v>11456685168593.492</v>
      </c>
      <c r="O4885" s="132">
        <v>0.55891866958509284</v>
      </c>
      <c r="P4885" s="132">
        <v>0.60384836565441968</v>
      </c>
      <c r="Q4885" s="133">
        <v>2826.0200218533528</v>
      </c>
      <c r="R4885" s="426">
        <v>0.98588106641597451</v>
      </c>
    </row>
    <row r="4886" spans="1:18">
      <c r="A4886" s="134">
        <f t="shared" si="76"/>
        <v>4881</v>
      </c>
      <c r="B4886" s="131">
        <v>8385557.5121459048</v>
      </c>
      <c r="C4886" s="131">
        <v>15595473.317073233</v>
      </c>
      <c r="D4886" s="131">
        <v>974763.31707494752</v>
      </c>
      <c r="E4886" s="131">
        <v>2811060.4061361682</v>
      </c>
      <c r="F4886" s="133">
        <v>229105996018.95996</v>
      </c>
      <c r="G4886" s="133">
        <v>44569017875.845535</v>
      </c>
      <c r="H4886" s="133">
        <v>461958979367.97882</v>
      </c>
      <c r="I4886" s="133">
        <v>25310054029987.258</v>
      </c>
      <c r="J4886" s="133">
        <v>92514615079.220276</v>
      </c>
      <c r="K4886" s="133">
        <v>89339662422.61113</v>
      </c>
      <c r="L4886" s="133">
        <v>2069578011410.0999</v>
      </c>
      <c r="M4886" s="133">
        <v>28023445298267.168</v>
      </c>
      <c r="N4886" s="133">
        <v>29864169835757.848</v>
      </c>
      <c r="O4886" s="132">
        <v>0.74783279689452953</v>
      </c>
      <c r="P4886" s="132">
        <v>0.80434702969226102</v>
      </c>
      <c r="Q4886" s="133">
        <v>7366.5934473995676</v>
      </c>
      <c r="R4886" s="426">
        <v>0.97393146521524354</v>
      </c>
    </row>
    <row r="4887" spans="1:18">
      <c r="A4887" s="134">
        <f t="shared" si="76"/>
        <v>4882</v>
      </c>
      <c r="B4887" s="131">
        <v>9400169.4885643478</v>
      </c>
      <c r="C4887" s="131">
        <v>4400280.3817532966</v>
      </c>
      <c r="D4887" s="131">
        <v>1119985.4247023575</v>
      </c>
      <c r="E4887" s="131">
        <v>4610011.824209474</v>
      </c>
      <c r="F4887" s="133">
        <v>169245585732.28375</v>
      </c>
      <c r="G4887" s="133">
        <v>52512673496.673035</v>
      </c>
      <c r="H4887" s="133">
        <v>508130044548.38953</v>
      </c>
      <c r="I4887" s="133">
        <v>9687620810572.3965</v>
      </c>
      <c r="J4887" s="133">
        <v>255967498131.13895</v>
      </c>
      <c r="K4887" s="133">
        <v>83288062333.094208</v>
      </c>
      <c r="L4887" s="133">
        <v>2176173198520.4939</v>
      </c>
      <c r="M4887" s="133">
        <v>12711179614105.512</v>
      </c>
      <c r="N4887" s="133">
        <v>13637538550557.07</v>
      </c>
      <c r="O4887" s="132">
        <v>0.57748447327828034</v>
      </c>
      <c r="P4887" s="132">
        <v>0.6366946058719497</v>
      </c>
      <c r="Q4887" s="133">
        <v>3363.9710287511275</v>
      </c>
      <c r="R4887" s="426">
        <v>0.92255754225101783</v>
      </c>
    </row>
    <row r="4888" spans="1:18">
      <c r="A4888" s="134">
        <f t="shared" si="76"/>
        <v>4883</v>
      </c>
      <c r="B4888" s="131">
        <v>9140458.8715052456</v>
      </c>
      <c r="C4888" s="131">
        <v>6011751.9943404496</v>
      </c>
      <c r="D4888" s="131">
        <v>1116628.6306937123</v>
      </c>
      <c r="E4888" s="131">
        <v>7985722.2373987176</v>
      </c>
      <c r="F4888" s="133">
        <v>226152453147.35791</v>
      </c>
      <c r="G4888" s="133">
        <v>47104910134.192535</v>
      </c>
      <c r="H4888" s="133">
        <v>409426301781.32172</v>
      </c>
      <c r="I4888" s="133">
        <v>12910724785179.668</v>
      </c>
      <c r="J4888" s="133">
        <v>457984103349.1593</v>
      </c>
      <c r="K4888" s="133">
        <v>105792309831.86943</v>
      </c>
      <c r="L4888" s="133">
        <v>2951524902368.5078</v>
      </c>
      <c r="M4888" s="133">
        <v>16835452402510.527</v>
      </c>
      <c r="N4888" s="133">
        <v>17990463815773.961</v>
      </c>
      <c r="O4888" s="132">
        <v>0.59202929437524876</v>
      </c>
      <c r="P4888" s="132">
        <v>0.67041162498817308</v>
      </c>
      <c r="Q4888" s="133">
        <v>4437.7069106497192</v>
      </c>
      <c r="R4888" s="426">
        <v>1.2520605320160556</v>
      </c>
    </row>
    <row r="4889" spans="1:18">
      <c r="A4889" s="134">
        <f t="shared" si="76"/>
        <v>4884</v>
      </c>
      <c r="B4889" s="131">
        <v>12056411.556610482</v>
      </c>
      <c r="C4889" s="131">
        <v>6040192.9854446827</v>
      </c>
      <c r="D4889" s="131">
        <v>898848.50161576876</v>
      </c>
      <c r="E4889" s="131">
        <v>4050358.0447828663</v>
      </c>
      <c r="F4889" s="133">
        <v>285429329587.78888</v>
      </c>
      <c r="G4889" s="133">
        <v>73019389651.483078</v>
      </c>
      <c r="H4889" s="133">
        <v>609291096323.85132</v>
      </c>
      <c r="I4889" s="133">
        <v>11592416435148.703</v>
      </c>
      <c r="J4889" s="133">
        <v>221010017932.83148</v>
      </c>
      <c r="K4889" s="133">
        <v>73725908435.004471</v>
      </c>
      <c r="L4889" s="133">
        <v>2322180658569.4995</v>
      </c>
      <c r="M4889" s="133">
        <v>14818624116409.891</v>
      </c>
      <c r="N4889" s="133">
        <v>15920697022942.506</v>
      </c>
      <c r="O4889" s="132">
        <v>0.60771495177895618</v>
      </c>
      <c r="P4889" s="132">
        <v>0.6650763525271659</v>
      </c>
      <c r="Q4889" s="133">
        <v>3927.1576277608551</v>
      </c>
      <c r="R4889" s="426">
        <v>1.1783928285435168</v>
      </c>
    </row>
    <row r="4890" spans="1:18">
      <c r="A4890" s="134">
        <f t="shared" si="76"/>
        <v>4885</v>
      </c>
      <c r="B4890" s="131">
        <v>10047367.206378154</v>
      </c>
      <c r="C4890" s="131">
        <v>5307672.5988268275</v>
      </c>
      <c r="D4890" s="131">
        <v>645378.97887478827</v>
      </c>
      <c r="E4890" s="131">
        <v>4101595.1947203549</v>
      </c>
      <c r="F4890" s="133">
        <v>166498720092.48291</v>
      </c>
      <c r="G4890" s="133">
        <v>52845672568.26384</v>
      </c>
      <c r="H4890" s="133">
        <v>763048481342.41443</v>
      </c>
      <c r="I4890" s="133">
        <v>9614473646498.5254</v>
      </c>
      <c r="J4890" s="133">
        <v>181023123321.80066</v>
      </c>
      <c r="K4890" s="133">
        <v>63389629488.822594</v>
      </c>
      <c r="L4890" s="133">
        <v>1537817513870.291</v>
      </c>
      <c r="M4890" s="133">
        <v>12159752394521.854</v>
      </c>
      <c r="N4890" s="133">
        <v>13016339656535.113</v>
      </c>
      <c r="O4890" s="132">
        <v>0.57674216188557559</v>
      </c>
      <c r="P4890" s="132">
        <v>0.65193762274314093</v>
      </c>
      <c r="Q4890" s="133">
        <v>3210.7399251443298</v>
      </c>
      <c r="R4890" s="426">
        <v>0.99262483150952618</v>
      </c>
    </row>
    <row r="4891" spans="1:18">
      <c r="A4891" s="134">
        <f t="shared" si="76"/>
        <v>4886</v>
      </c>
      <c r="B4891" s="131">
        <v>11422314.612544294</v>
      </c>
      <c r="C4891" s="131">
        <v>16099769.796887107</v>
      </c>
      <c r="D4891" s="131">
        <v>640275.40760485886</v>
      </c>
      <c r="E4891" s="131">
        <v>8386212.870486835</v>
      </c>
      <c r="F4891" s="133">
        <v>205634620775.78369</v>
      </c>
      <c r="G4891" s="133">
        <v>33635081067.768696</v>
      </c>
      <c r="H4891" s="133">
        <v>513948887004.98785</v>
      </c>
      <c r="I4891" s="133">
        <v>21155981253606.512</v>
      </c>
      <c r="J4891" s="133">
        <v>485422938198.17065</v>
      </c>
      <c r="K4891" s="133">
        <v>73984372779.754318</v>
      </c>
      <c r="L4891" s="133">
        <v>1222275989655.8716</v>
      </c>
      <c r="M4891" s="133">
        <v>23451613441245.297</v>
      </c>
      <c r="N4891" s="133">
        <v>25029848437407.145</v>
      </c>
      <c r="O4891" s="132">
        <v>0.64473025188601796</v>
      </c>
      <c r="P4891" s="132">
        <v>0.69895760469257917</v>
      </c>
      <c r="Q4891" s="133">
        <v>6174.111602715132</v>
      </c>
      <c r="R4891" s="426">
        <v>0.83326392953478556</v>
      </c>
    </row>
    <row r="4892" spans="1:18">
      <c r="A4892" s="134">
        <f t="shared" si="76"/>
        <v>4887</v>
      </c>
      <c r="B4892" s="131">
        <v>10144695.828330459</v>
      </c>
      <c r="C4892" s="131">
        <v>10131007.16050045</v>
      </c>
      <c r="D4892" s="131">
        <v>689037.43382319424</v>
      </c>
      <c r="E4892" s="131">
        <v>3217894.8498418825</v>
      </c>
      <c r="F4892" s="133">
        <v>226186974046.17297</v>
      </c>
      <c r="G4892" s="133">
        <v>45646739248.074417</v>
      </c>
      <c r="H4892" s="133">
        <v>608799813137.328</v>
      </c>
      <c r="I4892" s="133">
        <v>16681044139709.895</v>
      </c>
      <c r="J4892" s="133">
        <v>217382617956.00876</v>
      </c>
      <c r="K4892" s="133">
        <v>52487568109.674088</v>
      </c>
      <c r="L4892" s="133">
        <v>1202227811211.0906</v>
      </c>
      <c r="M4892" s="133">
        <v>18761941950123.996</v>
      </c>
      <c r="N4892" s="133">
        <v>20031383535427.75</v>
      </c>
      <c r="O4892" s="132">
        <v>0.66341712312435197</v>
      </c>
      <c r="P4892" s="132">
        <v>0.72044053607537717</v>
      </c>
      <c r="Q4892" s="133">
        <v>4941.1404872786752</v>
      </c>
      <c r="R4892" s="426">
        <v>0.91633711900766268</v>
      </c>
    </row>
    <row r="4893" spans="1:18">
      <c r="A4893" s="134">
        <f t="shared" si="76"/>
        <v>4888</v>
      </c>
      <c r="B4893" s="131">
        <v>7715912.2736070883</v>
      </c>
      <c r="C4893" s="131">
        <v>7203295.3824817771</v>
      </c>
      <c r="D4893" s="131">
        <v>818138.60201962525</v>
      </c>
      <c r="E4893" s="131">
        <v>4872375.0558560174</v>
      </c>
      <c r="F4893" s="133">
        <v>250710500790.13678</v>
      </c>
      <c r="G4893" s="133">
        <v>47774902051.062904</v>
      </c>
      <c r="H4893" s="133">
        <v>497109899075.65704</v>
      </c>
      <c r="I4893" s="133">
        <v>13287513205670.223</v>
      </c>
      <c r="J4893" s="133">
        <v>288037213904.81262</v>
      </c>
      <c r="K4893" s="133">
        <v>78640550235.265686</v>
      </c>
      <c r="L4893" s="133">
        <v>2255040602375.7271</v>
      </c>
      <c r="M4893" s="133">
        <v>16406341471261.684</v>
      </c>
      <c r="N4893" s="133">
        <v>17510454028005.912</v>
      </c>
      <c r="O4893" s="132">
        <v>0.65036873213891022</v>
      </c>
      <c r="P4893" s="132">
        <v>0.72348975765413726</v>
      </c>
      <c r="Q4893" s="133">
        <v>4319.3029176136934</v>
      </c>
      <c r="R4893" s="426">
        <v>1.2824711566192142</v>
      </c>
    </row>
    <row r="4894" spans="1:18">
      <c r="A4894" s="134">
        <f t="shared" si="76"/>
        <v>4889</v>
      </c>
      <c r="B4894" s="131">
        <v>11406688.456471073</v>
      </c>
      <c r="C4894" s="131">
        <v>11201724.37258183</v>
      </c>
      <c r="D4894" s="131">
        <v>1599616.9084121061</v>
      </c>
      <c r="E4894" s="131">
        <v>3838279.3130081613</v>
      </c>
      <c r="F4894" s="133">
        <v>211182016784.04672</v>
      </c>
      <c r="G4894" s="133">
        <v>76993700402.200043</v>
      </c>
      <c r="H4894" s="133">
        <v>679446704253.34119</v>
      </c>
      <c r="I4894" s="133">
        <v>17733320289572.301</v>
      </c>
      <c r="J4894" s="133">
        <v>231124022051.95911</v>
      </c>
      <c r="K4894" s="133">
        <v>112874003508.86412</v>
      </c>
      <c r="L4894" s="133">
        <v>3016133127943.2192</v>
      </c>
      <c r="M4894" s="133">
        <v>21772898147329.684</v>
      </c>
      <c r="N4894" s="133">
        <v>23099636804099.488</v>
      </c>
      <c r="O4894" s="132">
        <v>0.65703015880282045</v>
      </c>
      <c r="P4894" s="132">
        <v>0.74129921391053366</v>
      </c>
      <c r="Q4894" s="133">
        <v>5697.9863848296718</v>
      </c>
      <c r="R4894" s="426">
        <v>1.0639328579084313</v>
      </c>
    </row>
    <row r="4895" spans="1:18">
      <c r="A4895" s="134">
        <f t="shared" si="76"/>
        <v>4890</v>
      </c>
      <c r="B4895" s="131">
        <v>8531676.6427792311</v>
      </c>
      <c r="C4895" s="131">
        <v>14674392.670072269</v>
      </c>
      <c r="D4895" s="131">
        <v>1256535.4379592892</v>
      </c>
      <c r="E4895" s="131">
        <v>3631835.7385362852</v>
      </c>
      <c r="F4895" s="133">
        <v>178056716820.75497</v>
      </c>
      <c r="G4895" s="133">
        <v>37181659749.326675</v>
      </c>
      <c r="H4895" s="133">
        <v>565649458931.15698</v>
      </c>
      <c r="I4895" s="133">
        <v>18921675402723.359</v>
      </c>
      <c r="J4895" s="133">
        <v>186128104135.57147</v>
      </c>
      <c r="K4895" s="133">
        <v>130483416626.19421</v>
      </c>
      <c r="L4895" s="133">
        <v>2507109182084.6377</v>
      </c>
      <c r="M4895" s="133">
        <v>22311045564500.918</v>
      </c>
      <c r="N4895" s="133">
        <v>23603658143347.727</v>
      </c>
      <c r="O4895" s="132">
        <v>0.70227413349710499</v>
      </c>
      <c r="P4895" s="132">
        <v>0.7683613132190199</v>
      </c>
      <c r="Q4895" s="133">
        <v>5822.3133062031884</v>
      </c>
      <c r="R4895" s="426">
        <v>0.89907351399539037</v>
      </c>
    </row>
    <row r="4896" spans="1:18">
      <c r="A4896" s="134">
        <f t="shared" si="76"/>
        <v>4891</v>
      </c>
      <c r="B4896" s="131">
        <v>12533189.517394358</v>
      </c>
      <c r="C4896" s="131">
        <v>5362281.1427851683</v>
      </c>
      <c r="D4896" s="131">
        <v>959591.75101432845</v>
      </c>
      <c r="E4896" s="131">
        <v>3109661.4041168913</v>
      </c>
      <c r="F4896" s="133">
        <v>255961233116.69653</v>
      </c>
      <c r="G4896" s="133">
        <v>62125740991.344833</v>
      </c>
      <c r="H4896" s="133">
        <v>734989657589.60181</v>
      </c>
      <c r="I4896" s="133">
        <v>10390762507774.061</v>
      </c>
      <c r="J4896" s="133">
        <v>202552792410.40564</v>
      </c>
      <c r="K4896" s="133">
        <v>58582099160.642448</v>
      </c>
      <c r="L4896" s="133">
        <v>2413302937553.1196</v>
      </c>
      <c r="M4896" s="133">
        <v>13800189994487.83</v>
      </c>
      <c r="N4896" s="133">
        <v>14708120443813.822</v>
      </c>
      <c r="O4896" s="132">
        <v>0.62650866080270828</v>
      </c>
      <c r="P4896" s="132">
        <v>0.69185815060076505</v>
      </c>
      <c r="Q4896" s="133">
        <v>3628.0514168263003</v>
      </c>
      <c r="R4896" s="426">
        <v>1.1323768141855932</v>
      </c>
    </row>
    <row r="4897" spans="1:18">
      <c r="A4897" s="134">
        <f t="shared" si="76"/>
        <v>4892</v>
      </c>
      <c r="B4897" s="131">
        <v>9649122.677474549</v>
      </c>
      <c r="C4897" s="131">
        <v>15707080.887200397</v>
      </c>
      <c r="D4897" s="131">
        <v>1143164.887830968</v>
      </c>
      <c r="E4897" s="131">
        <v>4278124.1828015801</v>
      </c>
      <c r="F4897" s="133">
        <v>272168146590.12665</v>
      </c>
      <c r="G4897" s="133">
        <v>51945242332.464706</v>
      </c>
      <c r="H4897" s="133">
        <v>667980877853.91589</v>
      </c>
      <c r="I4897" s="133">
        <v>24900106761569.008</v>
      </c>
      <c r="J4897" s="133">
        <v>254459855406.93091</v>
      </c>
      <c r="K4897" s="133">
        <v>105530015907.58412</v>
      </c>
      <c r="L4897" s="133">
        <v>2607733894806.6436</v>
      </c>
      <c r="M4897" s="133">
        <v>28535811405544.082</v>
      </c>
      <c r="N4897" s="133">
        <v>30239189794119.063</v>
      </c>
      <c r="O4897" s="132">
        <v>0.71631036477011467</v>
      </c>
      <c r="P4897" s="132">
        <v>0.79593616124509714</v>
      </c>
      <c r="Q4897" s="133">
        <v>7459.0996038774201</v>
      </c>
      <c r="R4897" s="426">
        <v>1.2932366941761921</v>
      </c>
    </row>
    <row r="4898" spans="1:18">
      <c r="A4898" s="134">
        <f t="shared" si="76"/>
        <v>4893</v>
      </c>
      <c r="B4898" s="131">
        <v>5912956.9499165919</v>
      </c>
      <c r="C4898" s="131">
        <v>3652128.824920103</v>
      </c>
      <c r="D4898" s="131">
        <v>1023469.4931355508</v>
      </c>
      <c r="E4898" s="131">
        <v>4607105.1045008153</v>
      </c>
      <c r="F4898" s="133">
        <v>235120084026.93365</v>
      </c>
      <c r="G4898" s="133">
        <v>52074619020.748276</v>
      </c>
      <c r="H4898" s="133">
        <v>500854924216.08124</v>
      </c>
      <c r="I4898" s="133">
        <v>8778195261442.7646</v>
      </c>
      <c r="J4898" s="133">
        <v>225977997670.75873</v>
      </c>
      <c r="K4898" s="133">
        <v>88248395007.493958</v>
      </c>
      <c r="L4898" s="133">
        <v>2468346203844.5068</v>
      </c>
      <c r="M4898" s="133">
        <v>12061622782181.605</v>
      </c>
      <c r="N4898" s="133">
        <v>12854639721359.137</v>
      </c>
      <c r="O4898" s="132">
        <v>0.58286051075004175</v>
      </c>
      <c r="P4898" s="132">
        <v>0.66146548103799352</v>
      </c>
      <c r="Q4898" s="133">
        <v>3170.8534093140447</v>
      </c>
      <c r="R4898" s="426">
        <v>1.2151819136680837</v>
      </c>
    </row>
    <row r="4899" spans="1:18">
      <c r="A4899" s="134">
        <f t="shared" si="76"/>
        <v>4894</v>
      </c>
      <c r="B4899" s="131">
        <v>12205650.712291963</v>
      </c>
      <c r="C4899" s="131">
        <v>8848857.3908898123</v>
      </c>
      <c r="D4899" s="131">
        <v>640026.7934662411</v>
      </c>
      <c r="E4899" s="131">
        <v>4960559.5782870371</v>
      </c>
      <c r="F4899" s="133">
        <v>264260312611.59241</v>
      </c>
      <c r="G4899" s="133">
        <v>37921821028.784256</v>
      </c>
      <c r="H4899" s="133">
        <v>327828951927.55829</v>
      </c>
      <c r="I4899" s="133">
        <v>15335053486902.852</v>
      </c>
      <c r="J4899" s="133">
        <v>346259124277.09259</v>
      </c>
      <c r="K4899" s="133">
        <v>77987421521.281509</v>
      </c>
      <c r="L4899" s="133">
        <v>1337020795487.2839</v>
      </c>
      <c r="M4899" s="133">
        <v>17424149780116.066</v>
      </c>
      <c r="N4899" s="133">
        <v>18683832652987.469</v>
      </c>
      <c r="O4899" s="132">
        <v>0.62633905867615458</v>
      </c>
      <c r="P4899" s="132">
        <v>0.6841749484354539</v>
      </c>
      <c r="Q4899" s="133">
        <v>4608.7401709391879</v>
      </c>
      <c r="R4899" s="426">
        <v>0.97221716369497679</v>
      </c>
    </row>
    <row r="4900" spans="1:18">
      <c r="A4900" s="134">
        <f t="shared" si="76"/>
        <v>4895</v>
      </c>
      <c r="B4900" s="131">
        <v>10289062.221199937</v>
      </c>
      <c r="C4900" s="131">
        <v>3522483.5087554664</v>
      </c>
      <c r="D4900" s="131">
        <v>682589.89181091683</v>
      </c>
      <c r="E4900" s="131">
        <v>5673380.649164414</v>
      </c>
      <c r="F4900" s="133">
        <v>213038528007.23148</v>
      </c>
      <c r="G4900" s="133">
        <v>54201977657.877579</v>
      </c>
      <c r="H4900" s="133">
        <v>537978355268.46228</v>
      </c>
      <c r="I4900" s="133">
        <v>8256013553732.4883</v>
      </c>
      <c r="J4900" s="133">
        <v>346572176609.50342</v>
      </c>
      <c r="K4900" s="133">
        <v>81118869300.458618</v>
      </c>
      <c r="L4900" s="133">
        <v>1337834646505.0361</v>
      </c>
      <c r="M4900" s="133">
        <v>10559517601415.949</v>
      </c>
      <c r="N4900" s="133">
        <v>11413320504043.211</v>
      </c>
      <c r="O4900" s="132">
        <v>0.50275943420473967</v>
      </c>
      <c r="P4900" s="132">
        <v>0.56342393200888663</v>
      </c>
      <c r="Q4900" s="133">
        <v>2815.3232619741516</v>
      </c>
      <c r="R4900" s="426">
        <v>0.97752394556182176</v>
      </c>
    </row>
    <row r="4901" spans="1:18">
      <c r="A4901" s="134">
        <f t="shared" si="76"/>
        <v>4896</v>
      </c>
      <c r="B4901" s="131">
        <v>11718885.912933353</v>
      </c>
      <c r="C4901" s="131">
        <v>3364120.6897359565</v>
      </c>
      <c r="D4901" s="131">
        <v>676749.48712972051</v>
      </c>
      <c r="E4901" s="131">
        <v>6534120.1136450525</v>
      </c>
      <c r="F4901" s="133">
        <v>197734776182.25079</v>
      </c>
      <c r="G4901" s="133">
        <v>72789042321.159805</v>
      </c>
      <c r="H4901" s="133">
        <v>499773748717.86523</v>
      </c>
      <c r="I4901" s="133">
        <v>7574572364911.1563</v>
      </c>
      <c r="J4901" s="133">
        <v>450950968985.02063</v>
      </c>
      <c r="K4901" s="133">
        <v>87761584728.175247</v>
      </c>
      <c r="L4901" s="133">
        <v>1512413496200.8069</v>
      </c>
      <c r="M4901" s="133">
        <v>10125472163543.023</v>
      </c>
      <c r="N4901" s="133">
        <v>10891705254834.85</v>
      </c>
      <c r="O4901" s="132">
        <v>0.50471437904406591</v>
      </c>
      <c r="P4901" s="132">
        <v>0.5659609404806496</v>
      </c>
      <c r="Q4901" s="133">
        <v>2686.6564516119511</v>
      </c>
      <c r="R4901" s="426">
        <v>1.044792801040084</v>
      </c>
    </row>
    <row r="4902" spans="1:18">
      <c r="A4902" s="134">
        <f t="shared" si="76"/>
        <v>4897</v>
      </c>
      <c r="B4902" s="131">
        <v>5967256.8220804213</v>
      </c>
      <c r="C4902" s="131">
        <v>6590822.928833141</v>
      </c>
      <c r="D4902" s="131">
        <v>1866431.538586468</v>
      </c>
      <c r="E4902" s="131">
        <v>4986198.41620233</v>
      </c>
      <c r="F4902" s="133">
        <v>181397302618.63959</v>
      </c>
      <c r="G4902" s="133">
        <v>43710277810.047653</v>
      </c>
      <c r="H4902" s="133">
        <v>500113026322.18329</v>
      </c>
      <c r="I4902" s="133">
        <v>11344351661572.223</v>
      </c>
      <c r="J4902" s="133">
        <v>250311970639.98993</v>
      </c>
      <c r="K4902" s="133">
        <v>167093140967.83392</v>
      </c>
      <c r="L4902" s="133">
        <v>3300114590375.813</v>
      </c>
      <c r="M4902" s="133">
        <v>15561984389878.043</v>
      </c>
      <c r="N4902" s="133">
        <v>16536583634613.383</v>
      </c>
      <c r="O4902" s="132">
        <v>0.60311336909764679</v>
      </c>
      <c r="P4902" s="132">
        <v>0.69384679084889977</v>
      </c>
      <c r="Q4902" s="133">
        <v>4079.0783509159801</v>
      </c>
      <c r="R4902" s="426">
        <v>0.98848746233088491</v>
      </c>
    </row>
    <row r="4903" spans="1:18">
      <c r="A4903" s="134">
        <f t="shared" si="76"/>
        <v>4898</v>
      </c>
      <c r="B4903" s="131">
        <v>12168294.146516027</v>
      </c>
      <c r="C4903" s="131">
        <v>4438960.199367566</v>
      </c>
      <c r="D4903" s="131">
        <v>1458830.3057172336</v>
      </c>
      <c r="E4903" s="131">
        <v>5445142.8973110318</v>
      </c>
      <c r="F4903" s="133">
        <v>163684370392.19928</v>
      </c>
      <c r="G4903" s="133">
        <v>30071837134.330025</v>
      </c>
      <c r="H4903" s="133">
        <v>559811776710.81238</v>
      </c>
      <c r="I4903" s="133">
        <v>7575291944024.334</v>
      </c>
      <c r="J4903" s="133">
        <v>367580043087.59613</v>
      </c>
      <c r="K4903" s="133">
        <v>74167811948.679901</v>
      </c>
      <c r="L4903" s="133">
        <v>3234909516265.3892</v>
      </c>
      <c r="M4903" s="133">
        <v>11811761092036.811</v>
      </c>
      <c r="N4903" s="133">
        <v>12601047167423.031</v>
      </c>
      <c r="O4903" s="132">
        <v>0.52462670158032854</v>
      </c>
      <c r="P4903" s="132">
        <v>0.59716574374364217</v>
      </c>
      <c r="Q4903" s="133">
        <v>3108.299745294285</v>
      </c>
      <c r="R4903" s="426">
        <v>1.1090812072707437</v>
      </c>
    </row>
    <row r="4904" spans="1:18">
      <c r="A4904" s="134">
        <f t="shared" si="76"/>
        <v>4899</v>
      </c>
      <c r="B4904" s="131">
        <v>12061034.160305239</v>
      </c>
      <c r="C4904" s="131">
        <v>19046142.883883003</v>
      </c>
      <c r="D4904" s="131">
        <v>800989.97727120505</v>
      </c>
      <c r="E4904" s="131">
        <v>4693552.405134175</v>
      </c>
      <c r="F4904" s="133">
        <v>197072962130.3381</v>
      </c>
      <c r="G4904" s="133">
        <v>54826896591.170334</v>
      </c>
      <c r="H4904" s="133">
        <v>293303223173.96198</v>
      </c>
      <c r="I4904" s="133">
        <v>24139982745031.148</v>
      </c>
      <c r="J4904" s="133">
        <v>325299989900.73553</v>
      </c>
      <c r="K4904" s="133">
        <v>59175442566.619278</v>
      </c>
      <c r="L4904" s="133">
        <v>1599838163646.626</v>
      </c>
      <c r="M4904" s="133">
        <v>26417599564319.09</v>
      </c>
      <c r="N4904" s="133">
        <v>28086307940396.906</v>
      </c>
      <c r="O4904" s="132">
        <v>0.70449419860045503</v>
      </c>
      <c r="P4904" s="132">
        <v>0.76748422536370886</v>
      </c>
      <c r="Q4904" s="133">
        <v>6928.0483326090052</v>
      </c>
      <c r="R4904" s="426">
        <v>1.0146986361980332</v>
      </c>
    </row>
    <row r="4905" spans="1:18">
      <c r="A4905" s="134">
        <f t="shared" si="76"/>
        <v>4900</v>
      </c>
      <c r="B4905" s="131">
        <v>12024176.239978321</v>
      </c>
      <c r="C4905" s="131">
        <v>10953918.361235388</v>
      </c>
      <c r="D4905" s="131">
        <v>724313.9161775813</v>
      </c>
      <c r="E4905" s="131">
        <v>6944192.0041306261</v>
      </c>
      <c r="F4905" s="133">
        <v>178492493919.5351</v>
      </c>
      <c r="G4905" s="133">
        <v>32711845080.796436</v>
      </c>
      <c r="H4905" s="133">
        <v>657314194238.06628</v>
      </c>
      <c r="I4905" s="133">
        <v>13928835612552.309</v>
      </c>
      <c r="J4905" s="133">
        <v>522911194421.76111</v>
      </c>
      <c r="K4905" s="133">
        <v>67711779015.154831</v>
      </c>
      <c r="L4905" s="133">
        <v>1447847501532.8276</v>
      </c>
      <c r="M4905" s="133">
        <v>16624620281760.119</v>
      </c>
      <c r="N4905" s="133">
        <v>17667433369679.414</v>
      </c>
      <c r="O4905" s="132">
        <v>0.59068323576221582</v>
      </c>
      <c r="P4905" s="132">
        <v>0.6594058215246601</v>
      </c>
      <c r="Q4905" s="133">
        <v>4358.0250048543203</v>
      </c>
      <c r="R4905" s="426">
        <v>1.0428073165082208</v>
      </c>
    </row>
    <row r="4906" spans="1:18">
      <c r="A4906" s="134">
        <f t="shared" si="76"/>
        <v>4901</v>
      </c>
      <c r="B4906" s="131">
        <v>11124426.751275297</v>
      </c>
      <c r="C4906" s="131">
        <v>6174750.405893214</v>
      </c>
      <c r="D4906" s="131">
        <v>1033427.0294240783</v>
      </c>
      <c r="E4906" s="131">
        <v>4732155.3581857011</v>
      </c>
      <c r="F4906" s="133">
        <v>212916707044.39755</v>
      </c>
      <c r="G4906" s="133">
        <v>46426463582.772285</v>
      </c>
      <c r="H4906" s="133">
        <v>420165665820.30457</v>
      </c>
      <c r="I4906" s="133">
        <v>10086607580564.939</v>
      </c>
      <c r="J4906" s="133">
        <v>241967995275.19699</v>
      </c>
      <c r="K4906" s="133">
        <v>110498153432.10487</v>
      </c>
      <c r="L4906" s="133">
        <v>1947121919615.1733</v>
      </c>
      <c r="M4906" s="133">
        <v>12806361314707.721</v>
      </c>
      <c r="N4906" s="133">
        <v>13655408438515.926</v>
      </c>
      <c r="O4906" s="132">
        <v>0.57304989612563761</v>
      </c>
      <c r="P4906" s="132">
        <v>0.64066203199470451</v>
      </c>
      <c r="Q4906" s="133">
        <v>3368.3789932205045</v>
      </c>
      <c r="R4906" s="426">
        <v>0.91878269895131737</v>
      </c>
    </row>
    <row r="4907" spans="1:18">
      <c r="A4907" s="134">
        <f t="shared" si="76"/>
        <v>4902</v>
      </c>
      <c r="B4907" s="131">
        <v>7371687.8709292701</v>
      </c>
      <c r="C4907" s="131">
        <v>5150834.0904602772</v>
      </c>
      <c r="D4907" s="131">
        <v>861363.61633425811</v>
      </c>
      <c r="E4907" s="131">
        <v>4843112.5295648919</v>
      </c>
      <c r="F4907" s="133">
        <v>175980289270.49841</v>
      </c>
      <c r="G4907" s="133">
        <v>30193133706.974388</v>
      </c>
      <c r="H4907" s="133">
        <v>563974119362.51611</v>
      </c>
      <c r="I4907" s="133">
        <v>10403900218711.104</v>
      </c>
      <c r="J4907" s="133">
        <v>267683887635.89063</v>
      </c>
      <c r="K4907" s="133">
        <v>49344412820.90094</v>
      </c>
      <c r="L4907" s="133">
        <v>1705701923629.4373</v>
      </c>
      <c r="M4907" s="133">
        <v>12990604562159.848</v>
      </c>
      <c r="N4907" s="133">
        <v>13985448399628.33</v>
      </c>
      <c r="O4907" s="132">
        <v>0.62578672385691558</v>
      </c>
      <c r="P4907" s="132">
        <v>0.68582670346507302</v>
      </c>
      <c r="Q4907" s="133">
        <v>3449.7899357741317</v>
      </c>
      <c r="R4907" s="426">
        <v>0.95403757512872478</v>
      </c>
    </row>
    <row r="4908" spans="1:18">
      <c r="A4908" s="134">
        <f t="shared" si="76"/>
        <v>4903</v>
      </c>
      <c r="B4908" s="131">
        <v>11275064.000084532</v>
      </c>
      <c r="C4908" s="131">
        <v>4513047.4735398442</v>
      </c>
      <c r="D4908" s="131">
        <v>682357.96839396982</v>
      </c>
      <c r="E4908" s="131">
        <v>5244343.0424498226</v>
      </c>
      <c r="F4908" s="133">
        <v>277471609570.5874</v>
      </c>
      <c r="G4908" s="133">
        <v>74471006701.759659</v>
      </c>
      <c r="H4908" s="133">
        <v>427052965279.40222</v>
      </c>
      <c r="I4908" s="133">
        <v>9625646900034.4844</v>
      </c>
      <c r="J4908" s="133">
        <v>356139371931.62909</v>
      </c>
      <c r="K4908" s="133">
        <v>92455524860.826752</v>
      </c>
      <c r="L4908" s="133">
        <v>1484019420449.5439</v>
      </c>
      <c r="M4908" s="133">
        <v>11985314182555.887</v>
      </c>
      <c r="N4908" s="133">
        <v>12905243652478.432</v>
      </c>
      <c r="O4908" s="132">
        <v>0.5515273793860529</v>
      </c>
      <c r="P4908" s="132">
        <v>0.62267176877649455</v>
      </c>
      <c r="Q4908" s="133">
        <v>3183.3358787563966</v>
      </c>
      <c r="R4908" s="426">
        <v>1.0383394640865529</v>
      </c>
    </row>
    <row r="4909" spans="1:18">
      <c r="A4909" s="134">
        <f t="shared" si="76"/>
        <v>4904</v>
      </c>
      <c r="B4909" s="131">
        <v>13660710.079596084</v>
      </c>
      <c r="C4909" s="131">
        <v>5988946.1767225275</v>
      </c>
      <c r="D4909" s="131">
        <v>1339022.4953272333</v>
      </c>
      <c r="E4909" s="131">
        <v>5135744.4770170115</v>
      </c>
      <c r="F4909" s="133">
        <v>269768472606.85651</v>
      </c>
      <c r="G4909" s="133">
        <v>70509827149.40506</v>
      </c>
      <c r="H4909" s="133">
        <v>226002729757.58289</v>
      </c>
      <c r="I4909" s="133">
        <v>12053850405131.332</v>
      </c>
      <c r="J4909" s="133">
        <v>300224483142.23425</v>
      </c>
      <c r="K4909" s="133">
        <v>148864742635.58316</v>
      </c>
      <c r="L4909" s="133">
        <v>2609917775313.3701</v>
      </c>
      <c r="M4909" s="133">
        <v>15338860135980.102</v>
      </c>
      <c r="N4909" s="133">
        <v>16394911548011.283</v>
      </c>
      <c r="O4909" s="132">
        <v>0.56344662827341663</v>
      </c>
      <c r="P4909" s="132">
        <v>0.61670956763591001</v>
      </c>
      <c r="Q4909" s="133">
        <v>4044.1321036041645</v>
      </c>
      <c r="R4909" s="426">
        <v>0.99488716136205024</v>
      </c>
    </row>
    <row r="4910" spans="1:18">
      <c r="A4910" s="134">
        <f t="shared" si="76"/>
        <v>4905</v>
      </c>
      <c r="B4910" s="131">
        <v>9278193.3787930664</v>
      </c>
      <c r="C4910" s="131">
        <v>13554353.057476532</v>
      </c>
      <c r="D4910" s="131">
        <v>722158.97511355241</v>
      </c>
      <c r="E4910" s="131">
        <v>5612582.736593226</v>
      </c>
      <c r="F4910" s="133">
        <v>211331040247.56989</v>
      </c>
      <c r="G4910" s="133">
        <v>43189866705.697067</v>
      </c>
      <c r="H4910" s="133">
        <v>771965179812.24536</v>
      </c>
      <c r="I4910" s="133">
        <v>19628802813946.641</v>
      </c>
      <c r="J4910" s="133">
        <v>312432844575.66675</v>
      </c>
      <c r="K4910" s="133">
        <v>89850131368.191254</v>
      </c>
      <c r="L4910" s="133">
        <v>1483732897939.1411</v>
      </c>
      <c r="M4910" s="133">
        <v>22286783867641.887</v>
      </c>
      <c r="N4910" s="133">
        <v>23587452995912.133</v>
      </c>
      <c r="O4910" s="132">
        <v>0.6610533312340684</v>
      </c>
      <c r="P4910" s="132">
        <v>0.72694832072529791</v>
      </c>
      <c r="Q4910" s="133">
        <v>5818.3159832047686</v>
      </c>
      <c r="R4910" s="426">
        <v>1.1823024536527613</v>
      </c>
    </row>
    <row r="4911" spans="1:18">
      <c r="A4911" s="134">
        <f t="shared" si="76"/>
        <v>4906</v>
      </c>
      <c r="B4911" s="131">
        <v>9722577.2541369721</v>
      </c>
      <c r="C4911" s="131">
        <v>4710507.7678226316</v>
      </c>
      <c r="D4911" s="131">
        <v>940114.44723920873</v>
      </c>
      <c r="E4911" s="131">
        <v>6116396.3269292684</v>
      </c>
      <c r="F4911" s="133">
        <v>211988424954.02045</v>
      </c>
      <c r="G4911" s="133">
        <v>60639215039.093918</v>
      </c>
      <c r="H4911" s="133">
        <v>85002755923.549606</v>
      </c>
      <c r="I4911" s="133">
        <v>9810558342995.2852</v>
      </c>
      <c r="J4911" s="133">
        <v>340873197018.0047</v>
      </c>
      <c r="K4911" s="133">
        <v>91105881550.688889</v>
      </c>
      <c r="L4911" s="133">
        <v>2651158975600.5176</v>
      </c>
      <c r="M4911" s="133">
        <v>12978699153088.045</v>
      </c>
      <c r="N4911" s="133">
        <v>13830751235471.168</v>
      </c>
      <c r="O4911" s="132">
        <v>0.57632341519022401</v>
      </c>
      <c r="P4911" s="132">
        <v>0.64115984160334671</v>
      </c>
      <c r="Q4911" s="133">
        <v>3411.6307931601305</v>
      </c>
      <c r="R4911" s="426">
        <v>1.2148006742818562</v>
      </c>
    </row>
    <row r="4912" spans="1:18">
      <c r="A4912" s="134">
        <f t="shared" si="76"/>
        <v>4907</v>
      </c>
      <c r="B4912" s="131">
        <v>13069293.584210962</v>
      </c>
      <c r="C4912" s="131">
        <v>5486940.6666764086</v>
      </c>
      <c r="D4912" s="131">
        <v>1251059.4149874153</v>
      </c>
      <c r="E4912" s="131">
        <v>3632805.0834088959</v>
      </c>
      <c r="F4912" s="133">
        <v>274444324951.42508</v>
      </c>
      <c r="G4912" s="133">
        <v>58661435779.940285</v>
      </c>
      <c r="H4912" s="133">
        <v>319550828072.55365</v>
      </c>
      <c r="I4912" s="133">
        <v>9371358648342.1074</v>
      </c>
      <c r="J4912" s="133">
        <v>181084079222.25336</v>
      </c>
      <c r="K4912" s="133">
        <v>101715679983.18459</v>
      </c>
      <c r="L4912" s="133">
        <v>2460268170864.1592</v>
      </c>
      <c r="M4912" s="133">
        <v>12433977406484.258</v>
      </c>
      <c r="N4912" s="133">
        <v>13292202381164.318</v>
      </c>
      <c r="O4912" s="132">
        <v>0.55142473296541716</v>
      </c>
      <c r="P4912" s="132">
        <v>0.61980873974307837</v>
      </c>
      <c r="Q4912" s="133">
        <v>3278.7869711801477</v>
      </c>
      <c r="R4912" s="426">
        <v>0.9568383688623785</v>
      </c>
    </row>
    <row r="4913" spans="1:18">
      <c r="A4913" s="134">
        <f t="shared" si="76"/>
        <v>4908</v>
      </c>
      <c r="B4913" s="131">
        <v>9363568.0259804092</v>
      </c>
      <c r="C4913" s="131">
        <v>5514788.9973790077</v>
      </c>
      <c r="D4913" s="131">
        <v>1131435.928196104</v>
      </c>
      <c r="E4913" s="131">
        <v>3757812.576568861</v>
      </c>
      <c r="F4913" s="133">
        <v>184071255510.92297</v>
      </c>
      <c r="G4913" s="133">
        <v>62323646942.485474</v>
      </c>
      <c r="H4913" s="133">
        <v>414447575925.53278</v>
      </c>
      <c r="I4913" s="133">
        <v>10684321587736.992</v>
      </c>
      <c r="J4913" s="133">
        <v>189720824189.66824</v>
      </c>
      <c r="K4913" s="133">
        <v>63329086908.864395</v>
      </c>
      <c r="L4913" s="133">
        <v>2832347191631.1841</v>
      </c>
      <c r="M4913" s="133">
        <v>14184166266392.242</v>
      </c>
      <c r="N4913" s="133">
        <v>15180763353709.303</v>
      </c>
      <c r="O4913" s="132">
        <v>0.61395593033504159</v>
      </c>
      <c r="P4913" s="132">
        <v>0.67542257988234644</v>
      </c>
      <c r="Q4913" s="133">
        <v>3744.6382224245936</v>
      </c>
      <c r="R4913" s="426">
        <v>1.1231915511456325</v>
      </c>
    </row>
    <row r="4914" spans="1:18">
      <c r="A4914" s="134">
        <f t="shared" si="76"/>
        <v>4909</v>
      </c>
      <c r="B4914" s="131">
        <v>10180066.894078869</v>
      </c>
      <c r="C4914" s="131">
        <v>6591796.5128095513</v>
      </c>
      <c r="D4914" s="131">
        <v>1012661.1602369706</v>
      </c>
      <c r="E4914" s="131">
        <v>4211754.7542069312</v>
      </c>
      <c r="F4914" s="133">
        <v>243093627494.66766</v>
      </c>
      <c r="G4914" s="133">
        <v>60780075755.530243</v>
      </c>
      <c r="H4914" s="133">
        <v>563180693221.8385</v>
      </c>
      <c r="I4914" s="133">
        <v>11184845845817.84</v>
      </c>
      <c r="J4914" s="133">
        <v>265243276701.29913</v>
      </c>
      <c r="K4914" s="133">
        <v>116647518665.5531</v>
      </c>
      <c r="L4914" s="133">
        <v>1877377274831.4958</v>
      </c>
      <c r="M4914" s="133">
        <v>14007294609238.025</v>
      </c>
      <c r="N4914" s="133">
        <v>15028739301241.936</v>
      </c>
      <c r="O4914" s="132">
        <v>0.60319943476211446</v>
      </c>
      <c r="P4914" s="132">
        <v>0.68200524950271391</v>
      </c>
      <c r="Q4914" s="133">
        <v>3707.138456152426</v>
      </c>
      <c r="R4914" s="426">
        <v>0.92307657068356208</v>
      </c>
    </row>
    <row r="4915" spans="1:18">
      <c r="A4915" s="134">
        <f t="shared" si="76"/>
        <v>4910</v>
      </c>
      <c r="B4915" s="131">
        <v>11835982.171094667</v>
      </c>
      <c r="C4915" s="131">
        <v>18658679.415933561</v>
      </c>
      <c r="D4915" s="131">
        <v>650917.01489640807</v>
      </c>
      <c r="E4915" s="131">
        <v>5279930.7299088016</v>
      </c>
      <c r="F4915" s="133">
        <v>244005968354.9079</v>
      </c>
      <c r="G4915" s="133">
        <v>53048542046.194443</v>
      </c>
      <c r="H4915" s="133">
        <v>602928254175.85522</v>
      </c>
      <c r="I4915" s="133">
        <v>24652263520823.422</v>
      </c>
      <c r="J4915" s="133">
        <v>375175042057.64008</v>
      </c>
      <c r="K4915" s="133">
        <v>95522150529.67897</v>
      </c>
      <c r="L4915" s="133">
        <v>1409532906511.0469</v>
      </c>
      <c r="M4915" s="133">
        <v>27135421874097.645</v>
      </c>
      <c r="N4915" s="133">
        <v>28677986316834.426</v>
      </c>
      <c r="O4915" s="132">
        <v>0.68804653742400557</v>
      </c>
      <c r="P4915" s="132">
        <v>0.74632719231729094</v>
      </c>
      <c r="Q4915" s="133">
        <v>7073.9976114539777</v>
      </c>
      <c r="R4915" s="426">
        <v>1.0582479641995268</v>
      </c>
    </row>
    <row r="4916" spans="1:18">
      <c r="A4916" s="134">
        <f t="shared" si="76"/>
        <v>4911</v>
      </c>
      <c r="B4916" s="131">
        <v>11848996.121629298</v>
      </c>
      <c r="C4916" s="131">
        <v>9364670.3912858162</v>
      </c>
      <c r="D4916" s="131">
        <v>964423.31950357067</v>
      </c>
      <c r="E4916" s="131">
        <v>4924323.8971624412</v>
      </c>
      <c r="F4916" s="133">
        <v>222721256460.37363</v>
      </c>
      <c r="G4916" s="133">
        <v>49887436749.440399</v>
      </c>
      <c r="H4916" s="133">
        <v>777479393422.7478</v>
      </c>
      <c r="I4916" s="133">
        <v>16069685325290.834</v>
      </c>
      <c r="J4916" s="133">
        <v>207304546180.16193</v>
      </c>
      <c r="K4916" s="133">
        <v>72198486349.893799</v>
      </c>
      <c r="L4916" s="133">
        <v>2405879311410.9941</v>
      </c>
      <c r="M4916" s="133">
        <v>19532547062654.633</v>
      </c>
      <c r="N4916" s="133">
        <v>20872205979186.297</v>
      </c>
      <c r="O4916" s="132">
        <v>0.63515924200237039</v>
      </c>
      <c r="P4916" s="132">
        <v>0.69860509694646977</v>
      </c>
      <c r="Q4916" s="133">
        <v>5148.5461221475816</v>
      </c>
      <c r="R4916" s="426">
        <v>1.1896854205193366</v>
      </c>
    </row>
    <row r="4917" spans="1:18">
      <c r="A4917" s="134">
        <f t="shared" si="76"/>
        <v>4912</v>
      </c>
      <c r="B4917" s="131">
        <v>12104810.428263506</v>
      </c>
      <c r="C4917" s="131">
        <v>7191995.3307721149</v>
      </c>
      <c r="D4917" s="131">
        <v>600124.01697638235</v>
      </c>
      <c r="E4917" s="131">
        <v>4083873.0099880709</v>
      </c>
      <c r="F4917" s="133">
        <v>146759120620.50446</v>
      </c>
      <c r="G4917" s="133">
        <v>46769751065.765945</v>
      </c>
      <c r="H4917" s="133">
        <v>421662098466.00281</v>
      </c>
      <c r="I4917" s="133">
        <v>9556215348392.2598</v>
      </c>
      <c r="J4917" s="133">
        <v>270748044579.49765</v>
      </c>
      <c r="K4917" s="133">
        <v>49459425407.4814</v>
      </c>
      <c r="L4917" s="133">
        <v>1446682881006.3677</v>
      </c>
      <c r="M4917" s="133">
        <v>11744767797851.607</v>
      </c>
      <c r="N4917" s="133">
        <v>12558895253235.107</v>
      </c>
      <c r="O4917" s="132">
        <v>0.56512311205325905</v>
      </c>
      <c r="P4917" s="132">
        <v>0.61221158152223809</v>
      </c>
      <c r="Q4917" s="133">
        <v>3097.9021344931198</v>
      </c>
      <c r="R4917" s="426">
        <v>1.082833857688867</v>
      </c>
    </row>
    <row r="4918" spans="1:18">
      <c r="A4918" s="134">
        <f t="shared" si="76"/>
        <v>4913</v>
      </c>
      <c r="B4918" s="131">
        <v>11704637.02185609</v>
      </c>
      <c r="C4918" s="131">
        <v>4579299.5947334003</v>
      </c>
      <c r="D4918" s="131">
        <v>1195510.2980101707</v>
      </c>
      <c r="E4918" s="131">
        <v>6698337.8596036062</v>
      </c>
      <c r="F4918" s="133">
        <v>253679692508.25446</v>
      </c>
      <c r="G4918" s="133">
        <v>90192271719.668793</v>
      </c>
      <c r="H4918" s="133">
        <v>634440724360.90723</v>
      </c>
      <c r="I4918" s="133">
        <v>9786161753890.0137</v>
      </c>
      <c r="J4918" s="133">
        <v>414794787485.88965</v>
      </c>
      <c r="K4918" s="133">
        <v>79148602246.978043</v>
      </c>
      <c r="L4918" s="133">
        <v>3681418052860.4863</v>
      </c>
      <c r="M4918" s="133">
        <v>14595963920844.277</v>
      </c>
      <c r="N4918" s="133">
        <v>15542012455922.893</v>
      </c>
      <c r="O4918" s="132">
        <v>0.56502570876660829</v>
      </c>
      <c r="P4918" s="132">
        <v>0.62674176493725553</v>
      </c>
      <c r="Q4918" s="133">
        <v>3833.747522427946</v>
      </c>
      <c r="R4918" s="426">
        <v>1.2640281114906113</v>
      </c>
    </row>
    <row r="4919" spans="1:18">
      <c r="A4919" s="134">
        <f t="shared" si="76"/>
        <v>4914</v>
      </c>
      <c r="B4919" s="131">
        <v>7791392.5770847676</v>
      </c>
      <c r="C4919" s="131">
        <v>4660619.6669347808</v>
      </c>
      <c r="D4919" s="131">
        <v>1138722.7215946699</v>
      </c>
      <c r="E4919" s="131">
        <v>3655418.9667272163</v>
      </c>
      <c r="F4919" s="133">
        <v>180092113415.17834</v>
      </c>
      <c r="G4919" s="133">
        <v>44079454544.513824</v>
      </c>
      <c r="H4919" s="133">
        <v>541660237701.99213</v>
      </c>
      <c r="I4919" s="133">
        <v>7535414448750.3145</v>
      </c>
      <c r="J4919" s="133">
        <v>194133252977.09479</v>
      </c>
      <c r="K4919" s="133">
        <v>99699697003.943848</v>
      </c>
      <c r="L4919" s="133">
        <v>2847740215848.8813</v>
      </c>
      <c r="M4919" s="133">
        <v>11218647852282.227</v>
      </c>
      <c r="N4919" s="133">
        <v>12046837643443.723</v>
      </c>
      <c r="O4919" s="132">
        <v>0.57966183330483423</v>
      </c>
      <c r="P4919" s="132">
        <v>0.64571511843413787</v>
      </c>
      <c r="Q4919" s="133">
        <v>2971.5929066215399</v>
      </c>
      <c r="R4919" s="426">
        <v>1.1234706220934096</v>
      </c>
    </row>
    <row r="4920" spans="1:18">
      <c r="A4920" s="134">
        <f t="shared" si="76"/>
        <v>4915</v>
      </c>
      <c r="B4920" s="131">
        <v>11743235.875137625</v>
      </c>
      <c r="C4920" s="131">
        <v>6882159.6764385868</v>
      </c>
      <c r="D4920" s="131">
        <v>481697.31898696645</v>
      </c>
      <c r="E4920" s="131">
        <v>3533684.3554257955</v>
      </c>
      <c r="F4920" s="133">
        <v>255930458565.5246</v>
      </c>
      <c r="G4920" s="133">
        <v>51065830195.582092</v>
      </c>
      <c r="H4920" s="133">
        <v>485672255042.40918</v>
      </c>
      <c r="I4920" s="133">
        <v>12051019164429.639</v>
      </c>
      <c r="J4920" s="133">
        <v>245808261048.82489</v>
      </c>
      <c r="K4920" s="133">
        <v>54017140837.865501</v>
      </c>
      <c r="L4920" s="133">
        <v>1311193265725.3184</v>
      </c>
      <c r="M4920" s="133">
        <v>14147710087084.055</v>
      </c>
      <c r="N4920" s="133">
        <v>15174285034679.195</v>
      </c>
      <c r="O4920" s="132">
        <v>0.63072057718691654</v>
      </c>
      <c r="P4920" s="132">
        <v>0.68135980399078</v>
      </c>
      <c r="Q4920" s="133">
        <v>3743.0402157570784</v>
      </c>
      <c r="R4920" s="426">
        <v>1.3004247127892181</v>
      </c>
    </row>
    <row r="4921" spans="1:18">
      <c r="A4921" s="134">
        <f t="shared" si="76"/>
        <v>4916</v>
      </c>
      <c r="B4921" s="131">
        <v>9658148.1205125507</v>
      </c>
      <c r="C4921" s="131">
        <v>17354760.06235192</v>
      </c>
      <c r="D4921" s="131">
        <v>1080110.3452555952</v>
      </c>
      <c r="E4921" s="131">
        <v>6470866.1903190641</v>
      </c>
      <c r="F4921" s="133">
        <v>197507256868.50568</v>
      </c>
      <c r="G4921" s="133">
        <v>49084944316.805313</v>
      </c>
      <c r="H4921" s="133">
        <v>516758319894.01147</v>
      </c>
      <c r="I4921" s="133">
        <v>24197325225781.059</v>
      </c>
      <c r="J4921" s="133">
        <v>581774833383.64478</v>
      </c>
      <c r="K4921" s="133">
        <v>125419541297.9751</v>
      </c>
      <c r="L4921" s="133">
        <v>2940241589803.1597</v>
      </c>
      <c r="M4921" s="133">
        <v>28361519510159.852</v>
      </c>
      <c r="N4921" s="133">
        <v>30172030258746.613</v>
      </c>
      <c r="O4921" s="132">
        <v>0.70029011286577003</v>
      </c>
      <c r="P4921" s="132">
        <v>0.7676547487034342</v>
      </c>
      <c r="Q4921" s="133">
        <v>7442.5333642690211</v>
      </c>
      <c r="R4921" s="426">
        <v>1.2884640034433099</v>
      </c>
    </row>
    <row r="4922" spans="1:18">
      <c r="A4922" s="134">
        <f t="shared" si="76"/>
        <v>4917</v>
      </c>
      <c r="B4922" s="131">
        <v>8579280.9453947414</v>
      </c>
      <c r="C4922" s="131">
        <v>16688874.014173988</v>
      </c>
      <c r="D4922" s="131">
        <v>917956.45327089017</v>
      </c>
      <c r="E4922" s="131">
        <v>3790900.302335233</v>
      </c>
      <c r="F4922" s="133">
        <v>241204297614.22937</v>
      </c>
      <c r="G4922" s="133">
        <v>61620616007.667305</v>
      </c>
      <c r="H4922" s="133">
        <v>755780927942.1604</v>
      </c>
      <c r="I4922" s="133">
        <v>23982822978367.828</v>
      </c>
      <c r="J4922" s="133">
        <v>255819572642.44952</v>
      </c>
      <c r="K4922" s="133">
        <v>74225543895.96785</v>
      </c>
      <c r="L4922" s="133">
        <v>1913969321644.0935</v>
      </c>
      <c r="M4922" s="133">
        <v>26982618344492.5</v>
      </c>
      <c r="N4922" s="133">
        <v>28708939894970.113</v>
      </c>
      <c r="O4922" s="132">
        <v>0.72489274187363339</v>
      </c>
      <c r="P4922" s="132">
        <v>0.795380947559024</v>
      </c>
      <c r="Q4922" s="133">
        <v>7081.6329291983502</v>
      </c>
      <c r="R4922" s="426">
        <v>1.1314806925701548</v>
      </c>
    </row>
    <row r="4923" spans="1:18">
      <c r="A4923" s="134">
        <f t="shared" si="76"/>
        <v>4918</v>
      </c>
      <c r="B4923" s="131">
        <v>7244279.8774401136</v>
      </c>
      <c r="C4923" s="131">
        <v>13276261.282534525</v>
      </c>
      <c r="D4923" s="131">
        <v>649333.07516161143</v>
      </c>
      <c r="E4923" s="131">
        <v>4814020.2808242878</v>
      </c>
      <c r="F4923" s="133">
        <v>201320480923.59637</v>
      </c>
      <c r="G4923" s="133">
        <v>38513867888.994354</v>
      </c>
      <c r="H4923" s="133">
        <v>629336168235.59473</v>
      </c>
      <c r="I4923" s="133">
        <v>20984778183347.301</v>
      </c>
      <c r="J4923" s="133">
        <v>273709198597.53207</v>
      </c>
      <c r="K4923" s="133">
        <v>56661547986.821945</v>
      </c>
      <c r="L4923" s="133">
        <v>1443881700964.718</v>
      </c>
      <c r="M4923" s="133">
        <v>23388366799131.965</v>
      </c>
      <c r="N4923" s="133">
        <v>24906931497166.688</v>
      </c>
      <c r="O4923" s="132">
        <v>0.70773856617497233</v>
      </c>
      <c r="P4923" s="132">
        <v>0.77006587153406258</v>
      </c>
      <c r="Q4923" s="133">
        <v>6143.7916865236029</v>
      </c>
      <c r="R4923" s="426">
        <v>1.1087343443150108</v>
      </c>
    </row>
    <row r="4924" spans="1:18">
      <c r="A4924" s="134">
        <f t="shared" si="76"/>
        <v>4919</v>
      </c>
      <c r="B4924" s="131">
        <v>7246813.1340692658</v>
      </c>
      <c r="C4924" s="131">
        <v>3978641.6855614367</v>
      </c>
      <c r="D4924" s="131">
        <v>656900.91137527185</v>
      </c>
      <c r="E4924" s="131">
        <v>3966837.8677498624</v>
      </c>
      <c r="F4924" s="133">
        <v>180319264038.2363</v>
      </c>
      <c r="G4924" s="133">
        <v>34872141918.098373</v>
      </c>
      <c r="H4924" s="133">
        <v>565916171174.42383</v>
      </c>
      <c r="I4924" s="133">
        <v>8632933534607.0322</v>
      </c>
      <c r="J4924" s="133">
        <v>305974374056.22339</v>
      </c>
      <c r="K4924" s="133">
        <v>80991881263.359695</v>
      </c>
      <c r="L4924" s="133">
        <v>1456573316405.7732</v>
      </c>
      <c r="M4924" s="133">
        <v>11042389277506.813</v>
      </c>
      <c r="N4924" s="133">
        <v>11871760229528.471</v>
      </c>
      <c r="O4924" s="132">
        <v>0.60381636224643376</v>
      </c>
      <c r="P4924" s="132">
        <v>0.67669572670575295</v>
      </c>
      <c r="Q4924" s="133">
        <v>2928.4065687046054</v>
      </c>
      <c r="R4924" s="426">
        <v>1.1432521721898574</v>
      </c>
    </row>
    <row r="4925" spans="1:18">
      <c r="A4925" s="134">
        <f t="shared" si="76"/>
        <v>4920</v>
      </c>
      <c r="B4925" s="131">
        <v>9262568.7063102927</v>
      </c>
      <c r="C4925" s="131">
        <v>11850725.401544008</v>
      </c>
      <c r="D4925" s="131">
        <v>729769.7478008233</v>
      </c>
      <c r="E4925" s="131">
        <v>3617614.1505216039</v>
      </c>
      <c r="F4925" s="133">
        <v>191083976515.86163</v>
      </c>
      <c r="G4925" s="133">
        <v>48971586525.389465</v>
      </c>
      <c r="H4925" s="133">
        <v>552613848095.46826</v>
      </c>
      <c r="I4925" s="133">
        <v>17227841116608.244</v>
      </c>
      <c r="J4925" s="133">
        <v>274705724158.96579</v>
      </c>
      <c r="K4925" s="133">
        <v>49650611397.271889</v>
      </c>
      <c r="L4925" s="133">
        <v>1494272569673.0789</v>
      </c>
      <c r="M4925" s="133">
        <v>19599083869933.027</v>
      </c>
      <c r="N4925" s="133">
        <v>20933312043152.922</v>
      </c>
      <c r="O4925" s="132">
        <v>0.69599052488596547</v>
      </c>
      <c r="P4925" s="132">
        <v>0.75435495624416293</v>
      </c>
      <c r="Q4925" s="133">
        <v>5163.6191522330837</v>
      </c>
      <c r="R4925" s="426">
        <v>1.112123438739703</v>
      </c>
    </row>
    <row r="4926" spans="1:18">
      <c r="A4926" s="134">
        <f t="shared" si="76"/>
        <v>4921</v>
      </c>
      <c r="B4926" s="131">
        <v>8644937.6048026532</v>
      </c>
      <c r="C4926" s="131">
        <v>7768340.3730015149</v>
      </c>
      <c r="D4926" s="131">
        <v>633324.8149944552</v>
      </c>
      <c r="E4926" s="131">
        <v>6924480.1501612253</v>
      </c>
      <c r="F4926" s="133">
        <v>150118574407.67615</v>
      </c>
      <c r="G4926" s="133">
        <v>37043792638.199783</v>
      </c>
      <c r="H4926" s="133">
        <v>63934740564.194153</v>
      </c>
      <c r="I4926" s="133">
        <v>10986818579008.242</v>
      </c>
      <c r="J4926" s="133">
        <v>372831431411.66174</v>
      </c>
      <c r="K4926" s="133">
        <v>73257418923.616745</v>
      </c>
      <c r="L4926" s="133">
        <v>1454325198392.5032</v>
      </c>
      <c r="M4926" s="133">
        <v>12951167368300.219</v>
      </c>
      <c r="N4926" s="133">
        <v>13806016929041.615</v>
      </c>
      <c r="O4926" s="132">
        <v>0.57510399578731464</v>
      </c>
      <c r="P4926" s="132">
        <v>0.62191733851800168</v>
      </c>
      <c r="Q4926" s="133">
        <v>3405.5295828913704</v>
      </c>
      <c r="R4926" s="426">
        <v>0.90129093764697665</v>
      </c>
    </row>
    <row r="4927" spans="1:18">
      <c r="A4927" s="134">
        <f t="shared" si="76"/>
        <v>4922</v>
      </c>
      <c r="B4927" s="131">
        <v>16544997.13363847</v>
      </c>
      <c r="C4927" s="131">
        <v>6830930.9720148835</v>
      </c>
      <c r="D4927" s="131">
        <v>1128380.2748611853</v>
      </c>
      <c r="E4927" s="131">
        <v>5227499.1147446865</v>
      </c>
      <c r="F4927" s="133">
        <v>288896142103.69867</v>
      </c>
      <c r="G4927" s="133">
        <v>76801184186.613068</v>
      </c>
      <c r="H4927" s="133">
        <v>721440299743.80176</v>
      </c>
      <c r="I4927" s="133">
        <v>10997089182772.289</v>
      </c>
      <c r="J4927" s="133">
        <v>337040034529.18848</v>
      </c>
      <c r="K4927" s="133">
        <v>99699398557.855438</v>
      </c>
      <c r="L4927" s="133">
        <v>2493171529217.4175</v>
      </c>
      <c r="M4927" s="133">
        <v>14648440444820.551</v>
      </c>
      <c r="N4927" s="133">
        <v>15672304471853.23</v>
      </c>
      <c r="O4927" s="132">
        <v>0.54210360080624864</v>
      </c>
      <c r="P4927" s="132">
        <v>0.61145743006349595</v>
      </c>
      <c r="Q4927" s="133">
        <v>3865.8866482124395</v>
      </c>
      <c r="R4927" s="426">
        <v>1.0487423136986023</v>
      </c>
    </row>
    <row r="4928" spans="1:18">
      <c r="A4928" s="134">
        <f t="shared" si="76"/>
        <v>4923</v>
      </c>
      <c r="B4928" s="131">
        <v>9918098.3610514812</v>
      </c>
      <c r="C4928" s="131">
        <v>10109267.824787717</v>
      </c>
      <c r="D4928" s="131">
        <v>577967.96585971257</v>
      </c>
      <c r="E4928" s="131">
        <v>5602155.7340309815</v>
      </c>
      <c r="F4928" s="133">
        <v>182277967267.8295</v>
      </c>
      <c r="G4928" s="133">
        <v>56215936422.960907</v>
      </c>
      <c r="H4928" s="133">
        <v>441131162918.25403</v>
      </c>
      <c r="I4928" s="133">
        <v>12477199414372.654</v>
      </c>
      <c r="J4928" s="133">
        <v>296185008245.72668</v>
      </c>
      <c r="K4928" s="133">
        <v>48787028861.381409</v>
      </c>
      <c r="L4928" s="133">
        <v>1176699670368.4131</v>
      </c>
      <c r="M4928" s="133">
        <v>14440002284766.43</v>
      </c>
      <c r="N4928" s="133">
        <v>15334711426831.551</v>
      </c>
      <c r="O4928" s="132">
        <v>0.59396025731889368</v>
      </c>
      <c r="P4928" s="132">
        <v>0.65564869402800652</v>
      </c>
      <c r="Q4928" s="133">
        <v>3782.6125867862729</v>
      </c>
      <c r="R4928" s="426">
        <v>1.0550029347782683</v>
      </c>
    </row>
    <row r="4929" spans="1:18">
      <c r="A4929" s="134">
        <f t="shared" si="76"/>
        <v>4924</v>
      </c>
      <c r="B4929" s="131">
        <v>8083890.2295164373</v>
      </c>
      <c r="C4929" s="131">
        <v>3205198.2253122712</v>
      </c>
      <c r="D4929" s="131">
        <v>1288293.4986259269</v>
      </c>
      <c r="E4929" s="131">
        <v>3581453.177423968</v>
      </c>
      <c r="F4929" s="133">
        <v>221183707955.98041</v>
      </c>
      <c r="G4929" s="133">
        <v>32702257657.633263</v>
      </c>
      <c r="H4929" s="133">
        <v>591843433746.56287</v>
      </c>
      <c r="I4929" s="133">
        <v>7166194067639.377</v>
      </c>
      <c r="J4929" s="133">
        <v>275114271829.01648</v>
      </c>
      <c r="K4929" s="133">
        <v>113262380417.73833</v>
      </c>
      <c r="L4929" s="133">
        <v>4248733735581.2021</v>
      </c>
      <c r="M4929" s="133">
        <v>12395147889213.896</v>
      </c>
      <c r="N4929" s="133">
        <v>13312075216666.096</v>
      </c>
      <c r="O4929" s="132">
        <v>0.63012539623899799</v>
      </c>
      <c r="P4929" s="132">
        <v>0.69475796194593553</v>
      </c>
      <c r="Q4929" s="133">
        <v>3283.6890026310052</v>
      </c>
      <c r="R4929" s="426">
        <v>1.2994477348059619</v>
      </c>
    </row>
    <row r="4930" spans="1:18">
      <c r="A4930" s="134">
        <f t="shared" si="76"/>
        <v>4925</v>
      </c>
      <c r="B4930" s="131">
        <v>10882131.751902055</v>
      </c>
      <c r="C4930" s="131">
        <v>7121569.7313476838</v>
      </c>
      <c r="D4930" s="131">
        <v>350913.25735761505</v>
      </c>
      <c r="E4930" s="131">
        <v>5944424.4836410601</v>
      </c>
      <c r="F4930" s="133">
        <v>253726437612.46204</v>
      </c>
      <c r="G4930" s="133">
        <v>61005946274.347046</v>
      </c>
      <c r="H4930" s="133">
        <v>741296219200.48999</v>
      </c>
      <c r="I4930" s="133">
        <v>12487713247680.352</v>
      </c>
      <c r="J4930" s="133">
        <v>304079688770.70398</v>
      </c>
      <c r="K4930" s="133">
        <v>24348999924.792168</v>
      </c>
      <c r="L4930" s="133">
        <v>795739093555.4906</v>
      </c>
      <c r="M4930" s="133">
        <v>14353177249131.828</v>
      </c>
      <c r="N4930" s="133">
        <v>15424996289811.035</v>
      </c>
      <c r="O4930" s="132">
        <v>0.57531080527295642</v>
      </c>
      <c r="P4930" s="132">
        <v>0.6432738527855566</v>
      </c>
      <c r="Q4930" s="133">
        <v>3804.8831499287212</v>
      </c>
      <c r="R4930" s="426">
        <v>1.1253502965294258</v>
      </c>
    </row>
    <row r="4931" spans="1:18">
      <c r="A4931" s="134">
        <f t="shared" si="76"/>
        <v>4926</v>
      </c>
      <c r="B4931" s="131">
        <v>14124478.783904836</v>
      </c>
      <c r="C4931" s="131">
        <v>14014771.417747432</v>
      </c>
      <c r="D4931" s="131">
        <v>546047.64378978661</v>
      </c>
      <c r="E4931" s="131">
        <v>5162999.1472863704</v>
      </c>
      <c r="F4931" s="133">
        <v>224987758791.0517</v>
      </c>
      <c r="G4931" s="133">
        <v>66611393205.249168</v>
      </c>
      <c r="H4931" s="133">
        <v>924757468136.4342</v>
      </c>
      <c r="I4931" s="133">
        <v>18809388613093.254</v>
      </c>
      <c r="J4931" s="133">
        <v>242688437318.91635</v>
      </c>
      <c r="K4931" s="133">
        <v>59604742679.557167</v>
      </c>
      <c r="L4931" s="133">
        <v>1048843925440.9753</v>
      </c>
      <c r="M4931" s="133">
        <v>21085283186669.141</v>
      </c>
      <c r="N4931" s="133">
        <v>22454053586996.813</v>
      </c>
      <c r="O4931" s="132">
        <v>0.64943921941753036</v>
      </c>
      <c r="P4931" s="132">
        <v>0.71149177722701928</v>
      </c>
      <c r="Q4931" s="133">
        <v>5538.7404013312316</v>
      </c>
      <c r="R4931" s="426">
        <v>1.0211479515194777</v>
      </c>
    </row>
    <row r="4932" spans="1:18">
      <c r="A4932" s="134">
        <f t="shared" si="76"/>
        <v>4927</v>
      </c>
      <c r="B4932" s="131">
        <v>11907554.619828863</v>
      </c>
      <c r="C4932" s="131">
        <v>4021479.9521471146</v>
      </c>
      <c r="D4932" s="131">
        <v>1055945.2023714643</v>
      </c>
      <c r="E4932" s="131">
        <v>3195429.7420158451</v>
      </c>
      <c r="F4932" s="133">
        <v>299466451157.26282</v>
      </c>
      <c r="G4932" s="133">
        <v>55462309837.624893</v>
      </c>
      <c r="H4932" s="133">
        <v>536996871149.4812</v>
      </c>
      <c r="I4932" s="133">
        <v>9729957939511.4023</v>
      </c>
      <c r="J4932" s="133">
        <v>139245332758.92221</v>
      </c>
      <c r="K4932" s="133">
        <v>100984381296.38248</v>
      </c>
      <c r="L4932" s="133">
        <v>1998955924427.8081</v>
      </c>
      <c r="M4932" s="133">
        <v>12506140449143.996</v>
      </c>
      <c r="N4932" s="133">
        <v>13510863771832.594</v>
      </c>
      <c r="O4932" s="132">
        <v>0.57400863711091832</v>
      </c>
      <c r="P4932" s="132">
        <v>0.6459773601241745</v>
      </c>
      <c r="Q4932" s="133">
        <v>3332.7241667075959</v>
      </c>
      <c r="R4932" s="426">
        <v>1.0597865830161139</v>
      </c>
    </row>
    <row r="4933" spans="1:18">
      <c r="A4933" s="134">
        <f t="shared" si="76"/>
        <v>4928</v>
      </c>
      <c r="B4933" s="131">
        <v>7994634.3885367298</v>
      </c>
      <c r="C4933" s="131">
        <v>15027151.912181441</v>
      </c>
      <c r="D4933" s="131">
        <v>819078.28919756482</v>
      </c>
      <c r="E4933" s="131">
        <v>4182101.3419814291</v>
      </c>
      <c r="F4933" s="133">
        <v>261825149569.90555</v>
      </c>
      <c r="G4933" s="133">
        <v>46205894913.798874</v>
      </c>
      <c r="H4933" s="133">
        <v>619056167403.07153</v>
      </c>
      <c r="I4933" s="133">
        <v>23618326297705.438</v>
      </c>
      <c r="J4933" s="133">
        <v>274657286085.41779</v>
      </c>
      <c r="K4933" s="133">
        <v>53310338196.459709</v>
      </c>
      <c r="L4933" s="133">
        <v>1767686766850.9175</v>
      </c>
      <c r="M4933" s="133">
        <v>26333036856241.305</v>
      </c>
      <c r="N4933" s="133">
        <v>27926790900066.797</v>
      </c>
      <c r="O4933" s="132">
        <v>0.73646981562833669</v>
      </c>
      <c r="P4933" s="132">
        <v>0.80323312634366539</v>
      </c>
      <c r="Q4933" s="133">
        <v>6888.7002713534275</v>
      </c>
      <c r="R4933" s="426">
        <v>1.0966738326749301</v>
      </c>
    </row>
    <row r="4934" spans="1:18">
      <c r="A4934" s="134">
        <f t="shared" si="76"/>
        <v>4929</v>
      </c>
      <c r="B4934" s="131">
        <v>6353253.8053837363</v>
      </c>
      <c r="C4934" s="131">
        <v>5368332.8021040773</v>
      </c>
      <c r="D4934" s="131">
        <v>736637.03722112905</v>
      </c>
      <c r="E4934" s="131">
        <v>2875563.2047160696</v>
      </c>
      <c r="F4934" s="133">
        <v>188038853167.77594</v>
      </c>
      <c r="G4934" s="133">
        <v>43421242706.162529</v>
      </c>
      <c r="H4934" s="133">
        <v>549164132702.02576</v>
      </c>
      <c r="I4934" s="133">
        <v>9370298330280.6309</v>
      </c>
      <c r="J4934" s="133">
        <v>143184479337.41376</v>
      </c>
      <c r="K4934" s="133">
        <v>83992360895.095184</v>
      </c>
      <c r="L4934" s="133">
        <v>1618888531585.4209</v>
      </c>
      <c r="M4934" s="133">
        <v>11765527834800.586</v>
      </c>
      <c r="N4934" s="133">
        <v>12553248028970.365</v>
      </c>
      <c r="O4934" s="132">
        <v>0.64206893475311511</v>
      </c>
      <c r="P4934" s="132">
        <v>0.70753891158444882</v>
      </c>
      <c r="Q4934" s="133">
        <v>3096.5091339344758</v>
      </c>
      <c r="R4934" s="426">
        <v>1.0438232355390438</v>
      </c>
    </row>
    <row r="4935" spans="1:18">
      <c r="A4935" s="134">
        <f t="shared" si="76"/>
        <v>4930</v>
      </c>
      <c r="B4935" s="131">
        <v>9369419.23885387</v>
      </c>
      <c r="C4935" s="131">
        <v>8423832.5056280997</v>
      </c>
      <c r="D4935" s="131">
        <v>1042821.0571852826</v>
      </c>
      <c r="E4935" s="131">
        <v>4775957.6815008819</v>
      </c>
      <c r="F4935" s="133">
        <v>203424188711.27417</v>
      </c>
      <c r="G4935" s="133">
        <v>57627299896.106453</v>
      </c>
      <c r="H4935" s="133">
        <v>788766153977.65771</v>
      </c>
      <c r="I4935" s="133">
        <v>12481204753727.992</v>
      </c>
      <c r="J4935" s="133">
        <v>189723976947.98376</v>
      </c>
      <c r="K4935" s="133">
        <v>105210047488.10643</v>
      </c>
      <c r="L4935" s="133">
        <v>2075383999795.1277</v>
      </c>
      <c r="M4935" s="133">
        <v>15640288931936.867</v>
      </c>
      <c r="N4935" s="133">
        <v>16646242318472.793</v>
      </c>
      <c r="O4935" s="132">
        <v>0.61523016685652021</v>
      </c>
      <c r="P4935" s="132">
        <v>0.68287782492531091</v>
      </c>
      <c r="Q4935" s="133">
        <v>4106.1278535946703</v>
      </c>
      <c r="R4935" s="426">
        <v>0.95404806230937877</v>
      </c>
    </row>
    <row r="4936" spans="1:18">
      <c r="A4936" s="134">
        <f t="shared" ref="A4936:A4999" si="77">A4935+1</f>
        <v>4931</v>
      </c>
      <c r="B4936" s="131">
        <v>7394515.5942620663</v>
      </c>
      <c r="C4936" s="131">
        <v>3734751.9450486014</v>
      </c>
      <c r="D4936" s="131">
        <v>941745.88860302127</v>
      </c>
      <c r="E4936" s="131">
        <v>4714419.6766104996</v>
      </c>
      <c r="F4936" s="133">
        <v>264367785325.45175</v>
      </c>
      <c r="G4936" s="133">
        <v>54309429325.274612</v>
      </c>
      <c r="H4936" s="133">
        <v>281518027751.73346</v>
      </c>
      <c r="I4936" s="133">
        <v>9102472603931.8223</v>
      </c>
      <c r="J4936" s="133">
        <v>334750257552.12085</v>
      </c>
      <c r="K4936" s="133">
        <v>89643204317.659958</v>
      </c>
      <c r="L4936" s="133">
        <v>2708692519027.1631</v>
      </c>
      <c r="M4936" s="133">
        <v>12517076612580.5</v>
      </c>
      <c r="N4936" s="133">
        <v>13409322959642.652</v>
      </c>
      <c r="O4936" s="132">
        <v>0.60378861662121808</v>
      </c>
      <c r="P4936" s="132">
        <v>0.67943490606847634</v>
      </c>
      <c r="Q4936" s="133">
        <v>3307.6770990731752</v>
      </c>
      <c r="R4936" s="426">
        <v>1.4092362484435903</v>
      </c>
    </row>
    <row r="4937" spans="1:18">
      <c r="A4937" s="134">
        <f t="shared" si="77"/>
        <v>4932</v>
      </c>
      <c r="B4937" s="131">
        <v>10426867.985359304</v>
      </c>
      <c r="C4937" s="131">
        <v>12673969.335084911</v>
      </c>
      <c r="D4937" s="131">
        <v>1062286.4250723012</v>
      </c>
      <c r="E4937" s="131">
        <v>5381631.5082892645</v>
      </c>
      <c r="F4937" s="133">
        <v>200561885130.39951</v>
      </c>
      <c r="G4937" s="133">
        <v>39878809274.613022</v>
      </c>
      <c r="H4937" s="133">
        <v>477100733752.03186</v>
      </c>
      <c r="I4937" s="133">
        <v>18768786861159.277</v>
      </c>
      <c r="J4937" s="133">
        <v>243317982718.15033</v>
      </c>
      <c r="K4937" s="133">
        <v>84818450295.137695</v>
      </c>
      <c r="L4937" s="133">
        <v>2398652062468.4956</v>
      </c>
      <c r="M4937" s="133">
        <v>21972676090393.09</v>
      </c>
      <c r="N4937" s="133">
        <v>23412211869532.039</v>
      </c>
      <c r="O4937" s="132">
        <v>0.6687460425432844</v>
      </c>
      <c r="P4937" s="132">
        <v>0.7293564441899455</v>
      </c>
      <c r="Q4937" s="133">
        <v>5775.0892623414011</v>
      </c>
      <c r="R4937" s="426">
        <v>1.1581656837322121</v>
      </c>
    </row>
    <row r="4938" spans="1:18">
      <c r="A4938" s="134">
        <f t="shared" si="77"/>
        <v>4933</v>
      </c>
      <c r="B4938" s="131">
        <v>8381649.4921573615</v>
      </c>
      <c r="C4938" s="131">
        <v>14151698.857371287</v>
      </c>
      <c r="D4938" s="131">
        <v>841899.42350647529</v>
      </c>
      <c r="E4938" s="131">
        <v>3434238.7023303416</v>
      </c>
      <c r="F4938" s="133">
        <v>197280267013.24753</v>
      </c>
      <c r="G4938" s="133">
        <v>47500555940.550797</v>
      </c>
      <c r="H4938" s="133">
        <v>489097330494.35327</v>
      </c>
      <c r="I4938" s="133">
        <v>17990550464252.32</v>
      </c>
      <c r="J4938" s="133">
        <v>192508032140.83707</v>
      </c>
      <c r="K4938" s="133">
        <v>108604513266.77585</v>
      </c>
      <c r="L4938" s="133">
        <v>1950914952735.5505</v>
      </c>
      <c r="M4938" s="133">
        <v>20731675292889.836</v>
      </c>
      <c r="N4938" s="133">
        <v>21924557357290.75</v>
      </c>
      <c r="O4938" s="132">
        <v>0.68680374352551232</v>
      </c>
      <c r="P4938" s="132">
        <v>0.75146465334226809</v>
      </c>
      <c r="Q4938" s="133">
        <v>5408.1295898595836</v>
      </c>
      <c r="R4938" s="426">
        <v>1.1380031864790452</v>
      </c>
    </row>
    <row r="4939" spans="1:18">
      <c r="A4939" s="134">
        <f t="shared" si="77"/>
        <v>4934</v>
      </c>
      <c r="B4939" s="131">
        <v>7302206.5696597546</v>
      </c>
      <c r="C4939" s="131">
        <v>5731464.1554552522</v>
      </c>
      <c r="D4939" s="131">
        <v>1197746.637226996</v>
      </c>
      <c r="E4939" s="131">
        <v>4484526.335230004</v>
      </c>
      <c r="F4939" s="133">
        <v>194252134098.54797</v>
      </c>
      <c r="G4939" s="133">
        <v>56750780259.403854</v>
      </c>
      <c r="H4939" s="133">
        <v>446051231825.68591</v>
      </c>
      <c r="I4939" s="133">
        <v>10383345941173.373</v>
      </c>
      <c r="J4939" s="133">
        <v>249669442602.2821</v>
      </c>
      <c r="K4939" s="133">
        <v>103994152516.19429</v>
      </c>
      <c r="L4939" s="133">
        <v>2626371305458.1323</v>
      </c>
      <c r="M4939" s="133">
        <v>13809432073575.666</v>
      </c>
      <c r="N4939" s="133">
        <v>14668066560118.1</v>
      </c>
      <c r="O4939" s="132">
        <v>0.60212597429610348</v>
      </c>
      <c r="P4939" s="132">
        <v>0.677019528955626</v>
      </c>
      <c r="Q4939" s="133">
        <v>3618.1713271134927</v>
      </c>
      <c r="R4939" s="426">
        <v>1.0157916875644128</v>
      </c>
    </row>
    <row r="4940" spans="1:18">
      <c r="A4940" s="134">
        <f t="shared" si="77"/>
        <v>4935</v>
      </c>
      <c r="B4940" s="131">
        <v>6232863.7660827097</v>
      </c>
      <c r="C4940" s="131">
        <v>5199617.8350919103</v>
      </c>
      <c r="D4940" s="131">
        <v>979333.72473363462</v>
      </c>
      <c r="E4940" s="131">
        <v>3754577.3616853124</v>
      </c>
      <c r="F4940" s="133">
        <v>182032509269.07471</v>
      </c>
      <c r="G4940" s="133">
        <v>32067122951.51553</v>
      </c>
      <c r="H4940" s="133">
        <v>609019459940.99951</v>
      </c>
      <c r="I4940" s="133">
        <v>9080110888862.6816</v>
      </c>
      <c r="J4940" s="133">
        <v>206066521456.40253</v>
      </c>
      <c r="K4940" s="133">
        <v>105820491221.36125</v>
      </c>
      <c r="L4940" s="133">
        <v>2460280535281.0688</v>
      </c>
      <c r="M4940" s="133">
        <v>12461297896762.514</v>
      </c>
      <c r="N4940" s="133">
        <v>13317882513100.531</v>
      </c>
      <c r="O4940" s="132">
        <v>0.62182299463499846</v>
      </c>
      <c r="P4940" s="132">
        <v>0.68756956667987612</v>
      </c>
      <c r="Q4940" s="133">
        <v>3285.1214881846404</v>
      </c>
      <c r="R4940" s="426">
        <v>1.1395982949017733</v>
      </c>
    </row>
    <row r="4941" spans="1:18">
      <c r="A4941" s="134">
        <f t="shared" si="77"/>
        <v>4936</v>
      </c>
      <c r="B4941" s="131">
        <v>11759282.458498199</v>
      </c>
      <c r="C4941" s="131">
        <v>11890253.622542934</v>
      </c>
      <c r="D4941" s="131">
        <v>1262150.6433963338</v>
      </c>
      <c r="E4941" s="131">
        <v>4553824.8119609244</v>
      </c>
      <c r="F4941" s="133">
        <v>216137537151.11676</v>
      </c>
      <c r="G4941" s="133">
        <v>66571609285.292969</v>
      </c>
      <c r="H4941" s="133">
        <v>609340867613.44922</v>
      </c>
      <c r="I4941" s="133">
        <v>13842626024031.047</v>
      </c>
      <c r="J4941" s="133">
        <v>265261585717.29224</v>
      </c>
      <c r="K4941" s="133">
        <v>121217107388.10391</v>
      </c>
      <c r="L4941" s="133">
        <v>2807777406597.7612</v>
      </c>
      <c r="M4941" s="133">
        <v>17646222991347.652</v>
      </c>
      <c r="N4941" s="133">
        <v>18725980788979.707</v>
      </c>
      <c r="O4941" s="132">
        <v>0.58806920834554788</v>
      </c>
      <c r="P4941" s="132">
        <v>0.65880436679599574</v>
      </c>
      <c r="Q4941" s="133">
        <v>4619.1368497729918</v>
      </c>
      <c r="R4941" s="426">
        <v>1.2476983815770264</v>
      </c>
    </row>
    <row r="4942" spans="1:18">
      <c r="A4942" s="134">
        <f t="shared" si="77"/>
        <v>4937</v>
      </c>
      <c r="B4942" s="131">
        <v>11647154.095175015</v>
      </c>
      <c r="C4942" s="131">
        <v>5436085.7901883665</v>
      </c>
      <c r="D4942" s="131">
        <v>869215.91788028087</v>
      </c>
      <c r="E4942" s="131">
        <v>5432875.2411148278</v>
      </c>
      <c r="F4942" s="133">
        <v>198486010605.27469</v>
      </c>
      <c r="G4942" s="133">
        <v>37563354688.809654</v>
      </c>
      <c r="H4942" s="133">
        <v>610699289573.36279</v>
      </c>
      <c r="I4942" s="133">
        <v>8644584362219.7178</v>
      </c>
      <c r="J4942" s="133">
        <v>326297853335.97461</v>
      </c>
      <c r="K4942" s="133">
        <v>105759934443.94943</v>
      </c>
      <c r="L4942" s="133">
        <v>1646464459967.5269</v>
      </c>
      <c r="M4942" s="133">
        <v>11333805899540.531</v>
      </c>
      <c r="N4942" s="133">
        <v>12128041306834.025</v>
      </c>
      <c r="O4942" s="132">
        <v>0.52268565073188111</v>
      </c>
      <c r="P4942" s="132">
        <v>0.59155500773226788</v>
      </c>
      <c r="Q4942" s="133">
        <v>2991.6234106645352</v>
      </c>
      <c r="R4942" s="426">
        <v>0.9123252010822096</v>
      </c>
    </row>
    <row r="4943" spans="1:18">
      <c r="A4943" s="134">
        <f t="shared" si="77"/>
        <v>4938</v>
      </c>
      <c r="B4943" s="131">
        <v>9310965.5565512758</v>
      </c>
      <c r="C4943" s="131">
        <v>4673473.9800754702</v>
      </c>
      <c r="D4943" s="131">
        <v>738713.55046566296</v>
      </c>
      <c r="E4943" s="131">
        <v>5693074.292375138</v>
      </c>
      <c r="F4943" s="133">
        <v>211682312574.89111</v>
      </c>
      <c r="G4943" s="133">
        <v>61331152951.384811</v>
      </c>
      <c r="H4943" s="133">
        <v>300430428788.45923</v>
      </c>
      <c r="I4943" s="133">
        <v>9500546485059.2188</v>
      </c>
      <c r="J4943" s="133">
        <v>209279953187.79465</v>
      </c>
      <c r="K4943" s="133">
        <v>80727249873.357758</v>
      </c>
      <c r="L4943" s="133">
        <v>1583487797908.5317</v>
      </c>
      <c r="M4943" s="133">
        <v>11674471914817.361</v>
      </c>
      <c r="N4943" s="133">
        <v>12433844453618.58</v>
      </c>
      <c r="O4943" s="132">
        <v>0.55698821998105963</v>
      </c>
      <c r="P4943" s="132">
        <v>0.61498216797289573</v>
      </c>
      <c r="Q4943" s="133">
        <v>3067.0558593040405</v>
      </c>
      <c r="R4943" s="426">
        <v>1.0594663381694855</v>
      </c>
    </row>
    <row r="4944" spans="1:18">
      <c r="A4944" s="134">
        <f t="shared" si="77"/>
        <v>4939</v>
      </c>
      <c r="B4944" s="131">
        <v>7575521.6031247424</v>
      </c>
      <c r="C4944" s="131">
        <v>13225330.75656092</v>
      </c>
      <c r="D4944" s="131">
        <v>961281.69151679066</v>
      </c>
      <c r="E4944" s="131">
        <v>6264743.4676817395</v>
      </c>
      <c r="F4944" s="133">
        <v>183859213675.57562</v>
      </c>
      <c r="G4944" s="133">
        <v>49495738970.982269</v>
      </c>
      <c r="H4944" s="133">
        <v>490284405969.45221</v>
      </c>
      <c r="I4944" s="133">
        <v>15802094815679.746</v>
      </c>
      <c r="J4944" s="133">
        <v>349247199798.39917</v>
      </c>
      <c r="K4944" s="133">
        <v>106916961377.66949</v>
      </c>
      <c r="L4944" s="133">
        <v>1707170571280.8274</v>
      </c>
      <c r="M4944" s="133">
        <v>18455713954106.094</v>
      </c>
      <c r="N4944" s="133">
        <v>19676922848479.328</v>
      </c>
      <c r="O4944" s="132">
        <v>0.65480864478888567</v>
      </c>
      <c r="P4944" s="132">
        <v>0.71704730126948091</v>
      </c>
      <c r="Q4944" s="133">
        <v>4853.7056853673721</v>
      </c>
      <c r="R4944" s="426">
        <v>0.87848695379236041</v>
      </c>
    </row>
    <row r="4945" spans="1:18">
      <c r="A4945" s="134">
        <f t="shared" si="77"/>
        <v>4940</v>
      </c>
      <c r="B4945" s="131">
        <v>8575212.1982314996</v>
      </c>
      <c r="C4945" s="131">
        <v>5200687.8489418821</v>
      </c>
      <c r="D4945" s="131">
        <v>924888.50834265375</v>
      </c>
      <c r="E4945" s="131">
        <v>3380910.6129795518</v>
      </c>
      <c r="F4945" s="133">
        <v>203410881008.61795</v>
      </c>
      <c r="G4945" s="133">
        <v>65932642815.248001</v>
      </c>
      <c r="H4945" s="133">
        <v>524182346903.45422</v>
      </c>
      <c r="I4945" s="133">
        <v>9733523822285.3086</v>
      </c>
      <c r="J4945" s="133">
        <v>240097954494.88156</v>
      </c>
      <c r="K4945" s="133">
        <v>86614431695.38475</v>
      </c>
      <c r="L4945" s="133">
        <v>2133667778574.3862</v>
      </c>
      <c r="M4945" s="133">
        <v>12718086333953.416</v>
      </c>
      <c r="N4945" s="133">
        <v>13666756646405.318</v>
      </c>
      <c r="O4945" s="132">
        <v>0.58942569211117646</v>
      </c>
      <c r="P4945" s="132">
        <v>0.66519576202769026</v>
      </c>
      <c r="Q4945" s="133">
        <v>3371.1782551567139</v>
      </c>
      <c r="R4945" s="426">
        <v>1.2237137483538456</v>
      </c>
    </row>
    <row r="4946" spans="1:18">
      <c r="A4946" s="134">
        <f t="shared" si="77"/>
        <v>4941</v>
      </c>
      <c r="B4946" s="131">
        <v>10759205.419120764</v>
      </c>
      <c r="C4946" s="131">
        <v>5395880.5031450344</v>
      </c>
      <c r="D4946" s="131">
        <v>642896.63069298828</v>
      </c>
      <c r="E4946" s="131">
        <v>8829125.0855735745</v>
      </c>
      <c r="F4946" s="133">
        <v>217350653924.07315</v>
      </c>
      <c r="G4946" s="133">
        <v>45896685652.061813</v>
      </c>
      <c r="H4946" s="133">
        <v>559883968492.69812</v>
      </c>
      <c r="I4946" s="133">
        <v>9522166198169.6855</v>
      </c>
      <c r="J4946" s="133">
        <v>446826526860.91254</v>
      </c>
      <c r="K4946" s="133">
        <v>64368631509.779289</v>
      </c>
      <c r="L4946" s="133">
        <v>1325663762176.3254</v>
      </c>
      <c r="M4946" s="133">
        <v>11918909087209.4</v>
      </c>
      <c r="N4946" s="133">
        <v>12770519015090.35</v>
      </c>
      <c r="O4946" s="132">
        <v>0.50810553440572293</v>
      </c>
      <c r="P4946" s="132">
        <v>0.57061422281417518</v>
      </c>
      <c r="Q4946" s="133">
        <v>3150.103358433732</v>
      </c>
      <c r="R4946" s="426">
        <v>0.99353264308475375</v>
      </c>
    </row>
    <row r="4947" spans="1:18">
      <c r="A4947" s="134">
        <f t="shared" si="77"/>
        <v>4942</v>
      </c>
      <c r="B4947" s="131">
        <v>9443844.3431949746</v>
      </c>
      <c r="C4947" s="131">
        <v>10481567.961119723</v>
      </c>
      <c r="D4947" s="131">
        <v>1128344.9297153302</v>
      </c>
      <c r="E4947" s="131">
        <v>3918783.0791971232</v>
      </c>
      <c r="F4947" s="133">
        <v>214145571894.52423</v>
      </c>
      <c r="G4947" s="133">
        <v>44702209643.67382</v>
      </c>
      <c r="H4947" s="133">
        <v>136618635899.23422</v>
      </c>
      <c r="I4947" s="133">
        <v>16271505569503.887</v>
      </c>
      <c r="J4947" s="133">
        <v>278160147382.60114</v>
      </c>
      <c r="K4947" s="133">
        <v>85259386918.211075</v>
      </c>
      <c r="L4947" s="133">
        <v>2275289695697.5859</v>
      </c>
      <c r="M4947" s="133">
        <v>19046833435401.52</v>
      </c>
      <c r="N4947" s="133">
        <v>20241175789071.348</v>
      </c>
      <c r="O4947" s="132">
        <v>0.68712799813675507</v>
      </c>
      <c r="P4947" s="132">
        <v>0.74131285489737175</v>
      </c>
      <c r="Q4947" s="133">
        <v>4992.8899331700413</v>
      </c>
      <c r="R4947" s="426">
        <v>0.96583526524349295</v>
      </c>
    </row>
    <row r="4948" spans="1:18">
      <c r="A4948" s="134">
        <f t="shared" si="77"/>
        <v>4943</v>
      </c>
      <c r="B4948" s="131">
        <v>5367522.7073203614</v>
      </c>
      <c r="C4948" s="131">
        <v>8709698.6282329299</v>
      </c>
      <c r="D4948" s="131">
        <v>1241103.9409417203</v>
      </c>
      <c r="E4948" s="131">
        <v>4224799.297636833</v>
      </c>
      <c r="F4948" s="133">
        <v>201615694100.13324</v>
      </c>
      <c r="G4948" s="133">
        <v>44510544862.178146</v>
      </c>
      <c r="H4948" s="133">
        <v>527906755335.83716</v>
      </c>
      <c r="I4948" s="133">
        <v>13610176301793.203</v>
      </c>
      <c r="J4948" s="133">
        <v>199462092665.50409</v>
      </c>
      <c r="K4948" s="133">
        <v>141118812786.62</v>
      </c>
      <c r="L4948" s="133">
        <v>2530371634703.9829</v>
      </c>
      <c r="M4948" s="133">
        <v>17009035597285.146</v>
      </c>
      <c r="N4948" s="133">
        <v>18137870426534.566</v>
      </c>
      <c r="O4948" s="132">
        <v>0.65750155646735875</v>
      </c>
      <c r="P4948" s="132">
        <v>0.7296191226360923</v>
      </c>
      <c r="Q4948" s="133">
        <v>4474.0676927810964</v>
      </c>
      <c r="R4948" s="426">
        <v>0.99258728093130733</v>
      </c>
    </row>
    <row r="4949" spans="1:18">
      <c r="A4949" s="134">
        <f t="shared" si="77"/>
        <v>4944</v>
      </c>
      <c r="B4949" s="131">
        <v>8010468.7520484319</v>
      </c>
      <c r="C4949" s="131">
        <v>3561214.5642179083</v>
      </c>
      <c r="D4949" s="131">
        <v>1219469.7566876379</v>
      </c>
      <c r="E4949" s="131">
        <v>3506811.4467931427</v>
      </c>
      <c r="F4949" s="133">
        <v>276404875716.97339</v>
      </c>
      <c r="G4949" s="133">
        <v>64202113708.207985</v>
      </c>
      <c r="H4949" s="133">
        <v>795981493795.57959</v>
      </c>
      <c r="I4949" s="133">
        <v>8299049515777.5693</v>
      </c>
      <c r="J4949" s="133">
        <v>246431203039.83423</v>
      </c>
      <c r="K4949" s="133">
        <v>138080043585.23288</v>
      </c>
      <c r="L4949" s="133">
        <v>2446616694040.0498</v>
      </c>
      <c r="M4949" s="133">
        <v>11926158950238.266</v>
      </c>
      <c r="N4949" s="133">
        <v>12787534659660.803</v>
      </c>
      <c r="O4949" s="132">
        <v>0.60564603599894851</v>
      </c>
      <c r="P4949" s="132">
        <v>0.67098166758669187</v>
      </c>
      <c r="Q4949" s="133">
        <v>3154.300606724421</v>
      </c>
      <c r="R4949" s="426">
        <v>0.94952353297981817</v>
      </c>
    </row>
    <row r="4950" spans="1:18">
      <c r="A4950" s="134">
        <f t="shared" si="77"/>
        <v>4945</v>
      </c>
      <c r="B4950" s="131">
        <v>13955657.036460532</v>
      </c>
      <c r="C4950" s="131">
        <v>6125696.5162335932</v>
      </c>
      <c r="D4950" s="131">
        <v>972729.94807462255</v>
      </c>
      <c r="E4950" s="131">
        <v>3906741.0598121881</v>
      </c>
      <c r="F4950" s="133">
        <v>249437803846.08951</v>
      </c>
      <c r="G4950" s="133">
        <v>71576347286.026123</v>
      </c>
      <c r="H4950" s="133">
        <v>204084085494.02112</v>
      </c>
      <c r="I4950" s="133">
        <v>10237237377741.83</v>
      </c>
      <c r="J4950" s="133">
        <v>193789090286.87347</v>
      </c>
      <c r="K4950" s="133">
        <v>117240377786.16452</v>
      </c>
      <c r="L4950" s="133">
        <v>2419731614935.5073</v>
      </c>
      <c r="M4950" s="133">
        <v>13172082546244.396</v>
      </c>
      <c r="N4950" s="133">
        <v>14058650800677.822</v>
      </c>
      <c r="O4950" s="132">
        <v>0.54287708680416724</v>
      </c>
      <c r="P4950" s="132">
        <v>0.60876578439229501</v>
      </c>
      <c r="Q4950" s="133">
        <v>3467.8467687907801</v>
      </c>
      <c r="R4950" s="426">
        <v>1.2214274336132067</v>
      </c>
    </row>
    <row r="4951" spans="1:18">
      <c r="A4951" s="134">
        <f t="shared" si="77"/>
        <v>4946</v>
      </c>
      <c r="B4951" s="131">
        <v>7637180.8801847612</v>
      </c>
      <c r="C4951" s="131">
        <v>4200552.9001536658</v>
      </c>
      <c r="D4951" s="131">
        <v>891765.58284791582</v>
      </c>
      <c r="E4951" s="131">
        <v>4947110.0354104275</v>
      </c>
      <c r="F4951" s="133">
        <v>263485643142.57303</v>
      </c>
      <c r="G4951" s="133">
        <v>54432358000.624023</v>
      </c>
      <c r="H4951" s="133">
        <v>629374488580.39478</v>
      </c>
      <c r="I4951" s="133">
        <v>8770067521294.0869</v>
      </c>
      <c r="J4951" s="133">
        <v>354095283040.40564</v>
      </c>
      <c r="K4951" s="133">
        <v>123045181219.07074</v>
      </c>
      <c r="L4951" s="133">
        <v>2096464574884.1838</v>
      </c>
      <c r="M4951" s="133">
        <v>11973047049018.143</v>
      </c>
      <c r="N4951" s="133">
        <v>12909881518805.549</v>
      </c>
      <c r="O4951" s="132">
        <v>0.57039732176150781</v>
      </c>
      <c r="P4951" s="132">
        <v>0.64228398334039105</v>
      </c>
      <c r="Q4951" s="133">
        <v>3184.4799010373827</v>
      </c>
      <c r="R4951" s="426">
        <v>1.1933089695626145</v>
      </c>
    </row>
    <row r="4952" spans="1:18">
      <c r="A4952" s="134">
        <f t="shared" si="77"/>
        <v>4947</v>
      </c>
      <c r="B4952" s="131">
        <v>15487339.780445829</v>
      </c>
      <c r="C4952" s="131">
        <v>8667223.9707446434</v>
      </c>
      <c r="D4952" s="131">
        <v>720247.77470173035</v>
      </c>
      <c r="E4952" s="131">
        <v>5675351.0485166181</v>
      </c>
      <c r="F4952" s="133">
        <v>258109713650.80872</v>
      </c>
      <c r="G4952" s="133">
        <v>87848994847.286591</v>
      </c>
      <c r="H4952" s="133">
        <v>369898150899.89832</v>
      </c>
      <c r="I4952" s="133">
        <v>14738265086926.277</v>
      </c>
      <c r="J4952" s="133">
        <v>396997586612.97253</v>
      </c>
      <c r="K4952" s="133">
        <v>63171885595.557976</v>
      </c>
      <c r="L4952" s="133">
        <v>1690345018985.552</v>
      </c>
      <c r="M4952" s="133">
        <v>17258677729020.26</v>
      </c>
      <c r="N4952" s="133">
        <v>18454516124357.859</v>
      </c>
      <c r="O4952" s="132">
        <v>0.59491146320174593</v>
      </c>
      <c r="P4952" s="132">
        <v>0.65674463123320115</v>
      </c>
      <c r="Q4952" s="133">
        <v>4552.1746730039122</v>
      </c>
      <c r="R4952" s="426">
        <v>1.0914842837095915</v>
      </c>
    </row>
    <row r="4953" spans="1:18">
      <c r="A4953" s="134">
        <f t="shared" si="77"/>
        <v>4948</v>
      </c>
      <c r="B4953" s="131">
        <v>7718322.8630699795</v>
      </c>
      <c r="C4953" s="131">
        <v>12613749.327090573</v>
      </c>
      <c r="D4953" s="131">
        <v>823375.88475077681</v>
      </c>
      <c r="E4953" s="131">
        <v>9226503.3369584829</v>
      </c>
      <c r="F4953" s="133">
        <v>244338875747.3963</v>
      </c>
      <c r="G4953" s="133">
        <v>69401375805.100616</v>
      </c>
      <c r="H4953" s="133">
        <v>560037663998.90393</v>
      </c>
      <c r="I4953" s="133">
        <v>18373999649550.531</v>
      </c>
      <c r="J4953" s="133">
        <v>574635377161.25269</v>
      </c>
      <c r="K4953" s="133">
        <v>80691723004.919434</v>
      </c>
      <c r="L4953" s="133">
        <v>2255747978851.4053</v>
      </c>
      <c r="M4953" s="133">
        <v>21845112392567.012</v>
      </c>
      <c r="N4953" s="133">
        <v>23273662973864.141</v>
      </c>
      <c r="O4953" s="132">
        <v>0.6267478774973938</v>
      </c>
      <c r="P4953" s="132">
        <v>0.69817053880485946</v>
      </c>
      <c r="Q4953" s="133">
        <v>5740.9134123986532</v>
      </c>
      <c r="R4953" s="426">
        <v>1.356373521847603</v>
      </c>
    </row>
    <row r="4954" spans="1:18">
      <c r="A4954" s="134">
        <f t="shared" si="77"/>
        <v>4949</v>
      </c>
      <c r="B4954" s="131">
        <v>8507727.3325536139</v>
      </c>
      <c r="C4954" s="131">
        <v>6457801.2986800605</v>
      </c>
      <c r="D4954" s="131">
        <v>459053.38135922712</v>
      </c>
      <c r="E4954" s="131">
        <v>4348806.0047102729</v>
      </c>
      <c r="F4954" s="133">
        <v>164324249707.7038</v>
      </c>
      <c r="G4954" s="133">
        <v>35978559936.439308</v>
      </c>
      <c r="H4954" s="133">
        <v>590556602166.34143</v>
      </c>
      <c r="I4954" s="133">
        <v>10927145393053.91</v>
      </c>
      <c r="J4954" s="133">
        <v>346767161979.69061</v>
      </c>
      <c r="K4954" s="133">
        <v>47055593913.030922</v>
      </c>
      <c r="L4954" s="133">
        <v>732969363104.27161</v>
      </c>
      <c r="M4954" s="133">
        <v>12644494114217.246</v>
      </c>
      <c r="N4954" s="133">
        <v>13516701213297.201</v>
      </c>
      <c r="O4954" s="132">
        <v>0.61396073701764131</v>
      </c>
      <c r="P4954" s="132">
        <v>0.67904184298382952</v>
      </c>
      <c r="Q4954" s="133">
        <v>3334.1640881344847</v>
      </c>
      <c r="R4954" s="426">
        <v>0.93559948469669996</v>
      </c>
    </row>
    <row r="4955" spans="1:18">
      <c r="A4955" s="134">
        <f t="shared" si="77"/>
        <v>4950</v>
      </c>
      <c r="B4955" s="131">
        <v>6349092.1871258868</v>
      </c>
      <c r="C4955" s="131">
        <v>3865309.9274871144</v>
      </c>
      <c r="D4955" s="131">
        <v>665100.81520736194</v>
      </c>
      <c r="E4955" s="131">
        <v>3750370.8566283919</v>
      </c>
      <c r="F4955" s="133">
        <v>260281769736.91406</v>
      </c>
      <c r="G4955" s="133">
        <v>57653380120.403564</v>
      </c>
      <c r="H4955" s="133">
        <v>522844140355.01318</v>
      </c>
      <c r="I4955" s="133">
        <v>9550745066263.9863</v>
      </c>
      <c r="J4955" s="133">
        <v>173313607925.62991</v>
      </c>
      <c r="K4955" s="133">
        <v>65997450536.227615</v>
      </c>
      <c r="L4955" s="133">
        <v>1325928829315.8203</v>
      </c>
      <c r="M4955" s="133">
        <v>11638829094396.68</v>
      </c>
      <c r="N4955" s="133">
        <v>12542896794526.484</v>
      </c>
      <c r="O4955" s="132">
        <v>0.6210628006561284</v>
      </c>
      <c r="P4955" s="132">
        <v>0.67769174750357442</v>
      </c>
      <c r="Q4955" s="133">
        <v>3093.9557953938047</v>
      </c>
      <c r="R4955" s="426">
        <v>0.97713388384740063</v>
      </c>
    </row>
    <row r="4956" spans="1:18">
      <c r="A4956" s="134">
        <f t="shared" si="77"/>
        <v>4951</v>
      </c>
      <c r="B4956" s="131">
        <v>7787149.9033334441</v>
      </c>
      <c r="C4956" s="131">
        <v>6118619.9091776628</v>
      </c>
      <c r="D4956" s="131">
        <v>648474.54480849789</v>
      </c>
      <c r="E4956" s="131">
        <v>5748820.1488049105</v>
      </c>
      <c r="F4956" s="133">
        <v>209088770599.147</v>
      </c>
      <c r="G4956" s="133">
        <v>33048157055.058117</v>
      </c>
      <c r="H4956" s="133">
        <v>768785136298.10034</v>
      </c>
      <c r="I4956" s="133">
        <v>10290829372682.563</v>
      </c>
      <c r="J4956" s="133">
        <v>348199543503.49976</v>
      </c>
      <c r="K4956" s="133">
        <v>50267847594.744026</v>
      </c>
      <c r="L4956" s="133">
        <v>1262038226785.5808</v>
      </c>
      <c r="M4956" s="133">
        <v>12720120126864.486</v>
      </c>
      <c r="N4956" s="133">
        <v>13637783642742.754</v>
      </c>
      <c r="O4956" s="132">
        <v>0.59777819591965553</v>
      </c>
      <c r="P4956" s="132">
        <v>0.65400004904723708</v>
      </c>
      <c r="Q4956" s="133">
        <v>3364.0314856296877</v>
      </c>
      <c r="R4956" s="426">
        <v>0.93340249421491117</v>
      </c>
    </row>
    <row r="4957" spans="1:18">
      <c r="A4957" s="134">
        <f t="shared" si="77"/>
        <v>4952</v>
      </c>
      <c r="B4957" s="131">
        <v>9581759.939039927</v>
      </c>
      <c r="C4957" s="131">
        <v>5928413.2074064184</v>
      </c>
      <c r="D4957" s="131">
        <v>1550253.9872341924</v>
      </c>
      <c r="E4957" s="131">
        <v>5410520.7967360113</v>
      </c>
      <c r="F4957" s="133">
        <v>247485880037.11136</v>
      </c>
      <c r="G4957" s="133">
        <v>59614847229.266281</v>
      </c>
      <c r="H4957" s="133">
        <v>365179368073.09497</v>
      </c>
      <c r="I4957" s="133">
        <v>11491539730587.662</v>
      </c>
      <c r="J4957" s="133">
        <v>340999066826.6059</v>
      </c>
      <c r="K4957" s="133">
        <v>100201223185.7697</v>
      </c>
      <c r="L4957" s="133">
        <v>3136010939167.8188</v>
      </c>
      <c r="M4957" s="133">
        <v>15433930327840.951</v>
      </c>
      <c r="N4957" s="133">
        <v>16421891993875.861</v>
      </c>
      <c r="O4957" s="132">
        <v>0.58434348060683305</v>
      </c>
      <c r="P4957" s="132">
        <v>0.64684054836707028</v>
      </c>
      <c r="Q4957" s="133">
        <v>4050.7873689876324</v>
      </c>
      <c r="R4957" s="426">
        <v>0.89466004733098359</v>
      </c>
    </row>
    <row r="4958" spans="1:18">
      <c r="A4958" s="134">
        <f t="shared" si="77"/>
        <v>4953</v>
      </c>
      <c r="B4958" s="131">
        <v>8376294.7300342489</v>
      </c>
      <c r="C4958" s="131">
        <v>4293894.9829251673</v>
      </c>
      <c r="D4958" s="131">
        <v>1877328.8965925165</v>
      </c>
      <c r="E4958" s="131">
        <v>4722026.3896214841</v>
      </c>
      <c r="F4958" s="133">
        <v>274006829511.55847</v>
      </c>
      <c r="G4958" s="133">
        <v>65578813514.163498</v>
      </c>
      <c r="H4958" s="133">
        <v>451036104464.44</v>
      </c>
      <c r="I4958" s="133">
        <v>10136395289840.748</v>
      </c>
      <c r="J4958" s="133">
        <v>251342863808.00012</v>
      </c>
      <c r="K4958" s="133">
        <v>99699705719.134644</v>
      </c>
      <c r="L4958" s="133">
        <v>4951317118943.3633</v>
      </c>
      <c r="M4958" s="133">
        <v>15889791082775.686</v>
      </c>
      <c r="N4958" s="133">
        <v>16928356812886.525</v>
      </c>
      <c r="O4958" s="132">
        <v>0.60185813540493593</v>
      </c>
      <c r="P4958" s="132">
        <v>0.70197211103564283</v>
      </c>
      <c r="Q4958" s="133">
        <v>4175.7170234056548</v>
      </c>
      <c r="R4958" s="426">
        <v>1.3241330286090724</v>
      </c>
    </row>
    <row r="4959" spans="1:18">
      <c r="A4959" s="134">
        <f t="shared" si="77"/>
        <v>4954</v>
      </c>
      <c r="B4959" s="131">
        <v>7984570.0414498923</v>
      </c>
      <c r="C4959" s="131">
        <v>5392976.6102883397</v>
      </c>
      <c r="D4959" s="131">
        <v>1091736.4723620594</v>
      </c>
      <c r="E4959" s="131">
        <v>5807979.2758889385</v>
      </c>
      <c r="F4959" s="133">
        <v>238073027774.61981</v>
      </c>
      <c r="G4959" s="133">
        <v>53003587458.426529</v>
      </c>
      <c r="H4959" s="133">
        <v>713660603519.77954</v>
      </c>
      <c r="I4959" s="133">
        <v>11608530682688.602</v>
      </c>
      <c r="J4959" s="133">
        <v>392348400875.80847</v>
      </c>
      <c r="K4959" s="133">
        <v>88688533293.090393</v>
      </c>
      <c r="L4959" s="133">
        <v>2410873330615.1802</v>
      </c>
      <c r="M4959" s="133">
        <v>15214101550992.459</v>
      </c>
      <c r="N4959" s="133">
        <v>16264516328933.639</v>
      </c>
      <c r="O4959" s="132">
        <v>0.61093292601132865</v>
      </c>
      <c r="P4959" s="132">
        <v>0.67408462640627553</v>
      </c>
      <c r="Q4959" s="133">
        <v>4011.9675207039068</v>
      </c>
      <c r="R4959" s="426">
        <v>1.0805966267192593</v>
      </c>
    </row>
    <row r="4960" spans="1:18">
      <c r="A4960" s="134">
        <f t="shared" si="77"/>
        <v>4955</v>
      </c>
      <c r="B4960" s="131">
        <v>6712700.6866679322</v>
      </c>
      <c r="C4960" s="131">
        <v>4724710.8913103826</v>
      </c>
      <c r="D4960" s="131">
        <v>976728.54931366455</v>
      </c>
      <c r="E4960" s="131">
        <v>3765771.5095498068</v>
      </c>
      <c r="F4960" s="133">
        <v>194595857246.69293</v>
      </c>
      <c r="G4960" s="133">
        <v>44269936572.623718</v>
      </c>
      <c r="H4960" s="133">
        <v>561325802847.57886</v>
      </c>
      <c r="I4960" s="133">
        <v>8563756857544.3877</v>
      </c>
      <c r="J4960" s="133">
        <v>240226552657.8949</v>
      </c>
      <c r="K4960" s="133">
        <v>102848096619.73952</v>
      </c>
      <c r="L4960" s="133">
        <v>1763076285108.207</v>
      </c>
      <c r="M4960" s="133">
        <v>11231233594777.809</v>
      </c>
      <c r="N4960" s="133">
        <v>12010211075657.309</v>
      </c>
      <c r="O4960" s="132">
        <v>0.60494565395983091</v>
      </c>
      <c r="P4960" s="132">
        <v>0.6779128995399426</v>
      </c>
      <c r="Q4960" s="133">
        <v>2962.5582327719062</v>
      </c>
      <c r="R4960" s="426">
        <v>0.90457797264273498</v>
      </c>
    </row>
    <row r="4961" spans="1:18">
      <c r="A4961" s="134">
        <f t="shared" si="77"/>
        <v>4956</v>
      </c>
      <c r="B4961" s="131">
        <v>11566320.953752503</v>
      </c>
      <c r="C4961" s="131">
        <v>6013526.1064670281</v>
      </c>
      <c r="D4961" s="131">
        <v>534670.64612858905</v>
      </c>
      <c r="E4961" s="131">
        <v>7078067.1593532674</v>
      </c>
      <c r="F4961" s="133">
        <v>151393022861.58301</v>
      </c>
      <c r="G4961" s="133">
        <v>35579322292.026001</v>
      </c>
      <c r="H4961" s="133">
        <v>440774345508.6261</v>
      </c>
      <c r="I4961" s="133">
        <v>10077818403299.027</v>
      </c>
      <c r="J4961" s="133">
        <v>552771489433.7998</v>
      </c>
      <c r="K4961" s="133">
        <v>52100288740.792969</v>
      </c>
      <c r="L4961" s="133">
        <v>1112567774248.1987</v>
      </c>
      <c r="M4961" s="133">
        <v>12236032301230.445</v>
      </c>
      <c r="N4961" s="133">
        <v>13114133021840.143</v>
      </c>
      <c r="O4961" s="132">
        <v>0.53203404816242172</v>
      </c>
      <c r="P4961" s="132">
        <v>0.59188007488352412</v>
      </c>
      <c r="Q4961" s="133">
        <v>3234.8626102220383</v>
      </c>
      <c r="R4961" s="426">
        <v>1.0251036158242368</v>
      </c>
    </row>
    <row r="4962" spans="1:18">
      <c r="A4962" s="134">
        <f t="shared" si="77"/>
        <v>4957</v>
      </c>
      <c r="B4962" s="131">
        <v>9659630.8434633184</v>
      </c>
      <c r="C4962" s="131">
        <v>13167385.308690466</v>
      </c>
      <c r="D4962" s="131">
        <v>781589.40392312873</v>
      </c>
      <c r="E4962" s="131">
        <v>5189991.1530531486</v>
      </c>
      <c r="F4962" s="133">
        <v>265748715533.88058</v>
      </c>
      <c r="G4962" s="133">
        <v>64888724262.577911</v>
      </c>
      <c r="H4962" s="133">
        <v>455118636377.76923</v>
      </c>
      <c r="I4962" s="133">
        <v>22871154431736.527</v>
      </c>
      <c r="J4962" s="133">
        <v>310122645384.5675</v>
      </c>
      <c r="K4962" s="133">
        <v>46370948703.40683</v>
      </c>
      <c r="L4962" s="133">
        <v>1641213418385.6448</v>
      </c>
      <c r="M4962" s="133">
        <v>25323980080587.914</v>
      </c>
      <c r="N4962" s="133">
        <v>26811653962787.434</v>
      </c>
      <c r="O4962" s="132">
        <v>0.69872471722786589</v>
      </c>
      <c r="P4962" s="132">
        <v>0.75845252925823703</v>
      </c>
      <c r="Q4962" s="133">
        <v>6613.6294925474676</v>
      </c>
      <c r="R4962" s="426">
        <v>0.99220291310245012</v>
      </c>
    </row>
    <row r="4963" spans="1:18">
      <c r="A4963" s="134">
        <f t="shared" si="77"/>
        <v>4958</v>
      </c>
      <c r="B4963" s="131">
        <v>8268508.3875888195</v>
      </c>
      <c r="C4963" s="131">
        <v>4173996.0210198895</v>
      </c>
      <c r="D4963" s="131">
        <v>1007120.6753831776</v>
      </c>
      <c r="E4963" s="131">
        <v>3986978.6332623279</v>
      </c>
      <c r="F4963" s="133">
        <v>313394364528.39771</v>
      </c>
      <c r="G4963" s="133">
        <v>59578665895.590157</v>
      </c>
      <c r="H4963" s="133">
        <v>747494892519.40283</v>
      </c>
      <c r="I4963" s="133">
        <v>9995894808701.082</v>
      </c>
      <c r="J4963" s="133">
        <v>234493272333.19104</v>
      </c>
      <c r="K4963" s="133">
        <v>121366160140.65337</v>
      </c>
      <c r="L4963" s="133">
        <v>2175430986029.9075</v>
      </c>
      <c r="M4963" s="133">
        <v>13274680119724.238</v>
      </c>
      <c r="N4963" s="133">
        <v>14347857233711.799</v>
      </c>
      <c r="O4963" s="132">
        <v>0.61592135069960829</v>
      </c>
      <c r="P4963" s="132">
        <v>0.68814408584201603</v>
      </c>
      <c r="Q4963" s="133">
        <v>3539.1853067863344</v>
      </c>
      <c r="R4963" s="426">
        <v>0.99979164820272282</v>
      </c>
    </row>
    <row r="4964" spans="1:18">
      <c r="A4964" s="134">
        <f t="shared" si="77"/>
        <v>4959</v>
      </c>
      <c r="B4964" s="131">
        <v>9894244.2368511017</v>
      </c>
      <c r="C4964" s="131">
        <v>5013999.0527159097</v>
      </c>
      <c r="D4964" s="131">
        <v>797892.98744089855</v>
      </c>
      <c r="E4964" s="131">
        <v>2919800.2800140474</v>
      </c>
      <c r="F4964" s="133">
        <v>144457504143.89392</v>
      </c>
      <c r="G4964" s="133">
        <v>37898945643.896149</v>
      </c>
      <c r="H4964" s="133">
        <v>414315960470.96008</v>
      </c>
      <c r="I4964" s="133">
        <v>8692574907237.2432</v>
      </c>
      <c r="J4964" s="133">
        <v>134374164805.93216</v>
      </c>
      <c r="K4964" s="133">
        <v>86345943318.566132</v>
      </c>
      <c r="L4964" s="133">
        <v>1853705401897.1406</v>
      </c>
      <c r="M4964" s="133">
        <v>11181316377729.842</v>
      </c>
      <c r="N4964" s="133">
        <v>11990541904387.871</v>
      </c>
      <c r="O4964" s="132">
        <v>0.58548695731976719</v>
      </c>
      <c r="P4964" s="132">
        <v>0.64199858207431226</v>
      </c>
      <c r="Q4964" s="133">
        <v>2957.706439168197</v>
      </c>
      <c r="R4964" s="426">
        <v>0.99231751872319762</v>
      </c>
    </row>
    <row r="4965" spans="1:18">
      <c r="A4965" s="134">
        <f t="shared" si="77"/>
        <v>4960</v>
      </c>
      <c r="B4965" s="131">
        <v>8549069.3784938529</v>
      </c>
      <c r="C4965" s="131">
        <v>5364895.5388324773</v>
      </c>
      <c r="D4965" s="131">
        <v>1195007.3645103157</v>
      </c>
      <c r="E4965" s="131">
        <v>4879227.1027292255</v>
      </c>
      <c r="F4965" s="133">
        <v>163169973186.71793</v>
      </c>
      <c r="G4965" s="133">
        <v>56440668359.224197</v>
      </c>
      <c r="H4965" s="133">
        <v>716510059745.13037</v>
      </c>
      <c r="I4965" s="133">
        <v>9826214928279.291</v>
      </c>
      <c r="J4965" s="133">
        <v>303287047375.9278</v>
      </c>
      <c r="K4965" s="133">
        <v>99717159600.498749</v>
      </c>
      <c r="L4965" s="133">
        <v>2218360585059.6787</v>
      </c>
      <c r="M4965" s="133">
        <v>13164089780060.527</v>
      </c>
      <c r="N4965" s="133">
        <v>14068400925829.613</v>
      </c>
      <c r="O4965" s="132">
        <v>0.58668585597038059</v>
      </c>
      <c r="P4965" s="132">
        <v>0.65821019132837155</v>
      </c>
      <c r="Q4965" s="133">
        <v>3470.251831729061</v>
      </c>
      <c r="R4965" s="426">
        <v>0.87998468028763555</v>
      </c>
    </row>
    <row r="4966" spans="1:18">
      <c r="A4966" s="134">
        <f t="shared" si="77"/>
        <v>4961</v>
      </c>
      <c r="B4966" s="131">
        <v>11563492.222283155</v>
      </c>
      <c r="C4966" s="131">
        <v>9061096.2274862994</v>
      </c>
      <c r="D4966" s="131">
        <v>484458.79221110768</v>
      </c>
      <c r="E4966" s="131">
        <v>4339762.4811260412</v>
      </c>
      <c r="F4966" s="133">
        <v>220755809918.42542</v>
      </c>
      <c r="G4966" s="133">
        <v>52824420888.648415</v>
      </c>
      <c r="H4966" s="133">
        <v>525805257311.08392</v>
      </c>
      <c r="I4966" s="133">
        <v>14824807431933.334</v>
      </c>
      <c r="J4966" s="133">
        <v>300206080839.66876</v>
      </c>
      <c r="K4966" s="133">
        <v>46795359379.551109</v>
      </c>
      <c r="L4966" s="133">
        <v>747582485747.33569</v>
      </c>
      <c r="M4966" s="133">
        <v>16445196615210.973</v>
      </c>
      <c r="N4966" s="133">
        <v>17614044061651.32</v>
      </c>
      <c r="O4966" s="132">
        <v>0.65327757251003293</v>
      </c>
      <c r="P4966" s="132">
        <v>0.71513158657372333</v>
      </c>
      <c r="Q4966" s="133">
        <v>4344.8554666135469</v>
      </c>
      <c r="R4966" s="426">
        <v>0.88069247861536482</v>
      </c>
    </row>
    <row r="4967" spans="1:18">
      <c r="A4967" s="134">
        <f t="shared" si="77"/>
        <v>4962</v>
      </c>
      <c r="B4967" s="131">
        <v>10525406.36393388</v>
      </c>
      <c r="C4967" s="131">
        <v>5728122.565283888</v>
      </c>
      <c r="D4967" s="131">
        <v>1153385.4244560394</v>
      </c>
      <c r="E4967" s="131">
        <v>5634861.5711772162</v>
      </c>
      <c r="F4967" s="133">
        <v>288853193878.19788</v>
      </c>
      <c r="G4967" s="133">
        <v>59877174924.953636</v>
      </c>
      <c r="H4967" s="133">
        <v>629516894417.91931</v>
      </c>
      <c r="I4967" s="133">
        <v>11434637140215.031</v>
      </c>
      <c r="J4967" s="133">
        <v>334127939830.66333</v>
      </c>
      <c r="K4967" s="133">
        <v>112179528701.53003</v>
      </c>
      <c r="L4967" s="133">
        <v>2682129565209.6157</v>
      </c>
      <c r="M4967" s="133">
        <v>15192591068374.76</v>
      </c>
      <c r="N4967" s="133">
        <v>16287464076040.863</v>
      </c>
      <c r="O4967" s="132">
        <v>0.59037402112514326</v>
      </c>
      <c r="P4967" s="132">
        <v>0.6724685485994748</v>
      </c>
      <c r="Q4967" s="133">
        <v>4017.6280404639524</v>
      </c>
      <c r="R4967" s="426">
        <v>1.1397000655975524</v>
      </c>
    </row>
    <row r="4968" spans="1:18">
      <c r="A4968" s="134">
        <f t="shared" si="77"/>
        <v>4963</v>
      </c>
      <c r="B4968" s="131">
        <v>8242466.738649969</v>
      </c>
      <c r="C4968" s="131">
        <v>9650187.9182992391</v>
      </c>
      <c r="D4968" s="131">
        <v>1522426.1149548767</v>
      </c>
      <c r="E4968" s="131">
        <v>4188455.2560197422</v>
      </c>
      <c r="F4968" s="133">
        <v>207275816748.98712</v>
      </c>
      <c r="G4968" s="133">
        <v>36565253042.824989</v>
      </c>
      <c r="H4968" s="133">
        <v>361544224714.74353</v>
      </c>
      <c r="I4968" s="133">
        <v>14405601569179.895</v>
      </c>
      <c r="J4968" s="133">
        <v>244448487795.59821</v>
      </c>
      <c r="K4968" s="133">
        <v>123994691272.43716</v>
      </c>
      <c r="L4968" s="133">
        <v>3332101001685.3262</v>
      </c>
      <c r="M4968" s="133">
        <v>18467689974648</v>
      </c>
      <c r="N4968" s="133">
        <v>19641790884311.457</v>
      </c>
      <c r="O4968" s="132">
        <v>0.63356861034991363</v>
      </c>
      <c r="P4968" s="132">
        <v>0.71047225753298915</v>
      </c>
      <c r="Q4968" s="133">
        <v>4845.0396853259635</v>
      </c>
      <c r="R4968" s="426">
        <v>1.1109734805116831</v>
      </c>
    </row>
    <row r="4969" spans="1:18">
      <c r="A4969" s="134">
        <f t="shared" si="77"/>
        <v>4964</v>
      </c>
      <c r="B4969" s="131">
        <v>11715656.320187915</v>
      </c>
      <c r="C4969" s="131">
        <v>22562498.475818612</v>
      </c>
      <c r="D4969" s="131">
        <v>723823.20455731591</v>
      </c>
      <c r="E4969" s="131">
        <v>3120466.5131803346</v>
      </c>
      <c r="F4969" s="133">
        <v>240479094151.6167</v>
      </c>
      <c r="G4969" s="133">
        <v>48181089873.042648</v>
      </c>
      <c r="H4969" s="133">
        <v>606087227664.75366</v>
      </c>
      <c r="I4969" s="133">
        <v>29892318110076.078</v>
      </c>
      <c r="J4969" s="133">
        <v>152126183614.05496</v>
      </c>
      <c r="K4969" s="133">
        <v>83104730854.14769</v>
      </c>
      <c r="L4969" s="133">
        <v>1666108167867.1235</v>
      </c>
      <c r="M4969" s="133">
        <v>32399744420076.16</v>
      </c>
      <c r="N4969" s="133">
        <v>34426688927321.172</v>
      </c>
      <c r="O4969" s="132">
        <v>0.73000324879790268</v>
      </c>
      <c r="P4969" s="132">
        <v>0.80103119614558316</v>
      </c>
      <c r="Q4969" s="133">
        <v>8492.0298291369436</v>
      </c>
      <c r="R4969" s="426">
        <v>1.0315365747401659</v>
      </c>
    </row>
    <row r="4970" spans="1:18">
      <c r="A4970" s="134">
        <f t="shared" si="77"/>
        <v>4965</v>
      </c>
      <c r="B4970" s="131">
        <v>11359553.861004772</v>
      </c>
      <c r="C4970" s="131">
        <v>9451984.8383125495</v>
      </c>
      <c r="D4970" s="131">
        <v>956007.54912438313</v>
      </c>
      <c r="E4970" s="131">
        <v>5405765.1699326616</v>
      </c>
      <c r="F4970" s="133">
        <v>232653477167.06326</v>
      </c>
      <c r="G4970" s="133">
        <v>34554010692.127701</v>
      </c>
      <c r="H4970" s="133">
        <v>737822184334.35071</v>
      </c>
      <c r="I4970" s="133">
        <v>16261238841181.678</v>
      </c>
      <c r="J4970" s="133">
        <v>244901628433.07816</v>
      </c>
      <c r="K4970" s="133">
        <v>132689050795.1012</v>
      </c>
      <c r="L4970" s="133">
        <v>2713772843972.6089</v>
      </c>
      <c r="M4970" s="133">
        <v>20090424548716.816</v>
      </c>
      <c r="N4970" s="133">
        <v>21511618227025.402</v>
      </c>
      <c r="O4970" s="132">
        <v>0.63237457328165958</v>
      </c>
      <c r="P4970" s="132">
        <v>0.70003209850326831</v>
      </c>
      <c r="Q4970" s="133">
        <v>5306.2699129317716</v>
      </c>
      <c r="R4970" s="426">
        <v>1.2713452863783097</v>
      </c>
    </row>
    <row r="4971" spans="1:18">
      <c r="A4971" s="134">
        <f t="shared" si="77"/>
        <v>4966</v>
      </c>
      <c r="B4971" s="131">
        <v>8381084.336501386</v>
      </c>
      <c r="C4971" s="131">
        <v>5650246.4714904893</v>
      </c>
      <c r="D4971" s="131">
        <v>854020.59681701742</v>
      </c>
      <c r="E4971" s="131">
        <v>3842530.5882635331</v>
      </c>
      <c r="F4971" s="133">
        <v>164753232270.71271</v>
      </c>
      <c r="G4971" s="133">
        <v>39064744435.292999</v>
      </c>
      <c r="H4971" s="133">
        <v>112908679411.5336</v>
      </c>
      <c r="I4971" s="133">
        <v>10291313987413.813</v>
      </c>
      <c r="J4971" s="133">
        <v>146878491787.35556</v>
      </c>
      <c r="K4971" s="133">
        <v>83045778251.194</v>
      </c>
      <c r="L4971" s="133">
        <v>1624118754218.6436</v>
      </c>
      <c r="M4971" s="133">
        <v>12258265691082.539</v>
      </c>
      <c r="N4971" s="133">
        <v>13064778568518.008</v>
      </c>
      <c r="O4971" s="132">
        <v>0.6068039948972338</v>
      </c>
      <c r="P4971" s="132">
        <v>0.66632288418921648</v>
      </c>
      <c r="Q4971" s="133">
        <v>3222.688349412434</v>
      </c>
      <c r="R4971" s="426">
        <v>0.99249456663656244</v>
      </c>
    </row>
    <row r="4972" spans="1:18">
      <c r="A4972" s="134">
        <f t="shared" si="77"/>
        <v>4967</v>
      </c>
      <c r="B4972" s="131">
        <v>6168819.0064336564</v>
      </c>
      <c r="C4972" s="131">
        <v>3714559.9758696291</v>
      </c>
      <c r="D4972" s="131">
        <v>745770.17416989303</v>
      </c>
      <c r="E4972" s="131">
        <v>4485581.4864721298</v>
      </c>
      <c r="F4972" s="133">
        <v>201274381874.44186</v>
      </c>
      <c r="G4972" s="133">
        <v>44559944035.876823</v>
      </c>
      <c r="H4972" s="133">
        <v>513470283626.84027</v>
      </c>
      <c r="I4972" s="133">
        <v>8841157836797.0859</v>
      </c>
      <c r="J4972" s="133">
        <v>252995868938.9017</v>
      </c>
      <c r="K4972" s="133">
        <v>56075205127.484772</v>
      </c>
      <c r="L4972" s="133">
        <v>1711035254424.8757</v>
      </c>
      <c r="M4972" s="133">
        <v>11374734448915.188</v>
      </c>
      <c r="N4972" s="133">
        <v>12247651094950.531</v>
      </c>
      <c r="O4972" s="132">
        <v>0.57702074055033081</v>
      </c>
      <c r="P4972" s="132">
        <v>0.653191794052559</v>
      </c>
      <c r="Q4972" s="133">
        <v>3021.1275517884883</v>
      </c>
      <c r="R4972" s="426">
        <v>1.1744252111452969</v>
      </c>
    </row>
    <row r="4973" spans="1:18">
      <c r="A4973" s="134">
        <f t="shared" si="77"/>
        <v>4968</v>
      </c>
      <c r="B4973" s="131">
        <v>11737292.304059839</v>
      </c>
      <c r="C4973" s="131">
        <v>8186628.0283224955</v>
      </c>
      <c r="D4973" s="131">
        <v>1105874.928593172</v>
      </c>
      <c r="E4973" s="131">
        <v>6149255.5703924596</v>
      </c>
      <c r="F4973" s="133">
        <v>256794494211.79745</v>
      </c>
      <c r="G4973" s="133">
        <v>58306508123.274277</v>
      </c>
      <c r="H4973" s="133">
        <v>136119297540.05392</v>
      </c>
      <c r="I4973" s="133">
        <v>14229950826522.809</v>
      </c>
      <c r="J4973" s="133">
        <v>429880189315.47107</v>
      </c>
      <c r="K4973" s="133">
        <v>62390180650.210991</v>
      </c>
      <c r="L4973" s="133">
        <v>2318049412903.9595</v>
      </c>
      <c r="M4973" s="133">
        <v>17176389906932.504</v>
      </c>
      <c r="N4973" s="133">
        <v>18318665615449.934</v>
      </c>
      <c r="O4973" s="132">
        <v>0.60747182171662695</v>
      </c>
      <c r="P4973" s="132">
        <v>0.66559338074591268</v>
      </c>
      <c r="Q4973" s="133">
        <v>4518.6644340034372</v>
      </c>
      <c r="R4973" s="426">
        <v>1.0789328116475898</v>
      </c>
    </row>
    <row r="4974" spans="1:18">
      <c r="A4974" s="134">
        <f t="shared" si="77"/>
        <v>4969</v>
      </c>
      <c r="B4974" s="131">
        <v>14383620.08440892</v>
      </c>
      <c r="C4974" s="131">
        <v>12006556.666418923</v>
      </c>
      <c r="D4974" s="131">
        <v>932820.07069502957</v>
      </c>
      <c r="E4974" s="131">
        <v>5449936.0486837402</v>
      </c>
      <c r="F4974" s="133">
        <v>236475583953.25143</v>
      </c>
      <c r="G4974" s="133">
        <v>69719722654.440277</v>
      </c>
      <c r="H4974" s="133">
        <v>637867763920.19604</v>
      </c>
      <c r="I4974" s="133">
        <v>16341719716608.301</v>
      </c>
      <c r="J4974" s="133">
        <v>394740178841.99493</v>
      </c>
      <c r="K4974" s="133">
        <v>111810035048.7469</v>
      </c>
      <c r="L4974" s="133">
        <v>2074684774051.3718</v>
      </c>
      <c r="M4974" s="133">
        <v>19560822468470.609</v>
      </c>
      <c r="N4974" s="133">
        <v>20732859403380.723</v>
      </c>
      <c r="O4974" s="132">
        <v>0.61566117555478606</v>
      </c>
      <c r="P4974" s="132">
        <v>0.67294485699591855</v>
      </c>
      <c r="Q4974" s="133">
        <v>5114.1735084806915</v>
      </c>
      <c r="R4974" s="426">
        <v>1.0377634602703367</v>
      </c>
    </row>
    <row r="4975" spans="1:18">
      <c r="A4975" s="134">
        <f t="shared" si="77"/>
        <v>4970</v>
      </c>
      <c r="B4975" s="131">
        <v>6987818.4323652321</v>
      </c>
      <c r="C4975" s="131">
        <v>12152469.4913345</v>
      </c>
      <c r="D4975" s="131">
        <v>980557.52890928928</v>
      </c>
      <c r="E4975" s="131">
        <v>5746624.022420574</v>
      </c>
      <c r="F4975" s="133">
        <v>225820381076.20844</v>
      </c>
      <c r="G4975" s="133">
        <v>38683446451.356178</v>
      </c>
      <c r="H4975" s="133">
        <v>658859968659.2196</v>
      </c>
      <c r="I4975" s="133">
        <v>18408087660144.473</v>
      </c>
      <c r="J4975" s="133">
        <v>380303957909.30884</v>
      </c>
      <c r="K4975" s="133">
        <v>70212214365.863327</v>
      </c>
      <c r="L4975" s="133">
        <v>2337681276762.9541</v>
      </c>
      <c r="M4975" s="133">
        <v>21855145077841.816</v>
      </c>
      <c r="N4975" s="133">
        <v>23229138878887.574</v>
      </c>
      <c r="O4975" s="132">
        <v>0.6891387002854239</v>
      </c>
      <c r="P4975" s="132">
        <v>0.75718409683303001</v>
      </c>
      <c r="Q4975" s="133">
        <v>5729.9306558676799</v>
      </c>
      <c r="R4975" s="426">
        <v>1.1190325730143942</v>
      </c>
    </row>
    <row r="4976" spans="1:18">
      <c r="A4976" s="134">
        <f t="shared" si="77"/>
        <v>4971</v>
      </c>
      <c r="B4976" s="131">
        <v>12693696.056644142</v>
      </c>
      <c r="C4976" s="131">
        <v>7824381.0051415749</v>
      </c>
      <c r="D4976" s="131">
        <v>649508.76888408419</v>
      </c>
      <c r="E4976" s="131">
        <v>4605745.964663092</v>
      </c>
      <c r="F4976" s="133">
        <v>161667576253.10782</v>
      </c>
      <c r="G4976" s="133">
        <v>45532169656.478706</v>
      </c>
      <c r="H4976" s="133">
        <v>431363139559.91455</v>
      </c>
      <c r="I4976" s="133">
        <v>11828920806118.963</v>
      </c>
      <c r="J4976" s="133">
        <v>412239945274.96149</v>
      </c>
      <c r="K4976" s="133">
        <v>77472291161.98735</v>
      </c>
      <c r="L4976" s="133">
        <v>1341548325403.0847</v>
      </c>
      <c r="M4976" s="133">
        <v>14091544507518.91</v>
      </c>
      <c r="N4976" s="133">
        <v>14998897629626.236</v>
      </c>
      <c r="O4976" s="132">
        <v>0.59530757695657899</v>
      </c>
      <c r="P4976" s="132">
        <v>0.65758111464241098</v>
      </c>
      <c r="Q4976" s="133">
        <v>3699.7774123399695</v>
      </c>
      <c r="R4976" s="426">
        <v>1.0034842579547329</v>
      </c>
    </row>
    <row r="4977" spans="1:18">
      <c r="A4977" s="134">
        <f t="shared" si="77"/>
        <v>4972</v>
      </c>
      <c r="B4977" s="131">
        <v>10926572.878119787</v>
      </c>
      <c r="C4977" s="131">
        <v>5851164.6821276816</v>
      </c>
      <c r="D4977" s="131">
        <v>1131760.8905380452</v>
      </c>
      <c r="E4977" s="131">
        <v>4586968.2901116442</v>
      </c>
      <c r="F4977" s="133">
        <v>259857447577.87561</v>
      </c>
      <c r="G4977" s="133">
        <v>66367613429.368942</v>
      </c>
      <c r="H4977" s="133">
        <v>731643070797.70532</v>
      </c>
      <c r="I4977" s="133">
        <v>10541667817837.811</v>
      </c>
      <c r="J4977" s="133">
        <v>145396127702.79517</v>
      </c>
      <c r="K4977" s="133">
        <v>126968013544.53381</v>
      </c>
      <c r="L4977" s="133">
        <v>2833562390810.7632</v>
      </c>
      <c r="M4977" s="133">
        <v>14379237420693.607</v>
      </c>
      <c r="N4977" s="133">
        <v>15366275292974.5</v>
      </c>
      <c r="O4977" s="132">
        <v>0.58045182466942857</v>
      </c>
      <c r="P4977" s="132">
        <v>0.65783757602996618</v>
      </c>
      <c r="Q4977" s="133">
        <v>3790.3984442462997</v>
      </c>
      <c r="R4977" s="426">
        <v>1.3037303128175959</v>
      </c>
    </row>
    <row r="4978" spans="1:18">
      <c r="A4978" s="134">
        <f t="shared" si="77"/>
        <v>4973</v>
      </c>
      <c r="B4978" s="131">
        <v>10903974.18580839</v>
      </c>
      <c r="C4978" s="131">
        <v>9067150.1449416336</v>
      </c>
      <c r="D4978" s="131">
        <v>1235784.1928393061</v>
      </c>
      <c r="E4978" s="131">
        <v>6521567.8031710144</v>
      </c>
      <c r="F4978" s="133">
        <v>237081961585.31036</v>
      </c>
      <c r="G4978" s="133">
        <v>57946959194.226021</v>
      </c>
      <c r="H4978" s="133">
        <v>209678462470.97549</v>
      </c>
      <c r="I4978" s="133">
        <v>14358275737712.91</v>
      </c>
      <c r="J4978" s="133">
        <v>359337315306.55542</v>
      </c>
      <c r="K4978" s="133">
        <v>152993329873.13199</v>
      </c>
      <c r="L4978" s="133">
        <v>2314569155391.4883</v>
      </c>
      <c r="M4978" s="133">
        <v>17394854000755.061</v>
      </c>
      <c r="N4978" s="133">
        <v>18476981685994.918</v>
      </c>
      <c r="O4978" s="132">
        <v>0.59686598146810665</v>
      </c>
      <c r="P4978" s="132">
        <v>0.65834041781869346</v>
      </c>
      <c r="Q4978" s="133">
        <v>4557.7162520954407</v>
      </c>
      <c r="R4978" s="426">
        <v>0.95095734775959928</v>
      </c>
    </row>
    <row r="4979" spans="1:18">
      <c r="A4979" s="134">
        <f t="shared" si="77"/>
        <v>4974</v>
      </c>
      <c r="B4979" s="131">
        <v>9090719.917425761</v>
      </c>
      <c r="C4979" s="131">
        <v>16230316.534104368</v>
      </c>
      <c r="D4979" s="131">
        <v>1067513.3285910084</v>
      </c>
      <c r="E4979" s="131">
        <v>4921967.7835394125</v>
      </c>
      <c r="F4979" s="133">
        <v>255679606128.51645</v>
      </c>
      <c r="G4979" s="133">
        <v>62526844256.612823</v>
      </c>
      <c r="H4979" s="133">
        <v>741437664709.54614</v>
      </c>
      <c r="I4979" s="133">
        <v>21409166340780.965</v>
      </c>
      <c r="J4979" s="133">
        <v>297507627149.33002</v>
      </c>
      <c r="K4979" s="133">
        <v>82745751058.394043</v>
      </c>
      <c r="L4979" s="133">
        <v>2294963314658.5732</v>
      </c>
      <c r="M4979" s="133">
        <v>24825820698356.809</v>
      </c>
      <c r="N4979" s="133">
        <v>26352752971978.531</v>
      </c>
      <c r="O4979" s="132">
        <v>0.70575019174351039</v>
      </c>
      <c r="P4979" s="132">
        <v>0.77209799350600794</v>
      </c>
      <c r="Q4979" s="133">
        <v>6500.4324055201114</v>
      </c>
      <c r="R4979" s="426">
        <v>1.0320724175183364</v>
      </c>
    </row>
    <row r="4980" spans="1:18">
      <c r="A4980" s="134">
        <f t="shared" si="77"/>
        <v>4975</v>
      </c>
      <c r="B4980" s="131">
        <v>11983800.393257964</v>
      </c>
      <c r="C4980" s="131">
        <v>5242943.2688909285</v>
      </c>
      <c r="D4980" s="131">
        <v>1004453.6299226376</v>
      </c>
      <c r="E4980" s="131">
        <v>4466719.236884173</v>
      </c>
      <c r="F4980" s="133">
        <v>271882573217.69501</v>
      </c>
      <c r="G4980" s="133">
        <v>49608908215.70578</v>
      </c>
      <c r="H4980" s="133">
        <v>692248178771.84619</v>
      </c>
      <c r="I4980" s="133">
        <v>11302939852434.463</v>
      </c>
      <c r="J4980" s="133">
        <v>260055217512.60541</v>
      </c>
      <c r="K4980" s="133">
        <v>128785770188.50259</v>
      </c>
      <c r="L4980" s="133">
        <v>2495134523726.1392</v>
      </c>
      <c r="M4980" s="133">
        <v>14879163542633.555</v>
      </c>
      <c r="N4980" s="133">
        <v>15993922182733.029</v>
      </c>
      <c r="O4980" s="132">
        <v>0.57825953574771649</v>
      </c>
      <c r="P4980" s="132">
        <v>0.65494296041077249</v>
      </c>
      <c r="Q4980" s="133">
        <v>3945.2200746751428</v>
      </c>
      <c r="R4980" s="426">
        <v>1.3210308450415</v>
      </c>
    </row>
    <row r="4981" spans="1:18">
      <c r="A4981" s="134">
        <f t="shared" si="77"/>
        <v>4976</v>
      </c>
      <c r="B4981" s="131">
        <v>10410036.957436476</v>
      </c>
      <c r="C4981" s="131">
        <v>6599087.7389505301</v>
      </c>
      <c r="D4981" s="131">
        <v>1006341.8581954781</v>
      </c>
      <c r="E4981" s="131">
        <v>5335255.7562762918</v>
      </c>
      <c r="F4981" s="133">
        <v>215406311301.76874</v>
      </c>
      <c r="G4981" s="133">
        <v>44748654259.249062</v>
      </c>
      <c r="H4981" s="133">
        <v>929884657643.29407</v>
      </c>
      <c r="I4981" s="133">
        <v>10463389583114.566</v>
      </c>
      <c r="J4981" s="133">
        <v>349632948128.58435</v>
      </c>
      <c r="K4981" s="133">
        <v>79366678571.350418</v>
      </c>
      <c r="L4981" s="133">
        <v>2092870498981.9751</v>
      </c>
      <c r="M4981" s="133">
        <v>13915144366439.77</v>
      </c>
      <c r="N4981" s="133">
        <v>14964470365190.961</v>
      </c>
      <c r="O4981" s="132">
        <v>0.5938517313946714</v>
      </c>
      <c r="P4981" s="132">
        <v>0.6600697020198425</v>
      </c>
      <c r="Q4981" s="133">
        <v>3691.2852405503108</v>
      </c>
      <c r="R4981" s="426">
        <v>1.0480068586048743</v>
      </c>
    </row>
    <row r="4982" spans="1:18">
      <c r="A4982" s="134">
        <f t="shared" si="77"/>
        <v>4977</v>
      </c>
      <c r="B4982" s="131">
        <v>4474455.521397179</v>
      </c>
      <c r="C4982" s="131">
        <v>3800123.1058095065</v>
      </c>
      <c r="D4982" s="131">
        <v>578380.96076986718</v>
      </c>
      <c r="E4982" s="131">
        <v>4623551.1981898146</v>
      </c>
      <c r="F4982" s="133">
        <v>215510593050.68927</v>
      </c>
      <c r="G4982" s="133">
        <v>35611578117.54052</v>
      </c>
      <c r="H4982" s="133">
        <v>417696463847.64978</v>
      </c>
      <c r="I4982" s="133">
        <v>7531465933950.0059</v>
      </c>
      <c r="J4982" s="133">
        <v>321616211672.08362</v>
      </c>
      <c r="K4982" s="133">
        <v>46228288273.41893</v>
      </c>
      <c r="L4982" s="133">
        <v>1159814590293.5176</v>
      </c>
      <c r="M4982" s="133">
        <v>9476821488036.6758</v>
      </c>
      <c r="N4982" s="133">
        <v>10248698451271.318</v>
      </c>
      <c r="O4982" s="132">
        <v>0.61091809838744904</v>
      </c>
      <c r="P4982" s="132">
        <v>0.67063973805219312</v>
      </c>
      <c r="Q4982" s="133">
        <v>2528.0459919268174</v>
      </c>
      <c r="R4982" s="426">
        <v>1.0459719075247367</v>
      </c>
    </row>
    <row r="4983" spans="1:18">
      <c r="A4983" s="134">
        <f t="shared" si="77"/>
        <v>4978</v>
      </c>
      <c r="B4983" s="131">
        <v>7235808.6448968276</v>
      </c>
      <c r="C4983" s="131">
        <v>3630102.6588451294</v>
      </c>
      <c r="D4983" s="131">
        <v>762232.42980601697</v>
      </c>
      <c r="E4983" s="131">
        <v>4659798.3746267892</v>
      </c>
      <c r="F4983" s="133">
        <v>247833743456.4975</v>
      </c>
      <c r="G4983" s="133">
        <v>58527364553.948708</v>
      </c>
      <c r="H4983" s="133">
        <v>665041041264.42578</v>
      </c>
      <c r="I4983" s="133">
        <v>7998611263376.1621</v>
      </c>
      <c r="J4983" s="133">
        <v>283331618448.44806</v>
      </c>
      <c r="K4983" s="133">
        <v>63747517918.371353</v>
      </c>
      <c r="L4983" s="133">
        <v>1788972313452.8711</v>
      </c>
      <c r="M4983" s="133">
        <v>10799703754460.277</v>
      </c>
      <c r="N4983" s="133">
        <v>11589443676786.01</v>
      </c>
      <c r="O4983" s="132">
        <v>0.60186191350629648</v>
      </c>
      <c r="P4983" s="132">
        <v>0.68013658550031608</v>
      </c>
      <c r="Q4983" s="133">
        <v>2858.7675571746449</v>
      </c>
      <c r="R4983" s="426">
        <v>1.132129598955002</v>
      </c>
    </row>
    <row r="4984" spans="1:18">
      <c r="A4984" s="134">
        <f t="shared" si="77"/>
        <v>4979</v>
      </c>
      <c r="B4984" s="131">
        <v>7490833.8357043359</v>
      </c>
      <c r="C4984" s="131">
        <v>6763284.4311529212</v>
      </c>
      <c r="D4984" s="131">
        <v>909530.90101203031</v>
      </c>
      <c r="E4984" s="131">
        <v>8549126.3753181621</v>
      </c>
      <c r="F4984" s="133">
        <v>200960513097.68192</v>
      </c>
      <c r="G4984" s="133">
        <v>56972416653.868111</v>
      </c>
      <c r="H4984" s="133">
        <v>411717158698.11945</v>
      </c>
      <c r="I4984" s="133">
        <v>13352506223902.934</v>
      </c>
      <c r="J4984" s="133">
        <v>489201723343.51929</v>
      </c>
      <c r="K4984" s="133">
        <v>106877800287.03908</v>
      </c>
      <c r="L4984" s="133">
        <v>2304776861015.3193</v>
      </c>
      <c r="M4984" s="133">
        <v>16665079767246.93</v>
      </c>
      <c r="N4984" s="133">
        <v>17810090516623.703</v>
      </c>
      <c r="O4984" s="132">
        <v>0.60373624478847954</v>
      </c>
      <c r="P4984" s="132">
        <v>0.67792699424159075</v>
      </c>
      <c r="Q4984" s="133">
        <v>4393.2142369570065</v>
      </c>
      <c r="R4984" s="426">
        <v>1.1224001248827526</v>
      </c>
    </row>
    <row r="4985" spans="1:18">
      <c r="A4985" s="134">
        <f t="shared" si="77"/>
        <v>4980</v>
      </c>
      <c r="B4985" s="131">
        <v>8989393.2698684875</v>
      </c>
      <c r="C4985" s="131">
        <v>16932643.365769923</v>
      </c>
      <c r="D4985" s="131">
        <v>988350.82610958</v>
      </c>
      <c r="E4985" s="131">
        <v>2751008.7232778491</v>
      </c>
      <c r="F4985" s="133">
        <v>224744485514.87445</v>
      </c>
      <c r="G4985" s="133">
        <v>41368094842.873245</v>
      </c>
      <c r="H4985" s="133">
        <v>296194354246.79132</v>
      </c>
      <c r="I4985" s="133">
        <v>23270006756296.297</v>
      </c>
      <c r="J4985" s="133">
        <v>125679421524.95026</v>
      </c>
      <c r="K4985" s="133">
        <v>52357471862.118263</v>
      </c>
      <c r="L4985" s="133">
        <v>1901513170163.3342</v>
      </c>
      <c r="M4985" s="133">
        <v>25645751174093.492</v>
      </c>
      <c r="N4985" s="133">
        <v>27155280068602.395</v>
      </c>
      <c r="O4985" s="132">
        <v>0.73241471846792239</v>
      </c>
      <c r="P4985" s="132">
        <v>0.79547988078260479</v>
      </c>
      <c r="Q4985" s="133">
        <v>6698.3917288116418</v>
      </c>
      <c r="R4985" s="426">
        <v>1.0929142221340613</v>
      </c>
    </row>
    <row r="4986" spans="1:18">
      <c r="A4986" s="134">
        <f t="shared" si="77"/>
        <v>4981</v>
      </c>
      <c r="B4986" s="131">
        <v>11608960.986676611</v>
      </c>
      <c r="C4986" s="131">
        <v>7600695.9710482033</v>
      </c>
      <c r="D4986" s="131">
        <v>1463876.4181172957</v>
      </c>
      <c r="E4986" s="131">
        <v>4217985.9609667715</v>
      </c>
      <c r="F4986" s="133">
        <v>269783572000.67377</v>
      </c>
      <c r="G4986" s="133">
        <v>92030426076.19136</v>
      </c>
      <c r="H4986" s="133">
        <v>578312105453.07874</v>
      </c>
      <c r="I4986" s="133">
        <v>13863198535409.813</v>
      </c>
      <c r="J4986" s="133">
        <v>248521719855.90039</v>
      </c>
      <c r="K4986" s="133">
        <v>187214705963.8956</v>
      </c>
      <c r="L4986" s="133">
        <v>2966872187834.2041</v>
      </c>
      <c r="M4986" s="133">
        <v>17844119254516.891</v>
      </c>
      <c r="N4986" s="133">
        <v>18977253669480.781</v>
      </c>
      <c r="O4986" s="132">
        <v>0.61539732101693068</v>
      </c>
      <c r="P4986" s="132">
        <v>0.69084610379931077</v>
      </c>
      <c r="Q4986" s="133">
        <v>4681.118320049527</v>
      </c>
      <c r="R4986" s="426">
        <v>0.99339654035927072</v>
      </c>
    </row>
    <row r="4987" spans="1:18">
      <c r="A4987" s="134">
        <f t="shared" si="77"/>
        <v>4982</v>
      </c>
      <c r="B4987" s="131">
        <v>13651278.837007252</v>
      </c>
      <c r="C4987" s="131">
        <v>5775234.1558729503</v>
      </c>
      <c r="D4987" s="131">
        <v>645677.97249625938</v>
      </c>
      <c r="E4987" s="131">
        <v>6378113.1296716705</v>
      </c>
      <c r="F4987" s="133">
        <v>230303943229.89697</v>
      </c>
      <c r="G4987" s="133">
        <v>58585094568.38588</v>
      </c>
      <c r="H4987" s="133">
        <v>945913290199.14856</v>
      </c>
      <c r="I4987" s="133">
        <v>9897943702673.6152</v>
      </c>
      <c r="J4987" s="133">
        <v>421522901422.00696</v>
      </c>
      <c r="K4987" s="133">
        <v>66813928067.370033</v>
      </c>
      <c r="L4987" s="133">
        <v>1722833703332.5183</v>
      </c>
      <c r="M4987" s="133">
        <v>13055027525694.658</v>
      </c>
      <c r="N4987" s="133">
        <v>13959546807979.797</v>
      </c>
      <c r="O4987" s="132">
        <v>0.53613963671759901</v>
      </c>
      <c r="P4987" s="132">
        <v>0.59830508001804117</v>
      </c>
      <c r="Q4987" s="133">
        <v>3443.4007913122341</v>
      </c>
      <c r="R4987" s="426">
        <v>1.2933312179593264</v>
      </c>
    </row>
    <row r="4988" spans="1:18">
      <c r="A4988" s="134">
        <f t="shared" si="77"/>
        <v>4983</v>
      </c>
      <c r="B4988" s="131">
        <v>12581824.885232273</v>
      </c>
      <c r="C4988" s="131">
        <v>4714357.06796687</v>
      </c>
      <c r="D4988" s="131">
        <v>1658104.9778706355</v>
      </c>
      <c r="E4988" s="131">
        <v>4549812.4511841061</v>
      </c>
      <c r="F4988" s="133">
        <v>184389843073.03229</v>
      </c>
      <c r="G4988" s="133">
        <v>51495962652.88002</v>
      </c>
      <c r="H4988" s="133">
        <v>904016074725.91699</v>
      </c>
      <c r="I4988" s="133">
        <v>9721180478128.627</v>
      </c>
      <c r="J4988" s="133">
        <v>277581349490.94348</v>
      </c>
      <c r="K4988" s="133">
        <v>166681706028.33789</v>
      </c>
      <c r="L4988" s="133">
        <v>4157636844678.5757</v>
      </c>
      <c r="M4988" s="133">
        <v>15227096453052.4</v>
      </c>
      <c r="N4988" s="133">
        <v>16390217076085.141</v>
      </c>
      <c r="O4988" s="132">
        <v>0.58980062350471563</v>
      </c>
      <c r="P4988" s="132">
        <v>0.66651688183052282</v>
      </c>
      <c r="Q4988" s="133">
        <v>4042.9741184225804</v>
      </c>
      <c r="R4988" s="426">
        <v>1.0740327739118953</v>
      </c>
    </row>
    <row r="4989" spans="1:18">
      <c r="A4989" s="134">
        <f t="shared" si="77"/>
        <v>4984</v>
      </c>
      <c r="B4989" s="131">
        <v>11226944.689778551</v>
      </c>
      <c r="C4989" s="131">
        <v>6491501.5091374535</v>
      </c>
      <c r="D4989" s="131">
        <v>869491.04998400807</v>
      </c>
      <c r="E4989" s="131">
        <v>5884711.7700134311</v>
      </c>
      <c r="F4989" s="133">
        <v>259472080282.03687</v>
      </c>
      <c r="G4989" s="133">
        <v>58827195064.918915</v>
      </c>
      <c r="H4989" s="133">
        <v>776007918961.9292</v>
      </c>
      <c r="I4989" s="133">
        <v>12644331376078.396</v>
      </c>
      <c r="J4989" s="133">
        <v>333783635290.73718</v>
      </c>
      <c r="K4989" s="133">
        <v>91813298595.620117</v>
      </c>
      <c r="L4989" s="133">
        <v>2060027282441.2227</v>
      </c>
      <c r="M4989" s="133">
        <v>15905963511367.906</v>
      </c>
      <c r="N4989" s="133">
        <v>17005139284501.393</v>
      </c>
      <c r="O4989" s="132">
        <v>0.58633005686014494</v>
      </c>
      <c r="P4989" s="132">
        <v>0.66353297336470862</v>
      </c>
      <c r="Q4989" s="133">
        <v>4194.6569522697073</v>
      </c>
      <c r="R4989" s="426">
        <v>1.1899372815381946</v>
      </c>
    </row>
    <row r="4990" spans="1:18">
      <c r="A4990" s="134">
        <f t="shared" si="77"/>
        <v>4985</v>
      </c>
      <c r="B4990" s="131">
        <v>6049771.631122563</v>
      </c>
      <c r="C4990" s="131">
        <v>3318756.8215401773</v>
      </c>
      <c r="D4990" s="131">
        <v>809880.94698351843</v>
      </c>
      <c r="E4990" s="131">
        <v>5346399.512406731</v>
      </c>
      <c r="F4990" s="133">
        <v>167544395210.34235</v>
      </c>
      <c r="G4990" s="133">
        <v>31162711625.969124</v>
      </c>
      <c r="H4990" s="133">
        <v>641503750519.24829</v>
      </c>
      <c r="I4990" s="133">
        <v>7712287601421.3545</v>
      </c>
      <c r="J4990" s="133">
        <v>406498268618.81158</v>
      </c>
      <c r="K4990" s="133">
        <v>110948539854.80409</v>
      </c>
      <c r="L4990" s="133">
        <v>1674316295540.6292</v>
      </c>
      <c r="M4990" s="133">
        <v>10545554455954.848</v>
      </c>
      <c r="N4990" s="133">
        <v>11387263788197.518</v>
      </c>
      <c r="O4990" s="132">
        <v>0.57525718579641461</v>
      </c>
      <c r="P4990" s="132">
        <v>0.65135680884536096</v>
      </c>
      <c r="Q4990" s="133">
        <v>2808.895853033428</v>
      </c>
      <c r="R4990" s="426">
        <v>1.0230453352615765</v>
      </c>
    </row>
    <row r="4991" spans="1:18">
      <c r="A4991" s="134">
        <f t="shared" si="77"/>
        <v>4986</v>
      </c>
      <c r="B4991" s="131">
        <v>10142844.339912053</v>
      </c>
      <c r="C4991" s="131">
        <v>4976359.1546917297</v>
      </c>
      <c r="D4991" s="131">
        <v>719816.1754688872</v>
      </c>
      <c r="E4991" s="131">
        <v>4210191.2416916899</v>
      </c>
      <c r="F4991" s="133">
        <v>195672338160.15338</v>
      </c>
      <c r="G4991" s="133">
        <v>62251890346.984848</v>
      </c>
      <c r="H4991" s="133">
        <v>336242642529.09357</v>
      </c>
      <c r="I4991" s="133">
        <v>9077253405287.7715</v>
      </c>
      <c r="J4991" s="133">
        <v>208248569646.08157</v>
      </c>
      <c r="K4991" s="133">
        <v>93140088663.344772</v>
      </c>
      <c r="L4991" s="133">
        <v>1405485547036.5952</v>
      </c>
      <c r="M4991" s="133">
        <v>11120370253162.889</v>
      </c>
      <c r="N4991" s="133">
        <v>11864636023637.098</v>
      </c>
      <c r="O4991" s="132">
        <v>0.55430139340549034</v>
      </c>
      <c r="P4991" s="132">
        <v>0.61020414728993611</v>
      </c>
      <c r="Q4991" s="133">
        <v>2926.6492411536997</v>
      </c>
      <c r="R4991" s="426">
        <v>1.013420753071369</v>
      </c>
    </row>
    <row r="4992" spans="1:18">
      <c r="A4992" s="134">
        <f t="shared" si="77"/>
        <v>4987</v>
      </c>
      <c r="B4992" s="131">
        <v>9659638.9966316856</v>
      </c>
      <c r="C4992" s="131">
        <v>4526800.4488444142</v>
      </c>
      <c r="D4992" s="131">
        <v>914304.8426895435</v>
      </c>
      <c r="E4992" s="131">
        <v>4465578.2735178713</v>
      </c>
      <c r="F4992" s="133">
        <v>189960861068.45731</v>
      </c>
      <c r="G4992" s="133">
        <v>55015773890.328102</v>
      </c>
      <c r="H4992" s="133">
        <v>898945718943.5061</v>
      </c>
      <c r="I4992" s="133">
        <v>10445066393802.385</v>
      </c>
      <c r="J4992" s="133">
        <v>240237372653.77457</v>
      </c>
      <c r="K4992" s="133">
        <v>95503145444.367661</v>
      </c>
      <c r="L4992" s="133">
        <v>2465426695259.5615</v>
      </c>
      <c r="M4992" s="133">
        <v>14145179326103.594</v>
      </c>
      <c r="N4992" s="133">
        <v>15254550897009.555</v>
      </c>
      <c r="O4992" s="132">
        <v>0.62428719556704804</v>
      </c>
      <c r="P4992" s="132">
        <v>0.68312315831124604</v>
      </c>
      <c r="Q4992" s="133">
        <v>3762.8393924542561</v>
      </c>
      <c r="R4992" s="426">
        <v>1.203430475558289</v>
      </c>
    </row>
    <row r="4993" spans="1:18">
      <c r="A4993" s="134">
        <f t="shared" si="77"/>
        <v>4988</v>
      </c>
      <c r="B4993" s="131">
        <v>4281689.6780352695</v>
      </c>
      <c r="C4993" s="131">
        <v>2923070.8122831406</v>
      </c>
      <c r="D4993" s="131">
        <v>566877.40852750512</v>
      </c>
      <c r="E4993" s="131">
        <v>4040569.2664498668</v>
      </c>
      <c r="F4993" s="133">
        <v>225112019437.48694</v>
      </c>
      <c r="G4993" s="133">
        <v>54850135649.654831</v>
      </c>
      <c r="H4993" s="133">
        <v>412247819010.67456</v>
      </c>
      <c r="I4993" s="133">
        <v>7706491544361.9268</v>
      </c>
      <c r="J4993" s="133">
        <v>227331548266.84116</v>
      </c>
      <c r="K4993" s="133">
        <v>55839601020.421349</v>
      </c>
      <c r="L4993" s="133">
        <v>1186155610931.3345</v>
      </c>
      <c r="M4993" s="133">
        <v>9588066123591.1973</v>
      </c>
      <c r="N4993" s="133">
        <v>10337127804864.703</v>
      </c>
      <c r="O4993" s="132">
        <v>0.62263024775828435</v>
      </c>
      <c r="P4993" s="132">
        <v>0.70696742939710711</v>
      </c>
      <c r="Q4993" s="133">
        <v>2549.8588566513822</v>
      </c>
      <c r="R4993" s="426">
        <v>1.091061146512363</v>
      </c>
    </row>
    <row r="4994" spans="1:18">
      <c r="A4994" s="134">
        <f t="shared" si="77"/>
        <v>4989</v>
      </c>
      <c r="B4994" s="131">
        <v>13138583.484299693</v>
      </c>
      <c r="C4994" s="131">
        <v>8035003.9242473627</v>
      </c>
      <c r="D4994" s="131">
        <v>762394.09098058357</v>
      </c>
      <c r="E4994" s="131">
        <v>4506457.9535411121</v>
      </c>
      <c r="F4994" s="133">
        <v>214884439783.15686</v>
      </c>
      <c r="G4994" s="133">
        <v>48859101852.536888</v>
      </c>
      <c r="H4994" s="133">
        <v>640715156871.13269</v>
      </c>
      <c r="I4994" s="133">
        <v>11687952587178.822</v>
      </c>
      <c r="J4994" s="133">
        <v>387315554707.24908</v>
      </c>
      <c r="K4994" s="133">
        <v>87420936448.511429</v>
      </c>
      <c r="L4994" s="133">
        <v>1824477544836.7153</v>
      </c>
      <c r="M4994" s="133">
        <v>14627881780042.432</v>
      </c>
      <c r="N4994" s="133">
        <v>15630256490733.295</v>
      </c>
      <c r="O4994" s="132">
        <v>0.59608377409308322</v>
      </c>
      <c r="P4994" s="132">
        <v>0.65822203971268123</v>
      </c>
      <c r="Q4994" s="133">
        <v>3855.5146745765405</v>
      </c>
      <c r="R4994" s="426">
        <v>1.0964592064212932</v>
      </c>
    </row>
    <row r="4995" spans="1:18">
      <c r="A4995" s="134">
        <f t="shared" si="77"/>
        <v>4990</v>
      </c>
      <c r="B4995" s="131">
        <v>11616770.403636999</v>
      </c>
      <c r="C4995" s="131">
        <v>23196580.2176506</v>
      </c>
      <c r="D4995" s="131">
        <v>355863.44981415028</v>
      </c>
      <c r="E4995" s="131">
        <v>3682759.3290631836</v>
      </c>
      <c r="F4995" s="133">
        <v>343401569845.28375</v>
      </c>
      <c r="G4995" s="133">
        <v>80942885153.358429</v>
      </c>
      <c r="H4995" s="133">
        <v>376636684527.6322</v>
      </c>
      <c r="I4995" s="133">
        <v>29364833393228.484</v>
      </c>
      <c r="J4995" s="133">
        <v>274952525741.76172</v>
      </c>
      <c r="K4995" s="133">
        <v>40167622092.799301</v>
      </c>
      <c r="L4995" s="133">
        <v>953143541367.80725</v>
      </c>
      <c r="M4995" s="133">
        <v>31009733766958.488</v>
      </c>
      <c r="N4995" s="133">
        <v>32822431882667.387</v>
      </c>
      <c r="O4995" s="132">
        <v>0.74353965320201254</v>
      </c>
      <c r="P4995" s="132">
        <v>0.8030597826779432</v>
      </c>
      <c r="Q4995" s="133">
        <v>8096.3078151621576</v>
      </c>
      <c r="R4995" s="426">
        <v>1.1978516712792575</v>
      </c>
    </row>
    <row r="4996" spans="1:18">
      <c r="A4996" s="134">
        <f t="shared" si="77"/>
        <v>4991</v>
      </c>
      <c r="B4996" s="131">
        <v>9481657.7338843457</v>
      </c>
      <c r="C4996" s="131">
        <v>8086975.2028842494</v>
      </c>
      <c r="D4996" s="131">
        <v>978391.49860603665</v>
      </c>
      <c r="E4996" s="131">
        <v>4123647.9234939036</v>
      </c>
      <c r="F4996" s="133">
        <v>184985860622.99411</v>
      </c>
      <c r="G4996" s="133">
        <v>49202547675.61853</v>
      </c>
      <c r="H4996" s="133">
        <v>376963763655.66833</v>
      </c>
      <c r="I4996" s="133">
        <v>11073338136550.295</v>
      </c>
      <c r="J4996" s="133">
        <v>285308352179.99701</v>
      </c>
      <c r="K4996" s="133">
        <v>118551664679.51694</v>
      </c>
      <c r="L4996" s="133">
        <v>2351961865240.8755</v>
      </c>
      <c r="M4996" s="133">
        <v>14206123782306.352</v>
      </c>
      <c r="N4996" s="133">
        <v>15045721074084.615</v>
      </c>
      <c r="O4996" s="132">
        <v>0.59908615881561789</v>
      </c>
      <c r="P4996" s="132">
        <v>0.66387428320915154</v>
      </c>
      <c r="Q4996" s="133">
        <v>3711.327349305529</v>
      </c>
      <c r="R4996" s="426">
        <v>1.2378112051200418</v>
      </c>
    </row>
    <row r="4997" spans="1:18">
      <c r="A4997" s="134">
        <f t="shared" si="77"/>
        <v>4992</v>
      </c>
      <c r="B4997" s="131">
        <v>11863041.227281462</v>
      </c>
      <c r="C4997" s="131">
        <v>4613233.3358293809</v>
      </c>
      <c r="D4997" s="131">
        <v>1331306.6628284329</v>
      </c>
      <c r="E4997" s="131">
        <v>5626446.4722571233</v>
      </c>
      <c r="F4997" s="133">
        <v>181238026010.4425</v>
      </c>
      <c r="G4997" s="133">
        <v>56526788594.037842</v>
      </c>
      <c r="H4997" s="133">
        <v>445518512605.55408</v>
      </c>
      <c r="I4997" s="133">
        <v>9047326182401.3848</v>
      </c>
      <c r="J4997" s="133">
        <v>462284218579.3645</v>
      </c>
      <c r="K4997" s="133">
        <v>126639423893.83185</v>
      </c>
      <c r="L4997" s="133">
        <v>3128695188831.7876</v>
      </c>
      <c r="M4997" s="133">
        <v>13210463526311.924</v>
      </c>
      <c r="N4997" s="133">
        <v>14228878537716.025</v>
      </c>
      <c r="O4997" s="132">
        <v>0.55391253698290244</v>
      </c>
      <c r="P4997" s="132">
        <v>0.62717593998863053</v>
      </c>
      <c r="Q4997" s="133">
        <v>3509.8368371277811</v>
      </c>
      <c r="R4997" s="426">
        <v>1.1074410662183796</v>
      </c>
    </row>
    <row r="4998" spans="1:18">
      <c r="A4998" s="134">
        <f t="shared" si="77"/>
        <v>4993</v>
      </c>
      <c r="B4998" s="131">
        <v>10667926.20490817</v>
      </c>
      <c r="C4998" s="131">
        <v>11902129.147870304</v>
      </c>
      <c r="D4998" s="131">
        <v>905776.35138359165</v>
      </c>
      <c r="E4998" s="131">
        <v>5965775.2400852311</v>
      </c>
      <c r="F4998" s="133">
        <v>253275577798.67038</v>
      </c>
      <c r="G4998" s="133">
        <v>41195446071.962067</v>
      </c>
      <c r="H4998" s="133">
        <v>758866242814.3147</v>
      </c>
      <c r="I4998" s="133">
        <v>18651805649744.742</v>
      </c>
      <c r="J4998" s="133">
        <v>548998757133.14667</v>
      </c>
      <c r="K4998" s="133">
        <v>72416134188.438644</v>
      </c>
      <c r="L4998" s="133">
        <v>2168456520781.9246</v>
      </c>
      <c r="M4998" s="133">
        <v>22200543304662.57</v>
      </c>
      <c r="N4998" s="133">
        <v>23717475789199.109</v>
      </c>
      <c r="O4998" s="132">
        <v>0.65974740274801824</v>
      </c>
      <c r="P4998" s="132">
        <v>0.72918961822907735</v>
      </c>
      <c r="Q4998" s="133">
        <v>5850.3886998517783</v>
      </c>
      <c r="R4998" s="426">
        <v>1.1677783740531655</v>
      </c>
    </row>
    <row r="4999" spans="1:18">
      <c r="A4999" s="134">
        <f t="shared" si="77"/>
        <v>4994</v>
      </c>
      <c r="B4999" s="131">
        <v>12032477.646747921</v>
      </c>
      <c r="C4999" s="131">
        <v>7096631.306987863</v>
      </c>
      <c r="D4999" s="131">
        <v>1756373.2056165533</v>
      </c>
      <c r="E4999" s="131">
        <v>6000734.020218743</v>
      </c>
      <c r="F4999" s="133">
        <v>229458849038.38379</v>
      </c>
      <c r="G4999" s="133">
        <v>65161054484.121414</v>
      </c>
      <c r="H4999" s="133">
        <v>700746364861.87805</v>
      </c>
      <c r="I4999" s="133">
        <v>10942475236664.193</v>
      </c>
      <c r="J4999" s="133">
        <v>409342704811.61365</v>
      </c>
      <c r="K4999" s="133">
        <v>158515939958.29761</v>
      </c>
      <c r="L4999" s="133">
        <v>5064972028946.0986</v>
      </c>
      <c r="M4999" s="133">
        <v>17276052275242.082</v>
      </c>
      <c r="N4999" s="133">
        <v>18268296907181.555</v>
      </c>
      <c r="O4999" s="132">
        <v>0.56856851956816601</v>
      </c>
      <c r="P4999" s="132">
        <v>0.65765584990460269</v>
      </c>
      <c r="Q4999" s="133">
        <v>4506.2399869712763</v>
      </c>
      <c r="R4999" s="426">
        <v>1.3925326015967312</v>
      </c>
    </row>
    <row r="5000" spans="1:18">
      <c r="A5000" s="134">
        <f t="shared" ref="A5000:A5005" si="78">A4999+1</f>
        <v>4995</v>
      </c>
      <c r="B5000" s="131">
        <v>10745016.21896752</v>
      </c>
      <c r="C5000" s="131">
        <v>10289630.14781775</v>
      </c>
      <c r="D5000" s="131">
        <v>685210.83998953248</v>
      </c>
      <c r="E5000" s="131">
        <v>4061801.6534945373</v>
      </c>
      <c r="F5000" s="133">
        <v>147652033779.73276</v>
      </c>
      <c r="G5000" s="133">
        <v>45191119154.44429</v>
      </c>
      <c r="H5000" s="133">
        <v>362621811729.41931</v>
      </c>
      <c r="I5000" s="133">
        <v>15183339179105.199</v>
      </c>
      <c r="J5000" s="133">
        <v>262117205003.05618</v>
      </c>
      <c r="K5000" s="133">
        <v>60013436733.316612</v>
      </c>
      <c r="L5000" s="133">
        <v>1259839104693.8474</v>
      </c>
      <c r="M5000" s="133">
        <v>17127930737264.84</v>
      </c>
      <c r="N5000" s="133">
        <v>18223489346248.625</v>
      </c>
      <c r="O5000" s="132">
        <v>0.64760739653438804</v>
      </c>
      <c r="P5000" s="132">
        <v>0.71577328610429003</v>
      </c>
      <c r="Q5000" s="133">
        <v>4495.187307905433</v>
      </c>
      <c r="R5000" s="426">
        <v>1.0715983686682233</v>
      </c>
    </row>
    <row r="5001" spans="1:18">
      <c r="A5001" s="134">
        <f t="shared" si="78"/>
        <v>4996</v>
      </c>
      <c r="B5001" s="131">
        <v>10719525.656981999</v>
      </c>
      <c r="C5001" s="131">
        <v>18474464.788683139</v>
      </c>
      <c r="D5001" s="131">
        <v>642569.98448596452</v>
      </c>
      <c r="E5001" s="131">
        <v>3601803.454637208</v>
      </c>
      <c r="F5001" s="133">
        <v>263312070453.60522</v>
      </c>
      <c r="G5001" s="133">
        <v>58248141858.89621</v>
      </c>
      <c r="H5001" s="133">
        <v>859485942134.53381</v>
      </c>
      <c r="I5001" s="133">
        <v>24348893294961.578</v>
      </c>
      <c r="J5001" s="133">
        <v>215999687062.66788</v>
      </c>
      <c r="K5001" s="133">
        <v>54863217336.140343</v>
      </c>
      <c r="L5001" s="133">
        <v>1375324218351.6006</v>
      </c>
      <c r="M5001" s="133">
        <v>26854566359846.523</v>
      </c>
      <c r="N5001" s="133">
        <v>28519348048884.34</v>
      </c>
      <c r="O5001" s="132">
        <v>0.71361528650400707</v>
      </c>
      <c r="P5001" s="132">
        <v>0.78451094725537296</v>
      </c>
      <c r="Q5001" s="133">
        <v>7034.8663169423635</v>
      </c>
      <c r="R5001" s="426">
        <v>1.0524094259590233</v>
      </c>
    </row>
    <row r="5002" spans="1:18">
      <c r="A5002" s="134">
        <f t="shared" si="78"/>
        <v>4997</v>
      </c>
      <c r="B5002" s="131">
        <v>14256537.260526814</v>
      </c>
      <c r="C5002" s="131">
        <v>22141054.59457659</v>
      </c>
      <c r="D5002" s="131">
        <v>1154280.4267829903</v>
      </c>
      <c r="E5002" s="131">
        <v>3878234.9898682181</v>
      </c>
      <c r="F5002" s="133">
        <v>280062517625.11865</v>
      </c>
      <c r="G5002" s="133">
        <v>61653497872.429031</v>
      </c>
      <c r="H5002" s="133">
        <v>233982013990.34851</v>
      </c>
      <c r="I5002" s="133">
        <v>31210953346379.496</v>
      </c>
      <c r="J5002" s="133">
        <v>212473407873.40735</v>
      </c>
      <c r="K5002" s="133">
        <v>93083205630.977966</v>
      </c>
      <c r="L5002" s="133">
        <v>2789650982315.5732</v>
      </c>
      <c r="M5002" s="133">
        <v>34540142956189.801</v>
      </c>
      <c r="N5002" s="133">
        <v>36679735545369.031</v>
      </c>
      <c r="O5002" s="132">
        <v>0.71675634343365924</v>
      </c>
      <c r="P5002" s="132">
        <v>0.77864172853169511</v>
      </c>
      <c r="Q5002" s="133">
        <v>9047.7887383742054</v>
      </c>
      <c r="R5002" s="426">
        <v>1.1494022972578066</v>
      </c>
    </row>
    <row r="5003" spans="1:18">
      <c r="A5003" s="134">
        <f t="shared" si="78"/>
        <v>4998</v>
      </c>
      <c r="B5003" s="131">
        <v>12475891.711921513</v>
      </c>
      <c r="C5003" s="131">
        <v>5930013.7648031935</v>
      </c>
      <c r="D5003" s="131">
        <v>595850.49529868504</v>
      </c>
      <c r="E5003" s="131">
        <v>3192778.8755870839</v>
      </c>
      <c r="F5003" s="133">
        <v>176148987627.01349</v>
      </c>
      <c r="G5003" s="133">
        <v>41745923033.685181</v>
      </c>
      <c r="H5003" s="133">
        <v>469550396936.35504</v>
      </c>
      <c r="I5003" s="133">
        <v>8331768794981.9736</v>
      </c>
      <c r="J5003" s="133">
        <v>203846852428.68292</v>
      </c>
      <c r="K5003" s="133">
        <v>90917196691.633881</v>
      </c>
      <c r="L5003" s="133">
        <v>1680852887381.9209</v>
      </c>
      <c r="M5003" s="133">
        <v>10776936128420.566</v>
      </c>
      <c r="N5003" s="133">
        <v>11460479344990.744</v>
      </c>
      <c r="O5003" s="132">
        <v>0.55790991952722768</v>
      </c>
      <c r="P5003" s="132">
        <v>0.61948567566633062</v>
      </c>
      <c r="Q5003" s="133">
        <v>2826.9559311767994</v>
      </c>
      <c r="R5003" s="426">
        <v>1.2140225986700481</v>
      </c>
    </row>
    <row r="5004" spans="1:18">
      <c r="A5004" s="134">
        <f t="shared" si="78"/>
        <v>4999</v>
      </c>
      <c r="B5004" s="131">
        <v>7520176.9938068623</v>
      </c>
      <c r="C5004" s="131">
        <v>4151728.5406584404</v>
      </c>
      <c r="D5004" s="131">
        <v>1309567.7691629694</v>
      </c>
      <c r="E5004" s="131">
        <v>6139389.403307911</v>
      </c>
      <c r="F5004" s="133">
        <v>254417169916.83264</v>
      </c>
      <c r="G5004" s="133">
        <v>67754978259.278183</v>
      </c>
      <c r="H5004" s="133">
        <v>729835541232.57251</v>
      </c>
      <c r="I5004" s="133">
        <v>10093009988650.545</v>
      </c>
      <c r="J5004" s="133">
        <v>368851959697.03821</v>
      </c>
      <c r="K5004" s="133">
        <v>114713666944.47731</v>
      </c>
      <c r="L5004" s="133">
        <v>3554626059367.0342</v>
      </c>
      <c r="M5004" s="133">
        <v>14861037215891.668</v>
      </c>
      <c r="N5004" s="133">
        <v>15897535568034.697</v>
      </c>
      <c r="O5004" s="132">
        <v>0.59042302188808105</v>
      </c>
      <c r="P5004" s="132">
        <v>0.66907659262301367</v>
      </c>
      <c r="Q5004" s="133">
        <v>3921.4443927071279</v>
      </c>
      <c r="R5004" s="426">
        <v>1.2817247589060965</v>
      </c>
    </row>
    <row r="5005" spans="1:18" ht="16.2" thickBot="1">
      <c r="A5005" s="135">
        <f t="shared" si="78"/>
        <v>5000</v>
      </c>
      <c r="B5005" s="137">
        <v>11261204.037851054</v>
      </c>
      <c r="C5005" s="137">
        <v>4149684.7190316007</v>
      </c>
      <c r="D5005" s="137">
        <v>870861.17062752764</v>
      </c>
      <c r="E5005" s="137">
        <v>5621798.9304205906</v>
      </c>
      <c r="F5005" s="138">
        <v>258206568438.12854</v>
      </c>
      <c r="G5005" s="138">
        <v>53619856502.815353</v>
      </c>
      <c r="H5005" s="138">
        <v>695367911732.58899</v>
      </c>
      <c r="I5005" s="138">
        <v>7518192971132.5186</v>
      </c>
      <c r="J5005" s="138">
        <v>264278710657.62653</v>
      </c>
      <c r="K5005" s="138">
        <v>76815650884.748978</v>
      </c>
      <c r="L5005" s="138">
        <v>1539077557058.9175</v>
      </c>
      <c r="M5005" s="138">
        <v>10093732801466.4</v>
      </c>
      <c r="N5005" s="138">
        <v>10872616012407.725</v>
      </c>
      <c r="O5005" s="136">
        <v>0.50509644972762791</v>
      </c>
      <c r="P5005" s="136">
        <v>0.57315233487607342</v>
      </c>
      <c r="Q5005" s="138">
        <v>2681.9477090300256</v>
      </c>
      <c r="R5005" s="427">
        <v>0.95077811789827804</v>
      </c>
    </row>
  </sheetData>
  <sheetProtection algorithmName="SHA-512" hashValue="ivMEGMUo1Jvnlw/y+Nd6gQ7hXYwdWx0TixN7Sp+ZdJhh4EiE54i3wD+RcOnhPqbUHk3RmmVk+8Zxv6vsxEKmfA==" saltValue="MgjpjWZ6X6TJrYsUQkEB+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8608929-a698-4928-a641-a19d61e16053" xsi:nil="true"/>
    <lcf76f155ced4ddcb4097134ff3c332f xmlns="33779e17-1967-4f13-a318-2801655caf3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8A0DEAE0DE4A4CBF492305829C8EB5" ma:contentTypeVersion="21" ma:contentTypeDescription="Create a new document." ma:contentTypeScope="" ma:versionID="8a4c543c5cc96c85a76ae4350ad1d367">
  <xsd:schema xmlns:xsd="http://www.w3.org/2001/XMLSchema" xmlns:xs="http://www.w3.org/2001/XMLSchema" xmlns:p="http://schemas.microsoft.com/office/2006/metadata/properties" xmlns:ns1="http://schemas.microsoft.com/sharepoint/v3" xmlns:ns2="33779e17-1967-4f13-a318-2801655caf35" xmlns:ns3="c8608929-a698-4928-a641-a19d61e16053" targetNamespace="http://schemas.microsoft.com/office/2006/metadata/properties" ma:root="true" ma:fieldsID="88068d6a1f156132d46e0ce823b2b6a3" ns1:_="" ns2:_="" ns3:_="">
    <xsd:import namespace="http://schemas.microsoft.com/sharepoint/v3"/>
    <xsd:import namespace="33779e17-1967-4f13-a318-2801655caf35"/>
    <xsd:import namespace="c8608929-a698-4928-a641-a19d61e160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SearchProperties" minOccurs="0"/>
                <xsd:element ref="ns2:MediaServiceObjectDetectorVersion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779e17-1967-4f13-a318-2801655caf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6e18b15a-258a-4a4d-afe6-2e9b7a1e68d3" ma:termSetId="09814cd3-568e-fe90-9814-8d621ff8fb84" ma:anchorId="fba54fb3-c3e1-fe81-a776-ca4b69148c4d" ma:open="true" ma:isKeyword="false">
      <xsd:complexType>
        <xsd:sequence>
          <xsd:element ref="pc:Terms" minOccurs="0" maxOccurs="1"/>
        </xsd:sequence>
      </xsd:complex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608929-a698-4928-a641-a19d61e1605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e27e57b1-d22f-49ef-97df-90939a92836f}" ma:internalName="TaxCatchAll" ma:showField="CatchAllData" ma:web="c8608929-a698-4928-a641-a19d61e160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F83F61-1657-43B3-8F5A-EA85A074A9FD}">
  <ds:schemaRefs>
    <ds:schemaRef ds:uri="http://schemas.microsoft.com/sharepoint/v3/contenttype/forms"/>
  </ds:schemaRefs>
</ds:datastoreItem>
</file>

<file path=customXml/itemProps2.xml><?xml version="1.0" encoding="utf-8"?>
<ds:datastoreItem xmlns:ds="http://schemas.openxmlformats.org/officeDocument/2006/customXml" ds:itemID="{18B74FDB-27BF-4A6B-829F-4DC2B27B3939}">
  <ds:schemaRefs>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 ds:uri="33779e17-1967-4f13-a318-2801655caf35"/>
    <ds:schemaRef ds:uri="http://schemas.openxmlformats.org/package/2006/metadata/core-properties"/>
    <ds:schemaRef ds:uri="c8608929-a698-4928-a641-a19d61e16053"/>
    <ds:schemaRef ds:uri="http://schemas.microsoft.com/sharepoint/v3"/>
    <ds:schemaRef ds:uri="http://www.w3.org/XML/1998/namespace"/>
    <ds:schemaRef ds:uri="http://purl.org/dc/terms/"/>
  </ds:schemaRefs>
</ds:datastoreItem>
</file>

<file path=customXml/itemProps3.xml><?xml version="1.0" encoding="utf-8"?>
<ds:datastoreItem xmlns:ds="http://schemas.openxmlformats.org/officeDocument/2006/customXml" ds:itemID="{4108B2CE-A37D-474A-A483-82FE745B86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3779e17-1967-4f13-a318-2801655caf35"/>
    <ds:schemaRef ds:uri="c8608929-a698-4928-a641-a19d61e160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of Contents</vt:lpstr>
      <vt:lpstr>ARK Disclosure</vt:lpstr>
      <vt:lpstr>Tesla Valuation Inputs</vt:lpstr>
      <vt:lpstr>Valuation ASP Tables</vt:lpstr>
      <vt:lpstr>Monte Carlo Single Simulation</vt:lpstr>
      <vt:lpstr>Monte Carlo Simulation 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Daniel Maguire</cp:lastModifiedBy>
  <cp:revision/>
  <dcterms:created xsi:type="dcterms:W3CDTF">2020-02-04T15:29:53Z</dcterms:created>
  <dcterms:modified xsi:type="dcterms:W3CDTF">2026-10-19T21:19:08Z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0x0101002A8A0DEAE0DE4A4CBF492305829C8EB5</vt:lpwstr>
  </property>
  <property fmtid="{D5CDD505-2E9C-101B-9397-08002B2CF9AE}" pid="3" name="{A44787D4-0540-4523-9961-78E4036D8C6D}">
    <vt:lpwstr>{1CB6B631-5CA0-4914-A19F-F02C3F2E4EB1}</vt:lpwstr>
  </property>
  <property fmtid="{D5CDD505-2E9C-101B-9397-08002B2CF9AE}" pid="4" name="MediaServiceImageTags">
    <vt:lpwstr/>
  </property>
  <property fmtid="{D5CDD505-2E9C-101B-9397-08002B2CF9AE}" pid="5" name="MSIP_Label_a42a8363-94db-48fb-9abe-0dd959158ef0_Enabled">
    <vt:lpwstr>True</vt:lpwstr>
  </property>
  <property fmtid="{D5CDD505-2E9C-101B-9397-08002B2CF9AE}" pid="6" name="MSIP_Label_a42a8363-94db-48fb-9abe-0dd959158ef0_SiteId">
    <vt:lpwstr>c4b9dabe-d847-41e2-a23a-875983a2c171</vt:lpwstr>
  </property>
  <property fmtid="{D5CDD505-2E9C-101B-9397-08002B2CF9AE}" pid="7" name="MSIP_Label_a42a8363-94db-48fb-9abe-0dd959158ef0_SetDate">
    <vt:lpwstr>2024-10-07T11:53:26Z</vt:lpwstr>
  </property>
  <property fmtid="{D5CDD505-2E9C-101B-9397-08002B2CF9AE}" pid="8" name="MSIP_Label_a42a8363-94db-48fb-9abe-0dd959158ef0_Name">
    <vt:lpwstr>Business Conf.</vt:lpwstr>
  </property>
  <property fmtid="{D5CDD505-2E9C-101B-9397-08002B2CF9AE}" pid="9" name="MSIP_Label_a42a8363-94db-48fb-9abe-0dd959158ef0_ActionId">
    <vt:lpwstr>3968032a-fecf-439b-ab85-abea79c583d3</vt:lpwstr>
  </property>
  <property fmtid="{D5CDD505-2E9C-101B-9397-08002B2CF9AE}" pid="10" name="MSIP_Label_a42a8363-94db-48fb-9abe-0dd959158ef0_Removed">
    <vt:lpwstr>False</vt:lpwstr>
  </property>
  <property fmtid="{D5CDD505-2E9C-101B-9397-08002B2CF9AE}" pid="11" name="MSIP_Label_a42a8363-94db-48fb-9abe-0dd959158ef0_Extended_MSFT_Method">
    <vt:lpwstr>Standard</vt:lpwstr>
  </property>
  <property fmtid="{D5CDD505-2E9C-101B-9397-08002B2CF9AE}" pid="12" name="Sensitivity">
    <vt:lpwstr>Business Conf.</vt:lpwstr>
  </property>
</Properties>
</file>