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Nicholas Grous\OneDrive - Ark Investment Management\Grous\Streaming Work\OTT &amp; Cable\"/>
    </mc:Choice>
  </mc:AlternateContent>
  <xr:revisionPtr revIDLastSave="580" documentId="8_{04C39B8C-9FE2-4E9C-ADD7-64EE9EDC0ADD}" xr6:coauthVersionLast="44" xr6:coauthVersionMax="45" xr10:uidLastSave="{8C7A416F-C530-459F-B59D-8DAF7CC28309}"/>
  <bookViews>
    <workbookView xWindow="-110" yWindow="-110" windowWidth="19420" windowHeight="10420" xr2:uid="{6B35AE25-BD8A-42D4-8938-336988F30551}"/>
  </bookViews>
  <sheets>
    <sheet name="Netflix Content Matrix" sheetId="1" r:id="rId1"/>
    <sheet name="Risk Disclosures" sheetId="2"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7" i="1" l="1"/>
  <c r="C16" i="1"/>
  <c r="F7" i="1" l="1"/>
  <c r="R7" i="1" s="1"/>
  <c r="E8" i="1"/>
  <c r="Q7" i="1"/>
  <c r="G6" i="1"/>
  <c r="H6" i="1" s="1"/>
  <c r="I6" i="1" l="1"/>
  <c r="I8" i="1" s="1"/>
  <c r="H7" i="1"/>
  <c r="G8" i="1"/>
  <c r="H8" i="1"/>
  <c r="Q8" i="1"/>
  <c r="F8" i="1"/>
  <c r="R8" i="1" s="1"/>
  <c r="E9" i="1"/>
  <c r="G7" i="1"/>
  <c r="E10" i="1" l="1"/>
  <c r="G9" i="1"/>
  <c r="H9" i="1"/>
  <c r="Q9" i="1"/>
  <c r="I9" i="1"/>
  <c r="F9" i="1"/>
  <c r="R9" i="1" s="1"/>
  <c r="J6" i="1"/>
  <c r="I7" i="1"/>
  <c r="K6" i="1" l="1"/>
  <c r="J7" i="1"/>
  <c r="J8" i="1"/>
  <c r="J9" i="1"/>
  <c r="E11" i="1"/>
  <c r="F10" i="1"/>
  <c r="R10" i="1" s="1"/>
  <c r="K10" i="1"/>
  <c r="G10" i="1"/>
  <c r="Q10" i="1"/>
  <c r="H10" i="1"/>
  <c r="I10" i="1"/>
  <c r="J10" i="1"/>
  <c r="E12" i="1" l="1"/>
  <c r="I11" i="1"/>
  <c r="F11" i="1"/>
  <c r="R11" i="1" s="1"/>
  <c r="J11" i="1"/>
  <c r="K11" i="1"/>
  <c r="Q11" i="1"/>
  <c r="G11" i="1"/>
  <c r="H11" i="1"/>
  <c r="L6" i="1"/>
  <c r="L11" i="1" s="1"/>
  <c r="K7" i="1"/>
  <c r="K8" i="1"/>
  <c r="K9" i="1"/>
  <c r="M6" i="1" l="1"/>
  <c r="L7" i="1"/>
  <c r="L8" i="1"/>
  <c r="L9" i="1"/>
  <c r="L10" i="1"/>
  <c r="E13" i="1"/>
  <c r="G12" i="1"/>
  <c r="I12" i="1"/>
  <c r="H12" i="1"/>
  <c r="F12" i="1"/>
  <c r="R12" i="1" s="1"/>
  <c r="J12" i="1"/>
  <c r="K12" i="1"/>
  <c r="L12" i="1"/>
  <c r="M12" i="1"/>
  <c r="Q12" i="1"/>
  <c r="E14" i="1" l="1"/>
  <c r="Q13" i="1"/>
  <c r="M13" i="1"/>
  <c r="G13" i="1"/>
  <c r="F13" i="1"/>
  <c r="R13" i="1" s="1"/>
  <c r="H13" i="1"/>
  <c r="I13" i="1"/>
  <c r="J13" i="1"/>
  <c r="K13" i="1"/>
  <c r="L13" i="1"/>
  <c r="N6" i="1"/>
  <c r="N13" i="1" s="1"/>
  <c r="M7" i="1"/>
  <c r="M8" i="1"/>
  <c r="M9" i="1"/>
  <c r="M10" i="1"/>
  <c r="M11" i="1"/>
  <c r="O6" i="1" l="1"/>
  <c r="N7" i="1"/>
  <c r="N8" i="1"/>
  <c r="N9" i="1"/>
  <c r="N10" i="1"/>
  <c r="N11" i="1"/>
  <c r="N12" i="1"/>
  <c r="E15" i="1"/>
  <c r="K14" i="1"/>
  <c r="Q14" i="1"/>
  <c r="L14" i="1"/>
  <c r="M14" i="1"/>
  <c r="N14" i="1"/>
  <c r="F14" i="1"/>
  <c r="R14" i="1" s="1"/>
  <c r="G14" i="1"/>
  <c r="O14" i="1"/>
  <c r="J14" i="1"/>
  <c r="H14" i="1"/>
  <c r="I14" i="1"/>
  <c r="E16" i="1" l="1"/>
  <c r="L16" i="1" s="1"/>
  <c r="I15" i="1"/>
  <c r="K15" i="1"/>
  <c r="J15" i="1"/>
  <c r="Q15" i="1"/>
  <c r="L15" i="1"/>
  <c r="M15" i="1"/>
  <c r="F15" i="1"/>
  <c r="R15" i="1" s="1"/>
  <c r="N15" i="1"/>
  <c r="G15" i="1"/>
  <c r="O15" i="1"/>
  <c r="H15" i="1"/>
  <c r="P6" i="1"/>
  <c r="P15" i="1" s="1"/>
  <c r="O7" i="1"/>
  <c r="O8" i="1"/>
  <c r="O9" i="1"/>
  <c r="O10" i="1"/>
  <c r="O11" i="1"/>
  <c r="O12" i="1"/>
  <c r="O13" i="1"/>
  <c r="P7" i="1" l="1"/>
  <c r="P8" i="1"/>
  <c r="P9" i="1"/>
  <c r="P10" i="1"/>
  <c r="P11" i="1"/>
  <c r="P12" i="1"/>
  <c r="P13" i="1"/>
  <c r="P14" i="1"/>
  <c r="E17" i="1"/>
  <c r="G16" i="1"/>
  <c r="O16" i="1"/>
  <c r="H16" i="1"/>
  <c r="P16" i="1"/>
  <c r="I16" i="1"/>
  <c r="Q16" i="1"/>
  <c r="J16" i="1"/>
  <c r="K16" i="1"/>
  <c r="N16" i="1"/>
  <c r="F16" i="1"/>
  <c r="R16" i="1" s="1"/>
  <c r="M16" i="1"/>
  <c r="M17" i="1" l="1"/>
  <c r="O17" i="1"/>
  <c r="N17" i="1"/>
  <c r="G17" i="1"/>
  <c r="H17" i="1"/>
  <c r="P17" i="1"/>
  <c r="Q17" i="1"/>
  <c r="I17" i="1"/>
  <c r="J17" i="1"/>
  <c r="K17" i="1"/>
  <c r="F17" i="1"/>
  <c r="R17" i="1" s="1"/>
  <c r="L1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Nicholas Grous</author>
  </authors>
  <commentList>
    <comment ref="B13" authorId="0" shapeId="0" xr:uid="{A19C02D9-39EF-462C-B46D-8E51A64DFFAE}">
      <text>
        <r>
          <rPr>
            <b/>
            <sz val="9"/>
            <color indexed="81"/>
            <rFont val="Tahoma"/>
            <family val="2"/>
          </rPr>
          <t>Nicholas Grous:</t>
        </r>
        <r>
          <rPr>
            <sz val="9"/>
            <color indexed="81"/>
            <rFont val="Tahoma"/>
            <family val="2"/>
          </rPr>
          <t xml:space="preserve">
We use Google Trends to estimate the total five year viewership of content. </t>
        </r>
      </text>
    </comment>
    <comment ref="C19" authorId="0" shapeId="0" xr:uid="{AF110C93-68A1-43BB-906B-CA9A259A8373}">
      <text>
        <r>
          <rPr>
            <b/>
            <sz val="9"/>
            <color indexed="81"/>
            <rFont val="Tahoma"/>
            <family val="2"/>
          </rPr>
          <t>Nicholas Grous:</t>
        </r>
        <r>
          <rPr>
            <sz val="9"/>
            <color indexed="81"/>
            <rFont val="Tahoma"/>
            <family val="2"/>
          </rPr>
          <t xml:space="preserve">
$0.17 cents is based on Netflix's global audience.</t>
        </r>
      </text>
    </comment>
  </commentList>
</comments>
</file>

<file path=xl/sharedStrings.xml><?xml version="1.0" encoding="utf-8"?>
<sst xmlns="http://schemas.openxmlformats.org/spreadsheetml/2006/main" count="51" uniqueCount="32">
  <si>
    <t>Netflix Movie Calculator</t>
  </si>
  <si>
    <t>Movie Assumptions</t>
  </si>
  <si>
    <t>First Month Viewing:</t>
  </si>
  <si>
    <t>(Millions)</t>
  </si>
  <si>
    <t>Viewing Length (Hours):</t>
  </si>
  <si>
    <t xml:space="preserve">First Month Viewing </t>
  </si>
  <si>
    <t>Est. 5 Year Total Viewership</t>
  </si>
  <si>
    <t>Budget:</t>
  </si>
  <si>
    <t>Netflix Assumptions</t>
  </si>
  <si>
    <t>Netflix Distribution Costs:</t>
  </si>
  <si>
    <t>Marketing Ratio:</t>
  </si>
  <si>
    <t>Current # of Subs:</t>
  </si>
  <si>
    <t>2024 Expected # of Subs:</t>
  </si>
  <si>
    <t xml:space="preserve">Google Trends </t>
  </si>
  <si>
    <t>Google Search Volume First Month:</t>
  </si>
  <si>
    <t>Expected add'l search volume through 5 years:</t>
  </si>
  <si>
    <t>Five Year Viewing Multiplier:</t>
  </si>
  <si>
    <t xml:space="preserve"> Netflix Matrix</t>
  </si>
  <si>
    <t>Incremental Adds (Millions):</t>
  </si>
  <si>
    <t>Cost Per Hour:</t>
  </si>
  <si>
    <t>Additional Increment (CPH):</t>
  </si>
  <si>
    <t>Other Examples:</t>
  </si>
  <si>
    <t>Triple Frontier</t>
  </si>
  <si>
    <t>Movie Length:</t>
  </si>
  <si>
    <t>The Irishman</t>
  </si>
  <si>
    <t>Bird Box</t>
  </si>
  <si>
    <r>
      <t xml:space="preserve">This work is licensed under a Creative Commons Attribution-Non-Commercial 4.0 International License: </t>
    </r>
    <r>
      <rPr>
        <b/>
        <sz val="11"/>
        <color theme="1"/>
        <rFont val="Calibri"/>
        <family val="2"/>
        <scheme val="minor"/>
      </rPr>
      <t>https://creativecommons.org/licenses/by-nc/4.0/</t>
    </r>
    <r>
      <rPr>
        <sz val="11"/>
        <color theme="1"/>
        <rFont val="Calibri"/>
        <family val="2"/>
        <scheme val="minor"/>
      </rPr>
      <t xml:space="preserve">
You may not use the material for commercial purposes without first obtaining written permission.
2020, ARK Investment Management LLC. All content is original and has been researched and produced by ARK Investment Management LLC (“ARK”) unless otherwise stated herein. 
This material is for informational purposes only and does not constitute, either explicitly or implicitly, any provision of services or products by ARK. Nothing contained herein constitutes investment, legal, tax or other advice and is not to be relied on in making an investment or other decision. Investors should determine for themselves whether a particular service or product is suitable for their investment needs or should seek such professional advice for their particular situation.
This material is intended only to provide observations and views of the author(s) at the time of writing, both of which are subject to change at any time without prior notice. Certain of the statements contained herein are statements of future expectations and other forward-looking statements that are based on ARK's current views and assumptions and involve known and unknown risks and uncertainties that could cause actual results, performance or events to differ materially from those expressed or implied in such statements. Past performance is no guarantee of future results. Equities may decline in value due to both real and perceived general market, economic, and industry conditions. 
For a list of all purchases and sales made by ARK for client accounts during the past year that could be considered by the SEC as recommendations, please go to </t>
    </r>
    <r>
      <rPr>
        <b/>
        <sz val="11"/>
        <color theme="1"/>
        <rFont val="Calibri"/>
        <family val="2"/>
        <scheme val="minor"/>
      </rPr>
      <t>https://ark-invest.com/wp-content/trades/ARK_Trades.pdf.</t>
    </r>
    <r>
      <rPr>
        <sz val="11"/>
        <color theme="1"/>
        <rFont val="Calibri"/>
        <family val="2"/>
        <scheme val="minor"/>
      </rPr>
      <t xml:space="preserve"> It should not be assumed that recommendations made in the future will be profitable or will equal the performance of the securities in this list. For full disclosures, please go to </t>
    </r>
    <r>
      <rPr>
        <b/>
        <sz val="11"/>
        <color theme="1"/>
        <rFont val="Calibri"/>
        <family val="2"/>
        <scheme val="minor"/>
      </rPr>
      <t>https://ark-invest.com/terms-of-use.</t>
    </r>
    <r>
      <rPr>
        <sz val="11"/>
        <color theme="1"/>
        <rFont val="Calibri"/>
        <family val="2"/>
        <scheme val="minor"/>
      </rPr>
      <t xml:space="preserve">
While ARK’s current assessment of the subject company may be positive, please note that it may be necessary for ARK to liquidate or reduce position sizes prior to the company attaining any indicated valuation prices due to a variety of conditions including, but not limited to, client specific guidelines, changing market conditions, investor activity, fundamental changes in the company’s business model and competitive landscape, headline risk, and government/regulatory activity.  Additionally, ARK does not have investment banking, consulting, or any type of fee-paying relationship with the subject company.</t>
    </r>
  </si>
  <si>
    <r>
      <rPr>
        <b/>
        <sz val="16"/>
        <color rgb="FFFF0000"/>
        <rFont val="Calibri Light"/>
        <family val="2"/>
        <scheme val="major"/>
      </rPr>
      <t>6</t>
    </r>
    <r>
      <rPr>
        <b/>
        <sz val="16"/>
        <color rgb="FFFF0000"/>
        <rFont val="Aharoni"/>
      </rPr>
      <t xml:space="preserve"> Underground</t>
    </r>
  </si>
  <si>
    <t>*All cells in bold can be adjusted</t>
  </si>
  <si>
    <t xml:space="preserve">% of Subs (First Month Viewing / Current # of Subs) </t>
  </si>
  <si>
    <t>% of Subs (5Y Estimated Viewing / 2024 Expected # of Subs)</t>
  </si>
  <si>
    <t xml:space="preserve">Netflix Original Content "Profitability" Matrix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</si>
</sst>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4" formatCode="_(&quot;$&quot;* #,##0.00_);_(&quot;$&quot;* \(#,##0.00\);_(&quot;$&quot;* &quot;-&quot;??_);_(@_)"/>
    <numFmt numFmtId="43" formatCode="_(* #,##0.00_);_(* \(#,##0.00\);_(* &quot;-&quot;??_);_(@_)"/>
    <numFmt numFmtId="164" formatCode="_(* #,##0_);_(* \(#,##0\);_(* &quot;-&quot;??_);_(@_)"/>
    <numFmt numFmtId="165" formatCode="_([$$-409]* #,##0.00_);_([$$-409]* \(#,##0.00\);_([$$-409]* &quot;-&quot;??_);_(@_)"/>
    <numFmt numFmtId="166" formatCode="_(&quot;$&quot;* #,##0_);_(&quot;$&quot;* \(#,##0\);_(&quot;$&quot;* &quot;-&quot;??_);_(@_)"/>
    <numFmt numFmtId="167" formatCode="_(* #,##0.0_);_(* \(#,##0.0\);_(* &quot;-&quot;??_);_(@_)"/>
  </numFmts>
  <fonts count="19" x14ac:knownFonts="1">
    <font>
      <sz val="11"/>
      <color theme="1"/>
      <name val="Calibri"/>
      <family val="2"/>
      <scheme val="minor"/>
    </font>
    <font>
      <sz val="11"/>
      <color theme="1"/>
      <name val="Calibri"/>
      <family val="2"/>
      <scheme val="minor"/>
    </font>
    <font>
      <b/>
      <sz val="11"/>
      <color theme="1"/>
      <name val="Calibri"/>
      <family val="2"/>
      <scheme val="minor"/>
    </font>
    <font>
      <sz val="26"/>
      <color rgb="FFFF0000"/>
      <name val="Aharoni"/>
      <charset val="177"/>
    </font>
    <font>
      <u/>
      <sz val="16"/>
      <color rgb="FFFF0000"/>
      <name val="Aharoni"/>
      <charset val="177"/>
    </font>
    <font>
      <sz val="11"/>
      <color theme="0" tint="-0.499984740745262"/>
      <name val="Calibri"/>
      <family val="2"/>
      <scheme val="minor"/>
    </font>
    <font>
      <b/>
      <sz val="14"/>
      <color theme="0" tint="-0.499984740745262"/>
      <name val="Tw Cen MT"/>
      <family val="2"/>
    </font>
    <font>
      <b/>
      <sz val="16"/>
      <color rgb="FFFF0000"/>
      <name val="Aharoni"/>
    </font>
    <font>
      <u/>
      <sz val="16"/>
      <color rgb="FFFF0000"/>
      <name val="Aharoni"/>
    </font>
    <font>
      <sz val="12"/>
      <color theme="1"/>
      <name val="Tw Cen MT"/>
      <family val="2"/>
    </font>
    <font>
      <b/>
      <sz val="12"/>
      <color theme="1"/>
      <name val="Tw Cen MT"/>
      <family val="2"/>
    </font>
    <font>
      <b/>
      <sz val="12"/>
      <color theme="0" tint="-0.249977111117893"/>
      <name val="Tw Cen MT"/>
      <family val="2"/>
    </font>
    <font>
      <sz val="9"/>
      <color indexed="81"/>
      <name val="Tahoma"/>
      <family val="2"/>
    </font>
    <font>
      <b/>
      <sz val="9"/>
      <color indexed="81"/>
      <name val="Tahoma"/>
      <family val="2"/>
    </font>
    <font>
      <sz val="24"/>
      <color rgb="FFFF0000"/>
      <name val="Aharoni"/>
    </font>
    <font>
      <sz val="12"/>
      <color theme="1"/>
      <name val="Aharoni"/>
    </font>
    <font>
      <b/>
      <sz val="18"/>
      <color theme="1"/>
      <name val="Tw Cen MT"/>
      <family val="2"/>
    </font>
    <font>
      <b/>
      <sz val="16"/>
      <color rgb="FFFF0000"/>
      <name val="Calibri Light"/>
      <family val="2"/>
      <scheme val="major"/>
    </font>
    <font>
      <b/>
      <sz val="14"/>
      <color theme="0" tint="-0.499984740745262"/>
      <name val="Tw Cen MT"/>
    </font>
  </fonts>
  <fills count="5">
    <fill>
      <patternFill patternType="none"/>
    </fill>
    <fill>
      <patternFill patternType="gray125"/>
    </fill>
    <fill>
      <patternFill patternType="solid">
        <fgColor theme="0"/>
        <bgColor indexed="64"/>
      </patternFill>
    </fill>
    <fill>
      <patternFill patternType="solid">
        <fgColor theme="0" tint="-4.9989318521683403E-2"/>
        <bgColor indexed="64"/>
      </patternFill>
    </fill>
    <fill>
      <patternFill patternType="solid">
        <fgColor rgb="FFFFFFFF"/>
        <bgColor indexed="64"/>
      </patternFill>
    </fill>
  </fills>
  <borders count="38">
    <border>
      <left/>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style="medium">
        <color indexed="64"/>
      </right>
      <top/>
      <bottom style="thin">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rgb="FF000000"/>
      </right>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s>
  <cellStyleXfs count="4">
    <xf numFmtId="0" fontId="0"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cellStyleXfs>
  <cellXfs count="72">
    <xf numFmtId="0" fontId="0" fillId="0" borderId="0" xfId="0"/>
    <xf numFmtId="0" fontId="0" fillId="2" borderId="0" xfId="0" applyFill="1"/>
    <xf numFmtId="0" fontId="2" fillId="2" borderId="0" xfId="0" applyFont="1" applyFill="1" applyAlignment="1">
      <alignment horizontal="right"/>
    </xf>
    <xf numFmtId="43" fontId="0" fillId="2" borderId="0" xfId="1" applyFont="1" applyFill="1"/>
    <xf numFmtId="43" fontId="6" fillId="2" borderId="3" xfId="1" applyFont="1" applyFill="1" applyBorder="1" applyAlignment="1">
      <alignment horizontal="right"/>
    </xf>
    <xf numFmtId="43" fontId="6" fillId="2" borderId="5" xfId="1" applyFont="1" applyFill="1" applyBorder="1" applyAlignment="1">
      <alignment horizontal="right"/>
    </xf>
    <xf numFmtId="43" fontId="6" fillId="2" borderId="6" xfId="1" applyFont="1" applyFill="1" applyBorder="1"/>
    <xf numFmtId="43" fontId="6" fillId="2" borderId="9" xfId="1" applyFont="1" applyFill="1" applyBorder="1" applyAlignment="1">
      <alignment horizontal="right"/>
    </xf>
    <xf numFmtId="43" fontId="6" fillId="2" borderId="10" xfId="1" applyFont="1" applyFill="1" applyBorder="1"/>
    <xf numFmtId="0" fontId="6" fillId="2" borderId="3" xfId="0" applyFont="1" applyFill="1" applyBorder="1" applyAlignment="1">
      <alignment horizontal="right"/>
    </xf>
    <xf numFmtId="0" fontId="6" fillId="2" borderId="4" xfId="0" applyFont="1" applyFill="1" applyBorder="1" applyAlignment="1">
      <alignment horizontal="right"/>
    </xf>
    <xf numFmtId="0" fontId="6" fillId="2" borderId="5" xfId="0" applyFont="1" applyFill="1" applyBorder="1" applyAlignment="1">
      <alignment horizontal="right"/>
    </xf>
    <xf numFmtId="0" fontId="6" fillId="2" borderId="6" xfId="0" applyFont="1" applyFill="1" applyBorder="1" applyAlignment="1">
      <alignment horizontal="right"/>
    </xf>
    <xf numFmtId="43" fontId="6" fillId="2" borderId="7" xfId="1" applyFont="1" applyFill="1" applyBorder="1" applyAlignment="1">
      <alignment horizontal="right"/>
    </xf>
    <xf numFmtId="0" fontId="5" fillId="2" borderId="0" xfId="0" applyFont="1" applyFill="1"/>
    <xf numFmtId="164" fontId="6" fillId="2" borderId="6" xfId="1" applyNumberFormat="1" applyFont="1" applyFill="1" applyBorder="1" applyAlignment="1">
      <alignment horizontal="right"/>
    </xf>
    <xf numFmtId="164" fontId="6" fillId="2" borderId="10" xfId="2" applyNumberFormat="1" applyFont="1" applyFill="1" applyBorder="1" applyAlignment="1">
      <alignment horizontal="right"/>
    </xf>
    <xf numFmtId="164" fontId="6" fillId="2" borderId="8" xfId="2" applyNumberFormat="1" applyFont="1" applyFill="1" applyBorder="1" applyAlignment="1">
      <alignment horizontal="right"/>
    </xf>
    <xf numFmtId="0" fontId="14" fillId="4" borderId="0" xfId="0" applyFont="1" applyFill="1" applyBorder="1" applyAlignment="1">
      <alignment vertical="center"/>
    </xf>
    <xf numFmtId="0" fontId="0" fillId="4" borderId="0" xfId="0" applyFill="1"/>
    <xf numFmtId="9" fontId="11" fillId="2" borderId="22" xfId="3" applyFont="1" applyFill="1" applyBorder="1" applyAlignment="1">
      <alignment horizontal="center"/>
    </xf>
    <xf numFmtId="9" fontId="11" fillId="2" borderId="23" xfId="3" applyFont="1" applyFill="1" applyBorder="1" applyAlignment="1">
      <alignment horizontal="center"/>
    </xf>
    <xf numFmtId="166" fontId="9" fillId="0" borderId="15" xfId="2" applyNumberFormat="1" applyFont="1" applyBorder="1"/>
    <xf numFmtId="165" fontId="10" fillId="2" borderId="30" xfId="2" applyNumberFormat="1" applyFont="1" applyFill="1" applyBorder="1" applyAlignment="1">
      <alignment horizontal="center" vertical="center"/>
    </xf>
    <xf numFmtId="165" fontId="10" fillId="2" borderId="31" xfId="2" applyNumberFormat="1" applyFont="1" applyFill="1" applyBorder="1" applyAlignment="1">
      <alignment horizontal="center" vertical="center"/>
    </xf>
    <xf numFmtId="165" fontId="10" fillId="2" borderId="32" xfId="2" applyNumberFormat="1" applyFont="1" applyFill="1" applyBorder="1" applyAlignment="1">
      <alignment horizontal="center" vertical="center"/>
    </xf>
    <xf numFmtId="165" fontId="10" fillId="2" borderId="33" xfId="2" applyNumberFormat="1" applyFont="1" applyFill="1" applyBorder="1" applyAlignment="1">
      <alignment horizontal="center" vertical="center"/>
    </xf>
    <xf numFmtId="165" fontId="10" fillId="2" borderId="34" xfId="2" applyNumberFormat="1" applyFont="1" applyFill="1" applyBorder="1" applyAlignment="1">
      <alignment horizontal="center" vertical="center"/>
    </xf>
    <xf numFmtId="9" fontId="11" fillId="2" borderId="36" xfId="3" applyFont="1" applyFill="1" applyBorder="1" applyAlignment="1">
      <alignment horizontal="center"/>
    </xf>
    <xf numFmtId="9" fontId="11" fillId="2" borderId="37" xfId="3" applyFont="1" applyFill="1" applyBorder="1" applyAlignment="1">
      <alignment horizontal="center"/>
    </xf>
    <xf numFmtId="164" fontId="10" fillId="0" borderId="24" xfId="1" applyNumberFormat="1" applyFont="1" applyBorder="1" applyAlignment="1">
      <alignment horizontal="center"/>
    </xf>
    <xf numFmtId="164" fontId="11" fillId="2" borderId="26" xfId="1" applyNumberFormat="1" applyFont="1" applyFill="1" applyBorder="1" applyAlignment="1">
      <alignment horizontal="center"/>
    </xf>
    <xf numFmtId="164" fontId="10" fillId="0" borderId="25" xfId="1" applyNumberFormat="1" applyFont="1" applyBorder="1" applyAlignment="1">
      <alignment horizontal="center"/>
    </xf>
    <xf numFmtId="164" fontId="11" fillId="2" borderId="22" xfId="1" applyNumberFormat="1" applyFont="1" applyFill="1" applyBorder="1" applyAlignment="1">
      <alignment horizontal="center"/>
    </xf>
    <xf numFmtId="43" fontId="16" fillId="2" borderId="4" xfId="1" applyFont="1" applyFill="1" applyBorder="1" applyProtection="1">
      <protection locked="0"/>
    </xf>
    <xf numFmtId="167" fontId="16" fillId="2" borderId="6" xfId="1" applyNumberFormat="1" applyFont="1" applyFill="1" applyBorder="1" applyProtection="1">
      <protection locked="0"/>
    </xf>
    <xf numFmtId="44" fontId="16" fillId="2" borderId="10" xfId="2" applyFont="1" applyFill="1" applyBorder="1" applyProtection="1">
      <protection locked="0"/>
    </xf>
    <xf numFmtId="9" fontId="16" fillId="2" borderId="4" xfId="3" applyFont="1" applyFill="1" applyBorder="1" applyProtection="1">
      <protection locked="0"/>
    </xf>
    <xf numFmtId="9" fontId="16" fillId="2" borderId="6" xfId="3" applyFont="1" applyFill="1" applyBorder="1" applyProtection="1">
      <protection locked="0"/>
    </xf>
    <xf numFmtId="0" fontId="16" fillId="2" borderId="4" xfId="0" applyFont="1" applyFill="1" applyBorder="1" applyAlignment="1" applyProtection="1">
      <alignment horizontal="right"/>
      <protection locked="0"/>
    </xf>
    <xf numFmtId="0" fontId="16" fillId="2" borderId="6" xfId="0" applyFont="1" applyFill="1" applyBorder="1" applyAlignment="1" applyProtection="1">
      <alignment horizontal="right"/>
      <protection locked="0"/>
    </xf>
    <xf numFmtId="43" fontId="16" fillId="2" borderId="6" xfId="1" applyFont="1" applyFill="1" applyBorder="1" applyProtection="1">
      <protection locked="0"/>
    </xf>
    <xf numFmtId="43" fontId="16" fillId="2" borderId="8" xfId="1" applyFont="1" applyFill="1" applyBorder="1" applyProtection="1">
      <protection locked="0"/>
    </xf>
    <xf numFmtId="0" fontId="10" fillId="2" borderId="19" xfId="0" applyFont="1" applyFill="1" applyBorder="1" applyAlignment="1">
      <alignment horizontal="center" vertical="center"/>
    </xf>
    <xf numFmtId="0" fontId="11" fillId="2" borderId="29" xfId="0" applyFont="1" applyFill="1" applyBorder="1" applyAlignment="1">
      <alignment horizontal="center" vertical="center"/>
    </xf>
    <xf numFmtId="43" fontId="18" fillId="2" borderId="10" xfId="1" applyFont="1" applyFill="1" applyBorder="1" applyProtection="1">
      <protection locked="0"/>
    </xf>
    <xf numFmtId="0" fontId="11" fillId="2" borderId="28" xfId="0" applyFont="1" applyFill="1" applyBorder="1" applyAlignment="1">
      <alignment horizontal="center" vertical="center"/>
    </xf>
    <xf numFmtId="0" fontId="11" fillId="2" borderId="26" xfId="0" applyFont="1" applyFill="1" applyBorder="1" applyAlignment="1">
      <alignment horizontal="center" vertical="center"/>
    </xf>
    <xf numFmtId="0" fontId="11" fillId="2" borderId="18" xfId="0" applyFont="1" applyFill="1" applyBorder="1" applyAlignment="1">
      <alignment horizontal="center" vertical="center"/>
    </xf>
    <xf numFmtId="0" fontId="11" fillId="2" borderId="35" xfId="0" applyFont="1" applyFill="1" applyBorder="1" applyAlignment="1">
      <alignment horizontal="center" vertical="center"/>
    </xf>
    <xf numFmtId="0" fontId="15" fillId="0" borderId="1" xfId="0" applyFont="1" applyBorder="1" applyAlignment="1">
      <alignment horizontal="center" vertical="center"/>
    </xf>
    <xf numFmtId="0" fontId="15" fillId="0" borderId="27" xfId="0" applyFont="1" applyBorder="1" applyAlignment="1">
      <alignment horizontal="center" vertical="center"/>
    </xf>
    <xf numFmtId="0" fontId="15" fillId="0" borderId="2" xfId="0" applyFont="1" applyBorder="1" applyAlignment="1">
      <alignment horizontal="center" vertical="center"/>
    </xf>
    <xf numFmtId="0" fontId="14" fillId="0" borderId="16" xfId="0" applyFont="1" applyBorder="1" applyAlignment="1">
      <alignment horizontal="center" vertical="center"/>
    </xf>
    <xf numFmtId="0" fontId="14" fillId="0" borderId="17" xfId="0" applyFont="1" applyBorder="1" applyAlignment="1">
      <alignment horizontal="center" vertical="center"/>
    </xf>
    <xf numFmtId="0" fontId="14" fillId="0" borderId="18" xfId="0" applyFont="1" applyBorder="1" applyAlignment="1">
      <alignment horizontal="center" vertical="center"/>
    </xf>
    <xf numFmtId="0" fontId="14" fillId="0" borderId="19" xfId="0" applyFont="1" applyBorder="1" applyAlignment="1">
      <alignment horizontal="center" vertical="center"/>
    </xf>
    <xf numFmtId="0" fontId="14" fillId="0" borderId="20" xfId="0" applyFont="1" applyBorder="1" applyAlignment="1">
      <alignment horizontal="center" vertical="center"/>
    </xf>
    <xf numFmtId="0" fontId="14" fillId="0" borderId="21" xfId="0" applyFont="1" applyBorder="1" applyAlignment="1">
      <alignment horizontal="center" vertical="center"/>
    </xf>
    <xf numFmtId="0" fontId="7" fillId="2" borderId="1" xfId="0" applyFont="1" applyFill="1" applyBorder="1" applyAlignment="1">
      <alignment horizontal="center" vertical="center"/>
    </xf>
    <xf numFmtId="0" fontId="7" fillId="2" borderId="2" xfId="0" applyFont="1" applyFill="1" applyBorder="1" applyAlignment="1">
      <alignment horizontal="center" vertical="center"/>
    </xf>
    <xf numFmtId="0" fontId="0" fillId="2" borderId="17" xfId="0" applyFill="1" applyBorder="1" applyAlignment="1">
      <alignment horizontal="center"/>
    </xf>
    <xf numFmtId="0" fontId="0" fillId="2" borderId="0" xfId="0" applyFill="1" applyAlignment="1">
      <alignment horizontal="center"/>
    </xf>
    <xf numFmtId="0" fontId="0" fillId="0" borderId="0" xfId="0"/>
    <xf numFmtId="0" fontId="3" fillId="2" borderId="13" xfId="0" applyFont="1" applyFill="1" applyBorder="1" applyAlignment="1">
      <alignment horizontal="center" vertical="center" wrapText="1"/>
    </xf>
    <xf numFmtId="0" fontId="3" fillId="2" borderId="14" xfId="0" applyFont="1" applyFill="1" applyBorder="1" applyAlignment="1">
      <alignment horizontal="center" vertical="center" wrapText="1"/>
    </xf>
    <xf numFmtId="0" fontId="4" fillId="2" borderId="11" xfId="0" applyFont="1" applyFill="1" applyBorder="1" applyAlignment="1">
      <alignment horizontal="center" vertical="center" wrapText="1"/>
    </xf>
    <xf numFmtId="0" fontId="4" fillId="2" borderId="12" xfId="0" applyFont="1" applyFill="1" applyBorder="1" applyAlignment="1">
      <alignment horizontal="center" vertical="center" wrapText="1"/>
    </xf>
    <xf numFmtId="0" fontId="8" fillId="2" borderId="11" xfId="0" applyFont="1" applyFill="1" applyBorder="1" applyAlignment="1">
      <alignment horizontal="center" vertical="center" wrapText="1"/>
    </xf>
    <xf numFmtId="0" fontId="8" fillId="3" borderId="1" xfId="0" applyFont="1" applyFill="1" applyBorder="1" applyAlignment="1">
      <alignment horizontal="center" vertical="center" wrapText="1"/>
    </xf>
    <xf numFmtId="0" fontId="8" fillId="3" borderId="2" xfId="0" applyFont="1" applyFill="1" applyBorder="1" applyAlignment="1">
      <alignment horizontal="center" vertical="center" wrapText="1"/>
    </xf>
    <xf numFmtId="0" fontId="0" fillId="0" borderId="0" xfId="0" applyAlignment="1">
      <alignment horizontal="left" vertical="top" wrapText="1"/>
    </xf>
  </cellXfs>
  <cellStyles count="4">
    <cellStyle name="Comma" xfId="1" builtinId="3"/>
    <cellStyle name="Currency" xfId="2" builtinId="4"/>
    <cellStyle name="Normal" xfId="0" builtinId="0"/>
    <cellStyle name="Percent" xfId="3" builtinId="5"/>
  </cellStyles>
  <dxfs count="2">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3A6DE7-6F9B-4325-8658-462BB3CC084D}">
  <dimension ref="B1:T48"/>
  <sheetViews>
    <sheetView tabSelected="1" zoomScale="55" zoomScaleNormal="55" workbookViewId="0">
      <selection activeCell="C5" sqref="C5"/>
    </sheetView>
  </sheetViews>
  <sheetFormatPr defaultColWidth="9.1796875" defaultRowHeight="14.5" x14ac:dyDescent="0.35"/>
  <cols>
    <col min="1" max="1" width="22" style="1" bestFit="1" customWidth="1"/>
    <col min="2" max="2" width="68.54296875" style="1" bestFit="1" customWidth="1"/>
    <col min="3" max="3" width="29.7265625" style="1" bestFit="1" customWidth="1"/>
    <col min="4" max="4" width="8" style="1" customWidth="1"/>
    <col min="5" max="5" width="30" style="1" bestFit="1" customWidth="1"/>
    <col min="6" max="6" width="40.453125" style="1" bestFit="1" customWidth="1"/>
    <col min="7" max="7" width="10.453125" style="1" bestFit="1" customWidth="1"/>
    <col min="8" max="16" width="11" style="1" bestFit="1" customWidth="1"/>
    <col min="17" max="17" width="73.81640625" style="1" bestFit="1" customWidth="1"/>
    <col min="18" max="18" width="84.54296875" style="1" bestFit="1" customWidth="1"/>
    <col min="19" max="19" width="23.54296875" style="1" bestFit="1" customWidth="1"/>
    <col min="20" max="20" width="20.81640625" style="1" bestFit="1" customWidth="1"/>
    <col min="21" max="24" width="17.1796875" style="1" bestFit="1" customWidth="1"/>
    <col min="25" max="16384" width="9.1796875" style="1"/>
  </cols>
  <sheetData>
    <row r="1" spans="2:20" ht="33" customHeight="1" x14ac:dyDescent="0.35">
      <c r="K1" s="2"/>
    </row>
    <row r="2" spans="2:20" ht="15" thickBot="1" x14ac:dyDescent="0.4">
      <c r="K2" s="2"/>
    </row>
    <row r="3" spans="2:20" ht="33.5" thickBot="1" x14ac:dyDescent="0.4">
      <c r="B3" s="64" t="s">
        <v>0</v>
      </c>
      <c r="C3" s="65"/>
      <c r="E3" s="53" t="s">
        <v>31</v>
      </c>
      <c r="F3" s="54"/>
      <c r="G3" s="54"/>
      <c r="H3" s="54"/>
      <c r="I3" s="54"/>
      <c r="J3" s="54"/>
      <c r="K3" s="54"/>
      <c r="L3" s="54"/>
      <c r="M3" s="54"/>
      <c r="N3" s="54"/>
      <c r="O3" s="54"/>
      <c r="P3" s="54"/>
      <c r="Q3" s="54"/>
      <c r="R3" s="55"/>
      <c r="T3" s="18"/>
    </row>
    <row r="4" spans="2:20" ht="21" customHeight="1" thickBot="1" x14ac:dyDescent="0.4">
      <c r="B4" s="66" t="s">
        <v>1</v>
      </c>
      <c r="C4" s="67"/>
      <c r="E4" s="56"/>
      <c r="F4" s="57"/>
      <c r="G4" s="57"/>
      <c r="H4" s="57"/>
      <c r="I4" s="57"/>
      <c r="J4" s="57"/>
      <c r="K4" s="57"/>
      <c r="L4" s="57"/>
      <c r="M4" s="57"/>
      <c r="N4" s="57"/>
      <c r="O4" s="57"/>
      <c r="P4" s="57"/>
      <c r="Q4" s="57"/>
      <c r="R4" s="58"/>
      <c r="T4" s="18"/>
    </row>
    <row r="5" spans="2:20" ht="23.5" thickBot="1" x14ac:dyDescent="0.55000000000000004">
      <c r="B5" s="4" t="s">
        <v>2</v>
      </c>
      <c r="C5" s="34">
        <v>40000000</v>
      </c>
      <c r="E5" s="50" t="s">
        <v>3</v>
      </c>
      <c r="F5" s="51"/>
      <c r="G5" s="51"/>
      <c r="H5" s="51"/>
      <c r="I5" s="51"/>
      <c r="J5" s="51"/>
      <c r="K5" s="51"/>
      <c r="L5" s="51"/>
      <c r="M5" s="51"/>
      <c r="N5" s="51"/>
      <c r="O5" s="51"/>
      <c r="P5" s="52"/>
      <c r="Q5" s="46" t="s">
        <v>29</v>
      </c>
      <c r="R5" s="48" t="s">
        <v>30</v>
      </c>
      <c r="T5" s="19"/>
    </row>
    <row r="6" spans="2:20" ht="23.5" thickBot="1" x14ac:dyDescent="0.55000000000000004">
      <c r="B6" s="5" t="s">
        <v>4</v>
      </c>
      <c r="C6" s="35">
        <v>3.5</v>
      </c>
      <c r="E6" s="43" t="s">
        <v>5</v>
      </c>
      <c r="F6" s="44" t="s">
        <v>6</v>
      </c>
      <c r="G6" s="23">
        <f>C19</f>
        <v>0.17</v>
      </c>
      <c r="H6" s="24">
        <f t="shared" ref="H6:P6" si="0">G6+$C$20</f>
        <v>0.22000000000000003</v>
      </c>
      <c r="I6" s="24">
        <f t="shared" si="0"/>
        <v>0.27</v>
      </c>
      <c r="J6" s="24">
        <f t="shared" si="0"/>
        <v>0.32</v>
      </c>
      <c r="K6" s="25">
        <f t="shared" si="0"/>
        <v>0.37</v>
      </c>
      <c r="L6" s="26">
        <f t="shared" si="0"/>
        <v>0.42</v>
      </c>
      <c r="M6" s="24">
        <f t="shared" si="0"/>
        <v>0.47</v>
      </c>
      <c r="N6" s="24">
        <f t="shared" si="0"/>
        <v>0.52</v>
      </c>
      <c r="O6" s="24">
        <f t="shared" si="0"/>
        <v>0.57000000000000006</v>
      </c>
      <c r="P6" s="27">
        <f t="shared" si="0"/>
        <v>0.62000000000000011</v>
      </c>
      <c r="Q6" s="47"/>
      <c r="R6" s="49"/>
      <c r="T6" s="19"/>
    </row>
    <row r="7" spans="2:20" ht="23.5" thickBot="1" x14ac:dyDescent="0.55000000000000004">
      <c r="B7" s="7" t="s">
        <v>7</v>
      </c>
      <c r="C7" s="36">
        <v>175000000</v>
      </c>
      <c r="E7" s="30">
        <f>C5/1000000</f>
        <v>40</v>
      </c>
      <c r="F7" s="31">
        <f>E7*$C$16</f>
        <v>183.96135265700482</v>
      </c>
      <c r="G7" s="22">
        <f>((((($E7*1000000)*$C$16)*$C$6)*G$6)*(1-$C$9)-($C$7*$C$10+$C$7))/1000000</f>
        <v>-102.7386956521739</v>
      </c>
      <c r="H7" s="22">
        <f t="shared" ref="H7:P17" si="1">((((($E7*1000000)*$C$16)*$C$6)*H$6)*(1-$C$9)-($C$7*$C$10+$C$7))/1000000</f>
        <v>-73.76478260869564</v>
      </c>
      <c r="I7" s="22">
        <f t="shared" si="1"/>
        <v>-44.790869565217378</v>
      </c>
      <c r="J7" s="22">
        <f t="shared" si="1"/>
        <v>-15.816956521739126</v>
      </c>
      <c r="K7" s="22">
        <f t="shared" si="1"/>
        <v>13.156956521739126</v>
      </c>
      <c r="L7" s="22">
        <f t="shared" si="1"/>
        <v>42.130869565217402</v>
      </c>
      <c r="M7" s="22">
        <f t="shared" si="1"/>
        <v>71.104782608695686</v>
      </c>
      <c r="N7" s="22">
        <f t="shared" si="1"/>
        <v>100.07869565217393</v>
      </c>
      <c r="O7" s="22">
        <f t="shared" si="1"/>
        <v>129.05260869565225</v>
      </c>
      <c r="P7" s="22">
        <f t="shared" si="1"/>
        <v>158.02652173913054</v>
      </c>
      <c r="Q7" s="20">
        <f>(E7*1000000)/$C$11</f>
        <v>0.23952095808383234</v>
      </c>
      <c r="R7" s="28">
        <f>(F7*1000000)/$C$12</f>
        <v>0.4180939833113746</v>
      </c>
      <c r="T7" s="19"/>
    </row>
    <row r="8" spans="2:20" ht="21" thickBot="1" x14ac:dyDescent="0.4">
      <c r="B8" s="66" t="s">
        <v>8</v>
      </c>
      <c r="C8" s="67"/>
      <c r="E8" s="32">
        <f>(E7+$C$18)</f>
        <v>50</v>
      </c>
      <c r="F8" s="33">
        <f t="shared" ref="F8:F16" si="2">E8*$C$16</f>
        <v>229.95169082125605</v>
      </c>
      <c r="G8" s="22">
        <f t="shared" ref="G8:G17" si="3">((((($E8*1000000)*$C$16)*$C$6)*G$6)*(1-$C$9)-($C$7*$C$10+$C$7))/1000000</f>
        <v>-78.110869565217371</v>
      </c>
      <c r="H8" s="22">
        <f t="shared" si="1"/>
        <v>-41.893478260869536</v>
      </c>
      <c r="I8" s="22">
        <f t="shared" si="1"/>
        <v>-5.6760869565217194</v>
      </c>
      <c r="J8" s="22">
        <f t="shared" si="1"/>
        <v>30.541304347826092</v>
      </c>
      <c r="K8" s="22">
        <f t="shared" si="1"/>
        <v>66.75869565217387</v>
      </c>
      <c r="L8" s="22">
        <f t="shared" si="1"/>
        <v>102.97608695652168</v>
      </c>
      <c r="M8" s="22">
        <f t="shared" si="1"/>
        <v>139.19347826086957</v>
      </c>
      <c r="N8" s="22">
        <f t="shared" si="1"/>
        <v>175.41086956521738</v>
      </c>
      <c r="O8" s="22">
        <f t="shared" si="1"/>
        <v>211.62826086956525</v>
      </c>
      <c r="P8" s="22">
        <f t="shared" si="1"/>
        <v>247.84565217391312</v>
      </c>
      <c r="Q8" s="20">
        <f t="shared" ref="Q8:Q17" si="4">(E8*1000000)/$C$11</f>
        <v>0.29940119760479039</v>
      </c>
      <c r="R8" s="28">
        <f t="shared" ref="R8:R16" si="5">(F8*1000000)/$C$12</f>
        <v>0.5226174791392183</v>
      </c>
      <c r="T8" s="19"/>
    </row>
    <row r="9" spans="2:20" ht="23" x14ac:dyDescent="0.5">
      <c r="B9" s="4" t="s">
        <v>9</v>
      </c>
      <c r="C9" s="37">
        <v>0.1</v>
      </c>
      <c r="E9" s="32">
        <f t="shared" ref="E9:E17" si="6">(E8+$C$18)</f>
        <v>60</v>
      </c>
      <c r="F9" s="33">
        <f t="shared" si="2"/>
        <v>275.94202898550725</v>
      </c>
      <c r="G9" s="22">
        <f t="shared" si="3"/>
        <v>-53.483043478260875</v>
      </c>
      <c r="H9" s="22">
        <f t="shared" si="1"/>
        <v>-10.022173913043439</v>
      </c>
      <c r="I9" s="22">
        <f t="shared" si="1"/>
        <v>33.438695652173934</v>
      </c>
      <c r="J9" s="22">
        <f t="shared" si="1"/>
        <v>76.899565217391313</v>
      </c>
      <c r="K9" s="22">
        <f t="shared" si="1"/>
        <v>120.36043478260869</v>
      </c>
      <c r="L9" s="22">
        <f t="shared" si="1"/>
        <v>163.82130434782607</v>
      </c>
      <c r="M9" s="22">
        <f t="shared" si="1"/>
        <v>207.28217391304344</v>
      </c>
      <c r="N9" s="22">
        <f t="shared" si="1"/>
        <v>250.74304347826089</v>
      </c>
      <c r="O9" s="22">
        <f t="shared" si="1"/>
        <v>294.20391304347834</v>
      </c>
      <c r="P9" s="22">
        <f t="shared" si="1"/>
        <v>337.66478260869576</v>
      </c>
      <c r="Q9" s="20">
        <f t="shared" si="4"/>
        <v>0.3592814371257485</v>
      </c>
      <c r="R9" s="28">
        <f t="shared" si="5"/>
        <v>0.62714097496706189</v>
      </c>
      <c r="T9" s="19"/>
    </row>
    <row r="10" spans="2:20" ht="23" x14ac:dyDescent="0.5">
      <c r="B10" s="5" t="s">
        <v>10</v>
      </c>
      <c r="C10" s="38">
        <v>0.15</v>
      </c>
      <c r="E10" s="32">
        <f t="shared" si="6"/>
        <v>70</v>
      </c>
      <c r="F10" s="33">
        <f t="shared" si="2"/>
        <v>321.93236714975848</v>
      </c>
      <c r="G10" s="22">
        <f t="shared" si="3"/>
        <v>-28.855217391304315</v>
      </c>
      <c r="H10" s="22">
        <f t="shared" si="1"/>
        <v>21.849130434782655</v>
      </c>
      <c r="I10" s="22">
        <f t="shared" si="1"/>
        <v>72.553478260869568</v>
      </c>
      <c r="J10" s="22">
        <f t="shared" si="1"/>
        <v>123.25782608695656</v>
      </c>
      <c r="K10" s="22">
        <f t="shared" si="1"/>
        <v>173.9621739130435</v>
      </c>
      <c r="L10" s="22">
        <f t="shared" si="1"/>
        <v>224.66652173913045</v>
      </c>
      <c r="M10" s="22">
        <f t="shared" si="1"/>
        <v>275.37086956521739</v>
      </c>
      <c r="N10" s="22">
        <f t="shared" si="1"/>
        <v>326.07521739130436</v>
      </c>
      <c r="O10" s="22">
        <f t="shared" si="1"/>
        <v>376.77956521739151</v>
      </c>
      <c r="P10" s="22">
        <f t="shared" si="1"/>
        <v>427.48391304347837</v>
      </c>
      <c r="Q10" s="20">
        <f t="shared" si="4"/>
        <v>0.41916167664670656</v>
      </c>
      <c r="R10" s="28">
        <f t="shared" si="5"/>
        <v>0.7316644707949056</v>
      </c>
      <c r="T10" s="19"/>
    </row>
    <row r="11" spans="2:20" ht="18" x14ac:dyDescent="0.4">
      <c r="B11" s="5" t="s">
        <v>11</v>
      </c>
      <c r="C11" s="6">
        <v>167000000</v>
      </c>
      <c r="E11" s="32">
        <f t="shared" si="6"/>
        <v>80</v>
      </c>
      <c r="F11" s="33">
        <f t="shared" si="2"/>
        <v>367.92270531400965</v>
      </c>
      <c r="G11" s="22">
        <f t="shared" si="3"/>
        <v>-4.2273913043478135</v>
      </c>
      <c r="H11" s="22">
        <f t="shared" si="1"/>
        <v>53.72043478260872</v>
      </c>
      <c r="I11" s="22">
        <f t="shared" si="1"/>
        <v>111.66826086956524</v>
      </c>
      <c r="J11" s="22">
        <f t="shared" si="1"/>
        <v>169.61608695652174</v>
      </c>
      <c r="K11" s="22">
        <f t="shared" si="1"/>
        <v>227.56391304347824</v>
      </c>
      <c r="L11" s="22">
        <f t="shared" si="1"/>
        <v>285.51173913043482</v>
      </c>
      <c r="M11" s="22">
        <f t="shared" si="1"/>
        <v>343.45956521739134</v>
      </c>
      <c r="N11" s="22">
        <f t="shared" si="1"/>
        <v>401.40739130434787</v>
      </c>
      <c r="O11" s="22">
        <f t="shared" si="1"/>
        <v>459.35521739130451</v>
      </c>
      <c r="P11" s="22">
        <f t="shared" si="1"/>
        <v>517.30304347826109</v>
      </c>
      <c r="Q11" s="20">
        <f t="shared" si="4"/>
        <v>0.47904191616766467</v>
      </c>
      <c r="R11" s="28">
        <f t="shared" si="5"/>
        <v>0.83618796662274919</v>
      </c>
      <c r="T11" s="19"/>
    </row>
    <row r="12" spans="2:20" ht="18.5" thickBot="1" x14ac:dyDescent="0.45">
      <c r="B12" s="7" t="s">
        <v>12</v>
      </c>
      <c r="C12" s="8">
        <v>440000000</v>
      </c>
      <c r="E12" s="32">
        <f t="shared" si="6"/>
        <v>90</v>
      </c>
      <c r="F12" s="33">
        <f t="shared" si="2"/>
        <v>413.91304347826087</v>
      </c>
      <c r="G12" s="22">
        <f t="shared" si="3"/>
        <v>20.400434782608688</v>
      </c>
      <c r="H12" s="22">
        <f t="shared" si="1"/>
        <v>85.591739130434817</v>
      </c>
      <c r="I12" s="22">
        <f t="shared" si="1"/>
        <v>150.78304347826094</v>
      </c>
      <c r="J12" s="22">
        <f t="shared" si="1"/>
        <v>215.97434782608701</v>
      </c>
      <c r="K12" s="22">
        <f t="shared" si="1"/>
        <v>281.16565217391309</v>
      </c>
      <c r="L12" s="22">
        <f t="shared" si="1"/>
        <v>346.35695652173899</v>
      </c>
      <c r="M12" s="22">
        <f t="shared" si="1"/>
        <v>411.54826086956524</v>
      </c>
      <c r="N12" s="22">
        <f t="shared" si="1"/>
        <v>476.73956521739126</v>
      </c>
      <c r="O12" s="22">
        <f t="shared" si="1"/>
        <v>541.93086956521745</v>
      </c>
      <c r="P12" s="22">
        <f t="shared" si="1"/>
        <v>607.12217391304364</v>
      </c>
      <c r="Q12" s="20">
        <f t="shared" si="4"/>
        <v>0.53892215568862278</v>
      </c>
      <c r="R12" s="28">
        <f t="shared" si="5"/>
        <v>0.94071146245059289</v>
      </c>
      <c r="T12" s="19"/>
    </row>
    <row r="13" spans="2:20" ht="21" customHeight="1" thickBot="1" x14ac:dyDescent="0.4">
      <c r="B13" s="66" t="s">
        <v>13</v>
      </c>
      <c r="C13" s="67"/>
      <c r="E13" s="32">
        <f t="shared" si="6"/>
        <v>100</v>
      </c>
      <c r="F13" s="33">
        <f t="shared" si="2"/>
        <v>459.9033816425121</v>
      </c>
      <c r="G13" s="22">
        <f t="shared" si="3"/>
        <v>45.028260869565251</v>
      </c>
      <c r="H13" s="22">
        <f t="shared" si="1"/>
        <v>117.46304347826093</v>
      </c>
      <c r="I13" s="22">
        <f t="shared" si="1"/>
        <v>189.89782608695657</v>
      </c>
      <c r="J13" s="22">
        <f t="shared" si="1"/>
        <v>262.3326086956522</v>
      </c>
      <c r="K13" s="22">
        <f t="shared" si="1"/>
        <v>334.76739130434777</v>
      </c>
      <c r="L13" s="22">
        <f t="shared" si="1"/>
        <v>407.2021739130434</v>
      </c>
      <c r="M13" s="22">
        <f t="shared" si="1"/>
        <v>479.63695652173914</v>
      </c>
      <c r="N13" s="22">
        <f t="shared" si="1"/>
        <v>552.07173913043471</v>
      </c>
      <c r="O13" s="22">
        <f t="shared" si="1"/>
        <v>624.50652173913045</v>
      </c>
      <c r="P13" s="22">
        <f t="shared" si="1"/>
        <v>696.94130434782619</v>
      </c>
      <c r="Q13" s="20">
        <f t="shared" si="4"/>
        <v>0.59880239520958078</v>
      </c>
      <c r="R13" s="28">
        <f t="shared" si="5"/>
        <v>1.0452349582784366</v>
      </c>
      <c r="T13" s="19"/>
    </row>
    <row r="14" spans="2:20" ht="22.5" customHeight="1" x14ac:dyDescent="0.5">
      <c r="B14" s="9" t="s">
        <v>14</v>
      </c>
      <c r="C14" s="39">
        <v>207</v>
      </c>
      <c r="E14" s="32">
        <f t="shared" si="6"/>
        <v>110</v>
      </c>
      <c r="F14" s="33">
        <f t="shared" si="2"/>
        <v>505.89371980676327</v>
      </c>
      <c r="G14" s="22">
        <f t="shared" si="3"/>
        <v>69.656086956521747</v>
      </c>
      <c r="H14" s="22">
        <f t="shared" si="1"/>
        <v>149.334347826087</v>
      </c>
      <c r="I14" s="22">
        <f t="shared" si="1"/>
        <v>229.01260869565223</v>
      </c>
      <c r="J14" s="22">
        <f t="shared" si="1"/>
        <v>308.69086956521744</v>
      </c>
      <c r="K14" s="22">
        <f t="shared" si="1"/>
        <v>388.36913043478262</v>
      </c>
      <c r="L14" s="22">
        <f t="shared" si="1"/>
        <v>468.04739130434785</v>
      </c>
      <c r="M14" s="22">
        <f t="shared" si="1"/>
        <v>547.72565217391298</v>
      </c>
      <c r="N14" s="22">
        <f t="shared" si="1"/>
        <v>627.40391304347827</v>
      </c>
      <c r="O14" s="22">
        <f t="shared" si="1"/>
        <v>707.08217391304356</v>
      </c>
      <c r="P14" s="22">
        <f t="shared" si="1"/>
        <v>786.76043478260897</v>
      </c>
      <c r="Q14" s="20">
        <f t="shared" si="4"/>
        <v>0.6586826347305389</v>
      </c>
      <c r="R14" s="28">
        <f t="shared" si="5"/>
        <v>1.1497584541062802</v>
      </c>
      <c r="T14" s="19"/>
    </row>
    <row r="15" spans="2:20" ht="23" x14ac:dyDescent="0.5">
      <c r="B15" s="11" t="s">
        <v>15</v>
      </c>
      <c r="C15" s="40">
        <v>745</v>
      </c>
      <c r="E15" s="32">
        <f t="shared" si="6"/>
        <v>120</v>
      </c>
      <c r="F15" s="33">
        <f t="shared" si="2"/>
        <v>551.8840579710145</v>
      </c>
      <c r="G15" s="22">
        <f t="shared" si="3"/>
        <v>94.28391304347825</v>
      </c>
      <c r="H15" s="22">
        <f t="shared" si="1"/>
        <v>181.20565217391311</v>
      </c>
      <c r="I15" s="22">
        <f t="shared" si="1"/>
        <v>268.1273913043479</v>
      </c>
      <c r="J15" s="22">
        <f t="shared" si="1"/>
        <v>355.04913043478263</v>
      </c>
      <c r="K15" s="22">
        <f t="shared" si="1"/>
        <v>441.97086956521736</v>
      </c>
      <c r="L15" s="22">
        <f t="shared" si="1"/>
        <v>528.89260869565214</v>
      </c>
      <c r="M15" s="22">
        <f t="shared" si="1"/>
        <v>615.81434782608687</v>
      </c>
      <c r="N15" s="22">
        <f t="shared" si="1"/>
        <v>702.73608695652172</v>
      </c>
      <c r="O15" s="22">
        <f t="shared" si="1"/>
        <v>789.65782608695667</v>
      </c>
      <c r="P15" s="22">
        <f t="shared" si="1"/>
        <v>876.57956521739152</v>
      </c>
      <c r="Q15" s="20">
        <f t="shared" si="4"/>
        <v>0.71856287425149701</v>
      </c>
      <c r="R15" s="28">
        <f t="shared" si="5"/>
        <v>1.2542819499341238</v>
      </c>
      <c r="T15" s="19"/>
    </row>
    <row r="16" spans="2:20" ht="18.5" thickBot="1" x14ac:dyDescent="0.45">
      <c r="B16" s="7" t="s">
        <v>16</v>
      </c>
      <c r="C16" s="45">
        <f>SUM(C14:C15)/C14</f>
        <v>4.5990338164251208</v>
      </c>
      <c r="E16" s="32">
        <f t="shared" si="6"/>
        <v>130</v>
      </c>
      <c r="F16" s="33">
        <f t="shared" si="2"/>
        <v>597.87439613526567</v>
      </c>
      <c r="G16" s="22">
        <f t="shared" si="3"/>
        <v>118.91173913043481</v>
      </c>
      <c r="H16" s="22">
        <f t="shared" si="1"/>
        <v>213.07695652173919</v>
      </c>
      <c r="I16" s="22">
        <f t="shared" si="1"/>
        <v>307.24217391304347</v>
      </c>
      <c r="J16" s="22">
        <f t="shared" si="1"/>
        <v>401.40739130434787</v>
      </c>
      <c r="K16" s="22">
        <f t="shared" si="1"/>
        <v>495.57260869565215</v>
      </c>
      <c r="L16" s="22">
        <f>((((($E16*1000000)*$C$16)*$C$6)*L$6)*(1-$C$9)-($C$7*$C$10+$C$7))/1000000</f>
        <v>589.73782608695649</v>
      </c>
      <c r="M16" s="22">
        <f t="shared" si="1"/>
        <v>683.90304347826077</v>
      </c>
      <c r="N16" s="22">
        <f t="shared" si="1"/>
        <v>778.06826086956539</v>
      </c>
      <c r="O16" s="22">
        <f t="shared" si="1"/>
        <v>872.23347826086979</v>
      </c>
      <c r="P16" s="22">
        <f t="shared" si="1"/>
        <v>966.39869565217418</v>
      </c>
      <c r="Q16" s="20">
        <f t="shared" si="4"/>
        <v>0.77844311377245512</v>
      </c>
      <c r="R16" s="28">
        <f t="shared" si="5"/>
        <v>1.3588054457619676</v>
      </c>
      <c r="T16" s="19"/>
    </row>
    <row r="17" spans="2:20" ht="21" thickBot="1" x14ac:dyDescent="0.4">
      <c r="B17" s="66" t="s">
        <v>17</v>
      </c>
      <c r="C17" s="67"/>
      <c r="E17" s="32">
        <f t="shared" si="6"/>
        <v>140</v>
      </c>
      <c r="F17" s="33">
        <f>E17*$C$16</f>
        <v>643.86473429951695</v>
      </c>
      <c r="G17" s="22">
        <f t="shared" si="3"/>
        <v>143.53956521739138</v>
      </c>
      <c r="H17" s="22">
        <f t="shared" si="1"/>
        <v>244.9482608695653</v>
      </c>
      <c r="I17" s="22">
        <f t="shared" si="1"/>
        <v>346.35695652173911</v>
      </c>
      <c r="J17" s="22">
        <f t="shared" si="1"/>
        <v>447.76565217391311</v>
      </c>
      <c r="K17" s="22">
        <f t="shared" si="1"/>
        <v>549.174347826087</v>
      </c>
      <c r="L17" s="22">
        <f t="shared" si="1"/>
        <v>650.58304347826083</v>
      </c>
      <c r="M17" s="22">
        <f t="shared" si="1"/>
        <v>751.99173913043478</v>
      </c>
      <c r="N17" s="22">
        <f t="shared" si="1"/>
        <v>853.40043478260873</v>
      </c>
      <c r="O17" s="22">
        <f t="shared" si="1"/>
        <v>954.80913043478301</v>
      </c>
      <c r="P17" s="22">
        <f t="shared" si="1"/>
        <v>1056.2178260869568</v>
      </c>
      <c r="Q17" s="21">
        <f t="shared" si="4"/>
        <v>0.83832335329341312</v>
      </c>
      <c r="R17" s="29">
        <f>(F17*1000000)/$C$12</f>
        <v>1.4633289415898112</v>
      </c>
      <c r="T17" s="19"/>
    </row>
    <row r="18" spans="2:20" ht="23" x14ac:dyDescent="0.5">
      <c r="B18" s="4" t="s">
        <v>18</v>
      </c>
      <c r="C18" s="34">
        <v>10</v>
      </c>
      <c r="E18" s="62"/>
      <c r="F18" s="62"/>
      <c r="G18" s="62"/>
      <c r="H18" s="62"/>
      <c r="I18" s="62"/>
      <c r="J18" s="62"/>
      <c r="K18" s="62"/>
      <c r="L18" s="62"/>
      <c r="M18" s="62"/>
      <c r="N18" s="62"/>
      <c r="O18" s="62"/>
      <c r="P18" s="62"/>
      <c r="Q18" s="62"/>
      <c r="R18" s="62"/>
    </row>
    <row r="19" spans="2:20" ht="23" x14ac:dyDescent="0.5">
      <c r="B19" s="5" t="s">
        <v>19</v>
      </c>
      <c r="C19" s="41">
        <v>0.17</v>
      </c>
      <c r="E19" s="62"/>
      <c r="F19" s="62"/>
      <c r="G19" s="62"/>
      <c r="H19" s="62"/>
      <c r="I19" s="62"/>
      <c r="J19" s="62"/>
      <c r="K19" s="62"/>
      <c r="L19" s="62"/>
      <c r="M19" s="62"/>
      <c r="N19" s="62"/>
      <c r="O19" s="62"/>
      <c r="P19" s="62"/>
      <c r="Q19" s="62"/>
      <c r="R19" s="62"/>
    </row>
    <row r="20" spans="2:20" ht="23.5" thickBot="1" x14ac:dyDescent="0.55000000000000004">
      <c r="B20" s="13" t="s">
        <v>20</v>
      </c>
      <c r="C20" s="42">
        <v>0.05</v>
      </c>
      <c r="K20" s="14"/>
      <c r="L20" s="14"/>
      <c r="M20" s="14"/>
      <c r="N20" s="14"/>
      <c r="O20" s="14"/>
    </row>
    <row r="21" spans="2:20" x14ac:dyDescent="0.35">
      <c r="B21" s="61" t="s">
        <v>28</v>
      </c>
      <c r="C21" s="61"/>
      <c r="K21" s="14"/>
      <c r="L21" s="14"/>
      <c r="M21" s="14"/>
      <c r="N21" s="14"/>
      <c r="O21" s="14"/>
    </row>
    <row r="22" spans="2:20" ht="15" thickBot="1" x14ac:dyDescent="0.4">
      <c r="K22" s="14"/>
      <c r="L22" s="14"/>
      <c r="M22" s="14"/>
      <c r="N22" s="14"/>
      <c r="O22" s="14"/>
    </row>
    <row r="23" spans="2:20" ht="21" thickBot="1" x14ac:dyDescent="0.4">
      <c r="B23" s="68" t="s">
        <v>21</v>
      </c>
      <c r="C23" s="67"/>
      <c r="K23" s="14"/>
      <c r="L23" s="14"/>
      <c r="M23" s="14"/>
      <c r="N23" s="14"/>
      <c r="O23" s="14"/>
    </row>
    <row r="24" spans="2:20" ht="21" thickBot="1" x14ac:dyDescent="0.4">
      <c r="B24" s="69"/>
      <c r="C24" s="70"/>
      <c r="K24" s="14"/>
      <c r="L24" s="14"/>
      <c r="M24" s="14"/>
      <c r="N24" s="14"/>
      <c r="O24" s="14"/>
    </row>
    <row r="25" spans="2:20" ht="23.5" customHeight="1" thickBot="1" x14ac:dyDescent="0.4">
      <c r="B25" s="59" t="s">
        <v>22</v>
      </c>
      <c r="C25" s="60"/>
      <c r="K25" s="14"/>
      <c r="L25" s="14"/>
      <c r="M25" s="14"/>
      <c r="N25" s="14"/>
      <c r="O25" s="14"/>
    </row>
    <row r="26" spans="2:20" ht="18" x14ac:dyDescent="0.4">
      <c r="B26" s="9" t="s">
        <v>14</v>
      </c>
      <c r="C26" s="10">
        <v>245</v>
      </c>
      <c r="K26" s="14"/>
      <c r="L26" s="14"/>
      <c r="M26" s="14"/>
      <c r="N26" s="14"/>
      <c r="O26" s="14"/>
    </row>
    <row r="27" spans="2:20" ht="18" x14ac:dyDescent="0.4">
      <c r="B27" s="11" t="s">
        <v>15</v>
      </c>
      <c r="C27" s="12">
        <v>693</v>
      </c>
      <c r="K27" s="14"/>
      <c r="L27" s="14"/>
      <c r="M27" s="14"/>
      <c r="N27" s="14"/>
      <c r="O27" s="14"/>
    </row>
    <row r="28" spans="2:20" ht="18" x14ac:dyDescent="0.4">
      <c r="B28" s="11" t="s">
        <v>23</v>
      </c>
      <c r="C28" s="12">
        <v>2.08</v>
      </c>
      <c r="K28" s="14"/>
      <c r="L28" s="14"/>
      <c r="M28" s="14"/>
      <c r="N28" s="14"/>
      <c r="O28" s="14"/>
    </row>
    <row r="29" spans="2:20" ht="18" x14ac:dyDescent="0.4">
      <c r="B29" s="5" t="s">
        <v>2</v>
      </c>
      <c r="C29" s="15">
        <v>52000000</v>
      </c>
      <c r="K29" s="14"/>
      <c r="L29" s="14"/>
      <c r="M29" s="14"/>
      <c r="N29" s="14"/>
      <c r="O29" s="14"/>
    </row>
    <row r="30" spans="2:20" ht="18.5" thickBot="1" x14ac:dyDescent="0.45">
      <c r="B30" s="7" t="s">
        <v>7</v>
      </c>
      <c r="C30" s="16">
        <v>115000000</v>
      </c>
      <c r="K30" s="14"/>
      <c r="L30" s="14"/>
      <c r="M30" s="14"/>
      <c r="N30" s="14"/>
      <c r="O30" s="14"/>
    </row>
    <row r="31" spans="2:20" ht="19" customHeight="1" thickBot="1" x14ac:dyDescent="0.4">
      <c r="B31" s="59" t="s">
        <v>24</v>
      </c>
      <c r="C31" s="60"/>
      <c r="G31" s="3"/>
      <c r="K31" s="14"/>
      <c r="L31" s="14"/>
      <c r="M31" s="14"/>
      <c r="N31" s="14"/>
      <c r="O31" s="14"/>
    </row>
    <row r="32" spans="2:20" ht="18" x14ac:dyDescent="0.4">
      <c r="B32" s="9" t="s">
        <v>14</v>
      </c>
      <c r="C32" s="10">
        <v>207</v>
      </c>
      <c r="K32" s="14"/>
      <c r="L32" s="14"/>
      <c r="M32" s="14"/>
      <c r="N32" s="14"/>
      <c r="O32" s="14"/>
    </row>
    <row r="33" spans="2:15" ht="18" x14ac:dyDescent="0.4">
      <c r="B33" s="11" t="s">
        <v>15</v>
      </c>
      <c r="C33" s="12">
        <v>745</v>
      </c>
      <c r="K33" s="14"/>
      <c r="L33" s="14"/>
      <c r="M33" s="14"/>
      <c r="N33" s="14"/>
      <c r="O33" s="14"/>
    </row>
    <row r="34" spans="2:15" ht="18" x14ac:dyDescent="0.4">
      <c r="B34" s="11" t="s">
        <v>23</v>
      </c>
      <c r="C34" s="12">
        <v>3.5</v>
      </c>
      <c r="K34" s="14"/>
      <c r="L34" s="14"/>
      <c r="M34" s="14"/>
      <c r="N34" s="14"/>
      <c r="O34" s="14"/>
    </row>
    <row r="35" spans="2:15" ht="18" x14ac:dyDescent="0.4">
      <c r="B35" s="5" t="s">
        <v>2</v>
      </c>
      <c r="C35" s="15">
        <v>40000000</v>
      </c>
      <c r="K35" s="14"/>
      <c r="L35" s="14"/>
      <c r="M35" s="14"/>
      <c r="N35" s="14"/>
      <c r="O35" s="14"/>
    </row>
    <row r="36" spans="2:15" ht="18.5" thickBot="1" x14ac:dyDescent="0.45">
      <c r="B36" s="7" t="s">
        <v>7</v>
      </c>
      <c r="C36" s="16">
        <v>175000000</v>
      </c>
      <c r="K36" s="14"/>
      <c r="L36" s="14"/>
      <c r="M36" s="14"/>
      <c r="N36" s="14"/>
      <c r="O36" s="14"/>
    </row>
    <row r="37" spans="2:15" ht="20.5" customHeight="1" thickBot="1" x14ac:dyDescent="0.4">
      <c r="B37" s="59" t="s">
        <v>25</v>
      </c>
      <c r="C37" s="60"/>
      <c r="K37" s="14"/>
      <c r="L37" s="14"/>
      <c r="M37" s="14"/>
      <c r="N37" s="14"/>
      <c r="O37" s="14"/>
    </row>
    <row r="38" spans="2:15" ht="18" x14ac:dyDescent="0.4">
      <c r="B38" s="9" t="s">
        <v>14</v>
      </c>
      <c r="C38" s="10">
        <v>186</v>
      </c>
      <c r="K38" s="14"/>
      <c r="L38" s="14"/>
      <c r="M38" s="14"/>
      <c r="N38" s="14"/>
      <c r="O38" s="14"/>
    </row>
    <row r="39" spans="2:15" ht="18" x14ac:dyDescent="0.4">
      <c r="B39" s="11" t="s">
        <v>15</v>
      </c>
      <c r="C39" s="12">
        <v>179.5</v>
      </c>
    </row>
    <row r="40" spans="2:15" ht="18" x14ac:dyDescent="0.4">
      <c r="B40" s="11" t="s">
        <v>23</v>
      </c>
      <c r="C40" s="12">
        <v>2.0699999999999998</v>
      </c>
    </row>
    <row r="41" spans="2:15" ht="18" x14ac:dyDescent="0.4">
      <c r="B41" s="5" t="s">
        <v>2</v>
      </c>
      <c r="C41" s="15">
        <v>80000000</v>
      </c>
    </row>
    <row r="42" spans="2:15" ht="18.5" thickBot="1" x14ac:dyDescent="0.45">
      <c r="B42" s="13" t="s">
        <v>7</v>
      </c>
      <c r="C42" s="17">
        <v>30000000</v>
      </c>
    </row>
    <row r="43" spans="2:15" ht="21.5" thickBot="1" x14ac:dyDescent="0.55000000000000004">
      <c r="B43" s="63" t="s">
        <v>27</v>
      </c>
      <c r="C43" s="60"/>
    </row>
    <row r="44" spans="2:15" ht="18" x14ac:dyDescent="0.4">
      <c r="B44" s="9" t="s">
        <v>14</v>
      </c>
      <c r="C44" s="10">
        <v>206</v>
      </c>
    </row>
    <row r="45" spans="2:15" ht="18" x14ac:dyDescent="0.4">
      <c r="B45" s="11" t="s">
        <v>15</v>
      </c>
      <c r="C45" s="12">
        <v>409</v>
      </c>
    </row>
    <row r="46" spans="2:15" ht="18" x14ac:dyDescent="0.4">
      <c r="B46" s="11" t="s">
        <v>23</v>
      </c>
      <c r="C46" s="12">
        <v>2.13</v>
      </c>
    </row>
    <row r="47" spans="2:15" ht="18" x14ac:dyDescent="0.4">
      <c r="B47" s="5" t="s">
        <v>2</v>
      </c>
      <c r="C47" s="15">
        <v>83000000</v>
      </c>
    </row>
    <row r="48" spans="2:15" ht="18.5" thickBot="1" x14ac:dyDescent="0.45">
      <c r="B48" s="13" t="s">
        <v>7</v>
      </c>
      <c r="C48" s="17">
        <v>150000000</v>
      </c>
    </row>
  </sheetData>
  <sheetProtection sheet="1" objects="1" scenarios="1" selectLockedCells="1"/>
  <mergeCells count="17">
    <mergeCell ref="B43:C43"/>
    <mergeCell ref="B31:C31"/>
    <mergeCell ref="B37:C37"/>
    <mergeCell ref="B3:C3"/>
    <mergeCell ref="B4:C4"/>
    <mergeCell ref="B8:C8"/>
    <mergeCell ref="B23:C23"/>
    <mergeCell ref="B24:C24"/>
    <mergeCell ref="B17:C17"/>
    <mergeCell ref="B13:C13"/>
    <mergeCell ref="Q5:Q6"/>
    <mergeCell ref="R5:R6"/>
    <mergeCell ref="E5:P5"/>
    <mergeCell ref="E3:R4"/>
    <mergeCell ref="B25:C25"/>
    <mergeCell ref="B21:C21"/>
    <mergeCell ref="E18:R19"/>
  </mergeCells>
  <conditionalFormatting sqref="G7:P17">
    <cfRule type="cellIs" dxfId="1" priority="1" operator="lessThan">
      <formula>0</formula>
    </cfRule>
    <cfRule type="cellIs" dxfId="0" priority="2" operator="greaterThan">
      <formula>0</formula>
    </cfRule>
    <cfRule type="colorScale" priority="3">
      <colorScale>
        <cfvo type="min"/>
        <cfvo type="percentile" val="50"/>
        <cfvo type="max"/>
        <color rgb="FFF8696B"/>
        <color rgb="FFFCFCFF"/>
        <color rgb="FF63BE7B"/>
      </colorScale>
    </cfRule>
  </conditionalFormatting>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9C799E-C25A-4279-B945-AE6446E55FD9}">
  <dimension ref="B3:U18"/>
  <sheetViews>
    <sheetView zoomScale="63" zoomScaleNormal="63" workbookViewId="0"/>
  </sheetViews>
  <sheetFormatPr defaultColWidth="9.1796875" defaultRowHeight="14.5" x14ac:dyDescent="0.35"/>
  <cols>
    <col min="1" max="16384" width="9.1796875" style="1"/>
  </cols>
  <sheetData>
    <row r="3" spans="2:21" ht="409.5" customHeight="1" x14ac:dyDescent="0.35">
      <c r="B3" s="71" t="s">
        <v>26</v>
      </c>
      <c r="C3" s="71"/>
      <c r="D3" s="71"/>
      <c r="E3" s="71"/>
      <c r="F3" s="71"/>
      <c r="G3" s="71"/>
      <c r="H3" s="71"/>
      <c r="I3" s="71"/>
      <c r="J3" s="71"/>
      <c r="K3" s="71"/>
      <c r="L3" s="71"/>
      <c r="M3" s="71"/>
      <c r="N3" s="71"/>
      <c r="O3" s="71"/>
      <c r="P3" s="71"/>
      <c r="Q3" s="71"/>
      <c r="R3" s="71"/>
      <c r="S3" s="71"/>
      <c r="T3" s="71"/>
      <c r="U3" s="71"/>
    </row>
    <row r="4" spans="2:21" x14ac:dyDescent="0.35">
      <c r="B4" s="71"/>
      <c r="C4" s="71"/>
      <c r="D4" s="71"/>
      <c r="E4" s="71"/>
      <c r="F4" s="71"/>
      <c r="G4" s="71"/>
      <c r="H4" s="71"/>
      <c r="I4" s="71"/>
      <c r="J4" s="71"/>
      <c r="K4" s="71"/>
      <c r="L4" s="71"/>
      <c r="M4" s="71"/>
      <c r="N4" s="71"/>
      <c r="O4" s="71"/>
      <c r="P4" s="71"/>
      <c r="Q4" s="71"/>
      <c r="R4" s="71"/>
      <c r="S4" s="71"/>
      <c r="T4" s="71"/>
      <c r="U4" s="71"/>
    </row>
    <row r="5" spans="2:21" x14ac:dyDescent="0.35">
      <c r="B5" s="71"/>
      <c r="C5" s="71"/>
      <c r="D5" s="71"/>
      <c r="E5" s="71"/>
      <c r="F5" s="71"/>
      <c r="G5" s="71"/>
      <c r="H5" s="71"/>
      <c r="I5" s="71"/>
      <c r="J5" s="71"/>
      <c r="K5" s="71"/>
      <c r="L5" s="71"/>
      <c r="M5" s="71"/>
      <c r="N5" s="71"/>
      <c r="O5" s="71"/>
      <c r="P5" s="71"/>
      <c r="Q5" s="71"/>
      <c r="R5" s="71"/>
      <c r="S5" s="71"/>
      <c r="T5" s="71"/>
      <c r="U5" s="71"/>
    </row>
    <row r="6" spans="2:21" x14ac:dyDescent="0.35">
      <c r="B6" s="71"/>
      <c r="C6" s="71"/>
      <c r="D6" s="71"/>
      <c r="E6" s="71"/>
      <c r="F6" s="71"/>
      <c r="G6" s="71"/>
      <c r="H6" s="71"/>
      <c r="I6" s="71"/>
      <c r="J6" s="71"/>
      <c r="K6" s="71"/>
      <c r="L6" s="71"/>
      <c r="M6" s="71"/>
      <c r="N6" s="71"/>
      <c r="O6" s="71"/>
      <c r="P6" s="71"/>
      <c r="Q6" s="71"/>
      <c r="R6" s="71"/>
      <c r="S6" s="71"/>
      <c r="T6" s="71"/>
      <c r="U6" s="71"/>
    </row>
    <row r="7" spans="2:21" x14ac:dyDescent="0.35">
      <c r="B7" s="71"/>
      <c r="C7" s="71"/>
      <c r="D7" s="71"/>
      <c r="E7" s="71"/>
      <c r="F7" s="71"/>
      <c r="G7" s="71"/>
      <c r="H7" s="71"/>
      <c r="I7" s="71"/>
      <c r="J7" s="71"/>
      <c r="K7" s="71"/>
      <c r="L7" s="71"/>
      <c r="M7" s="71"/>
      <c r="N7" s="71"/>
      <c r="O7" s="71"/>
      <c r="P7" s="71"/>
      <c r="Q7" s="71"/>
      <c r="R7" s="71"/>
      <c r="S7" s="71"/>
      <c r="T7" s="71"/>
      <c r="U7" s="71"/>
    </row>
    <row r="8" spans="2:21" x14ac:dyDescent="0.35">
      <c r="B8" s="71"/>
      <c r="C8" s="71"/>
      <c r="D8" s="71"/>
      <c r="E8" s="71"/>
      <c r="F8" s="71"/>
      <c r="G8" s="71"/>
      <c r="H8" s="71"/>
      <c r="I8" s="71"/>
      <c r="J8" s="71"/>
      <c r="K8" s="71"/>
      <c r="L8" s="71"/>
      <c r="M8" s="71"/>
      <c r="N8" s="71"/>
      <c r="O8" s="71"/>
      <c r="P8" s="71"/>
      <c r="Q8" s="71"/>
      <c r="R8" s="71"/>
      <c r="S8" s="71"/>
      <c r="T8" s="71"/>
      <c r="U8" s="71"/>
    </row>
    <row r="9" spans="2:21" x14ac:dyDescent="0.35">
      <c r="B9" s="71"/>
      <c r="C9" s="71"/>
      <c r="D9" s="71"/>
      <c r="E9" s="71"/>
      <c r="F9" s="71"/>
      <c r="G9" s="71"/>
      <c r="H9" s="71"/>
      <c r="I9" s="71"/>
      <c r="J9" s="71"/>
      <c r="K9" s="71"/>
      <c r="L9" s="71"/>
      <c r="M9" s="71"/>
      <c r="N9" s="71"/>
      <c r="O9" s="71"/>
      <c r="P9" s="71"/>
      <c r="Q9" s="71"/>
      <c r="R9" s="71"/>
      <c r="S9" s="71"/>
      <c r="T9" s="71"/>
      <c r="U9" s="71"/>
    </row>
    <row r="10" spans="2:21" x14ac:dyDescent="0.35">
      <c r="B10" s="71"/>
      <c r="C10" s="71"/>
      <c r="D10" s="71"/>
      <c r="E10" s="71"/>
      <c r="F10" s="71"/>
      <c r="G10" s="71"/>
      <c r="H10" s="71"/>
      <c r="I10" s="71"/>
      <c r="J10" s="71"/>
      <c r="K10" s="71"/>
      <c r="L10" s="71"/>
      <c r="M10" s="71"/>
      <c r="N10" s="71"/>
      <c r="O10" s="71"/>
      <c r="P10" s="71"/>
      <c r="Q10" s="71"/>
      <c r="R10" s="71"/>
      <c r="S10" s="71"/>
      <c r="T10" s="71"/>
      <c r="U10" s="71"/>
    </row>
    <row r="11" spans="2:21" x14ac:dyDescent="0.35">
      <c r="B11" s="71"/>
      <c r="C11" s="71"/>
      <c r="D11" s="71"/>
      <c r="E11" s="71"/>
      <c r="F11" s="71"/>
      <c r="G11" s="71"/>
      <c r="H11" s="71"/>
      <c r="I11" s="71"/>
      <c r="J11" s="71"/>
      <c r="K11" s="71"/>
      <c r="L11" s="71"/>
      <c r="M11" s="71"/>
      <c r="N11" s="71"/>
      <c r="O11" s="71"/>
      <c r="P11" s="71"/>
      <c r="Q11" s="71"/>
      <c r="R11" s="71"/>
      <c r="S11" s="71"/>
      <c r="T11" s="71"/>
      <c r="U11" s="71"/>
    </row>
    <row r="12" spans="2:21" x14ac:dyDescent="0.35">
      <c r="B12" s="71"/>
      <c r="C12" s="71"/>
      <c r="D12" s="71"/>
      <c r="E12" s="71"/>
      <c r="F12" s="71"/>
      <c r="G12" s="71"/>
      <c r="H12" s="71"/>
      <c r="I12" s="71"/>
      <c r="J12" s="71"/>
      <c r="K12" s="71"/>
      <c r="L12" s="71"/>
      <c r="M12" s="71"/>
      <c r="N12" s="71"/>
      <c r="O12" s="71"/>
      <c r="P12" s="71"/>
      <c r="Q12" s="71"/>
      <c r="R12" s="71"/>
      <c r="S12" s="71"/>
      <c r="T12" s="71"/>
      <c r="U12" s="71"/>
    </row>
    <row r="13" spans="2:21" x14ac:dyDescent="0.35">
      <c r="B13" s="71"/>
      <c r="C13" s="71"/>
      <c r="D13" s="71"/>
      <c r="E13" s="71"/>
      <c r="F13" s="71"/>
      <c r="G13" s="71"/>
      <c r="H13" s="71"/>
      <c r="I13" s="71"/>
      <c r="J13" s="71"/>
      <c r="K13" s="71"/>
      <c r="L13" s="71"/>
      <c r="M13" s="71"/>
      <c r="N13" s="71"/>
      <c r="O13" s="71"/>
      <c r="P13" s="71"/>
      <c r="Q13" s="71"/>
      <c r="R13" s="71"/>
      <c r="S13" s="71"/>
      <c r="T13" s="71"/>
      <c r="U13" s="71"/>
    </row>
    <row r="14" spans="2:21" x14ac:dyDescent="0.35">
      <c r="B14" s="71"/>
      <c r="C14" s="71"/>
      <c r="D14" s="71"/>
      <c r="E14" s="71"/>
      <c r="F14" s="71"/>
      <c r="G14" s="71"/>
      <c r="H14" s="71"/>
      <c r="I14" s="71"/>
      <c r="J14" s="71"/>
      <c r="K14" s="71"/>
      <c r="L14" s="71"/>
      <c r="M14" s="71"/>
      <c r="N14" s="71"/>
      <c r="O14" s="71"/>
      <c r="P14" s="71"/>
      <c r="Q14" s="71"/>
      <c r="R14" s="71"/>
      <c r="S14" s="71"/>
      <c r="T14" s="71"/>
      <c r="U14" s="71"/>
    </row>
    <row r="15" spans="2:21" x14ac:dyDescent="0.35">
      <c r="B15" s="71"/>
      <c r="C15" s="71"/>
      <c r="D15" s="71"/>
      <c r="E15" s="71"/>
      <c r="F15" s="71"/>
      <c r="G15" s="71"/>
      <c r="H15" s="71"/>
      <c r="I15" s="71"/>
      <c r="J15" s="71"/>
      <c r="K15" s="71"/>
      <c r="L15" s="71"/>
      <c r="M15" s="71"/>
      <c r="N15" s="71"/>
      <c r="O15" s="71"/>
      <c r="P15" s="71"/>
      <c r="Q15" s="71"/>
      <c r="R15" s="71"/>
      <c r="S15" s="71"/>
      <c r="T15" s="71"/>
      <c r="U15" s="71"/>
    </row>
    <row r="16" spans="2:21" x14ac:dyDescent="0.35">
      <c r="B16" s="71"/>
      <c r="C16" s="71"/>
      <c r="D16" s="71"/>
      <c r="E16" s="71"/>
      <c r="F16" s="71"/>
      <c r="G16" s="71"/>
      <c r="H16" s="71"/>
      <c r="I16" s="71"/>
      <c r="J16" s="71"/>
      <c r="K16" s="71"/>
      <c r="L16" s="71"/>
      <c r="M16" s="71"/>
      <c r="N16" s="71"/>
      <c r="O16" s="71"/>
      <c r="P16" s="71"/>
      <c r="Q16" s="71"/>
      <c r="R16" s="71"/>
      <c r="S16" s="71"/>
      <c r="T16" s="71"/>
      <c r="U16" s="71"/>
    </row>
    <row r="17" spans="2:21" x14ac:dyDescent="0.35">
      <c r="B17" s="71"/>
      <c r="C17" s="71"/>
      <c r="D17" s="71"/>
      <c r="E17" s="71"/>
      <c r="F17" s="71"/>
      <c r="G17" s="71"/>
      <c r="H17" s="71"/>
      <c r="I17" s="71"/>
      <c r="J17" s="71"/>
      <c r="K17" s="71"/>
      <c r="L17" s="71"/>
      <c r="M17" s="71"/>
      <c r="N17" s="71"/>
      <c r="O17" s="71"/>
      <c r="P17" s="71"/>
      <c r="Q17" s="71"/>
      <c r="R17" s="71"/>
      <c r="S17" s="71"/>
      <c r="T17" s="71"/>
      <c r="U17" s="71"/>
    </row>
    <row r="18" spans="2:21" x14ac:dyDescent="0.35">
      <c r="B18" s="71"/>
      <c r="C18" s="71"/>
      <c r="D18" s="71"/>
      <c r="E18" s="71"/>
      <c r="F18" s="71"/>
      <c r="G18" s="71"/>
      <c r="H18" s="71"/>
      <c r="I18" s="71"/>
      <c r="J18" s="71"/>
      <c r="K18" s="71"/>
      <c r="L18" s="71"/>
      <c r="M18" s="71"/>
      <c r="N18" s="71"/>
      <c r="O18" s="71"/>
      <c r="P18" s="71"/>
      <c r="Q18" s="71"/>
      <c r="R18" s="71"/>
      <c r="S18" s="71"/>
      <c r="T18" s="71"/>
      <c r="U18" s="71"/>
    </row>
  </sheetData>
  <sheetProtection sheet="1" objects="1" scenarios="1" selectLockedCells="1" selectUnlockedCells="1"/>
  <mergeCells count="1">
    <mergeCell ref="B3:U18"/>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DFF95800E9118647B042CFC77306CCC7" ma:contentTypeVersion="11" ma:contentTypeDescription="Create a new document." ma:contentTypeScope="" ma:versionID="71e6a7a9c7cc44d086c75ec790663f01">
  <xsd:schema xmlns:xsd="http://www.w3.org/2001/XMLSchema" xmlns:xs="http://www.w3.org/2001/XMLSchema" xmlns:p="http://schemas.microsoft.com/office/2006/metadata/properties" xmlns:ns3="9a9cc10b-3eb4-4b18-98b7-e9649b378b57" xmlns:ns4="66c91f0f-5a93-475e-b21a-d4be28305545" targetNamespace="http://schemas.microsoft.com/office/2006/metadata/properties" ma:root="true" ma:fieldsID="4f46126f372dc8edd60c36e8d6907d6d" ns3:_="" ns4:_="">
    <xsd:import namespace="9a9cc10b-3eb4-4b18-98b7-e9649b378b57"/>
    <xsd:import namespace="66c91f0f-5a93-475e-b21a-d4be28305545"/>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AutoTags" minOccurs="0"/>
                <xsd:element ref="ns3:MediaServiceOCR" minOccurs="0"/>
                <xsd:element ref="ns3:MediaServiceGenerationTime" minOccurs="0"/>
                <xsd:element ref="ns3:MediaServiceEventHashCode"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a9cc10b-3eb4-4b18-98b7-e9649b378b5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66c91f0f-5a93-475e-b21a-d4be28305545"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159920B-7C6F-46C7-BCF1-EA601D605AC9}">
  <ds:schemaRefs>
    <ds:schemaRef ds:uri="http://purl.org/dc/elements/1.1/"/>
    <ds:schemaRef ds:uri="http://schemas.microsoft.com/office/2006/metadata/properties"/>
    <ds:schemaRef ds:uri="66c91f0f-5a93-475e-b21a-d4be28305545"/>
    <ds:schemaRef ds:uri="http://purl.org/dc/terms/"/>
    <ds:schemaRef ds:uri="http://schemas.openxmlformats.org/package/2006/metadata/core-properties"/>
    <ds:schemaRef ds:uri="http://purl.org/dc/dcmitype/"/>
    <ds:schemaRef ds:uri="http://schemas.microsoft.com/office/2006/documentManagement/types"/>
    <ds:schemaRef ds:uri="http://schemas.microsoft.com/office/infopath/2007/PartnerControls"/>
    <ds:schemaRef ds:uri="9a9cc10b-3eb4-4b18-98b7-e9649b378b57"/>
    <ds:schemaRef ds:uri="http://www.w3.org/XML/1998/namespace"/>
  </ds:schemaRefs>
</ds:datastoreItem>
</file>

<file path=customXml/itemProps2.xml><?xml version="1.0" encoding="utf-8"?>
<ds:datastoreItem xmlns:ds="http://schemas.openxmlformats.org/officeDocument/2006/customXml" ds:itemID="{C2A7102C-BE42-45FE-B375-C3F2AB77E9D0}">
  <ds:schemaRefs>
    <ds:schemaRef ds:uri="http://schemas.microsoft.com/sharepoint/v3/contenttype/forms"/>
  </ds:schemaRefs>
</ds:datastoreItem>
</file>

<file path=customXml/itemProps3.xml><?xml version="1.0" encoding="utf-8"?>
<ds:datastoreItem xmlns:ds="http://schemas.openxmlformats.org/officeDocument/2006/customXml" ds:itemID="{912AC2E9-E3D2-4F57-A35F-A52A9EAEF8B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a9cc10b-3eb4-4b18-98b7-e9649b378b57"/>
    <ds:schemaRef ds:uri="66c91f0f-5a93-475e-b21a-d4be2830554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Netflix Content Matrix</vt:lpstr>
      <vt:lpstr>Risk Disclosures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Nicholas Grous</dc:creator>
  <cp:keywords/>
  <dc:description/>
  <cp:lastModifiedBy>Nicholas Grous</cp:lastModifiedBy>
  <cp:revision/>
  <dcterms:created xsi:type="dcterms:W3CDTF">2020-01-15T16:05:01Z</dcterms:created>
  <dcterms:modified xsi:type="dcterms:W3CDTF">2020-02-11T15:46:48Z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0x010100DFF95800E9118647B042CFC77306CCC7</vt:lpwstr>
  </property>
</Properties>
</file>