
<file path=[Content_Types].xml><?xml version="1.0" encoding="utf-8"?>
<Types xmlns="http://schemas.openxmlformats.org/package/2006/content-types">
  <Default Extension="im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10"/>
  <workbookPr defaultThemeVersion="166925"/>
  <mc:AlternateContent xmlns:mc="http://schemas.openxmlformats.org/markup-compatibility/2006">
    <mc:Choice Requires="x15">
      <x15ac:absPath xmlns:x15ac="http://schemas.microsoft.com/office/spreadsheetml/2010/11/ac" url="https://arkinvestmentmanagement-my.sharepoint.com/personal/skorus_ark-invest_com/Documents/Models/Space/"/>
    </mc:Choice>
  </mc:AlternateContent>
  <xr:revisionPtr revIDLastSave="88" documentId="8_{0662715E-9F41-5245-9AE9-AA928A3E4436}" xr6:coauthVersionLast="47" xr6:coauthVersionMax="47" xr10:uidLastSave="{2117AACA-0549-43FF-9D47-87075EB9ED14}"/>
  <bookViews>
    <workbookView xWindow="0" yWindow="540" windowWidth="27640" windowHeight="16540" firstSheet="1" activeTab="3" xr2:uid="{D808859E-A035-6A4A-A09C-88B18620655E}"/>
  </bookViews>
  <sheets>
    <sheet name="ARK Disclosure" sheetId="5" r:id="rId1"/>
    <sheet name="TAM" sheetId="1" r:id="rId2"/>
    <sheet name="TAM by Acceptable Cost" sheetId="3" r:id="rId3"/>
    <sheet name="Users by Acceptable Cost" sheetId="4" r:id="rId4"/>
  </sheets>
  <externalReferences>
    <externalReference r:id="rId5"/>
    <externalReference r:id="rId6"/>
  </externalReferences>
  <definedNames>
    <definedName name="\D">#REF!</definedName>
    <definedName name="\Y">#REF!</definedName>
    <definedName name="_xlnm._FilterDatabase" localSheetId="1" hidden="1">TAM!$E$2:$V$213</definedName>
    <definedName name="DATE">#REF!</definedName>
    <definedName name="FEMALEU19">#REF!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44165.9110648148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ALEU19">#REF!</definedName>
    <definedName name="Penetration" localSheetId="0">OFFSET([1]S_Curve!$B$11,0,0,COUNTA([1]S_Curve!$B$11:$B$110),1)</definedName>
    <definedName name="Penetration">OFFSET([2]S_Curve!$B$11,0,0,COUNTA([2]S_Curve!$B$11:$B$110),1)</definedName>
    <definedName name="Saturation" localSheetId="0">OFFSET([1]S_Curve!$C$11,0,0,COUNTA([1]S_Curve!$C$11:$C$110),1)</definedName>
    <definedName name="Saturation">OFFSET([2]S_Curve!$C$11,0,0,COUNTA([2]S_Curve!$C$11:$C$110),1)</definedName>
    <definedName name="TABLE">#REF!</definedName>
    <definedName name="TITLE">#REF!</definedName>
    <definedName name="Year" localSheetId="0">OFFSET([1]S_Curve!$A$11,0,0,COUNTA([1]S_Curve!$A$11:$A$110),1)</definedName>
    <definedName name="Year">OFFSET([2]S_Curve!$A$11,0,0,COUNTA([2]S_Curve!$A$11:$A$110),1)</definedName>
  </definedNames>
  <calcPr calcId="191028"/>
  <pivotCaches>
    <pivotCache cacheId="571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4" l="1"/>
  <c r="E10" i="4"/>
  <c r="E9" i="4"/>
  <c r="E8" i="4"/>
  <c r="E7" i="4"/>
  <c r="E6" i="4"/>
  <c r="E5" i="4"/>
  <c r="E11" i="3"/>
  <c r="E10" i="3"/>
  <c r="E9" i="3"/>
  <c r="E8" i="3"/>
  <c r="E7" i="3"/>
  <c r="E6" i="3"/>
  <c r="E5" i="3"/>
  <c r="N21" i="1"/>
  <c r="N33" i="1"/>
  <c r="N37" i="1"/>
  <c r="N41" i="1"/>
  <c r="N45" i="1"/>
  <c r="N53" i="1"/>
  <c r="N57" i="1"/>
  <c r="N61" i="1"/>
  <c r="N69" i="1"/>
  <c r="N77" i="1"/>
  <c r="N81" i="1"/>
  <c r="N85" i="1"/>
  <c r="N89" i="1"/>
  <c r="N93" i="1"/>
  <c r="N97" i="1"/>
  <c r="N101" i="1"/>
  <c r="N105" i="1"/>
  <c r="N109" i="1"/>
  <c r="N113" i="1"/>
  <c r="N117" i="1"/>
  <c r="N121" i="1"/>
  <c r="N125" i="1"/>
  <c r="N129" i="1"/>
  <c r="N133" i="1"/>
  <c r="N137" i="1"/>
  <c r="N141" i="1"/>
  <c r="N145" i="1"/>
  <c r="N149" i="1"/>
  <c r="N153" i="1"/>
  <c r="N157" i="1"/>
  <c r="N165" i="1"/>
  <c r="N173" i="1"/>
  <c r="N177" i="1"/>
  <c r="N181" i="1"/>
  <c r="N185" i="1"/>
  <c r="N189" i="1"/>
  <c r="N193" i="1"/>
  <c r="N197" i="1"/>
  <c r="N200" i="1"/>
  <c r="N205" i="1"/>
  <c r="N208" i="1"/>
  <c r="N212" i="1"/>
  <c r="N213" i="1"/>
  <c r="T213" i="1"/>
  <c r="L213" i="1"/>
  <c r="M213" i="1" s="1"/>
  <c r="U212" i="1"/>
  <c r="L212" i="1"/>
  <c r="M212" i="1" s="1"/>
  <c r="I212" i="1"/>
  <c r="U211" i="1"/>
  <c r="L211" i="1"/>
  <c r="M211" i="1" s="1"/>
  <c r="N211" i="1" s="1"/>
  <c r="L210" i="1"/>
  <c r="M210" i="1" s="1"/>
  <c r="N210" i="1" s="1"/>
  <c r="I210" i="1"/>
  <c r="U209" i="1"/>
  <c r="L209" i="1"/>
  <c r="M209" i="1" s="1"/>
  <c r="N209" i="1" s="1"/>
  <c r="L208" i="1"/>
  <c r="M208" i="1" s="1"/>
  <c r="I207" i="1"/>
  <c r="L207" i="1"/>
  <c r="M207" i="1" s="1"/>
  <c r="N207" i="1" s="1"/>
  <c r="U206" i="1"/>
  <c r="L206" i="1"/>
  <c r="M206" i="1" s="1"/>
  <c r="N206" i="1" s="1"/>
  <c r="L205" i="1"/>
  <c r="M205" i="1" s="1"/>
  <c r="L204" i="1"/>
  <c r="M204" i="1" s="1"/>
  <c r="N204" i="1" s="1"/>
  <c r="I203" i="1"/>
  <c r="L203" i="1"/>
  <c r="M203" i="1" s="1"/>
  <c r="N203" i="1" s="1"/>
  <c r="U202" i="1"/>
  <c r="T202" i="1"/>
  <c r="L202" i="1"/>
  <c r="M202" i="1" s="1"/>
  <c r="N202" i="1" s="1"/>
  <c r="I202" i="1"/>
  <c r="U201" i="1"/>
  <c r="L201" i="1"/>
  <c r="M201" i="1" s="1"/>
  <c r="N201" i="1" s="1"/>
  <c r="L200" i="1"/>
  <c r="M200" i="1" s="1"/>
  <c r="I199" i="1"/>
  <c r="L199" i="1"/>
  <c r="M199" i="1" s="1"/>
  <c r="N199" i="1" s="1"/>
  <c r="U198" i="1"/>
  <c r="T198" i="1"/>
  <c r="L198" i="1"/>
  <c r="M198" i="1" s="1"/>
  <c r="N198" i="1" s="1"/>
  <c r="I198" i="1"/>
  <c r="T197" i="1"/>
  <c r="L197" i="1"/>
  <c r="M197" i="1" s="1"/>
  <c r="U197" i="1"/>
  <c r="I197" i="1"/>
  <c r="L196" i="1"/>
  <c r="M196" i="1" s="1"/>
  <c r="N196" i="1" s="1"/>
  <c r="L195" i="1"/>
  <c r="M195" i="1" s="1"/>
  <c r="N195" i="1" s="1"/>
  <c r="I195" i="1"/>
  <c r="L194" i="1"/>
  <c r="M194" i="1" s="1"/>
  <c r="N194" i="1" s="1"/>
  <c r="T193" i="1"/>
  <c r="L193" i="1"/>
  <c r="M193" i="1" s="1"/>
  <c r="I193" i="1"/>
  <c r="L192" i="1"/>
  <c r="M192" i="1" s="1"/>
  <c r="N192" i="1" s="1"/>
  <c r="U191" i="1"/>
  <c r="L191" i="1"/>
  <c r="M191" i="1" s="1"/>
  <c r="N191" i="1" s="1"/>
  <c r="T190" i="1"/>
  <c r="L190" i="1"/>
  <c r="M190" i="1" s="1"/>
  <c r="N190" i="1" s="1"/>
  <c r="U190" i="1"/>
  <c r="I190" i="1"/>
  <c r="I189" i="1"/>
  <c r="L189" i="1"/>
  <c r="M189" i="1" s="1"/>
  <c r="L188" i="1"/>
  <c r="M188" i="1" s="1"/>
  <c r="N188" i="1" s="1"/>
  <c r="T187" i="1"/>
  <c r="L187" i="1"/>
  <c r="M187" i="1" s="1"/>
  <c r="N187" i="1" s="1"/>
  <c r="I187" i="1"/>
  <c r="L186" i="1"/>
  <c r="M186" i="1" s="1"/>
  <c r="N186" i="1" s="1"/>
  <c r="U185" i="1"/>
  <c r="T185" i="1"/>
  <c r="L185" i="1"/>
  <c r="M185" i="1" s="1"/>
  <c r="I185" i="1"/>
  <c r="L184" i="1"/>
  <c r="M184" i="1" s="1"/>
  <c r="N184" i="1" s="1"/>
  <c r="I183" i="1"/>
  <c r="L183" i="1"/>
  <c r="M183" i="1" s="1"/>
  <c r="N183" i="1" s="1"/>
  <c r="U182" i="1"/>
  <c r="T182" i="1"/>
  <c r="L182" i="1"/>
  <c r="M182" i="1" s="1"/>
  <c r="N182" i="1" s="1"/>
  <c r="I182" i="1"/>
  <c r="U181" i="1"/>
  <c r="L181" i="1"/>
  <c r="M181" i="1" s="1"/>
  <c r="U180" i="1"/>
  <c r="T180" i="1"/>
  <c r="L180" i="1"/>
  <c r="M180" i="1" s="1"/>
  <c r="N180" i="1" s="1"/>
  <c r="I180" i="1"/>
  <c r="L179" i="1"/>
  <c r="M179" i="1" s="1"/>
  <c r="N179" i="1" s="1"/>
  <c r="U178" i="1"/>
  <c r="L178" i="1"/>
  <c r="M178" i="1" s="1"/>
  <c r="N178" i="1" s="1"/>
  <c r="L177" i="1"/>
  <c r="M177" i="1" s="1"/>
  <c r="U176" i="1"/>
  <c r="L176" i="1"/>
  <c r="M176" i="1" s="1"/>
  <c r="N176" i="1" s="1"/>
  <c r="L175" i="1"/>
  <c r="M175" i="1" s="1"/>
  <c r="N175" i="1" s="1"/>
  <c r="U174" i="1"/>
  <c r="T174" i="1"/>
  <c r="L174" i="1"/>
  <c r="M174" i="1" s="1"/>
  <c r="N174" i="1" s="1"/>
  <c r="I174" i="1"/>
  <c r="L173" i="1"/>
  <c r="M173" i="1" s="1"/>
  <c r="I173" i="1"/>
  <c r="T172" i="1"/>
  <c r="L172" i="1"/>
  <c r="M172" i="1" s="1"/>
  <c r="N172" i="1" s="1"/>
  <c r="U172" i="1"/>
  <c r="L171" i="1"/>
  <c r="M171" i="1" s="1"/>
  <c r="N171" i="1" s="1"/>
  <c r="T170" i="1"/>
  <c r="L170" i="1"/>
  <c r="M170" i="1" s="1"/>
  <c r="N170" i="1" s="1"/>
  <c r="U170" i="1"/>
  <c r="I170" i="1"/>
  <c r="T169" i="1"/>
  <c r="L169" i="1"/>
  <c r="M169" i="1" s="1"/>
  <c r="N169" i="1" s="1"/>
  <c r="T168" i="1"/>
  <c r="L168" i="1"/>
  <c r="M168" i="1" s="1"/>
  <c r="N168" i="1" s="1"/>
  <c r="L167" i="1"/>
  <c r="M167" i="1" s="1"/>
  <c r="N167" i="1" s="1"/>
  <c r="U166" i="1"/>
  <c r="T166" i="1"/>
  <c r="L166" i="1"/>
  <c r="M166" i="1" s="1"/>
  <c r="N166" i="1" s="1"/>
  <c r="I166" i="1"/>
  <c r="U165" i="1"/>
  <c r="T165" i="1"/>
  <c r="L165" i="1"/>
  <c r="M165" i="1" s="1"/>
  <c r="I165" i="1"/>
  <c r="U164" i="1"/>
  <c r="T164" i="1"/>
  <c r="L164" i="1"/>
  <c r="M164" i="1" s="1"/>
  <c r="N164" i="1" s="1"/>
  <c r="I164" i="1"/>
  <c r="U163" i="1"/>
  <c r="T163" i="1"/>
  <c r="L163" i="1"/>
  <c r="M163" i="1" s="1"/>
  <c r="N163" i="1" s="1"/>
  <c r="I163" i="1"/>
  <c r="U162" i="1"/>
  <c r="T162" i="1"/>
  <c r="L162" i="1"/>
  <c r="M162" i="1" s="1"/>
  <c r="N162" i="1" s="1"/>
  <c r="I162" i="1"/>
  <c r="L161" i="1"/>
  <c r="M161" i="1" s="1"/>
  <c r="N161" i="1" s="1"/>
  <c r="L160" i="1"/>
  <c r="M160" i="1" s="1"/>
  <c r="N160" i="1" s="1"/>
  <c r="U159" i="1"/>
  <c r="L159" i="1"/>
  <c r="M159" i="1" s="1"/>
  <c r="N159" i="1" s="1"/>
  <c r="R159" i="1" s="1"/>
  <c r="T158" i="1"/>
  <c r="L158" i="1"/>
  <c r="M158" i="1" s="1"/>
  <c r="N158" i="1" s="1"/>
  <c r="U158" i="1"/>
  <c r="L157" i="1"/>
  <c r="M157" i="1" s="1"/>
  <c r="L156" i="1"/>
  <c r="M156" i="1" s="1"/>
  <c r="N156" i="1" s="1"/>
  <c r="U156" i="1"/>
  <c r="L155" i="1"/>
  <c r="M155" i="1" s="1"/>
  <c r="N155" i="1" s="1"/>
  <c r="I155" i="1"/>
  <c r="U154" i="1"/>
  <c r="L154" i="1"/>
  <c r="M154" i="1" s="1"/>
  <c r="N154" i="1" s="1"/>
  <c r="T153" i="1"/>
  <c r="L153" i="1"/>
  <c r="M153" i="1" s="1"/>
  <c r="U153" i="1"/>
  <c r="I153" i="1"/>
  <c r="L152" i="1"/>
  <c r="M152" i="1" s="1"/>
  <c r="N152" i="1" s="1"/>
  <c r="T151" i="1"/>
  <c r="L151" i="1"/>
  <c r="M151" i="1" s="1"/>
  <c r="N151" i="1" s="1"/>
  <c r="U151" i="1"/>
  <c r="U150" i="1"/>
  <c r="L150" i="1"/>
  <c r="M150" i="1" s="1"/>
  <c r="N150" i="1" s="1"/>
  <c r="I149" i="1"/>
  <c r="L149" i="1"/>
  <c r="M149" i="1" s="1"/>
  <c r="L148" i="1"/>
  <c r="M148" i="1" s="1"/>
  <c r="N148" i="1" s="1"/>
  <c r="L147" i="1"/>
  <c r="M147" i="1" s="1"/>
  <c r="N147" i="1" s="1"/>
  <c r="U147" i="1"/>
  <c r="U146" i="1"/>
  <c r="L146" i="1"/>
  <c r="M146" i="1" s="1"/>
  <c r="N146" i="1" s="1"/>
  <c r="U145" i="1"/>
  <c r="T145" i="1"/>
  <c r="L145" i="1"/>
  <c r="M145" i="1" s="1"/>
  <c r="I145" i="1"/>
  <c r="U144" i="1"/>
  <c r="L144" i="1"/>
  <c r="M144" i="1" s="1"/>
  <c r="N144" i="1" s="1"/>
  <c r="U143" i="1"/>
  <c r="L143" i="1"/>
  <c r="M143" i="1" s="1"/>
  <c r="N143" i="1" s="1"/>
  <c r="L142" i="1"/>
  <c r="M142" i="1" s="1"/>
  <c r="N142" i="1" s="1"/>
  <c r="I142" i="1"/>
  <c r="U141" i="1"/>
  <c r="L141" i="1"/>
  <c r="M141" i="1" s="1"/>
  <c r="U140" i="1"/>
  <c r="T140" i="1"/>
  <c r="L140" i="1"/>
  <c r="M140" i="1" s="1"/>
  <c r="N140" i="1" s="1"/>
  <c r="I140" i="1"/>
  <c r="T139" i="1"/>
  <c r="L139" i="1"/>
  <c r="M139" i="1" s="1"/>
  <c r="N139" i="1" s="1"/>
  <c r="U138" i="1"/>
  <c r="L138" i="1"/>
  <c r="M138" i="1" s="1"/>
  <c r="N138" i="1" s="1"/>
  <c r="L137" i="1"/>
  <c r="M137" i="1" s="1"/>
  <c r="U136" i="1"/>
  <c r="L136" i="1"/>
  <c r="M136" i="1" s="1"/>
  <c r="N136" i="1" s="1"/>
  <c r="U135" i="1"/>
  <c r="L135" i="1"/>
  <c r="M135" i="1" s="1"/>
  <c r="N135" i="1" s="1"/>
  <c r="I134" i="1"/>
  <c r="L134" i="1"/>
  <c r="M134" i="1" s="1"/>
  <c r="N134" i="1" s="1"/>
  <c r="U133" i="1"/>
  <c r="L133" i="1"/>
  <c r="M133" i="1" s="1"/>
  <c r="T132" i="1"/>
  <c r="L132" i="1"/>
  <c r="M132" i="1" s="1"/>
  <c r="N132" i="1" s="1"/>
  <c r="I132" i="1"/>
  <c r="L131" i="1"/>
  <c r="M131" i="1" s="1"/>
  <c r="N131" i="1" s="1"/>
  <c r="T130" i="1"/>
  <c r="L130" i="1"/>
  <c r="M130" i="1" s="1"/>
  <c r="N130" i="1" s="1"/>
  <c r="U130" i="1"/>
  <c r="I130" i="1"/>
  <c r="U129" i="1"/>
  <c r="L129" i="1"/>
  <c r="M129" i="1" s="1"/>
  <c r="U128" i="1"/>
  <c r="T128" i="1"/>
  <c r="L128" i="1"/>
  <c r="M128" i="1" s="1"/>
  <c r="N128" i="1" s="1"/>
  <c r="I128" i="1"/>
  <c r="T127" i="1"/>
  <c r="L127" i="1"/>
  <c r="M127" i="1" s="1"/>
  <c r="N127" i="1" s="1"/>
  <c r="U127" i="1"/>
  <c r="L126" i="1"/>
  <c r="M126" i="1" s="1"/>
  <c r="N126" i="1" s="1"/>
  <c r="T125" i="1"/>
  <c r="L125" i="1"/>
  <c r="M125" i="1" s="1"/>
  <c r="U124" i="1"/>
  <c r="T124" i="1"/>
  <c r="L124" i="1"/>
  <c r="M124" i="1" s="1"/>
  <c r="N124" i="1" s="1"/>
  <c r="I124" i="1"/>
  <c r="L123" i="1"/>
  <c r="M123" i="1" s="1"/>
  <c r="N123" i="1" s="1"/>
  <c r="I123" i="1"/>
  <c r="T122" i="1"/>
  <c r="L122" i="1"/>
  <c r="M122" i="1" s="1"/>
  <c r="N122" i="1" s="1"/>
  <c r="U122" i="1"/>
  <c r="U121" i="1"/>
  <c r="L121" i="1"/>
  <c r="M121" i="1" s="1"/>
  <c r="T120" i="1"/>
  <c r="I120" i="1"/>
  <c r="L120" i="1"/>
  <c r="M120" i="1" s="1"/>
  <c r="N120" i="1" s="1"/>
  <c r="L119" i="1"/>
  <c r="M119" i="1" s="1"/>
  <c r="N119" i="1" s="1"/>
  <c r="L118" i="1"/>
  <c r="M118" i="1" s="1"/>
  <c r="N118" i="1" s="1"/>
  <c r="U117" i="1"/>
  <c r="L117" i="1"/>
  <c r="M117" i="1" s="1"/>
  <c r="L116" i="1"/>
  <c r="M116" i="1" s="1"/>
  <c r="N116" i="1" s="1"/>
  <c r="T115" i="1"/>
  <c r="L115" i="1"/>
  <c r="M115" i="1" s="1"/>
  <c r="N115" i="1" s="1"/>
  <c r="U115" i="1"/>
  <c r="I115" i="1"/>
  <c r="T114" i="1"/>
  <c r="L114" i="1"/>
  <c r="M114" i="1" s="1"/>
  <c r="N114" i="1" s="1"/>
  <c r="I114" i="1"/>
  <c r="T113" i="1"/>
  <c r="L113" i="1"/>
  <c r="M113" i="1" s="1"/>
  <c r="U113" i="1"/>
  <c r="I113" i="1"/>
  <c r="L112" i="1"/>
  <c r="M112" i="1" s="1"/>
  <c r="N112" i="1" s="1"/>
  <c r="T111" i="1"/>
  <c r="L111" i="1"/>
  <c r="M111" i="1" s="1"/>
  <c r="N111" i="1" s="1"/>
  <c r="U111" i="1"/>
  <c r="U110" i="1"/>
  <c r="L110" i="1"/>
  <c r="M110" i="1" s="1"/>
  <c r="N110" i="1" s="1"/>
  <c r="T109" i="1"/>
  <c r="L109" i="1"/>
  <c r="M109" i="1" s="1"/>
  <c r="I109" i="1"/>
  <c r="L108" i="1"/>
  <c r="M108" i="1" s="1"/>
  <c r="N108" i="1" s="1"/>
  <c r="T107" i="1"/>
  <c r="L107" i="1"/>
  <c r="M107" i="1" s="1"/>
  <c r="N107" i="1" s="1"/>
  <c r="U107" i="1"/>
  <c r="I107" i="1"/>
  <c r="L106" i="1"/>
  <c r="M106" i="1" s="1"/>
  <c r="N106" i="1" s="1"/>
  <c r="U105" i="1"/>
  <c r="L105" i="1"/>
  <c r="M105" i="1" s="1"/>
  <c r="U104" i="1"/>
  <c r="T104" i="1"/>
  <c r="L104" i="1"/>
  <c r="M104" i="1" s="1"/>
  <c r="N104" i="1" s="1"/>
  <c r="L103" i="1"/>
  <c r="M103" i="1" s="1"/>
  <c r="N103" i="1" s="1"/>
  <c r="L102" i="1"/>
  <c r="M102" i="1" s="1"/>
  <c r="N102" i="1" s="1"/>
  <c r="U101" i="1"/>
  <c r="L101" i="1"/>
  <c r="M101" i="1" s="1"/>
  <c r="L100" i="1"/>
  <c r="M100" i="1" s="1"/>
  <c r="N100" i="1" s="1"/>
  <c r="L99" i="1"/>
  <c r="M99" i="1" s="1"/>
  <c r="N99" i="1" s="1"/>
  <c r="L98" i="1"/>
  <c r="M98" i="1" s="1"/>
  <c r="N98" i="1" s="1"/>
  <c r="U97" i="1"/>
  <c r="T97" i="1"/>
  <c r="L97" i="1"/>
  <c r="M97" i="1" s="1"/>
  <c r="I97" i="1"/>
  <c r="L96" i="1"/>
  <c r="M96" i="1" s="1"/>
  <c r="N96" i="1" s="1"/>
  <c r="U96" i="1"/>
  <c r="I95" i="1"/>
  <c r="L95" i="1"/>
  <c r="M95" i="1" s="1"/>
  <c r="N95" i="1" s="1"/>
  <c r="U94" i="1"/>
  <c r="T94" i="1"/>
  <c r="L94" i="1"/>
  <c r="M94" i="1" s="1"/>
  <c r="N94" i="1" s="1"/>
  <c r="I94" i="1"/>
  <c r="L93" i="1"/>
  <c r="M93" i="1" s="1"/>
  <c r="U93" i="1"/>
  <c r="I92" i="1"/>
  <c r="L92" i="1"/>
  <c r="M92" i="1" s="1"/>
  <c r="N92" i="1" s="1"/>
  <c r="U91" i="1"/>
  <c r="T91" i="1"/>
  <c r="L91" i="1"/>
  <c r="M91" i="1" s="1"/>
  <c r="N91" i="1" s="1"/>
  <c r="I91" i="1"/>
  <c r="U90" i="1"/>
  <c r="T90" i="1"/>
  <c r="L90" i="1"/>
  <c r="M90" i="1" s="1"/>
  <c r="N90" i="1" s="1"/>
  <c r="T89" i="1"/>
  <c r="U89" i="1"/>
  <c r="L89" i="1"/>
  <c r="M89" i="1" s="1"/>
  <c r="I89" i="1"/>
  <c r="T88" i="1"/>
  <c r="L88" i="1"/>
  <c r="M88" i="1" s="1"/>
  <c r="N88" i="1" s="1"/>
  <c r="U88" i="1"/>
  <c r="I88" i="1"/>
  <c r="L87" i="1"/>
  <c r="M87" i="1" s="1"/>
  <c r="N87" i="1" s="1"/>
  <c r="U86" i="1"/>
  <c r="L86" i="1"/>
  <c r="M86" i="1" s="1"/>
  <c r="N86" i="1" s="1"/>
  <c r="L85" i="1"/>
  <c r="M85" i="1" s="1"/>
  <c r="L84" i="1"/>
  <c r="M84" i="1" s="1"/>
  <c r="N84" i="1" s="1"/>
  <c r="U83" i="1"/>
  <c r="L83" i="1"/>
  <c r="M83" i="1" s="1"/>
  <c r="N83" i="1" s="1"/>
  <c r="L82" i="1"/>
  <c r="M82" i="1" s="1"/>
  <c r="N82" i="1" s="1"/>
  <c r="I82" i="1"/>
  <c r="U81" i="1"/>
  <c r="L81" i="1"/>
  <c r="M81" i="1" s="1"/>
  <c r="L80" i="1"/>
  <c r="M80" i="1" s="1"/>
  <c r="N80" i="1" s="1"/>
  <c r="U80" i="1"/>
  <c r="L79" i="1"/>
  <c r="M79" i="1" s="1"/>
  <c r="N79" i="1" s="1"/>
  <c r="I79" i="1"/>
  <c r="U78" i="1"/>
  <c r="L78" i="1"/>
  <c r="M78" i="1" s="1"/>
  <c r="N78" i="1" s="1"/>
  <c r="U77" i="1"/>
  <c r="L77" i="1"/>
  <c r="M77" i="1" s="1"/>
  <c r="I76" i="1"/>
  <c r="L76" i="1"/>
  <c r="M76" i="1" s="1"/>
  <c r="N76" i="1" s="1"/>
  <c r="U75" i="1"/>
  <c r="L75" i="1"/>
  <c r="M75" i="1" s="1"/>
  <c r="N75" i="1" s="1"/>
  <c r="T74" i="1"/>
  <c r="L74" i="1"/>
  <c r="M74" i="1" s="1"/>
  <c r="N74" i="1" s="1"/>
  <c r="U74" i="1"/>
  <c r="I74" i="1"/>
  <c r="T73" i="1"/>
  <c r="L73" i="1"/>
  <c r="M73" i="1" s="1"/>
  <c r="N73" i="1" s="1"/>
  <c r="I73" i="1"/>
  <c r="T72" i="1"/>
  <c r="L72" i="1"/>
  <c r="M72" i="1" s="1"/>
  <c r="N72" i="1" s="1"/>
  <c r="T71" i="1"/>
  <c r="L71" i="1"/>
  <c r="M71" i="1" s="1"/>
  <c r="N71" i="1" s="1"/>
  <c r="U71" i="1"/>
  <c r="I71" i="1"/>
  <c r="L70" i="1"/>
  <c r="M70" i="1" s="1"/>
  <c r="N70" i="1" s="1"/>
  <c r="L69" i="1"/>
  <c r="M69" i="1" s="1"/>
  <c r="T68" i="1"/>
  <c r="L68" i="1"/>
  <c r="M68" i="1" s="1"/>
  <c r="N68" i="1" s="1"/>
  <c r="U68" i="1"/>
  <c r="I68" i="1"/>
  <c r="T67" i="1"/>
  <c r="L67" i="1"/>
  <c r="M67" i="1" s="1"/>
  <c r="N67" i="1" s="1"/>
  <c r="L66" i="1"/>
  <c r="M66" i="1" s="1"/>
  <c r="N66" i="1" s="1"/>
  <c r="U66" i="1"/>
  <c r="U65" i="1"/>
  <c r="T65" i="1"/>
  <c r="L65" i="1"/>
  <c r="M65" i="1" s="1"/>
  <c r="N65" i="1" s="1"/>
  <c r="I65" i="1"/>
  <c r="L64" i="1"/>
  <c r="M64" i="1" s="1"/>
  <c r="N64" i="1" s="1"/>
  <c r="U64" i="1"/>
  <c r="L63" i="1"/>
  <c r="M63" i="1" s="1"/>
  <c r="N63" i="1" s="1"/>
  <c r="I63" i="1"/>
  <c r="L62" i="1"/>
  <c r="M62" i="1" s="1"/>
  <c r="U62" i="1"/>
  <c r="T61" i="1"/>
  <c r="L61" i="1"/>
  <c r="M61" i="1" s="1"/>
  <c r="U60" i="1"/>
  <c r="L60" i="1"/>
  <c r="M60" i="1" s="1"/>
  <c r="N60" i="1" s="1"/>
  <c r="T59" i="1"/>
  <c r="L59" i="1"/>
  <c r="M59" i="1" s="1"/>
  <c r="N59" i="1" s="1"/>
  <c r="U59" i="1"/>
  <c r="I59" i="1"/>
  <c r="T58" i="1"/>
  <c r="L58" i="1"/>
  <c r="M58" i="1" s="1"/>
  <c r="N58" i="1" s="1"/>
  <c r="T57" i="1"/>
  <c r="L57" i="1"/>
  <c r="M57" i="1" s="1"/>
  <c r="U57" i="1"/>
  <c r="I57" i="1"/>
  <c r="T56" i="1"/>
  <c r="L56" i="1"/>
  <c r="M56" i="1" s="1"/>
  <c r="N56" i="1" s="1"/>
  <c r="U56" i="1"/>
  <c r="L55" i="1"/>
  <c r="M55" i="1" s="1"/>
  <c r="N55" i="1" s="1"/>
  <c r="L54" i="1"/>
  <c r="M54" i="1" s="1"/>
  <c r="N54" i="1" s="1"/>
  <c r="L53" i="1"/>
  <c r="M53" i="1" s="1"/>
  <c r="I52" i="1"/>
  <c r="L52" i="1"/>
  <c r="M52" i="1" s="1"/>
  <c r="N52" i="1" s="1"/>
  <c r="U51" i="1"/>
  <c r="L51" i="1"/>
  <c r="M51" i="1" s="1"/>
  <c r="N51" i="1" s="1"/>
  <c r="T50" i="1"/>
  <c r="L50" i="1"/>
  <c r="M50" i="1" s="1"/>
  <c r="N50" i="1" s="1"/>
  <c r="U50" i="1"/>
  <c r="T49" i="1"/>
  <c r="L49" i="1"/>
  <c r="M49" i="1" s="1"/>
  <c r="N49" i="1" s="1"/>
  <c r="T48" i="1"/>
  <c r="L48" i="1"/>
  <c r="M48" i="1" s="1"/>
  <c r="N48" i="1" s="1"/>
  <c r="U48" i="1"/>
  <c r="I48" i="1"/>
  <c r="T47" i="1"/>
  <c r="L47" i="1"/>
  <c r="M47" i="1" s="1"/>
  <c r="N47" i="1" s="1"/>
  <c r="T46" i="1"/>
  <c r="L46" i="1"/>
  <c r="M46" i="1" s="1"/>
  <c r="N46" i="1" s="1"/>
  <c r="U45" i="1"/>
  <c r="L45" i="1"/>
  <c r="M45" i="1" s="1"/>
  <c r="T44" i="1"/>
  <c r="L44" i="1"/>
  <c r="M44" i="1" s="1"/>
  <c r="N44" i="1" s="1"/>
  <c r="U44" i="1"/>
  <c r="U43" i="1"/>
  <c r="L43" i="1"/>
  <c r="M43" i="1" s="1"/>
  <c r="N43" i="1" s="1"/>
  <c r="T42" i="1"/>
  <c r="L42" i="1"/>
  <c r="M42" i="1" s="1"/>
  <c r="N42" i="1" s="1"/>
  <c r="T41" i="1"/>
  <c r="L41" i="1"/>
  <c r="M41" i="1" s="1"/>
  <c r="U41" i="1"/>
  <c r="I41" i="1"/>
  <c r="U40" i="1"/>
  <c r="T40" i="1"/>
  <c r="L40" i="1"/>
  <c r="M40" i="1" s="1"/>
  <c r="N40" i="1" s="1"/>
  <c r="I40" i="1"/>
  <c r="U39" i="1"/>
  <c r="L39" i="1"/>
  <c r="M39" i="1" s="1"/>
  <c r="N39" i="1" s="1"/>
  <c r="T38" i="1"/>
  <c r="L38" i="1"/>
  <c r="M38" i="1" s="1"/>
  <c r="N38" i="1" s="1"/>
  <c r="U37" i="1"/>
  <c r="L37" i="1"/>
  <c r="M37" i="1" s="1"/>
  <c r="L36" i="1"/>
  <c r="M36" i="1" s="1"/>
  <c r="N36" i="1" s="1"/>
  <c r="I35" i="1"/>
  <c r="L35" i="1"/>
  <c r="M35" i="1" s="1"/>
  <c r="N35" i="1" s="1"/>
  <c r="U34" i="1"/>
  <c r="L34" i="1"/>
  <c r="M34" i="1" s="1"/>
  <c r="N34" i="1" s="1"/>
  <c r="U33" i="1"/>
  <c r="L33" i="1"/>
  <c r="M33" i="1" s="1"/>
  <c r="T32" i="1"/>
  <c r="L32" i="1"/>
  <c r="M32" i="1" s="1"/>
  <c r="N32" i="1" s="1"/>
  <c r="L31" i="1"/>
  <c r="M31" i="1" s="1"/>
  <c r="N31" i="1" s="1"/>
  <c r="L30" i="1"/>
  <c r="M30" i="1" s="1"/>
  <c r="N30" i="1" s="1"/>
  <c r="U29" i="1"/>
  <c r="L29" i="1"/>
  <c r="M29" i="1" s="1"/>
  <c r="N29" i="1" s="1"/>
  <c r="U28" i="1"/>
  <c r="T28" i="1"/>
  <c r="L28" i="1"/>
  <c r="M28" i="1" s="1"/>
  <c r="N28" i="1" s="1"/>
  <c r="I28" i="1"/>
  <c r="T27" i="1"/>
  <c r="L27" i="1"/>
  <c r="M27" i="1" s="1"/>
  <c r="N27" i="1" s="1"/>
  <c r="U27" i="1"/>
  <c r="T26" i="1"/>
  <c r="L26" i="1"/>
  <c r="M26" i="1" s="1"/>
  <c r="N26" i="1" s="1"/>
  <c r="I26" i="1"/>
  <c r="U25" i="1"/>
  <c r="L25" i="1"/>
  <c r="M25" i="1" s="1"/>
  <c r="N25" i="1" s="1"/>
  <c r="T24" i="1"/>
  <c r="L24" i="1"/>
  <c r="M24" i="1" s="1"/>
  <c r="N24" i="1" s="1"/>
  <c r="U24" i="1"/>
  <c r="I24" i="1"/>
  <c r="T23" i="1"/>
  <c r="L23" i="1"/>
  <c r="M23" i="1" s="1"/>
  <c r="N23" i="1" s="1"/>
  <c r="I23" i="1"/>
  <c r="U22" i="1"/>
  <c r="T22" i="1"/>
  <c r="L22" i="1"/>
  <c r="M22" i="1" s="1"/>
  <c r="N22" i="1" s="1"/>
  <c r="I22" i="1"/>
  <c r="U21" i="1"/>
  <c r="L21" i="1"/>
  <c r="M21" i="1" s="1"/>
  <c r="L20" i="1"/>
  <c r="M20" i="1" s="1"/>
  <c r="N20" i="1" s="1"/>
  <c r="I19" i="1"/>
  <c r="L19" i="1"/>
  <c r="M19" i="1" s="1"/>
  <c r="N19" i="1" s="1"/>
  <c r="U18" i="1"/>
  <c r="L18" i="1"/>
  <c r="M18" i="1" s="1"/>
  <c r="N18" i="1" s="1"/>
  <c r="T17" i="1"/>
  <c r="L17" i="1"/>
  <c r="M17" i="1" s="1"/>
  <c r="N17" i="1" s="1"/>
  <c r="L16" i="1"/>
  <c r="M16" i="1" s="1"/>
  <c r="N16" i="1" s="1"/>
  <c r="L15" i="1"/>
  <c r="M15" i="1" s="1"/>
  <c r="N15" i="1" s="1"/>
  <c r="T14" i="1"/>
  <c r="L14" i="1"/>
  <c r="M14" i="1" s="1"/>
  <c r="N14" i="1" s="1"/>
  <c r="U14" i="1"/>
  <c r="I14" i="1"/>
  <c r="T13" i="1"/>
  <c r="L13" i="1"/>
  <c r="M13" i="1" s="1"/>
  <c r="N13" i="1" s="1"/>
  <c r="T12" i="1"/>
  <c r="L12" i="1"/>
  <c r="M12" i="1" s="1"/>
  <c r="N12" i="1" s="1"/>
  <c r="I12" i="1"/>
  <c r="T11" i="1"/>
  <c r="L11" i="1"/>
  <c r="M11" i="1" s="1"/>
  <c r="N11" i="1" s="1"/>
  <c r="U11" i="1"/>
  <c r="T10" i="1"/>
  <c r="L10" i="1"/>
  <c r="M10" i="1" s="1"/>
  <c r="N10" i="1" s="1"/>
  <c r="T9" i="1"/>
  <c r="L9" i="1"/>
  <c r="M9" i="1" s="1"/>
  <c r="N9" i="1" s="1"/>
  <c r="U8" i="1"/>
  <c r="L8" i="1"/>
  <c r="M8" i="1" s="1"/>
  <c r="N8" i="1" s="1"/>
  <c r="T7" i="1"/>
  <c r="L7" i="1"/>
  <c r="M7" i="1" s="1"/>
  <c r="N7" i="1" s="1"/>
  <c r="U7" i="1"/>
  <c r="I7" i="1"/>
  <c r="T6" i="1"/>
  <c r="L6" i="1"/>
  <c r="M6" i="1" s="1"/>
  <c r="N6" i="1" s="1"/>
  <c r="U5" i="1"/>
  <c r="L5" i="1"/>
  <c r="M5" i="1" s="1"/>
  <c r="N5" i="1" s="1"/>
  <c r="B5" i="1"/>
  <c r="I4" i="1"/>
  <c r="L4" i="1"/>
  <c r="M4" i="1" s="1"/>
  <c r="N4" i="1" s="1"/>
  <c r="U3" i="1"/>
  <c r="L3" i="1"/>
  <c r="M3" i="1" s="1"/>
  <c r="N3" i="1" s="1"/>
  <c r="V124" i="1" l="1"/>
  <c r="R101" i="1"/>
  <c r="R193" i="1"/>
  <c r="N62" i="1"/>
  <c r="R62" i="1" s="1"/>
  <c r="T3" i="1"/>
  <c r="I5" i="1"/>
  <c r="T5" i="1"/>
  <c r="I8" i="1"/>
  <c r="T8" i="1"/>
  <c r="T21" i="1"/>
  <c r="I25" i="1"/>
  <c r="T25" i="1"/>
  <c r="I38" i="1"/>
  <c r="U38" i="1"/>
  <c r="I42" i="1"/>
  <c r="I45" i="1"/>
  <c r="O45" i="1" s="1"/>
  <c r="T45" i="1"/>
  <c r="I49" i="1"/>
  <c r="I51" i="1"/>
  <c r="T51" i="1"/>
  <c r="U58" i="1"/>
  <c r="I83" i="1"/>
  <c r="T83" i="1"/>
  <c r="I86" i="1"/>
  <c r="T86" i="1"/>
  <c r="T87" i="1"/>
  <c r="I87" i="1"/>
  <c r="O87" i="1" s="1"/>
  <c r="R93" i="1"/>
  <c r="V104" i="1"/>
  <c r="U161" i="1"/>
  <c r="T161" i="1"/>
  <c r="I161" i="1"/>
  <c r="I11" i="1"/>
  <c r="U17" i="1"/>
  <c r="I18" i="1"/>
  <c r="O18" i="1" s="1"/>
  <c r="T18" i="1"/>
  <c r="I21" i="1"/>
  <c r="U23" i="1"/>
  <c r="I29" i="1"/>
  <c r="T29" i="1"/>
  <c r="U32" i="1"/>
  <c r="I33" i="1"/>
  <c r="T33" i="1"/>
  <c r="T37" i="1"/>
  <c r="T39" i="1"/>
  <c r="U42" i="1"/>
  <c r="I43" i="1"/>
  <c r="T43" i="1"/>
  <c r="I58" i="1"/>
  <c r="I61" i="1"/>
  <c r="T66" i="1"/>
  <c r="I66" i="1"/>
  <c r="I75" i="1"/>
  <c r="T75" i="1"/>
  <c r="T81" i="1"/>
  <c r="V91" i="1"/>
  <c r="I100" i="1"/>
  <c r="T100" i="1"/>
  <c r="O114" i="1"/>
  <c r="U118" i="1"/>
  <c r="T118" i="1"/>
  <c r="I118" i="1"/>
  <c r="U137" i="1"/>
  <c r="T137" i="1"/>
  <c r="I137" i="1"/>
  <c r="U157" i="1"/>
  <c r="T157" i="1"/>
  <c r="I157" i="1"/>
  <c r="U205" i="1"/>
  <c r="T205" i="1"/>
  <c r="I205" i="1"/>
  <c r="I3" i="1"/>
  <c r="U6" i="1"/>
  <c r="I9" i="1"/>
  <c r="I37" i="1"/>
  <c r="O37" i="1" s="1"/>
  <c r="I39" i="1"/>
  <c r="I46" i="1"/>
  <c r="U47" i="1"/>
  <c r="V61" i="1"/>
  <c r="U72" i="1"/>
  <c r="I72" i="1"/>
  <c r="U73" i="1"/>
  <c r="I81" i="1"/>
  <c r="T82" i="1"/>
  <c r="U82" i="1"/>
  <c r="U87" i="1"/>
  <c r="R96" i="1"/>
  <c r="U167" i="1"/>
  <c r="T167" i="1"/>
  <c r="I167" i="1"/>
  <c r="T173" i="1"/>
  <c r="U173" i="1"/>
  <c r="U175" i="1"/>
  <c r="T175" i="1"/>
  <c r="I175" i="1"/>
  <c r="U179" i="1"/>
  <c r="I179" i="1"/>
  <c r="T179" i="1"/>
  <c r="V186" i="1"/>
  <c r="U194" i="1"/>
  <c r="I194" i="1"/>
  <c r="T194" i="1"/>
  <c r="T78" i="1"/>
  <c r="I78" i="1"/>
  <c r="U98" i="1"/>
  <c r="T98" i="1"/>
  <c r="I98" i="1"/>
  <c r="T116" i="1"/>
  <c r="I116" i="1"/>
  <c r="U116" i="1"/>
  <c r="U126" i="1"/>
  <c r="T126" i="1"/>
  <c r="I126" i="1"/>
  <c r="U148" i="1"/>
  <c r="T148" i="1"/>
  <c r="I148" i="1"/>
  <c r="U188" i="1"/>
  <c r="T188" i="1"/>
  <c r="I188" i="1"/>
  <c r="I213" i="1"/>
  <c r="I105" i="1"/>
  <c r="T105" i="1"/>
  <c r="R111" i="1"/>
  <c r="T117" i="1"/>
  <c r="I129" i="1"/>
  <c r="T129" i="1"/>
  <c r="T136" i="1"/>
  <c r="T141" i="1"/>
  <c r="I144" i="1"/>
  <c r="T144" i="1"/>
  <c r="I146" i="1"/>
  <c r="O146" i="1" s="1"/>
  <c r="T146" i="1"/>
  <c r="I154" i="1"/>
  <c r="T154" i="1"/>
  <c r="I181" i="1"/>
  <c r="T181" i="1"/>
  <c r="R190" i="1"/>
  <c r="T191" i="1"/>
  <c r="I201" i="1"/>
  <c r="T201" i="1"/>
  <c r="T206" i="1"/>
  <c r="I209" i="1"/>
  <c r="T209" i="1"/>
  <c r="I211" i="1"/>
  <c r="T211" i="1"/>
  <c r="U213" i="1"/>
  <c r="I104" i="1"/>
  <c r="I111" i="1"/>
  <c r="O111" i="1" s="1"/>
  <c r="U114" i="1"/>
  <c r="I117" i="1"/>
  <c r="I122" i="1"/>
  <c r="I125" i="1"/>
  <c r="U125" i="1"/>
  <c r="I127" i="1"/>
  <c r="I136" i="1"/>
  <c r="I139" i="1"/>
  <c r="U139" i="1"/>
  <c r="I141" i="1"/>
  <c r="I151" i="1"/>
  <c r="I158" i="1"/>
  <c r="O158" i="1" s="1"/>
  <c r="R162" i="1"/>
  <c r="I168" i="1"/>
  <c r="U169" i="1"/>
  <c r="R174" i="1"/>
  <c r="I191" i="1"/>
  <c r="O191" i="1" s="1"/>
  <c r="I206" i="1"/>
  <c r="O74" i="1"/>
  <c r="R153" i="1"/>
  <c r="V213" i="1"/>
  <c r="V24" i="1"/>
  <c r="R84" i="1"/>
  <c r="R126" i="1"/>
  <c r="R5" i="1"/>
  <c r="R176" i="1"/>
  <c r="R181" i="1"/>
  <c r="V129" i="1"/>
  <c r="R130" i="1"/>
  <c r="R179" i="1"/>
  <c r="V8" i="1"/>
  <c r="O170" i="1"/>
  <c r="R178" i="1"/>
  <c r="R185" i="1"/>
  <c r="V37" i="1"/>
  <c r="V21" i="1"/>
  <c r="R64" i="1"/>
  <c r="V11" i="1"/>
  <c r="O57" i="1"/>
  <c r="V58" i="1"/>
  <c r="V148" i="1"/>
  <c r="R8" i="1"/>
  <c r="R13" i="1"/>
  <c r="V13" i="1"/>
  <c r="R27" i="1"/>
  <c r="V27" i="1"/>
  <c r="R47" i="1"/>
  <c r="V6" i="1"/>
  <c r="R6" i="1"/>
  <c r="V33" i="1"/>
  <c r="R33" i="1"/>
  <c r="V20" i="1"/>
  <c r="R20" i="1"/>
  <c r="V36" i="1"/>
  <c r="R36" i="1"/>
  <c r="R37" i="1"/>
  <c r="R39" i="1"/>
  <c r="R45" i="1"/>
  <c r="V45" i="1"/>
  <c r="T53" i="1"/>
  <c r="I53" i="1"/>
  <c r="T55" i="1"/>
  <c r="I55" i="1"/>
  <c r="O55" i="1" s="1"/>
  <c r="R44" i="1"/>
  <c r="R55" i="1"/>
  <c r="T4" i="1"/>
  <c r="U4" i="1"/>
  <c r="I10" i="1"/>
  <c r="T16" i="1"/>
  <c r="I16" i="1"/>
  <c r="T20" i="1"/>
  <c r="I20" i="1"/>
  <c r="O20" i="1" s="1"/>
  <c r="T31" i="1"/>
  <c r="I31" i="1"/>
  <c r="T36" i="1"/>
  <c r="I36" i="1"/>
  <c r="O36" i="1" s="1"/>
  <c r="T52" i="1"/>
  <c r="U53" i="1"/>
  <c r="V105" i="1"/>
  <c r="R105" i="1"/>
  <c r="I6" i="1"/>
  <c r="O6" i="1" s="1"/>
  <c r="U9" i="1"/>
  <c r="U10" i="1"/>
  <c r="I13" i="1"/>
  <c r="O13" i="1" s="1"/>
  <c r="T15" i="1"/>
  <c r="I15" i="1"/>
  <c r="U15" i="1"/>
  <c r="T19" i="1"/>
  <c r="U20" i="1"/>
  <c r="T30" i="1"/>
  <c r="I30" i="1"/>
  <c r="U30" i="1"/>
  <c r="T35" i="1"/>
  <c r="U36" i="1"/>
  <c r="T54" i="1"/>
  <c r="I54" i="1"/>
  <c r="U54" i="1"/>
  <c r="V55" i="1"/>
  <c r="T60" i="1"/>
  <c r="I60" i="1"/>
  <c r="V64" i="1"/>
  <c r="R143" i="1"/>
  <c r="V143" i="1"/>
  <c r="U12" i="1"/>
  <c r="U13" i="1"/>
  <c r="T34" i="1"/>
  <c r="I34" i="1"/>
  <c r="R42" i="1"/>
  <c r="R61" i="1"/>
  <c r="R87" i="1"/>
  <c r="V87" i="1"/>
  <c r="R135" i="1"/>
  <c r="V135" i="1"/>
  <c r="T69" i="1"/>
  <c r="I69" i="1"/>
  <c r="U69" i="1"/>
  <c r="T85" i="1"/>
  <c r="I85" i="1"/>
  <c r="T93" i="1"/>
  <c r="I93" i="1"/>
  <c r="T96" i="1"/>
  <c r="I96" i="1"/>
  <c r="R103" i="1"/>
  <c r="V103" i="1"/>
  <c r="T103" i="1"/>
  <c r="I103" i="1"/>
  <c r="O103" i="1" s="1"/>
  <c r="V114" i="1"/>
  <c r="R124" i="1"/>
  <c r="T160" i="1"/>
  <c r="I160" i="1"/>
  <c r="U19" i="1"/>
  <c r="U35" i="1"/>
  <c r="U52" i="1"/>
  <c r="T62" i="1"/>
  <c r="I62" i="1"/>
  <c r="O62" i="1" s="1"/>
  <c r="V83" i="1"/>
  <c r="R83" i="1"/>
  <c r="U85" i="1"/>
  <c r="O89" i="1"/>
  <c r="V89" i="1"/>
  <c r="R89" i="1"/>
  <c r="V90" i="1"/>
  <c r="R90" i="1"/>
  <c r="T92" i="1"/>
  <c r="U92" i="1"/>
  <c r="T95" i="1"/>
  <c r="U95" i="1"/>
  <c r="U103" i="1"/>
  <c r="V110" i="1"/>
  <c r="R110" i="1"/>
  <c r="O124" i="1"/>
  <c r="T131" i="1"/>
  <c r="I131" i="1"/>
  <c r="U131" i="1"/>
  <c r="V147" i="1"/>
  <c r="R147" i="1"/>
  <c r="T152" i="1"/>
  <c r="U152" i="1"/>
  <c r="I152" i="1"/>
  <c r="U16" i="1"/>
  <c r="I17" i="1"/>
  <c r="U26" i="1"/>
  <c r="I27" i="1"/>
  <c r="O27" i="1" s="1"/>
  <c r="U31" i="1"/>
  <c r="I32" i="1"/>
  <c r="I44" i="1"/>
  <c r="U46" i="1"/>
  <c r="I47" i="1"/>
  <c r="O47" i="1" s="1"/>
  <c r="U49" i="1"/>
  <c r="I50" i="1"/>
  <c r="U55" i="1"/>
  <c r="I56" i="1"/>
  <c r="I67" i="1"/>
  <c r="O71" i="1"/>
  <c r="R71" i="1"/>
  <c r="V74" i="1"/>
  <c r="T84" i="1"/>
  <c r="I84" i="1"/>
  <c r="O84" i="1" s="1"/>
  <c r="R91" i="1"/>
  <c r="R94" i="1"/>
  <c r="V94" i="1"/>
  <c r="T102" i="1"/>
  <c r="U102" i="1"/>
  <c r="I102" i="1"/>
  <c r="R104" i="1"/>
  <c r="T106" i="1"/>
  <c r="I106" i="1"/>
  <c r="T108" i="1"/>
  <c r="I108" i="1"/>
  <c r="T112" i="1"/>
  <c r="I112" i="1"/>
  <c r="V121" i="1"/>
  <c r="R121" i="1"/>
  <c r="T123" i="1"/>
  <c r="U123" i="1"/>
  <c r="V146" i="1"/>
  <c r="R146" i="1"/>
  <c r="R156" i="1"/>
  <c r="V156" i="1"/>
  <c r="O162" i="1"/>
  <c r="T63" i="1"/>
  <c r="U63" i="1"/>
  <c r="T64" i="1"/>
  <c r="I64" i="1"/>
  <c r="T70" i="1"/>
  <c r="I70" i="1"/>
  <c r="U84" i="1"/>
  <c r="O91" i="1"/>
  <c r="O94" i="1"/>
  <c r="T99" i="1"/>
  <c r="I99" i="1"/>
  <c r="U99" i="1"/>
  <c r="O104" i="1"/>
  <c r="U106" i="1"/>
  <c r="U108" i="1"/>
  <c r="T110" i="1"/>
  <c r="I110" i="1"/>
  <c r="O110" i="1" s="1"/>
  <c r="U112" i="1"/>
  <c r="T119" i="1"/>
  <c r="I119" i="1"/>
  <c r="U119" i="1"/>
  <c r="O153" i="1"/>
  <c r="V153" i="1"/>
  <c r="R158" i="1"/>
  <c r="V158" i="1"/>
  <c r="R164" i="1"/>
  <c r="O164" i="1"/>
  <c r="T101" i="1"/>
  <c r="I101" i="1"/>
  <c r="O101" i="1" s="1"/>
  <c r="T121" i="1"/>
  <c r="I121" i="1"/>
  <c r="O121" i="1" s="1"/>
  <c r="T143" i="1"/>
  <c r="I143" i="1"/>
  <c r="O143" i="1" s="1"/>
  <c r="V145" i="1"/>
  <c r="R145" i="1"/>
  <c r="O145" i="1"/>
  <c r="T147" i="1"/>
  <c r="I147" i="1"/>
  <c r="O147" i="1" s="1"/>
  <c r="V173" i="1"/>
  <c r="O173" i="1"/>
  <c r="R173" i="1"/>
  <c r="V174" i="1"/>
  <c r="T177" i="1"/>
  <c r="I177" i="1"/>
  <c r="U177" i="1"/>
  <c r="T184" i="1"/>
  <c r="I184" i="1"/>
  <c r="U186" i="1"/>
  <c r="T186" i="1"/>
  <c r="I186" i="1"/>
  <c r="T196" i="1"/>
  <c r="I196" i="1"/>
  <c r="T204" i="1"/>
  <c r="I204" i="1"/>
  <c r="U61" i="1"/>
  <c r="U67" i="1"/>
  <c r="U70" i="1"/>
  <c r="T76" i="1"/>
  <c r="U76" i="1"/>
  <c r="T77" i="1"/>
  <c r="I77" i="1"/>
  <c r="T79" i="1"/>
  <c r="U79" i="1"/>
  <c r="T80" i="1"/>
  <c r="I80" i="1"/>
  <c r="I90" i="1"/>
  <c r="O90" i="1" s="1"/>
  <c r="T133" i="1"/>
  <c r="I133" i="1"/>
  <c r="T142" i="1"/>
  <c r="U142" i="1"/>
  <c r="R151" i="1"/>
  <c r="U160" i="1"/>
  <c r="R171" i="1"/>
  <c r="V171" i="1"/>
  <c r="T171" i="1"/>
  <c r="I171" i="1"/>
  <c r="U100" i="1"/>
  <c r="U109" i="1"/>
  <c r="U120" i="1"/>
  <c r="T134" i="1"/>
  <c r="U134" i="1"/>
  <c r="T135" i="1"/>
  <c r="I135" i="1"/>
  <c r="O135" i="1" s="1"/>
  <c r="T138" i="1"/>
  <c r="I138" i="1"/>
  <c r="U132" i="1"/>
  <c r="T149" i="1"/>
  <c r="U149" i="1"/>
  <c r="T150" i="1"/>
  <c r="I150" i="1"/>
  <c r="R166" i="1"/>
  <c r="O166" i="1"/>
  <c r="T155" i="1"/>
  <c r="U155" i="1"/>
  <c r="T156" i="1"/>
  <c r="I156" i="1"/>
  <c r="O156" i="1" s="1"/>
  <c r="T159" i="1"/>
  <c r="I159" i="1"/>
  <c r="O159" i="1" s="1"/>
  <c r="T176" i="1"/>
  <c r="I176" i="1"/>
  <c r="V178" i="1"/>
  <c r="T178" i="1"/>
  <c r="I178" i="1"/>
  <c r="V191" i="1"/>
  <c r="R191" i="1"/>
  <c r="T200" i="1"/>
  <c r="I200" i="1"/>
  <c r="T208" i="1"/>
  <c r="I208" i="1"/>
  <c r="O213" i="1"/>
  <c r="U192" i="1"/>
  <c r="T192" i="1"/>
  <c r="I192" i="1"/>
  <c r="O193" i="1"/>
  <c r="O212" i="1"/>
  <c r="V212" i="1"/>
  <c r="R212" i="1"/>
  <c r="U171" i="1"/>
  <c r="I172" i="1"/>
  <c r="O210" i="1"/>
  <c r="R210" i="1"/>
  <c r="U168" i="1"/>
  <c r="I169" i="1"/>
  <c r="U184" i="1"/>
  <c r="O190" i="1"/>
  <c r="V190" i="1"/>
  <c r="U195" i="1"/>
  <c r="T195" i="1"/>
  <c r="U199" i="1"/>
  <c r="T199" i="1"/>
  <c r="U203" i="1"/>
  <c r="T203" i="1"/>
  <c r="U207" i="1"/>
  <c r="T207" i="1"/>
  <c r="U196" i="1"/>
  <c r="U200" i="1"/>
  <c r="U204" i="1"/>
  <c r="U208" i="1"/>
  <c r="U210" i="1"/>
  <c r="T210" i="1"/>
  <c r="U183" i="1"/>
  <c r="T183" i="1"/>
  <c r="U187" i="1"/>
  <c r="U189" i="1"/>
  <c r="T189" i="1"/>
  <c r="U193" i="1"/>
  <c r="T212" i="1"/>
  <c r="O33" i="1" l="1"/>
  <c r="O83" i="1"/>
  <c r="O5" i="1"/>
  <c r="R129" i="1"/>
  <c r="O96" i="1"/>
  <c r="V57" i="1"/>
  <c r="O181" i="1"/>
  <c r="O148" i="1"/>
  <c r="O61" i="1"/>
  <c r="R213" i="1"/>
  <c r="O171" i="1"/>
  <c r="R170" i="1"/>
  <c r="O174" i="1"/>
  <c r="R74" i="1"/>
  <c r="V96" i="1"/>
  <c r="V5" i="1"/>
  <c r="O184" i="1"/>
  <c r="R18" i="1"/>
  <c r="O42" i="1"/>
  <c r="O126" i="1"/>
  <c r="O122" i="1"/>
  <c r="R24" i="1"/>
  <c r="V185" i="1"/>
  <c r="O130" i="1"/>
  <c r="O24" i="1"/>
  <c r="O105" i="1"/>
  <c r="O179" i="1"/>
  <c r="R184" i="1"/>
  <c r="O178" i="1"/>
  <c r="O176" i="1"/>
  <c r="R186" i="1"/>
  <c r="V122" i="1"/>
  <c r="V111" i="1"/>
  <c r="R114" i="1"/>
  <c r="O93" i="1"/>
  <c r="O11" i="1"/>
  <c r="O129" i="1"/>
  <c r="O51" i="1"/>
  <c r="O186" i="1"/>
  <c r="R122" i="1"/>
  <c r="O44" i="1"/>
  <c r="R57" i="1"/>
  <c r="O64" i="1"/>
  <c r="V42" i="1"/>
  <c r="O39" i="1"/>
  <c r="O58" i="1"/>
  <c r="R21" i="1"/>
  <c r="R140" i="1"/>
  <c r="V140" i="1"/>
  <c r="O140" i="1"/>
  <c r="R148" i="1"/>
  <c r="O185" i="1"/>
  <c r="R58" i="1"/>
  <c r="O21" i="1"/>
  <c r="R11" i="1"/>
  <c r="O8" i="1"/>
  <c r="V130" i="1"/>
  <c r="R51" i="1"/>
  <c r="O188" i="1"/>
  <c r="R188" i="1"/>
  <c r="V151" i="1"/>
  <c r="O151" i="1"/>
  <c r="O207" i="1"/>
  <c r="V207" i="1"/>
  <c r="R207" i="1"/>
  <c r="V194" i="1"/>
  <c r="R194" i="1"/>
  <c r="O194" i="1"/>
  <c r="R168" i="1"/>
  <c r="O168" i="1"/>
  <c r="O192" i="1"/>
  <c r="V192" i="1"/>
  <c r="R192" i="1"/>
  <c r="V169" i="1"/>
  <c r="R169" i="1"/>
  <c r="O169" i="1"/>
  <c r="V142" i="1"/>
  <c r="R142" i="1"/>
  <c r="O142" i="1"/>
  <c r="R154" i="1"/>
  <c r="O154" i="1"/>
  <c r="V154" i="1"/>
  <c r="R139" i="1"/>
  <c r="O139" i="1"/>
  <c r="V125" i="1"/>
  <c r="R125" i="1"/>
  <c r="O125" i="1"/>
  <c r="V102" i="1"/>
  <c r="R102" i="1"/>
  <c r="O102" i="1"/>
  <c r="V79" i="1"/>
  <c r="R79" i="1"/>
  <c r="O79" i="1"/>
  <c r="R157" i="1"/>
  <c r="O157" i="1"/>
  <c r="V157" i="1"/>
  <c r="V115" i="1"/>
  <c r="R115" i="1"/>
  <c r="O115" i="1"/>
  <c r="R88" i="1"/>
  <c r="O88" i="1"/>
  <c r="V63" i="1"/>
  <c r="R63" i="1"/>
  <c r="O63" i="1"/>
  <c r="R116" i="1"/>
  <c r="O116" i="1"/>
  <c r="V82" i="1"/>
  <c r="R82" i="1"/>
  <c r="O82" i="1"/>
  <c r="R167" i="1"/>
  <c r="O167" i="1"/>
  <c r="R133" i="1"/>
  <c r="O133" i="1"/>
  <c r="V119" i="1"/>
  <c r="R119" i="1"/>
  <c r="O119" i="1"/>
  <c r="O70" i="1"/>
  <c r="R70" i="1"/>
  <c r="V70" i="1"/>
  <c r="R165" i="1"/>
  <c r="O165" i="1"/>
  <c r="V150" i="1"/>
  <c r="R150" i="1"/>
  <c r="O150" i="1"/>
  <c r="O118" i="1"/>
  <c r="V118" i="1"/>
  <c r="R118" i="1"/>
  <c r="O73" i="1"/>
  <c r="V73" i="1"/>
  <c r="R73" i="1"/>
  <c r="O109" i="1"/>
  <c r="V109" i="1"/>
  <c r="R109" i="1"/>
  <c r="O86" i="1"/>
  <c r="V86" i="1"/>
  <c r="R86" i="1"/>
  <c r="V40" i="1"/>
  <c r="R40" i="1"/>
  <c r="O40" i="1"/>
  <c r="R25" i="1"/>
  <c r="V25" i="1"/>
  <c r="O25" i="1"/>
  <c r="V9" i="1"/>
  <c r="R9" i="1"/>
  <c r="O9" i="1"/>
  <c r="V50" i="1"/>
  <c r="R50" i="1"/>
  <c r="O50" i="1"/>
  <c r="O56" i="1"/>
  <c r="V56" i="1"/>
  <c r="R56" i="1"/>
  <c r="O28" i="1"/>
  <c r="R28" i="1"/>
  <c r="V28" i="1"/>
  <c r="O203" i="1"/>
  <c r="V203" i="1"/>
  <c r="R203" i="1"/>
  <c r="O208" i="1"/>
  <c r="R208" i="1"/>
  <c r="V208" i="1"/>
  <c r="O200" i="1"/>
  <c r="R200" i="1"/>
  <c r="V200" i="1"/>
  <c r="V198" i="1"/>
  <c r="R198" i="1"/>
  <c r="O198" i="1"/>
  <c r="O189" i="1"/>
  <c r="R189" i="1"/>
  <c r="V180" i="1"/>
  <c r="R180" i="1"/>
  <c r="O180" i="1"/>
  <c r="O205" i="1"/>
  <c r="R205" i="1"/>
  <c r="V205" i="1"/>
  <c r="O197" i="1"/>
  <c r="R197" i="1"/>
  <c r="V197" i="1"/>
  <c r="R177" i="1"/>
  <c r="O177" i="1"/>
  <c r="V134" i="1"/>
  <c r="R134" i="1"/>
  <c r="O134" i="1"/>
  <c r="V76" i="1"/>
  <c r="R76" i="1"/>
  <c r="O76" i="1"/>
  <c r="R163" i="1"/>
  <c r="O163" i="1"/>
  <c r="V108" i="1"/>
  <c r="R108" i="1"/>
  <c r="O108" i="1"/>
  <c r="R81" i="1"/>
  <c r="O81" i="1"/>
  <c r="V152" i="1"/>
  <c r="R152" i="1"/>
  <c r="O152" i="1"/>
  <c r="R128" i="1"/>
  <c r="O128" i="1"/>
  <c r="R78" i="1"/>
  <c r="O78" i="1"/>
  <c r="V78" i="1"/>
  <c r="O132" i="1"/>
  <c r="V132" i="1"/>
  <c r="R132" i="1"/>
  <c r="O117" i="1"/>
  <c r="R117" i="1"/>
  <c r="V117" i="1"/>
  <c r="O72" i="1"/>
  <c r="R72" i="1"/>
  <c r="O68" i="1"/>
  <c r="R68" i="1"/>
  <c r="V68" i="1"/>
  <c r="V138" i="1"/>
  <c r="R138" i="1"/>
  <c r="O138" i="1"/>
  <c r="O107" i="1"/>
  <c r="R107" i="1"/>
  <c r="O100" i="1"/>
  <c r="V100" i="1"/>
  <c r="R100" i="1"/>
  <c r="V46" i="1"/>
  <c r="R46" i="1"/>
  <c r="O46" i="1"/>
  <c r="V30" i="1"/>
  <c r="R30" i="1"/>
  <c r="O30" i="1"/>
  <c r="R38" i="1"/>
  <c r="O38" i="1"/>
  <c r="V34" i="1"/>
  <c r="R34" i="1"/>
  <c r="O34" i="1"/>
  <c r="V17" i="1"/>
  <c r="R17" i="1"/>
  <c r="O17" i="1"/>
  <c r="R7" i="1"/>
  <c r="V7" i="1"/>
  <c r="O7" i="1"/>
  <c r="O59" i="1"/>
  <c r="R59" i="1"/>
  <c r="R48" i="1"/>
  <c r="V48" i="1"/>
  <c r="O48" i="1"/>
  <c r="O66" i="1"/>
  <c r="R66" i="1"/>
  <c r="O53" i="1"/>
  <c r="R53" i="1"/>
  <c r="O10" i="1"/>
  <c r="R10" i="1"/>
  <c r="O199" i="1"/>
  <c r="V199" i="1"/>
  <c r="R199" i="1"/>
  <c r="V182" i="1"/>
  <c r="R182" i="1"/>
  <c r="O182" i="1"/>
  <c r="V202" i="1"/>
  <c r="R202" i="1"/>
  <c r="O202" i="1"/>
  <c r="O183" i="1"/>
  <c r="V183" i="1"/>
  <c r="R183" i="1"/>
  <c r="V155" i="1"/>
  <c r="R155" i="1"/>
  <c r="O155" i="1"/>
  <c r="O211" i="1"/>
  <c r="R211" i="1"/>
  <c r="O172" i="1"/>
  <c r="V172" i="1"/>
  <c r="R172" i="1"/>
  <c r="V161" i="1"/>
  <c r="R161" i="1"/>
  <c r="O161" i="1"/>
  <c r="V95" i="1"/>
  <c r="R95" i="1"/>
  <c r="O95" i="1"/>
  <c r="R141" i="1"/>
  <c r="V141" i="1"/>
  <c r="O141" i="1"/>
  <c r="R106" i="1"/>
  <c r="O106" i="1"/>
  <c r="V112" i="1"/>
  <c r="R112" i="1"/>
  <c r="O112" i="1"/>
  <c r="R75" i="1"/>
  <c r="O75" i="1"/>
  <c r="V75" i="1"/>
  <c r="O160" i="1"/>
  <c r="R160" i="1"/>
  <c r="V160" i="1"/>
  <c r="O144" i="1"/>
  <c r="R144" i="1"/>
  <c r="O113" i="1"/>
  <c r="V113" i="1"/>
  <c r="R113" i="1"/>
  <c r="V99" i="1"/>
  <c r="R99" i="1"/>
  <c r="O99" i="1"/>
  <c r="R65" i="1"/>
  <c r="V65" i="1"/>
  <c r="O65" i="1"/>
  <c r="O98" i="1"/>
  <c r="V98" i="1"/>
  <c r="R98" i="1"/>
  <c r="O80" i="1"/>
  <c r="R80" i="1"/>
  <c r="V80" i="1"/>
  <c r="R49" i="1"/>
  <c r="O49" i="1"/>
  <c r="R4" i="1"/>
  <c r="O4" i="1"/>
  <c r="R136" i="1"/>
  <c r="V136" i="1"/>
  <c r="O136" i="1"/>
  <c r="V54" i="1"/>
  <c r="R54" i="1"/>
  <c r="O54" i="1"/>
  <c r="R43" i="1"/>
  <c r="O43" i="1"/>
  <c r="V22" i="1"/>
  <c r="R22" i="1"/>
  <c r="O22" i="1"/>
  <c r="O35" i="1"/>
  <c r="R35" i="1"/>
  <c r="V35" i="1"/>
  <c r="O19" i="1"/>
  <c r="R19" i="1"/>
  <c r="V19" i="1"/>
  <c r="O31" i="1"/>
  <c r="R31" i="1"/>
  <c r="V31" i="1"/>
  <c r="O16" i="1"/>
  <c r="R16" i="1"/>
  <c r="V16" i="1"/>
  <c r="V12" i="1"/>
  <c r="R12" i="1"/>
  <c r="O12" i="1"/>
  <c r="O14" i="1"/>
  <c r="R14" i="1"/>
  <c r="O195" i="1"/>
  <c r="V195" i="1"/>
  <c r="R195" i="1"/>
  <c r="O204" i="1"/>
  <c r="R204" i="1"/>
  <c r="V204" i="1"/>
  <c r="O196" i="1"/>
  <c r="R196" i="1"/>
  <c r="V196" i="1"/>
  <c r="V206" i="1"/>
  <c r="R206" i="1"/>
  <c r="O206" i="1"/>
  <c r="O209" i="1"/>
  <c r="R209" i="1"/>
  <c r="O201" i="1"/>
  <c r="R201" i="1"/>
  <c r="V201" i="1"/>
  <c r="R149" i="1"/>
  <c r="O149" i="1"/>
  <c r="O175" i="1"/>
  <c r="V175" i="1"/>
  <c r="R175" i="1"/>
  <c r="V131" i="1"/>
  <c r="R131" i="1"/>
  <c r="O131" i="1"/>
  <c r="V92" i="1"/>
  <c r="R92" i="1"/>
  <c r="O92" i="1"/>
  <c r="O137" i="1"/>
  <c r="R137" i="1"/>
  <c r="V137" i="1"/>
  <c r="R123" i="1"/>
  <c r="O123" i="1"/>
  <c r="O187" i="1"/>
  <c r="V187" i="1"/>
  <c r="R187" i="1"/>
  <c r="V85" i="1"/>
  <c r="R85" i="1"/>
  <c r="O85" i="1"/>
  <c r="V69" i="1"/>
  <c r="R69" i="1"/>
  <c r="O69" i="1"/>
  <c r="O97" i="1"/>
  <c r="R97" i="1"/>
  <c r="V97" i="1"/>
  <c r="O77" i="1"/>
  <c r="R77" i="1"/>
  <c r="V60" i="1"/>
  <c r="R60" i="1"/>
  <c r="O60" i="1"/>
  <c r="O120" i="1"/>
  <c r="V120" i="1"/>
  <c r="R120" i="1"/>
  <c r="V26" i="1"/>
  <c r="R26" i="1"/>
  <c r="O26" i="1"/>
  <c r="V15" i="1"/>
  <c r="R15" i="1"/>
  <c r="O15" i="1"/>
  <c r="V127" i="1"/>
  <c r="O127" i="1"/>
  <c r="R127" i="1"/>
  <c r="O67" i="1"/>
  <c r="R67" i="1"/>
  <c r="V32" i="1"/>
  <c r="R32" i="1"/>
  <c r="O32" i="1"/>
  <c r="O41" i="1"/>
  <c r="V41" i="1"/>
  <c r="R41" i="1"/>
  <c r="O23" i="1"/>
  <c r="V23" i="1"/>
  <c r="R23" i="1"/>
  <c r="O52" i="1"/>
  <c r="V52" i="1"/>
  <c r="R52" i="1"/>
  <c r="O29" i="1"/>
  <c r="R29" i="1"/>
  <c r="V29" i="1"/>
  <c r="V3" i="1" l="1"/>
  <c r="O3" i="1"/>
  <c r="B8" i="1" s="1"/>
  <c r="R3" i="1"/>
</calcChain>
</file>

<file path=xl/sharedStrings.xml><?xml version="1.0" encoding="utf-8"?>
<sst xmlns="http://schemas.openxmlformats.org/spreadsheetml/2006/main" count="627" uniqueCount="480">
  <si>
    <t>This work is licensed under a Creative Commons Attribution-Non-Commercial 4.0 International License.</t>
  </si>
  <si>
    <t>You may not use the material for commercial purposes without first obtaining written permission.</t>
  </si>
  <si>
    <t xml:space="preserve">2021, ARK Investment Management LLC. All content is original and has been researched and produced by ARK Investment Management LLC (“ARK”) unless otherwise stated herein. </t>
  </si>
  <si>
    <t>This material is for informational purposes only and does not constitute, either explicitly or implicitly, any provision of services or products by ARK. Nothing contained herein constitutes investment, legal, tax or other advice and is not to be relied on in making an investment or other decision. Investors should determine for themselves whether a particular service or product is suitable for their investment needs or should seek such professional advice for their particular situation.</t>
  </si>
  <si>
    <t xml:space="preserve">This material is intended only to provide observations and views of the author(s) at the time of writing, both of which are subject to change at any time without prior notice. Certain of the statements contained herein are statements of future expectations and other forward-looking statements that are based on ARK's current views and assumptions and involve known and unknown risks and uncertainties that could cause actual results, performance or events to differ materially from those expressed or implied in such statements. Past performance is no guarantee of future results. Equities may decline in value due to both real and perceived general market, economic, and industry conditions. </t>
  </si>
  <si>
    <r>
      <t xml:space="preserve">ARK's statements are not an endorsement of any company or a recommendation to buy,sell, or hold any security. For a list of all purchases and sales made by ARK for client accounts during the past year that could be considered by the SEC as recommendations, please go to </t>
    </r>
    <r>
      <rPr>
        <b/>
        <u/>
        <sz val="11"/>
        <color theme="1"/>
        <rFont val="Calibri"/>
        <family val="2"/>
        <scheme val="minor"/>
      </rPr>
      <t>https://ark-invest.com/wp-content/trades/ARK_Trades.pdf</t>
    </r>
    <r>
      <rPr>
        <b/>
        <sz val="11"/>
        <color theme="1"/>
        <rFont val="Calibri"/>
        <family val="2"/>
        <scheme val="minor"/>
      </rPr>
      <t xml:space="preserve">. It should not be assumed that recommendations made in the future will be profitable or will equal the performance of the securities in this list. For full disclosures, please go to </t>
    </r>
    <r>
      <rPr>
        <b/>
        <u/>
        <sz val="11"/>
        <color theme="1"/>
        <rFont val="Calibri"/>
        <family val="2"/>
        <scheme val="minor"/>
      </rPr>
      <t>https://ark-invest.com/terms-of-use</t>
    </r>
    <r>
      <rPr>
        <b/>
        <sz val="11"/>
        <color theme="1"/>
        <rFont val="Calibri"/>
        <family val="2"/>
        <scheme val="minor"/>
      </rPr>
      <t>.</t>
    </r>
  </si>
  <si>
    <t>While ARK’s current assessment of the subject company may be positive, please note that it may be necessary for ARK to liquidate or reduce position sizes prior to the company attaining any indicated valuation prices due to a variety of conditions including, but not limited to, client specific guidelines, changing market conditions, investor activity, fundamental changes in the company’s business model and competitive landscape, headline risk, and government/regulatory activity.  Additionally, ARK does not have investment banking, consulting, or any type of fee-paying relationship with the subject company.</t>
  </si>
  <si>
    <t>Sources:</t>
  </si>
  <si>
    <t>https://www.cable.co.uk/broadband/pricing/worldwide-comparison/</t>
  </si>
  <si>
    <t>https://www.cable.co.uk/broadband/speed/worldwide-speed-league/</t>
  </si>
  <si>
    <t>https://www.cable.co.uk/mobiles/worldwide-data-pricing/</t>
  </si>
  <si>
    <t>https://www.worldometers.info/geography/largest-countries-in-the-world/</t>
  </si>
  <si>
    <t xml:space="preserve"> </t>
  </si>
  <si>
    <t>https://www.worldometers.info/world-population/population-by-country/</t>
  </si>
  <si>
    <t>https://www.gsma.com/r/wp-content/uploads/2020/09/GSMA-State-of-Mobile-Internet-Connectivity-Report-2020.pdf</t>
  </si>
  <si>
    <t>Inputs</t>
  </si>
  <si>
    <t>Country code</t>
  </si>
  <si>
    <t>Name</t>
  </si>
  <si>
    <t>Average cost of broadband (Per month in USD)</t>
  </si>
  <si>
    <t>Mean download speed (Mbps)</t>
  </si>
  <si>
    <t>Acceptable Broadband Cost per Month</t>
  </si>
  <si>
    <t>Mobile price of 1GB of data</t>
  </si>
  <si>
    <t>Percent of World Area</t>
  </si>
  <si>
    <t>Satellites over land</t>
  </si>
  <si>
    <t>Bandwidth</t>
  </si>
  <si>
    <t>Users</t>
  </si>
  <si>
    <t>Annual Revenue</t>
  </si>
  <si>
    <t>Population</t>
  </si>
  <si>
    <t>Rural Population</t>
  </si>
  <si>
    <t>Implied Rural Penetration</t>
  </si>
  <si>
    <t>2018 Monthly GDP per Capita</t>
  </si>
  <si>
    <t>Broadband/GDP per Capita</t>
  </si>
  <si>
    <t>1GB of data/GDP per Capita</t>
  </si>
  <si>
    <t>Users/Population</t>
  </si>
  <si>
    <t>Satellites</t>
  </si>
  <si>
    <t>AF</t>
  </si>
  <si>
    <t>Afghanistan</t>
  </si>
  <si>
    <t>Mbps per Sat</t>
  </si>
  <si>
    <t>https://www.adb.org/sites/default/files/publication/696521/sdwp-076-digital-connectivity-low-earth-orbit-satellite.pdf</t>
  </si>
  <si>
    <t>AX</t>
  </si>
  <si>
    <t>Åland Islands</t>
  </si>
  <si>
    <t/>
  </si>
  <si>
    <t>Total Mbps</t>
  </si>
  <si>
    <t>AL</t>
  </si>
  <si>
    <t>Albania</t>
  </si>
  <si>
    <t>Oversubscribe ratio</t>
  </si>
  <si>
    <t>DZ</t>
  </si>
  <si>
    <t>Algeria</t>
  </si>
  <si>
    <t>AS</t>
  </si>
  <si>
    <t>American Samoa</t>
  </si>
  <si>
    <t>Annual TAM</t>
  </si>
  <si>
    <t>AD</t>
  </si>
  <si>
    <t>Andorra</t>
  </si>
  <si>
    <t>What can you charge for broadband as % of monthly GDP</t>
  </si>
  <si>
    <t>https://blogs.worldbank.org/digital-development/how-affordable-broadband</t>
  </si>
  <si>
    <t>AO</t>
  </si>
  <si>
    <t>Angola</t>
  </si>
  <si>
    <t>Minimum bandwidth (mbps)</t>
  </si>
  <si>
    <t>AI</t>
  </si>
  <si>
    <t>Anguilla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</si>
  <si>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</si>
  <si>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</si>
  <si>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</si>
  <si>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</si>
  <si>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</si>
  <si>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</si>
  <si>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</si>
  <si>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</si>
  <si>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</si>
  <si>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</si>
  <si>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</si>
  <si>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</si>
  <si>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</si>
  <si>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</si>
  <si>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</si>
  <si>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</si>
  <si>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</si>
  <si>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</si>
  <si>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</si>
  <si>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</si>
  <si>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</si>
  <si>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</si>
  <si>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</si>
  <si>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</si>
  <si>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</si>
  <si>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</si>
  <si>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</si>
  <si>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</si>
  <si>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BM</t>
  </si>
  <si>
    <t>Bermuda</t>
  </si>
  <si>
    <t>BT</t>
  </si>
  <si>
    <t>Bhutan</t>
  </si>
  <si>
    <t>BO</t>
  </si>
  <si>
    <t>Bolivia</t>
  </si>
  <si>
    <t>BA</t>
  </si>
  <si>
    <t>Bosnia and Herzegovina</t>
  </si>
  <si>
    <t>BW</t>
  </si>
  <si>
    <t>Botswana</t>
  </si>
  <si>
    <t>BR</t>
  </si>
  <si>
    <t>Brazil</t>
  </si>
  <si>
    <t>BN</t>
  </si>
  <si>
    <t>Brunei Darussalam</t>
  </si>
  <si>
    <t>BG</t>
  </si>
  <si>
    <t>Bulgaria</t>
  </si>
  <si>
    <t>BF</t>
  </si>
  <si>
    <t>Burkina Faso</t>
  </si>
  <si>
    <t>BI</t>
  </si>
  <si>
    <t>Burundi</t>
  </si>
  <si>
    <t>KH</t>
  </si>
  <si>
    <t>Cambodia</t>
  </si>
  <si>
    <t>CM</t>
  </si>
  <si>
    <t>Cameroon</t>
  </si>
  <si>
    <t>CA</t>
  </si>
  <si>
    <t>Canada</t>
  </si>
  <si>
    <t>CV</t>
  </si>
  <si>
    <t>Cape Verde</t>
  </si>
  <si>
    <t>BQ</t>
  </si>
  <si>
    <t>Caribbean Netherlands</t>
  </si>
  <si>
    <t>KY</t>
  </si>
  <si>
    <t>Cayman Islands</t>
  </si>
  <si>
    <t>CL</t>
  </si>
  <si>
    <t>Chile</t>
  </si>
  <si>
    <t>CN</t>
  </si>
  <si>
    <t>China</t>
  </si>
  <si>
    <t>CX</t>
  </si>
  <si>
    <t>Christmas Island</t>
  </si>
  <si>
    <t>CC</t>
  </si>
  <si>
    <t>Cocos (Keeling) Islands</t>
  </si>
  <si>
    <t>CO</t>
  </si>
  <si>
    <t>Colombia</t>
  </si>
  <si>
    <t>KM</t>
  </si>
  <si>
    <t>Comoros</t>
  </si>
  <si>
    <t>CK</t>
  </si>
  <si>
    <t>Cook Islands</t>
  </si>
  <si>
    <t>CR</t>
  </si>
  <si>
    <t>Costa Rica</t>
  </si>
  <si>
    <t>CI</t>
  </si>
  <si>
    <t>Côte d'Ivoire</t>
  </si>
  <si>
    <t>HR</t>
  </si>
  <si>
    <t>Croatia</t>
  </si>
  <si>
    <t>CW</t>
  </si>
  <si>
    <t>Curaçao</t>
  </si>
  <si>
    <t>CY</t>
  </si>
  <si>
    <t>Cyprus</t>
  </si>
  <si>
    <t>CZ</t>
  </si>
  <si>
    <t>Czechia</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</si>
  <si>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</si>
  <si>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</si>
  <si>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</si>
  <si>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</si>
  <si>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</si>
  <si>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</si>
  <si>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</si>
  <si>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</si>
  <si>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</si>
  <si>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</si>
  <si>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</si>
  <si>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</si>
  <si>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</si>
  <si>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</si>
  <si>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</si>
  <si>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</si>
  <si>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</si>
  <si>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</si>
  <si>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</si>
  <si>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</si>
  <si>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SZ</t>
  </si>
  <si>
    <t>Eswatini</t>
  </si>
  <si>
    <t>ET</t>
  </si>
  <si>
    <t>Ethiopia</t>
  </si>
  <si>
    <t>FK</t>
  </si>
  <si>
    <t>Falkland Islands</t>
  </si>
  <si>
    <t>FO</t>
  </si>
  <si>
    <t>Faroe Islands</t>
  </si>
  <si>
    <t>FJ</t>
  </si>
  <si>
    <t>Fiji</t>
  </si>
  <si>
    <t>FI</t>
  </si>
  <si>
    <t>Finland</t>
  </si>
  <si>
    <t>FR</t>
  </si>
  <si>
    <t>France</t>
  </si>
  <si>
    <t>GF</t>
  </si>
  <si>
    <t>French Guiana</t>
  </si>
  <si>
    <t>PF</t>
  </si>
  <si>
    <t>French Polynesia</t>
  </si>
  <si>
    <t>GA</t>
  </si>
  <si>
    <t>Gabon</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</si>
  <si>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</si>
  <si>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</si>
  <si>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</si>
  <si>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</si>
  <si>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</si>
  <si>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</si>
  <si>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</si>
  <si>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</si>
  <si>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</si>
  <si>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</si>
  <si>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</si>
  <si>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</si>
  <si>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</si>
  <si>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</si>
  <si>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</si>
  <si>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</si>
  <si>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</si>
  <si>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</si>
  <si>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</si>
  <si>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</si>
  <si>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</si>
  <si>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</si>
  <si>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GY</t>
  </si>
  <si>
    <t>Guyana</t>
  </si>
  <si>
    <t>HT</t>
  </si>
  <si>
    <t>Haiti</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</si>
  <si>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</si>
  <si>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</si>
  <si>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</si>
  <si>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</si>
  <si>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</si>
  <si>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</si>
  <si>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</si>
  <si>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</si>
  <si>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</si>
  <si>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</si>
  <si>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</si>
  <si>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</si>
  <si>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</si>
  <si>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</si>
  <si>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</si>
  <si>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</si>
  <si>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</si>
  <si>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</si>
  <si>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</si>
  <si>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</si>
  <si>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</si>
  <si>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</si>
  <si>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</si>
  <si>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</si>
  <si>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</si>
  <si>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</si>
  <si>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</si>
  <si>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</si>
  <si>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</si>
  <si>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</si>
  <si>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</si>
  <si>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</si>
  <si>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</si>
  <si>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</si>
  <si>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</si>
  <si>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</si>
  <si>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KW</t>
  </si>
  <si>
    <t>Kuwait</t>
  </si>
  <si>
    <t>KG</t>
  </si>
  <si>
    <t>Kyrgyzstan</t>
  </si>
  <si>
    <t>LA</t>
  </si>
  <si>
    <t>Lao People's Democratic Republic</t>
  </si>
  <si>
    <t>LV</t>
  </si>
  <si>
    <t>Latvia</t>
  </si>
  <si>
    <t>LB</t>
  </si>
  <si>
    <t>Lebanon</t>
  </si>
  <si>
    <t>LS</t>
  </si>
  <si>
    <t>Lesotho</t>
  </si>
  <si>
    <t>LR</t>
  </si>
  <si>
    <t>Liberia</t>
  </si>
  <si>
    <t>LY</t>
  </si>
  <si>
    <t>Libya</t>
  </si>
  <si>
    <t>LI</t>
  </si>
  <si>
    <t>Liechtenstein</t>
  </si>
  <si>
    <t>LT</t>
  </si>
  <si>
    <t>Lithuania</t>
  </si>
  <si>
    <t>LU</t>
  </si>
  <si>
    <t>Luxembourg</t>
  </si>
  <si>
    <t>MO</t>
  </si>
  <si>
    <t>Macau</t>
  </si>
  <si>
    <t>MG</t>
  </si>
  <si>
    <t>Madagascar</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</si>
  <si>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</si>
  <si>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</si>
  <si>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</si>
  <si>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</si>
  <si>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</si>
  <si>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</si>
  <si>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</si>
  <si>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</si>
  <si>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</si>
  <si>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</si>
  <si>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</si>
  <si>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</si>
  <si>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</si>
  <si>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</si>
  <si>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</si>
  <si>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</si>
  <si>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</si>
  <si>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</si>
  <si>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</si>
  <si>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</si>
  <si>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</si>
  <si>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</si>
  <si>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</si>
  <si>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t>
  </si>
  <si>
    <t>MC</t>
  </si>
  <si>
    <t>Monaco</t>
  </si>
  <si>
    <t>MN</t>
  </si>
  <si>
    <t>Mongolia</t>
  </si>
  <si>
    <t>ME</t>
  </si>
  <si>
    <t>Montenegro</t>
  </si>
  <si>
    <t>MS</t>
  </si>
  <si>
    <t>Montserrat</t>
  </si>
  <si>
    <t>MA</t>
  </si>
  <si>
    <t>Morocco</t>
  </si>
  <si>
    <t>MZ</t>
  </si>
  <si>
    <t>Mozambique</t>
  </si>
  <si>
    <t>MM</t>
  </si>
  <si>
    <t>Myanmar</t>
  </si>
  <si>
    <t>NA</t>
  </si>
  <si>
    <t>Namibia</t>
  </si>
  <si>
    <t>NP</t>
  </si>
  <si>
    <t>Nepal</t>
  </si>
  <si>
    <t>NC</t>
  </si>
  <si>
    <t>New Caledonia</t>
  </si>
  <si>
    <t>NZ</t>
  </si>
  <si>
    <t>New Zealand</t>
  </si>
  <si>
    <t>NI</t>
  </si>
  <si>
    <t>Nicaragua</t>
  </si>
  <si>
    <t>NE</t>
  </si>
  <si>
    <t>Niger</t>
  </si>
  <si>
    <t>NG</t>
  </si>
  <si>
    <t>Nigeria</t>
  </si>
  <si>
    <t>MK</t>
  </si>
  <si>
    <t>Northern Macedonia</t>
  </si>
  <si>
    <t>NO</t>
  </si>
  <si>
    <t>Norway</t>
  </si>
  <si>
    <t>OM</t>
  </si>
  <si>
    <t>Oman</t>
  </si>
  <si>
    <t>PK</t>
  </si>
  <si>
    <t>Pakistan</t>
  </si>
  <si>
    <t>PW</t>
  </si>
  <si>
    <t>Palau</t>
  </si>
  <si>
    <t>PS</t>
  </si>
  <si>
    <t>Palestine, State of</t>
  </si>
  <si>
    <t>PA</t>
  </si>
  <si>
    <t>Panama</t>
  </si>
  <si>
    <t>PG</t>
  </si>
  <si>
    <t>Papua New Guinea</t>
  </si>
  <si>
    <t>PY</t>
  </si>
  <si>
    <t>Paraguay</t>
  </si>
  <si>
    <t>PE</t>
  </si>
  <si>
    <t>Peru</t>
  </si>
  <si>
    <t>PH</t>
  </si>
  <si>
    <t>Philippines</t>
  </si>
  <si>
    <t>PL</t>
  </si>
  <si>
    <t>Poland</t>
  </si>
  <si>
    <t>PT</t>
  </si>
  <si>
    <t>Portugal</t>
  </si>
  <si>
    <t>PR</t>
  </si>
  <si>
    <t>Puerto Rico</t>
  </si>
  <si>
    <t>QA</t>
  </si>
  <si>
    <t>Qatar</t>
  </si>
  <si>
    <t>RE</t>
  </si>
  <si>
    <t>Réunion</t>
  </si>
  <si>
    <t>RO</t>
  </si>
  <si>
    <t>Romania</t>
  </si>
  <si>
    <t>RU</t>
  </si>
  <si>
    <t>Russia</t>
  </si>
  <si>
    <t>BL</t>
  </si>
  <si>
    <t>Saint Barthélemy (St. Barts)</t>
  </si>
  <si>
    <t>SH</t>
  </si>
  <si>
    <t>Saint Helena</t>
  </si>
  <si>
    <t>KN</t>
  </si>
  <si>
    <t>Saint Kitts and Nevis</t>
  </si>
  <si>
    <t>LC</t>
  </si>
  <si>
    <t>Saint Lucia</t>
  </si>
  <si>
    <t>MF</t>
  </si>
  <si>
    <t>Saint Martin (France)</t>
  </si>
  <si>
    <t>VC</t>
  </si>
  <si>
    <t>Saint Vincent and the Grenadines</t>
  </si>
  <si>
    <t>WS</t>
  </si>
  <si>
    <t>Samoa</t>
  </si>
  <si>
    <t>SM</t>
  </si>
  <si>
    <t>San Marino</t>
  </si>
  <si>
    <t>ST</t>
  </si>
  <si>
    <t>Sao Tome and Prencipe</t>
  </si>
  <si>
    <t>SA</t>
  </si>
  <si>
    <t>Saudi Arabia</t>
  </si>
  <si>
    <t>SN</t>
  </si>
  <si>
    <t>Senegal</t>
  </si>
  <si>
    <t>RS</t>
  </si>
  <si>
    <t>Serbia</t>
  </si>
  <si>
    <t>SC</t>
  </si>
  <si>
    <t>Seychelles</t>
  </si>
  <si>
    <t>SG</t>
  </si>
  <si>
    <t>Singapore</t>
  </si>
  <si>
    <t>SX</t>
  </si>
  <si>
    <t>Sint Maarten</t>
  </si>
  <si>
    <t>SK</t>
  </si>
  <si>
    <t>Slovakia</t>
  </si>
  <si>
    <t>SI</t>
  </si>
  <si>
    <t>Slovenia</t>
  </si>
  <si>
    <t>SO</t>
  </si>
  <si>
    <t>Somalia</t>
  </si>
  <si>
    <t>ZA</t>
  </si>
  <si>
    <t>South Africa</t>
  </si>
  <si>
    <t>KR</t>
  </si>
  <si>
    <t>South Korea</t>
  </si>
  <si>
    <t>ES</t>
  </si>
  <si>
    <t>Spain</t>
  </si>
  <si>
    <t>LK</t>
  </si>
  <si>
    <t>Sri Lanka</t>
  </si>
  <si>
    <t>PM</t>
  </si>
  <si>
    <t>St. Pierre and Miquelon</t>
  </si>
  <si>
    <t>SR</t>
  </si>
  <si>
    <t>Suriname</t>
  </si>
  <si>
    <t>SE</t>
  </si>
  <si>
    <t>Sweden</t>
  </si>
  <si>
    <t>CH</t>
  </si>
  <si>
    <t>Switzerland</t>
  </si>
  <si>
    <t>SY</t>
  </si>
  <si>
    <t>Syria</t>
  </si>
  <si>
    <t>TW</t>
  </si>
  <si>
    <t>Taiwan</t>
  </si>
  <si>
    <t>TJ</t>
  </si>
  <si>
    <t>Tajikistan</t>
  </si>
  <si>
    <t>TZ</t>
  </si>
  <si>
    <t>Tanzania</t>
  </si>
  <si>
    <t>TH</t>
  </si>
  <si>
    <t>Thailand</t>
  </si>
  <si>
    <t>NL</t>
  </si>
  <si>
    <t>The Netherlands</t>
  </si>
  <si>
    <t>TL</t>
  </si>
  <si>
    <t>Timor-Leste</t>
  </si>
  <si>
    <t>TG</t>
  </si>
  <si>
    <t>Togo</t>
  </si>
  <si>
    <t>TT</t>
  </si>
  <si>
    <t>Trinidad and Tobago</t>
  </si>
  <si>
    <t>TN</t>
  </si>
  <si>
    <t>Tunisia</t>
  </si>
  <si>
    <t>TR</t>
  </si>
  <si>
    <t>Turkey</t>
  </si>
  <si>
    <t>TM</t>
  </si>
  <si>
    <t>Turkmenistan</t>
  </si>
  <si>
    <t>TC</t>
  </si>
  <si>
    <t>Turks and Caicos Islands</t>
  </si>
  <si>
    <t>UA</t>
  </si>
  <si>
    <t>Ukraine</t>
  </si>
  <si>
    <t>AE</t>
  </si>
  <si>
    <t>United Arab Emirates</t>
  </si>
  <si>
    <t>GB</t>
  </si>
  <si>
    <t>United Kingdom</t>
  </si>
  <si>
    <t>US</t>
  </si>
  <si>
    <t>United States</t>
  </si>
  <si>
    <t>UY</t>
  </si>
  <si>
    <t>Uruguay</t>
  </si>
  <si>
    <t>UZ</t>
  </si>
  <si>
    <t>Uzbekistan</t>
  </si>
  <si>
    <t>VU</t>
  </si>
  <si>
    <t>Vanuatu</t>
  </si>
  <si>
    <t>VN</t>
  </si>
  <si>
    <t>Vietnam</t>
  </si>
  <si>
    <t>VG</t>
  </si>
  <si>
    <t>Virgin Islands (British)</t>
  </si>
  <si>
    <t>VI</t>
  </si>
  <si>
    <t>Virgin Islands (U.S.)</t>
  </si>
  <si>
    <t>YE</t>
  </si>
  <si>
    <t>Yemen</t>
  </si>
  <si>
    <t>ZM</t>
  </si>
  <si>
    <t>Zambia</t>
  </si>
  <si>
    <t>ZW</t>
  </si>
  <si>
    <t>Zimbabwe</t>
  </si>
  <si>
    <t>Note: will only update upon change in inputs if you refresh pivot table</t>
  </si>
  <si>
    <t>Row Labels</t>
  </si>
  <si>
    <t>Sum of Annual Revenue</t>
  </si>
  <si>
    <t>Addressable Annual Revenue</t>
  </si>
  <si>
    <t>$0-$10</t>
  </si>
  <si>
    <t>$10-$20</t>
  </si>
  <si>
    <t>$20-$30</t>
  </si>
  <si>
    <t>$30-$50</t>
  </si>
  <si>
    <t>$50-$75</t>
  </si>
  <si>
    <t>$75-$100</t>
  </si>
  <si>
    <t>$100+</t>
  </si>
  <si>
    <t>Grand Total</t>
  </si>
  <si>
    <t>Sum of Users</t>
  </si>
  <si>
    <t>Addressable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</si>
</sst>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_);_(* \(#,##0.0\);_(* &quot;-&quot;??_);_(@_)"/>
    <numFmt numFmtId="167" formatCode="0.0%"/>
  </numFmts>
  <fonts count="15">
    <font>
      <sz val="10"/>
      <color rgb="FF000000"/>
      <name val="Arial"/>
      <family val="2"/>
    </font>
    <font>
      <sz val="12"/>
      <color theme="1"/>
      <name val="Calibri"/>
      <family val="2"/>
      <scheme val="minor"/>
    </font>
    <font>
      <sz val="10"/>
      <color rgb="FF000000"/>
      <name val="Arial"/>
      <family val="2"/>
    </font>
    <font>
      <b/>
      <sz val="10"/>
      <color rgb="FF000000"/>
      <name val="Arial"/>
      <family val="2"/>
    </font>
    <font>
      <sz val="10"/>
      <color theme="4"/>
      <name val="Arial"/>
      <family val="2"/>
    </font>
    <font>
      <sz val="11"/>
      <color theme="1"/>
      <name val="Calibri"/>
      <family val="2"/>
      <scheme val="minor"/>
    </font>
    <font>
      <sz val="10"/>
      <name val="Arial"/>
      <family val="2"/>
    </font>
    <font>
      <u/>
      <sz val="12"/>
      <color theme="10"/>
      <name val="Calibri"/>
      <family val="2"/>
      <scheme val="minor"/>
    </font>
    <font>
      <sz val="11"/>
      <color rgb="FF000000"/>
      <name val="Calibri"/>
      <family val="2"/>
      <scheme val="minor"/>
    </font>
    <font>
      <sz val="11"/>
      <color rgb="FF000000"/>
      <name val="Calibri"/>
      <family val="2"/>
    </font>
    <font>
      <b/>
      <sz val="11"/>
      <color rgb="FF000000"/>
      <name val="Calibri"/>
      <family val="2"/>
      <scheme val="minor"/>
    </font>
    <font>
      <b/>
      <sz val="11"/>
      <color rgb="FF000000"/>
      <name val="Calibri"/>
      <family val="2"/>
    </font>
    <font>
      <b/>
      <sz val="11"/>
      <color theme="1"/>
      <name val="Calibri"/>
      <family val="2"/>
      <scheme val="minor"/>
    </font>
    <font>
      <b/>
      <u/>
      <sz val="11"/>
      <color theme="1"/>
      <name val="Calibri"/>
      <family val="2"/>
      <scheme val="minor"/>
    </font>
    <font>
      <sz val="10"/>
      <color rgb="FF4472C4"/>
      <name val="Arial"/>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8">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5" fillId="0" borderId="0"/>
    <xf numFmtId="0" fontId="2" fillId="0" borderId="0"/>
    <xf numFmtId="0" fontId="1" fillId="0" borderId="0"/>
    <xf numFmtId="0" fontId="7" fillId="0" borderId="0" applyNumberFormat="0" applyFill="0" applyBorder="0" applyAlignment="0" applyProtection="0"/>
  </cellStyleXfs>
  <cellXfs count="35">
    <xf numFmtId="0" fontId="0" fillId="0" borderId="0" xfId="0"/>
    <xf numFmtId="0" fontId="2" fillId="0" borderId="0" xfId="0" applyFont="1"/>
    <xf numFmtId="164" fontId="0" fillId="0" borderId="0" xfId="0" applyNumberFormat="1"/>
    <xf numFmtId="0" fontId="3" fillId="0" borderId="0" xfId="0" applyFont="1" applyAlignment="1">
      <alignment wrapText="1"/>
    </xf>
    <xf numFmtId="165" fontId="0" fillId="0" borderId="0" xfId="1" applyNumberFormat="1" applyFont="1" applyAlignment="1"/>
    <xf numFmtId="44" fontId="0" fillId="0" borderId="0" xfId="2" applyFont="1" applyAlignment="1"/>
    <xf numFmtId="166" fontId="0" fillId="0" borderId="0" xfId="1" applyNumberFormat="1" applyFont="1" applyAlignment="1"/>
    <xf numFmtId="10" fontId="0" fillId="0" borderId="0" xfId="3" applyNumberFormat="1" applyFont="1" applyAlignment="1"/>
    <xf numFmtId="43" fontId="0" fillId="0" borderId="0" xfId="0" applyNumberFormat="1"/>
    <xf numFmtId="164" fontId="0" fillId="0" borderId="0" xfId="2" applyNumberFormat="1" applyFont="1" applyAlignment="1"/>
    <xf numFmtId="9" fontId="0" fillId="0" borderId="0" xfId="3" applyFont="1" applyAlignment="1"/>
    <xf numFmtId="167" fontId="0" fillId="0" borderId="0" xfId="3" applyNumberFormat="1" applyFont="1" applyAlignment="1"/>
    <xf numFmtId="9" fontId="0" fillId="2" borderId="0" xfId="3" applyFont="1" applyFill="1" applyAlignment="1"/>
    <xf numFmtId="165" fontId="0" fillId="0" borderId="0" xfId="0" applyNumberFormat="1"/>
    <xf numFmtId="165" fontId="4" fillId="0" borderId="0" xfId="1" applyNumberFormat="1" applyFont="1" applyAlignment="1"/>
    <xf numFmtId="9" fontId="4" fillId="0" borderId="0" xfId="3" applyFont="1" applyAlignment="1"/>
    <xf numFmtId="0" fontId="4" fillId="0" borderId="0" xfId="0" applyFont="1"/>
    <xf numFmtId="0" fontId="0" fillId="0" borderId="0" xfId="0" pivotButton="1"/>
    <xf numFmtId="0" fontId="0" fillId="0" borderId="0" xfId="0" applyAlignment="1">
      <alignment horizontal="left"/>
    </xf>
    <xf numFmtId="0" fontId="0" fillId="0" borderId="0" xfId="0" applyNumberFormat="1"/>
    <xf numFmtId="16" fontId="0" fillId="0" borderId="0" xfId="0" applyNumberFormat="1"/>
    <xf numFmtId="1" fontId="0" fillId="0" borderId="0" xfId="0" applyNumberFormat="1" applyAlignment="1">
      <alignment wrapText="1"/>
    </xf>
    <xf numFmtId="0" fontId="5" fillId="0" borderId="0" xfId="4"/>
    <xf numFmtId="0" fontId="6" fillId="0" borderId="0" xfId="5" applyFont="1" applyAlignment="1"/>
    <xf numFmtId="0" fontId="3" fillId="0" borderId="0" xfId="0" applyFont="1"/>
    <xf numFmtId="0" fontId="1" fillId="0" borderId="0" xfId="6"/>
    <xf numFmtId="0" fontId="7" fillId="0" borderId="0" xfId="7" applyAlignment="1">
      <alignment horizontal="justify" vertical="center"/>
    </xf>
    <xf numFmtId="0" fontId="5" fillId="0" borderId="0" xfId="6" applyFont="1" applyAlignment="1">
      <alignment horizontal="justify" vertical="center"/>
    </xf>
    <xf numFmtId="0" fontId="1" fillId="0" borderId="0" xfId="6" applyAlignment="1">
      <alignment vertical="center"/>
    </xf>
    <xf numFmtId="0" fontId="8" fillId="0" borderId="0" xfId="6" applyFont="1" applyAlignment="1">
      <alignment horizontal="justify" vertical="center"/>
    </xf>
    <xf numFmtId="0" fontId="9" fillId="0" borderId="0" xfId="6" applyFont="1" applyAlignment="1">
      <alignment vertical="center" wrapText="1"/>
    </xf>
    <xf numFmtId="0" fontId="10" fillId="0" borderId="0" xfId="6" applyFont="1" applyAlignment="1">
      <alignment horizontal="justify" vertical="center"/>
    </xf>
    <xf numFmtId="0" fontId="11" fillId="0" borderId="0" xfId="6" applyFont="1" applyAlignment="1">
      <alignment vertical="center" wrapText="1"/>
    </xf>
    <xf numFmtId="0" fontId="12" fillId="0" borderId="0" xfId="6" applyFont="1" applyAlignment="1">
      <alignment horizontal="justify" vertical="center"/>
    </xf>
    <xf numFmtId="0" fontId="14" fillId="0" borderId="0" xfId="0" applyFont="1"/>
  </cellXfs>
  <cellStyles count="8">
    <cellStyle name="Comma" xfId="1" builtinId="3"/>
    <cellStyle name="Currency" xfId="2" builtinId="4"/>
    <cellStyle name="Hyperlink 2" xfId="7" xr:uid="{508374D5-E137-8148-877C-2559485ABAC6}"/>
    <cellStyle name="Normal" xfId="0" builtinId="0"/>
    <cellStyle name="Normal 2" xfId="5" xr:uid="{C88F4EE6-379F-1048-90B8-A64E0F095DCF}"/>
    <cellStyle name="Normal 2 2" xfId="6" xr:uid="{6F5A641F-CAFF-CA40-9159-6A32C2DC5C79}"/>
    <cellStyle name="Normal 3" xfId="4" xr:uid="{C5475A96-623C-404D-B519-AF3F2E16F8E2}"/>
    <cellStyle name="Percent" xfId="3"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472C4"/>
      <color rgb="FF3698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r>
              <a:rPr lang="en-US" sz="1800" b="0" i="0" baseline="0">
                <a:effectLst/>
              </a:rPr>
              <a:t>Addressable Annual Satellite Internet Revenue by </a:t>
            </a:r>
            <a:endParaRPr lang="en-US">
              <a:effectLst/>
            </a:endParaRPr>
          </a:p>
          <a:p>
            <a:pPr>
              <a:defRPr/>
            </a:pPr>
            <a:r>
              <a:rPr lang="en-US" sz="1800" b="0" i="0" baseline="0">
                <a:effectLst/>
              </a:rPr>
              <a:t>Acceptable Monthly Broadband Cost</a:t>
            </a:r>
            <a:endParaRPr lang="en-US">
              <a:effectLst/>
            </a:endParaRP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title>
    <c:autoTitleDeleted val="0"/>
    <c:plotArea>
      <c:layout/>
      <c:barChart>
        <c:barDir val="col"/>
        <c:grouping val="clustered"/>
        <c:varyColors val="0"/>
        <c:ser>
          <c:idx val="0"/>
          <c:order val="0"/>
          <c:tx>
            <c:strRef>
              <c:f>'TAM by Acceptable Cost'!$E$4</c:f>
              <c:strCache>
                <c:ptCount val="1"/>
                <c:pt idx="0">
                  <c:v>Addressable Annual Revenue</c:v>
                </c:pt>
              </c:strCache>
            </c:strRef>
          </c:tx>
          <c:spPr>
            <a:solidFill>
              <a:srgbClr val="3698F2"/>
            </a:solidFill>
            <a:ln>
              <a:noFill/>
            </a:ln>
            <a:effectLst/>
          </c:spPr>
          <c:invertIfNegative val="0"/>
          <c:cat>
            <c:strRef>
              <c:f>'TAM by Acceptable Cost'!$D$5:$D$11</c:f>
              <c:strCache>
                <c:ptCount val="7"/>
                <c:pt idx="0">
                  <c:v>$0-$10</c:v>
                </c:pt>
                <c:pt idx="1">
                  <c:v>$10-$20</c:v>
                </c:pt>
                <c:pt idx="2">
                  <c:v>$20-$30</c:v>
                </c:pt>
                <c:pt idx="3">
                  <c:v>$30-$50</c:v>
                </c:pt>
                <c:pt idx="4">
                  <c:v>$50-$75</c:v>
                </c:pt>
                <c:pt idx="5">
                  <c:v>$75-$100</c:v>
                </c:pt>
                <c:pt idx="6">
                  <c:v>$100+</c:v>
                </c:pt>
              </c:strCache>
            </c:strRef>
          </c:cat>
          <c:val>
            <c:numRef>
              <c:f>'TAM by Acceptable Cost'!$E$5:$E$11</c:f>
              <c:numCache>
                <c:formatCode>_("$"* #,##0_);_("$"* \(#,##0\);_("$"* "-"??_);_(@_)</c:formatCode>
                <c:ptCount val="7"/>
                <c:pt idx="0">
                  <c:v>1.157023614800393</c:v>
                </c:pt>
                <c:pt idx="1">
                  <c:v>6.1480744200628088</c:v>
                </c:pt>
                <c:pt idx="2">
                  <c:v>0.33553698306086649</c:v>
                </c:pt>
                <c:pt idx="3">
                  <c:v>0.90593801340493452</c:v>
                </c:pt>
                <c:pt idx="4">
                  <c:v>0.45304667355076172</c:v>
                </c:pt>
                <c:pt idx="5">
                  <c:v>5.9454951119326607</c:v>
                </c:pt>
                <c:pt idx="6">
                  <c:v>1.9066820126142185</c:v>
                </c:pt>
              </c:numCache>
            </c:numRef>
          </c:val>
          <c:extLst>
            <c:ext xmlns:c16="http://schemas.microsoft.com/office/drawing/2014/chart" uri="{C3380CC4-5D6E-409C-BE32-E72D297353CC}">
              <c16:uniqueId val="{00000000-B7B6-AE41-B38E-611397A6406F}"/>
            </c:ext>
          </c:extLst>
        </c:ser>
        <c:dLbls>
          <c:showLegendKey val="0"/>
          <c:showVal val="0"/>
          <c:showCatName val="0"/>
          <c:showSerName val="0"/>
          <c:showPercent val="0"/>
          <c:showBubbleSize val="0"/>
        </c:dLbls>
        <c:gapWidth val="219"/>
        <c:overlap val="-27"/>
        <c:axId val="1716388943"/>
        <c:axId val="1562666543"/>
      </c:barChart>
      <c:catAx>
        <c:axId val="171638894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r>
                  <a:rPr lang="en-US"/>
                  <a:t>Acceptable Monthly Broadband Cost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562666543"/>
        <c:crosses val="autoZero"/>
        <c:auto val="1"/>
        <c:lblAlgn val="ctr"/>
        <c:lblOffset val="100"/>
        <c:noMultiLvlLbl val="0"/>
      </c:catAx>
      <c:valAx>
        <c:axId val="156266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r>
                  <a:rPr lang="en-US"/>
                  <a:t>Addressable Annual Revenue (Billions)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716388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Helvetica Neue" panose="02000503000000020004" pitchFamily="2" charset="0"/>
          <a:ea typeface="Helvetica Neue" panose="02000503000000020004" pitchFamily="2" charset="0"/>
          <a:cs typeface="Helvetica Neue" panose="02000503000000020004"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r>
              <a:rPr lang="en-US"/>
              <a:t>Addressable Satellite Internet Users by </a:t>
            </a:r>
          </a:p>
          <a:p>
            <a:pPr>
              <a:defRPr/>
            </a:pPr>
            <a:r>
              <a:rPr lang="en-US"/>
              <a:t>Acceptable Monthly Broadband Cost</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title>
    <c:autoTitleDeleted val="0"/>
    <c:plotArea>
      <c:layout/>
      <c:barChart>
        <c:barDir val="col"/>
        <c:grouping val="clustered"/>
        <c:varyColors val="0"/>
        <c:ser>
          <c:idx val="0"/>
          <c:order val="0"/>
          <c:tx>
            <c:strRef>
              <c:f>'Users by Acceptable Cost'!$E$4</c:f>
              <c:strCache>
                <c:ptCount val="1"/>
                <c:pt idx="0">
                  <c:v>Addressable Users</c:v>
                </c:pt>
              </c:strCache>
            </c:strRef>
          </c:tx>
          <c:spPr>
            <a:solidFill>
              <a:srgbClr val="3698F2"/>
            </a:solidFill>
            <a:ln>
              <a:noFill/>
            </a:ln>
            <a:effectLst/>
          </c:spPr>
          <c:invertIfNegative val="0"/>
          <c:cat>
            <c:strRef>
              <c:f>'Users by Acceptable Cost'!$D$5:$D$11</c:f>
              <c:strCache>
                <c:ptCount val="7"/>
                <c:pt idx="0">
                  <c:v>$0-$10</c:v>
                </c:pt>
                <c:pt idx="1">
                  <c:v>$10-$20</c:v>
                </c:pt>
                <c:pt idx="2">
                  <c:v>$20-$30</c:v>
                </c:pt>
                <c:pt idx="3">
                  <c:v>$30-$50</c:v>
                </c:pt>
                <c:pt idx="4">
                  <c:v>$50-$75</c:v>
                </c:pt>
                <c:pt idx="5">
                  <c:v>$75-$100</c:v>
                </c:pt>
                <c:pt idx="6">
                  <c:v>$100+</c:v>
                </c:pt>
              </c:strCache>
            </c:strRef>
          </c:cat>
          <c:val>
            <c:numRef>
              <c:f>'Users by Acceptable Cost'!$E$5:$E$11</c:f>
              <c:numCache>
                <c:formatCode>0</c:formatCode>
                <c:ptCount val="7"/>
                <c:pt idx="0">
                  <c:v>19.913611315990252</c:v>
                </c:pt>
                <c:pt idx="1">
                  <c:v>31.197371502102975</c:v>
                </c:pt>
                <c:pt idx="2">
                  <c:v>1.0542447379328024</c:v>
                </c:pt>
                <c:pt idx="3">
                  <c:v>1.9382520354931865</c:v>
                </c:pt>
                <c:pt idx="4">
                  <c:v>0.59767709930702717</c:v>
                </c:pt>
                <c:pt idx="5">
                  <c:v>5.5852078969041337</c:v>
                </c:pt>
                <c:pt idx="6">
                  <c:v>1.4875348890065208</c:v>
                </c:pt>
              </c:numCache>
            </c:numRef>
          </c:val>
          <c:extLst>
            <c:ext xmlns:c16="http://schemas.microsoft.com/office/drawing/2014/chart" uri="{C3380CC4-5D6E-409C-BE32-E72D297353CC}">
              <c16:uniqueId val="{00000000-5A74-2A4B-9D40-6AABF769E287}"/>
            </c:ext>
          </c:extLst>
        </c:ser>
        <c:dLbls>
          <c:showLegendKey val="0"/>
          <c:showVal val="0"/>
          <c:showCatName val="0"/>
          <c:showSerName val="0"/>
          <c:showPercent val="0"/>
          <c:showBubbleSize val="0"/>
        </c:dLbls>
        <c:gapWidth val="219"/>
        <c:overlap val="-27"/>
        <c:axId val="1523742767"/>
        <c:axId val="1523744415"/>
      </c:barChart>
      <c:catAx>
        <c:axId val="1523742767"/>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r>
                  <a:rPr lang="en-US"/>
                  <a:t>Acceptable Monthly Broadband Cost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523744415"/>
        <c:crosses val="autoZero"/>
        <c:auto val="1"/>
        <c:lblAlgn val="ctr"/>
        <c:lblOffset val="100"/>
        <c:noMultiLvlLbl val="0"/>
      </c:catAx>
      <c:valAx>
        <c:axId val="152374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r>
                  <a:rPr lang="en-US"/>
                  <a:t>Addressable Satellite Internet Users (Millions)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523742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Helvetica Neue" panose="02000503000000020004" pitchFamily="2" charset="0"/>
          <a:ea typeface="Helvetica Neue" panose="02000503000000020004" pitchFamily="2" charset="0"/>
          <a:cs typeface="Helvetica Neue" panose="02000503000000020004"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ark-invest.com/" TargetMode="External"/><Relationship Id="rId2" Type="http://schemas.openxmlformats.org/officeDocument/2006/relationships/image" Target="../media/image1.img"/><Relationship Id="rId1" Type="http://schemas.openxmlformats.org/officeDocument/2006/relationships/hyperlink" Target="http://creativecommons.org/licenses/by-nc/4.0/"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4533900</xdr:colOff>
      <xdr:row>0</xdr:row>
      <xdr:rowOff>152400</xdr:rowOff>
    </xdr:from>
    <xdr:ext cx="1308100" cy="464988"/>
    <xdr:pic>
      <xdr:nvPicPr>
        <xdr:cNvPr id="2" name="Picture 1">
          <a:hlinkClick xmlns:r="http://schemas.openxmlformats.org/officeDocument/2006/relationships" r:id="rId1"/>
          <a:extLst>
            <a:ext uri="{FF2B5EF4-FFF2-40B4-BE49-F238E27FC236}">
              <a16:creationId xmlns:a16="http://schemas.microsoft.com/office/drawing/2014/main" id="{72E915AE-BD0B-EF4A-BA2F-C68B6FD5435D}"/>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a:ext>
          </a:extLst>
        </a:blip>
        <a:stretch>
          <a:fillRect/>
        </a:stretch>
      </xdr:blipFill>
      <xdr:spPr>
        <a:xfrm>
          <a:off x="4533900" y="152400"/>
          <a:ext cx="1308100" cy="464988"/>
        </a:xfrm>
        <a:prstGeom prst="rect">
          <a:avLst/>
        </a:prstGeom>
      </xdr:spPr>
    </xdr:pic>
    <xdr:clientData/>
  </xdr:oneCellAnchor>
  <xdr:twoCellAnchor editAs="oneCell">
    <xdr:from>
      <xdr:col>0</xdr:col>
      <xdr:colOff>63500</xdr:colOff>
      <xdr:row>0</xdr:row>
      <xdr:rowOff>76200</xdr:rowOff>
    </xdr:from>
    <xdr:to>
      <xdr:col>0</xdr:col>
      <xdr:colOff>1638300</xdr:colOff>
      <xdr:row>0</xdr:row>
      <xdr:rowOff>601133</xdr:rowOff>
    </xdr:to>
    <xdr:pic>
      <xdr:nvPicPr>
        <xdr:cNvPr id="3" name="Picture 2" descr="ARK Investment Management">
          <a:hlinkClick xmlns:r="http://schemas.openxmlformats.org/officeDocument/2006/relationships" r:id="rId3"/>
          <a:extLst>
            <a:ext uri="{FF2B5EF4-FFF2-40B4-BE49-F238E27FC236}">
              <a16:creationId xmlns:a16="http://schemas.microsoft.com/office/drawing/2014/main" id="{1F3C105D-44C2-0842-935B-00A32F81320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a:ext>
          </a:extLst>
        </a:blip>
        <a:srcRect/>
        <a:stretch>
          <a:fillRect/>
        </a:stretch>
      </xdr:blipFill>
      <xdr:spPr bwMode="auto">
        <a:xfrm>
          <a:off x="63500" y="76200"/>
          <a:ext cx="1574800" cy="5249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158750</xdr:colOff>
      <xdr:row>12</xdr:row>
      <xdr:rowOff>38100</xdr:rowOff>
    </xdr:from>
    <xdr:to>
      <xdr:col>12</xdr:col>
      <xdr:colOff>571500</xdr:colOff>
      <xdr:row>38</xdr:row>
      <xdr:rowOff>127000</xdr:rowOff>
    </xdr:to>
    <xdr:graphicFrame macro="">
      <xdr:nvGraphicFramePr>
        <xdr:cNvPr id="2" name="Chart 1">
          <a:extLst>
            <a:ext uri="{FF2B5EF4-FFF2-40B4-BE49-F238E27FC236}">
              <a16:creationId xmlns:a16="http://schemas.microsoft.com/office/drawing/2014/main" id="{056677DC-C857-0843-B3AB-AD261B9C7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31750</xdr:colOff>
      <xdr:row>11</xdr:row>
      <xdr:rowOff>152400</xdr:rowOff>
    </xdr:from>
    <xdr:to>
      <xdr:col>12</xdr:col>
      <xdr:colOff>241300</xdr:colOff>
      <xdr:row>38</xdr:row>
      <xdr:rowOff>88900</xdr:rowOff>
    </xdr:to>
    <xdr:graphicFrame macro="">
      <xdr:nvGraphicFramePr>
        <xdr:cNvPr id="2" name="Chart 1">
          <a:extLst>
            <a:ext uri="{FF2B5EF4-FFF2-40B4-BE49-F238E27FC236}">
              <a16:creationId xmlns:a16="http://schemas.microsoft.com/office/drawing/2014/main" id="{B0479788-31C4-C84E-B704-D40B0A37B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TASHA%20K/personal/ARK/simple-s-cur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TASHA%20K/ARK/Autonomous%20Vehicles/personal/ARK/simple-s-cur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s>
    <sheetDataSet>
      <sheetData sheetId="0"/>
      <sheetData sheetId="1">
        <row r="11">
          <cell r="A11">
            <v>2011</v>
          </cell>
          <cell r="B11">
            <v>0.12328767123287669</v>
          </cell>
          <cell r="C11">
            <v>90</v>
          </cell>
        </row>
        <row r="12">
          <cell r="A12">
            <v>2012</v>
          </cell>
          <cell r="B12">
            <v>0.17770393402630352</v>
          </cell>
          <cell r="C12">
            <v>90</v>
          </cell>
        </row>
        <row r="13">
          <cell r="A13">
            <v>2013</v>
          </cell>
          <cell r="B13">
            <v>0.25606981809120444</v>
          </cell>
          <cell r="C13">
            <v>90</v>
          </cell>
        </row>
        <row r="14">
          <cell r="A14">
            <v>2014</v>
          </cell>
          <cell r="B14">
            <v>0.36885245901639319</v>
          </cell>
          <cell r="C14">
            <v>90</v>
          </cell>
        </row>
        <row r="15">
          <cell r="A15">
            <v>2015</v>
          </cell>
          <cell r="B15">
            <v>0.53101483706617747</v>
          </cell>
          <cell r="C15">
            <v>90</v>
          </cell>
        </row>
        <row r="16">
          <cell r="A16">
            <v>2016</v>
          </cell>
          <cell r="B16">
            <v>0.76386273888267209</v>
          </cell>
          <cell r="C16">
            <v>90</v>
          </cell>
        </row>
        <row r="17">
          <cell r="A17">
            <v>2017</v>
          </cell>
          <cell r="B17">
            <v>1.0975609756097562</v>
          </cell>
          <cell r="C17">
            <v>90</v>
          </cell>
        </row>
        <row r="18">
          <cell r="A18">
            <v>2018</v>
          </cell>
          <cell r="B18">
            <v>1.5744653015195824</v>
          </cell>
          <cell r="C18">
            <v>90</v>
          </cell>
        </row>
        <row r="19">
          <cell r="A19">
            <v>2019</v>
          </cell>
          <cell r="B19">
            <v>2.2533384110853234</v>
          </cell>
          <cell r="C19">
            <v>90</v>
          </cell>
        </row>
        <row r="20">
          <cell r="A20">
            <v>2020</v>
          </cell>
          <cell r="B20">
            <v>3.2142857142857144</v>
          </cell>
          <cell r="C20">
            <v>90</v>
          </cell>
        </row>
        <row r="21">
          <cell r="A21">
            <v>2021</v>
          </cell>
          <cell r="B21">
            <v>4.5637199338541574</v>
          </cell>
          <cell r="C21">
            <v>90</v>
          </cell>
        </row>
        <row r="22">
          <cell r="A22">
            <v>2022</v>
          </cell>
          <cell r="B22">
            <v>6.4376548985828963</v>
          </cell>
          <cell r="C22">
            <v>90</v>
          </cell>
        </row>
        <row r="23">
          <cell r="A23">
            <v>2023</v>
          </cell>
          <cell r="B23">
            <v>9</v>
          </cell>
          <cell r="C23">
            <v>90</v>
          </cell>
        </row>
        <row r="24">
          <cell r="A24">
            <v>2024</v>
          </cell>
          <cell r="B24">
            <v>12.430507473864703</v>
          </cell>
          <cell r="C24">
            <v>90</v>
          </cell>
        </row>
        <row r="25">
          <cell r="A25">
            <v>2025</v>
          </cell>
          <cell r="B25">
            <v>16.895859910841978</v>
          </cell>
          <cell r="C25">
            <v>90</v>
          </cell>
        </row>
        <row r="26">
          <cell r="A26">
            <v>2026</v>
          </cell>
          <cell r="B26">
            <v>22.5</v>
          </cell>
          <cell r="C26">
            <v>90</v>
          </cell>
        </row>
        <row r="27">
          <cell r="A27">
            <v>2027</v>
          </cell>
          <cell r="B27">
            <v>29.21998399083289</v>
          </cell>
          <cell r="C27">
            <v>90</v>
          </cell>
        </row>
        <row r="28">
          <cell r="A28">
            <v>2028</v>
          </cell>
          <cell r="B28">
            <v>36.851270686751157</v>
          </cell>
          <cell r="C28">
            <v>90</v>
          </cell>
        </row>
        <row r="29">
          <cell r="A29">
            <v>2029</v>
          </cell>
          <cell r="B29">
            <v>45</v>
          </cell>
          <cell r="C29">
            <v>90</v>
          </cell>
        </row>
        <row r="30">
          <cell r="A30">
            <v>2030</v>
          </cell>
          <cell r="B30">
            <v>53.148729313248843</v>
          </cell>
          <cell r="C30">
            <v>90</v>
          </cell>
        </row>
        <row r="31">
          <cell r="A31">
            <v>2031</v>
          </cell>
          <cell r="B31">
            <v>60.780016009167106</v>
          </cell>
          <cell r="C31">
            <v>90</v>
          </cell>
        </row>
        <row r="32">
          <cell r="A32">
            <v>2032</v>
          </cell>
          <cell r="B32">
            <v>67.5</v>
          </cell>
          <cell r="C32">
            <v>90</v>
          </cell>
        </row>
        <row r="33">
          <cell r="A33">
            <v>2033</v>
          </cell>
          <cell r="B33">
            <v>73.104140089158022</v>
          </cell>
          <cell r="C33">
            <v>90</v>
          </cell>
        </row>
        <row r="34">
          <cell r="A34">
            <v>2034</v>
          </cell>
          <cell r="B34">
            <v>77.569492526135292</v>
          </cell>
          <cell r="C34">
            <v>90</v>
          </cell>
        </row>
        <row r="35">
          <cell r="A35">
            <v>2035</v>
          </cell>
          <cell r="B35">
            <v>81</v>
          </cell>
          <cell r="C35">
            <v>90</v>
          </cell>
        </row>
        <row r="36">
          <cell r="A36">
            <v>2036</v>
          </cell>
          <cell r="B36">
            <v>83.562345101417094</v>
          </cell>
          <cell r="C36">
            <v>90</v>
          </cell>
        </row>
        <row r="37">
          <cell r="A37">
            <v>2037</v>
          </cell>
          <cell r="B37">
            <v>85.436280066145841</v>
          </cell>
          <cell r="C37">
            <v>90</v>
          </cell>
        </row>
        <row r="38">
          <cell r="A38">
            <v>2038</v>
          </cell>
          <cell r="B38">
            <v>86.785714285714292</v>
          </cell>
          <cell r="C38">
            <v>90</v>
          </cell>
        </row>
        <row r="39">
          <cell r="A39">
            <v>2039</v>
          </cell>
          <cell r="B39">
            <v>87.746661588914662</v>
          </cell>
          <cell r="C39">
            <v>90</v>
          </cell>
        </row>
        <row r="40">
          <cell r="A40">
            <v>2040</v>
          </cell>
          <cell r="B40">
            <v>88.425534698480405</v>
          </cell>
          <cell r="C40">
            <v>90</v>
          </cell>
        </row>
        <row r="41">
          <cell r="A41">
            <v>2041</v>
          </cell>
          <cell r="B41">
            <v>88.902439024390233</v>
          </cell>
          <cell r="C41">
            <v>90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_Curve (2)"/>
      <sheetName val="S_Curve"/>
    </sheetNames>
    <sheetDataSet>
      <sheetData sheetId="0"/>
      <sheetData sheetId="1">
        <row r="11">
          <cell r="A11">
            <v>2011</v>
          </cell>
          <cell r="B11">
            <v>0.12328767123287669</v>
          </cell>
          <cell r="C11">
            <v>90</v>
          </cell>
        </row>
        <row r="12">
          <cell r="A12">
            <v>2012</v>
          </cell>
          <cell r="B12">
            <v>0.17770393402630352</v>
          </cell>
          <cell r="C12">
            <v>90</v>
          </cell>
        </row>
        <row r="13">
          <cell r="A13">
            <v>2013</v>
          </cell>
          <cell r="B13">
            <v>0.25606981809120444</v>
          </cell>
          <cell r="C13">
            <v>90</v>
          </cell>
        </row>
        <row r="14">
          <cell r="A14">
            <v>2014</v>
          </cell>
          <cell r="B14">
            <v>0.36885245901639319</v>
          </cell>
          <cell r="C14">
            <v>90</v>
          </cell>
        </row>
        <row r="15">
          <cell r="A15">
            <v>2015</v>
          </cell>
          <cell r="B15">
            <v>0.53101483706617747</v>
          </cell>
          <cell r="C15">
            <v>90</v>
          </cell>
        </row>
        <row r="16">
          <cell r="A16">
            <v>2016</v>
          </cell>
          <cell r="B16">
            <v>0.76386273888267209</v>
          </cell>
          <cell r="C16">
            <v>90</v>
          </cell>
        </row>
        <row r="17">
          <cell r="A17">
            <v>2017</v>
          </cell>
          <cell r="B17">
            <v>1.0975609756097562</v>
          </cell>
          <cell r="C17">
            <v>90</v>
          </cell>
        </row>
        <row r="18">
          <cell r="A18">
            <v>2018</v>
          </cell>
          <cell r="B18">
            <v>1.5744653015195824</v>
          </cell>
          <cell r="C18">
            <v>90</v>
          </cell>
        </row>
        <row r="19">
          <cell r="A19">
            <v>2019</v>
          </cell>
          <cell r="B19">
            <v>2.2533384110853234</v>
          </cell>
          <cell r="C19">
            <v>90</v>
          </cell>
        </row>
        <row r="20">
          <cell r="A20">
            <v>2020</v>
          </cell>
          <cell r="B20">
            <v>3.2142857142857144</v>
          </cell>
          <cell r="C20">
            <v>90</v>
          </cell>
        </row>
        <row r="21">
          <cell r="A21">
            <v>2021</v>
          </cell>
          <cell r="B21">
            <v>4.5637199338541574</v>
          </cell>
          <cell r="C21">
            <v>90</v>
          </cell>
        </row>
        <row r="22">
          <cell r="A22">
            <v>2022</v>
          </cell>
          <cell r="B22">
            <v>6.4376548985828963</v>
          </cell>
          <cell r="C22">
            <v>90</v>
          </cell>
        </row>
        <row r="23">
          <cell r="A23">
            <v>2023</v>
          </cell>
          <cell r="B23">
            <v>9</v>
          </cell>
          <cell r="C23">
            <v>90</v>
          </cell>
        </row>
        <row r="24">
          <cell r="A24">
            <v>2024</v>
          </cell>
          <cell r="B24">
            <v>12.430507473864703</v>
          </cell>
          <cell r="C24">
            <v>90</v>
          </cell>
        </row>
        <row r="25">
          <cell r="A25">
            <v>2025</v>
          </cell>
          <cell r="B25">
            <v>16.895859910841978</v>
          </cell>
          <cell r="C25">
            <v>90</v>
          </cell>
        </row>
        <row r="26">
          <cell r="A26">
            <v>2026</v>
          </cell>
          <cell r="B26">
            <v>22.5</v>
          </cell>
          <cell r="C26">
            <v>90</v>
          </cell>
        </row>
        <row r="27">
          <cell r="A27">
            <v>2027</v>
          </cell>
          <cell r="B27">
            <v>29.21998399083289</v>
          </cell>
          <cell r="C27">
            <v>90</v>
          </cell>
        </row>
        <row r="28">
          <cell r="A28">
            <v>2028</v>
          </cell>
          <cell r="B28">
            <v>36.851270686751157</v>
          </cell>
          <cell r="C28">
            <v>90</v>
          </cell>
        </row>
        <row r="29">
          <cell r="A29">
            <v>2029</v>
          </cell>
          <cell r="B29">
            <v>45</v>
          </cell>
          <cell r="C29">
            <v>90</v>
          </cell>
        </row>
        <row r="30">
          <cell r="A30">
            <v>2030</v>
          </cell>
          <cell r="B30">
            <v>53.148729313248843</v>
          </cell>
          <cell r="C30">
            <v>90</v>
          </cell>
        </row>
        <row r="31">
          <cell r="A31">
            <v>2031</v>
          </cell>
          <cell r="B31">
            <v>60.780016009167106</v>
          </cell>
          <cell r="C31">
            <v>90</v>
          </cell>
        </row>
        <row r="32">
          <cell r="A32">
            <v>2032</v>
          </cell>
          <cell r="B32">
            <v>67.5</v>
          </cell>
          <cell r="C32">
            <v>90</v>
          </cell>
        </row>
        <row r="33">
          <cell r="A33">
            <v>2033</v>
          </cell>
          <cell r="B33">
            <v>73.104140089158022</v>
          </cell>
          <cell r="C33">
            <v>90</v>
          </cell>
        </row>
        <row r="34">
          <cell r="A34">
            <v>2034</v>
          </cell>
          <cell r="B34">
            <v>77.569492526135292</v>
          </cell>
          <cell r="C34">
            <v>90</v>
          </cell>
        </row>
        <row r="35">
          <cell r="A35">
            <v>2035</v>
          </cell>
          <cell r="B35">
            <v>81</v>
          </cell>
          <cell r="C35">
            <v>90</v>
          </cell>
        </row>
        <row r="36">
          <cell r="A36">
            <v>2036</v>
          </cell>
          <cell r="B36">
            <v>83.562345101417094</v>
          </cell>
          <cell r="C36">
            <v>90</v>
          </cell>
        </row>
        <row r="37">
          <cell r="A37">
            <v>2037</v>
          </cell>
          <cell r="B37">
            <v>85.436280066145841</v>
          </cell>
          <cell r="C37">
            <v>90</v>
          </cell>
        </row>
        <row r="38">
          <cell r="A38">
            <v>2038</v>
          </cell>
          <cell r="B38">
            <v>86.785714285714292</v>
          </cell>
          <cell r="C38">
            <v>90</v>
          </cell>
        </row>
        <row r="39">
          <cell r="A39">
            <v>2039</v>
          </cell>
          <cell r="B39">
            <v>87.746661588914662</v>
          </cell>
          <cell r="C39">
            <v>90</v>
          </cell>
        </row>
        <row r="40">
          <cell r="A40">
            <v>2040</v>
          </cell>
          <cell r="B40">
            <v>88.425534698480405</v>
          </cell>
          <cell r="C40">
            <v>90</v>
          </cell>
        </row>
        <row r="41">
          <cell r="A41">
            <v>2041</v>
          </cell>
          <cell r="B41">
            <v>88.902439024390233</v>
          </cell>
          <cell r="C41">
            <v>90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13.46729108796" createdVersion="7" refreshedVersion="7" minRefreshableVersion="3" recordCount="211" xr:uid="{36029C6D-735F-9944-A901-4C9BDDD7E4AB}">
  <cacheSource type="worksheet">
    <worksheetSource ref="E2:V213" sheet="TAM"/>
  </cacheSource>
  <cacheFields count="18">
    <cacheField name="Country code" numFmtId="0">
      <sharedItems/>
    </cacheField>
    <cacheField name="Name" numFmtId="0">
      <sharedItems/>
    </cacheField>
    <cacheField name="Average cost of broadband (Per month in USD)" numFmtId="44">
      <sharedItems containsSemiMixedTypes="0" containsString="0" containsNumber="1" minValue="6.4127753999999992" maxValue="2666.2426823999999"/>
    </cacheField>
    <cacheField name="Mean download speed (Mbps)" numFmtId="166">
      <sharedItems containsMixedTypes="1" containsNumber="1" minValue="0.65452328966744" maxValue="229.98051296244401"/>
    </cacheField>
    <cacheField name="Acceptable Broadband Cost per Month" numFmtId="44">
      <sharedItems containsMixedTypes="1" containsNumber="1" minValue="0" maxValue="309.71502993401106" count="161">
        <n v="0.82291736352718703"/>
        <s v=""/>
        <n v="8.8073003073025973"/>
        <n v="6.9228899634319214"/>
        <n v="19.111151176417561"/>
        <n v="69.655092097288176"/>
        <n v="5.4827444401438816"/>
        <n v="27.787907065960638"/>
        <n v="19.389163347744162"/>
        <n v="7.0341504611874797"/>
        <n v="0"/>
        <n v="95.591606742648509"/>
        <n v="85.797142103212849"/>
        <n v="7.8997361838065459"/>
        <n v="39.985094461566625"/>
        <n v="2.8305839904686994"/>
        <n v="29.575322441660479"/>
        <n v="10.550125410697831"/>
        <n v="79.305124900844277"/>
        <n v="8.1412236025871625"/>
        <n v="188.36902899457655"/>
        <n v="5.4058100606371511"/>
        <n v="5.9143169251407981"/>
        <n v="10.120307704755065"/>
        <n v="13.799336231292903"/>
        <n v="15.002057081058313"/>
        <n v="52.71388131905821"/>
        <n v="15.71288405066468"/>
        <n v="1.3551614149333966"/>
        <n v="0.45292007396108036"/>
        <n v="2.5202111828807765"/>
        <n v="2.5574895032244638"/>
        <n v="77.173181302507089"/>
        <n v="143.29170789920701"/>
        <n v="26.541323732177393"/>
        <n v="16.627795228764423"/>
        <n v="11.194852662968902"/>
        <n v="2.3599255210589125"/>
        <n v="20.186890701075388"/>
        <n v="25.023475031952707"/>
        <n v="47.81617787096534"/>
        <n v="102.66422784065605"/>
        <n v="5.2364820312315432"/>
        <n v="12.823131450240233"/>
        <n v="13.41771740061121"/>
        <n v="10.493225664467989"/>
        <n v="6.7794324146858997"/>
        <n v="16.906993018075941"/>
        <n v="38.617845629252386"/>
        <n v="6.8436619210760083"/>
        <n v="1.2858730231074591"/>
        <n v="107.11617375683804"/>
        <n v="10.529146421282833"/>
        <n v="83.384795517750135"/>
        <n v="69.385151231507379"/>
        <n v="13.261046359311434"/>
        <n v="7.8713129720294415"/>
        <n v="79.684179451058014"/>
        <n v="3.6705202740417309"/>
        <n v="33.873841652968743"/>
        <n v="90.784927310709136"/>
        <n v="17.476511928632682"/>
        <n v="59.520936891720162"/>
        <n v="7.4548206180429535"/>
        <n v="10.243070684466501"/>
        <n v="2.3922529258512135"/>
        <n v="4.1762945864926619"/>
        <n v="27.350312106613803"/>
        <n v="121.61450704674992"/>
        <n v="3.3431050075400517"/>
        <n v="6.4897440412595166"/>
        <n v="9.7236103510892047"/>
        <n v="131.03537988501441"/>
        <n v="148.51404690294314"/>
        <n v="69.532875730950536"/>
        <n v="57.692928151831183"/>
        <n v="8.9237280979505034"/>
        <n v="65.265705938991999"/>
        <n v="7.1869668612017987"/>
        <n v="16.354377284623261"/>
        <n v="2.8466446754833901"/>
        <n v="56.657303195251181"/>
        <n v="29.763799964080956"/>
        <n v="13.374672118023115"/>
        <n v="2.0364729387125964"/>
        <n v="1.1288702975756058"/>
        <n v="13.128537084364735"/>
        <n v="302.33805004968372"/>
        <n v="31.960294197014132"/>
        <n v="194.42376844456686"/>
        <n v="0.87916887690300505"/>
        <n v="18.962425003835897"/>
        <n v="17.128221358731508"/>
        <n v="1.491336978096677"/>
        <n v="50.728702509826938"/>
        <n v="6.3136059895342935"/>
        <n v="2.6681274476760182"/>
        <n v="18.680573030745599"/>
        <n v="16.144189638776638"/>
        <n v="7.0505981637406681"/>
        <n v="309.71502993401106"/>
        <n v="6.8916453303918432"/>
        <n v="14.743427542195768"/>
        <n v="5.3703343905535501"/>
        <n v="0.83886454529545718"/>
        <n v="2.3636293724532633"/>
        <n v="9.1590482088908622"/>
        <n v="1.7310860783828079"/>
        <n v="70.712638575463203"/>
        <n v="3.3675865499396815"/>
        <n v="0.95404525710004751"/>
        <n v="3.3796299654250781"/>
        <n v="136.22410928935025"/>
        <n v="27.535303802687583"/>
        <n v="2.4705094447389744"/>
        <n v="26.101124327544163"/>
        <n v="25.987622798203343"/>
        <n v="4.6689566624067291"/>
        <n v="9.6761260273144885"/>
        <n v="11.56872641271686"/>
        <n v="5.4201538735557682"/>
        <n v="25.780803699017476"/>
        <n v="39.270924204698552"/>
        <n v="52.703155783334182"/>
        <n v="109.84677816847461"/>
        <n v="20.666482226218299"/>
        <n v="19.308333333333334"/>
        <n v="6.9808805768808497"/>
        <n v="81.658570003170567"/>
        <n v="38.898272430119711"/>
        <n v="2.4426516773365146"/>
        <n v="12.087336429566538"/>
        <n v="27.318041513342177"/>
        <n v="110.3146323269664"/>
        <n v="43.526522276975683"/>
        <n v="10.62100942498909"/>
        <n v="50.648934983816503"/>
        <n v="6.8009452078258654"/>
        <n v="10.025274344778065"/>
        <n v="90.98176731010102"/>
        <n v="138.03018026957844"/>
        <n v="1.3777025508978396"/>
        <n v="1.7683243581570165"/>
        <n v="12.159126026868252"/>
        <n v="2.0503803185979921"/>
        <n v="1.1332879342967506"/>
        <n v="28.549855150429487"/>
        <n v="5.7313151485771243"/>
        <n v="15.759322756413805"/>
        <n v="11.611059017717951"/>
        <n v="49.257843267401213"/>
        <n v="5.161362337022533"/>
        <n v="73.065593915235482"/>
        <n v="71.738713027425106"/>
        <n v="104.99411880876744"/>
        <n v="28.796616850916017"/>
        <n v="2.5484714391889192"/>
        <n v="5.2087633150108186"/>
        <n v="4.2776615826418558"/>
        <n v="2.527317767997697"/>
        <n v="2.8062342951577457"/>
      </sharedItems>
    </cacheField>
    <cacheField name="Mobile price of 1GB of data" numFmtId="44">
      <sharedItems containsMixedTypes="1" containsNumber="1" minValue="5.3139659999999998E-2" maxValue="49.671765000000001"/>
    </cacheField>
    <cacheField name="Percent of World Area" numFmtId="10">
      <sharedItems containsMixedTypes="1" containsNumber="1" minValue="5.8183493402699209E-9" maxValue="3.6790249084133031E-2"/>
    </cacheField>
    <cacheField name="Satellites over land" numFmtId="43">
      <sharedItems containsMixedTypes="1" containsNumber="1" minValue="6.982019208323905E-5" maxValue="441.48298900959639"/>
    </cacheField>
    <cacheField name="Bandwidth" numFmtId="165">
      <sharedItems containsMixedTypes="1" containsNumber="1" minValue="1.396403841664781" maxValue="8829659.7801919281"/>
    </cacheField>
    <cacheField name="Users" numFmtId="165">
      <sharedItems containsMixedTypes="1" containsNumber="1" minValue="0.26604461120470446" maxValue="7069460.535889877"/>
    </cacheField>
    <cacheField name="Annual Revenue" numFmtId="164">
      <sharedItems containsMixedTypes="1" containsNumber="1" minValue="0" maxValue="3704212723.7146811" count="159">
        <n v="695186.59142117354"/>
        <s v=""/>
        <n v="2526930.3712227861"/>
        <n v="21335671.039976001"/>
        <n v="43725.347296841588"/>
        <n v="19798.743290430586"/>
        <n v="8844717.4301396739"/>
        <n v="164394.5548648792"/>
        <n v="1107062565.4303625"/>
        <n v="2184471.5576007348"/>
        <n v="0"/>
        <n v="3704212723.7146811"/>
        <n v="32978590.950845324"/>
        <n v="844921.00194824627"/>
        <n v="361256.44969757635"/>
        <n v="476773.56301704783"/>
        <n v="28915.361928614664"/>
        <n v="17224502.703931414"/>
        <n v="4673469.1477219649"/>
        <n v="1449732.1817552841"/>
        <n v="16297.645554680872"/>
        <n v="266625.90877409803"/>
        <n v="163933257.71582466"/>
        <n v="4264325.0188448075"/>
        <n v="10119511.496312069"/>
        <n v="906829322.28685749"/>
        <n v="4007321.5946568036"/>
        <n v="4775383.9260407481"/>
        <n v="479770.42699413362"/>
        <n v="15050.00224633813"/>
        <n v="11056258.081927057"/>
        <n v="1564344.212568579"/>
        <n v="1726367098.3839707"/>
        <n v="77048.648659973798"/>
        <n v="158601942.25865453"/>
        <n v="201995563.9869417"/>
        <n v="182580691.3544957"/>
        <n v="5686.5578802334494"/>
        <n v="8122275.8892004099"/>
        <n v="5358032.6866320139"/>
        <n v="3659712.5498101045"/>
        <n v="6628859.3470448563"/>
        <n v="157066.99306973256"/>
        <n v="125178.69423273936"/>
        <n v="7845397.8059734553"/>
        <n v="39755810.521509036"/>
        <n v="2966003.6169003006"/>
        <n v="613644.8681174512"/>
        <n v="2987486.50626102"/>
        <n v="152315.57138919324"/>
        <n v="1663881.5767970269"/>
        <n v="2819099.6303987294"/>
        <n v="74432875.471218407"/>
        <n v="95769924.497583002"/>
        <n v="4421467.1734424578"/>
        <n v="5243944.9183175489"/>
        <n v="84911290.418452933"/>
        <n v="19800190.985102072"/>
        <n v="21722423.172643635"/>
        <n v="258467161.07181257"/>
        <n v="19854.879017089486"/>
        <n v="697199.11666008574"/>
        <n v="13588796.245020054"/>
        <n v="2609089.0108193252"/>
        <n v="1483068.7175394068"/>
        <n v="10194479.147858795"/>
        <n v="3212392.1771952221"/>
        <n v="13497078.435266905"/>
        <n v="95572716.897831246"/>
        <n v="212493186.58952731"/>
        <n v="5464647.6957632545"/>
        <n v="33499868.833958596"/>
        <n v="247966.62595689902"/>
        <n v="7349144.6779472083"/>
        <n v="94732735.118621945"/>
        <n v="624915.29727731517"/>
        <n v="56366500.735052362"/>
        <n v="5678183.7676514545"/>
        <n v="1140220646.7669759"/>
        <n v="25563065.096916139"/>
        <n v="10835562.829863507"/>
        <n v="4578450.0803643176"/>
        <n v="177052.68463230369"/>
        <n v="1076636.7548466744"/>
        <n v="2059428.444435325"/>
        <n v="29890959.969007984"/>
        <n v="27315.913926323119"/>
        <n v="4577160.9326384272"/>
        <n v="551980.07055028318"/>
        <n v="3676187.1956812935"/>
        <n v="17217586.519303635"/>
        <n v="113194.15977612001"/>
        <n v="2354657.5844708541"/>
        <n v="24130.848974240555"/>
        <n v="1459.9865098547966"/>
        <n v="3558465.9362511216"/>
        <n v="673926.17893154908"/>
        <n v="250840592.61598122"/>
        <n v="1090400.1658375906"/>
        <n v="988.77617667656864"/>
        <n v="263664063.92940289"/>
        <n v="1023378.8868352374"/>
        <n v="47376741.180099286"/>
        <n v="853588.9473260513"/>
        <n v="28118275.732892878"/>
        <n v="9757254.4016669039"/>
        <n v="6155360.7964540021"/>
        <n v="36143491.946942985"/>
        <n v="7886582.1933738384"/>
        <n v="1563747.8194066631"/>
        <n v="3982924.2843228062"/>
        <n v="95650964.704330057"/>
        <n v="90020055.221838132"/>
        <n v="2464320.4032897684"/>
        <n v="15570.461832791971"/>
        <n v="6838789.085778879"/>
        <n v="2735947.478732293"/>
        <n v="30149958.280932795"/>
        <n v="239992185.14817679"/>
        <n v="23846740.429082327"/>
        <n v="18438817.681636047"/>
        <n v="12250293.600800712"/>
        <n v="1263627.3273812886"/>
        <n v="6883392.1548399907"/>
        <n v="10076951.262605295"/>
        <n v="1637994006.1656847"/>
        <n v="25941.942203458653"/>
        <n v="854068315.57254457"/>
        <n v="10262332.550437674"/>
        <n v="5529068.610066006"/>
        <n v="16296.406139150495"/>
        <n v="137218.78355129593"/>
        <n v="1732914.540174135"/>
        <n v="118731462.07735643"/>
        <n v="58547042.722244754"/>
        <n v="2661980.9163523857"/>
        <n v="2023698.5795057453"/>
        <n v="59425960.831754677"/>
        <n v="6389884.382229452"/>
        <n v="249508.32626997866"/>
        <n v="2026850.6128847462"/>
        <n v="26256258.947597839"/>
        <n v="39449.749328543185"/>
        <n v="79759.392308282069"/>
        <n v="638167.94643669901"/>
        <n v="20370439.914939869"/>
        <n v="177224864.8188456"/>
        <n v="7060403.7995384354"/>
        <n v="166949.23133401823"/>
        <n v="25633625.754865289"/>
        <n v="27902865.635585643"/>
        <n v="59387327.75595738"/>
        <n v="1743073148.2921722"/>
        <n v="29425931.98575943"/>
        <n v="1402820.6086983462"/>
        <n v="82167.693949730776"/>
        <n v="12795771.773918461"/>
        <n v="2431086.0977453906"/>
        <n v="20289219.703421749"/>
      </sharedItems>
    </cacheField>
    <cacheField name="Population" numFmtId="165">
      <sharedItems containsMixedTypes="1" containsNumber="1" containsInteger="1" minValue="3480" maxValue="1439323776"/>
    </cacheField>
    <cacheField name="Rural Population" numFmtId="165">
      <sharedItems containsMixedTypes="1" containsNumber="1" minValue="0" maxValue="897002850.25"/>
    </cacheField>
    <cacheField name="Implied Rural Penetration" numFmtId="9">
      <sharedItems containsMixedTypes="1" containsNumber="1" minValue="1.3972027646742667E-4" maxValue="32.147568465709526"/>
    </cacheField>
    <cacheField name="2018 Monthly GDP per Capita" numFmtId="164">
      <sharedItems containsMixedTypes="1" containsNumber="1" minValue="0" maxValue="15485.751496700554"/>
    </cacheField>
    <cacheField name="Broadband/GDP per Capita" numFmtId="9">
      <sharedItems containsMixedTypes="1" containsNumber="1" minValue="2.4288597139127469E-3" maxValue="16.338373866458134"/>
    </cacheField>
    <cacheField name="1GB of data/GDP per Capita" numFmtId="167">
      <sharedItems containsMixedTypes="1" containsNumber="1" minValue="1.5284758307888143E-5" maxValue="0.11694855869123702"/>
    </cacheField>
    <cacheField name="Users/Population" numFmtId="0">
      <sharedItems containsBlank="1" containsMixedTypes="1" containsNumber="1" minValue="6.7795884818486435E-6" maxValue="4.17918390054223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
  <r>
    <s v="AF"/>
    <s v="Afghanistan"/>
    <n v="28.145958199999999"/>
    <n v="1.37188258673573"/>
    <x v="0"/>
    <n v="1.0182388827000002"/>
    <n v="1.4666371365511792E-3"/>
    <n v="17.599645638614152"/>
    <n v="351992.91277228307"/>
    <n v="70398.582554456618"/>
    <x v="0"/>
    <n v="38928346"/>
    <n v="29196259.5"/>
    <n v="2.4112192369867319E-3"/>
    <n v="41.14586817635935"/>
    <n v="0.68405308837720569"/>
    <n v="2.4747050623300168E-2"/>
    <n v="1.8084144277400488E-3"/>
  </r>
  <r>
    <s v="AX"/>
    <s v="Åland Islands"/>
    <n v="48.305458999999999"/>
    <n v="81.308447632816893"/>
    <x v="1"/>
    <n v="2.7528654666666665"/>
    <s v=""/>
    <s v=""/>
    <s v=""/>
    <s v=""/>
    <x v="1"/>
    <s v=""/>
    <s v=""/>
    <s v=""/>
    <s v=""/>
    <s v=""/>
    <s v=""/>
    <m/>
  </r>
  <r>
    <s v="AL"/>
    <s v="Albania"/>
    <n v="28.987040437499999"/>
    <n v="12.3570960817061"/>
    <x v="2"/>
    <n v="2.7951807180000001"/>
    <n v="6.1552317670715494E-5"/>
    <n v="0.73862781204858596"/>
    <n v="14772.556240971719"/>
    <n v="23909.430085020631"/>
    <x v="2"/>
    <n v="2877797"/>
    <n v="1064784.8899999999"/>
    <n v="2.2454704522545051E-2"/>
    <n v="440.36501536512986"/>
    <n v="6.5825030204693519E-2"/>
    <n v="6.3474177567951632E-3"/>
    <n v="8.3082406733416669E-3"/>
  </r>
  <r>
    <s v="DZ"/>
    <s v="Algeria"/>
    <n v="19.865212194000001"/>
    <n v="1.83262963938678"/>
    <x v="3"/>
    <n v="0.51042704000000017"/>
    <n v="5.3505249615655179E-3"/>
    <n v="64.206299538786212"/>
    <n v="1284125.9907757242"/>
    <n v="256825.19815514484"/>
    <x v="3"/>
    <n v="43851044"/>
    <n v="11839781.880000001"/>
    <n v="2.1691717023011984E-2"/>
    <n v="346.14449817159607"/>
    <n v="5.7389940614200122E-2"/>
    <n v="1.4746068266177192E-3"/>
    <n v="5.856763596213236E-3"/>
  </r>
  <r>
    <s v="AS"/>
    <s v="American Samoa"/>
    <n v="130"/>
    <n v="11.278895739790601"/>
    <x v="4"/>
    <n v="2"/>
    <n v="4.480128992007839E-7"/>
    <n v="5.3761547904094065E-3"/>
    <n v="107.52309580818813"/>
    <n v="190.66245187258795"/>
    <x v="4"/>
    <n v="55191"/>
    <n v="6622.92"/>
    <n v="2.8788276450959389E-2"/>
    <n v="955.55755882087806"/>
    <n v="0.13604622641509434"/>
    <n v="2.0930188679245281E-3"/>
    <n v="3.4545931741151266E-3"/>
  </r>
  <r>
    <s v="AD"/>
    <s v="Andorra"/>
    <n v="55.83043"/>
    <n v="213.41065446733299"/>
    <x v="5"/>
    <n v="7.4934733333333323"/>
    <n v="1.0531212305888557E-6"/>
    <n v="1.2637454767066267E-2"/>
    <n v="252.74909534132536"/>
    <n v="23.68664263480003"/>
    <x v="5"/>
    <n v="77265"/>
    <n v="9271.7999999999993"/>
    <n v="2.5546973225048031E-3"/>
    <n v="3482.7546048644085"/>
    <n v="1.6030537989102336E-2"/>
    <n v="2.1515938340493758E-3"/>
    <n v="3.0656367870057636E-4"/>
  </r>
  <r>
    <s v="AO"/>
    <s v="Angola"/>
    <n v="52.679319725287499"/>
    <n v="4.15485637067074"/>
    <x v="6"/>
    <n v="1.6051363999999999"/>
    <n v="2.8006799099869473E-3"/>
    <n v="33.608158919843369"/>
    <n v="672163.17839686736"/>
    <n v="134432.63567937346"/>
    <x v="6"/>
    <n v="32866272"/>
    <n v="10845869.759999998"/>
    <n v="1.2394822974471481E-2"/>
    <n v="274.13722200719405"/>
    <n v="0.19216405324157351"/>
    <n v="5.8552296847812846E-3"/>
    <n v="4.0902915815755883E-3"/>
  </r>
  <r>
    <s v="AI"/>
    <s v="Anguilla"/>
    <n v="99.535622099999998"/>
    <n v="5.3764997495155402"/>
    <x v="1"/>
    <n v="3.84821736"/>
    <n v="2.0364222690944722E-7"/>
    <n v="2.4437067229133667E-3"/>
    <n v="48.874134458267335"/>
    <n v="181.80651626616827"/>
    <x v="1"/>
    <n v="15003"/>
    <s v=""/>
    <s v=""/>
    <s v=""/>
    <s v=""/>
    <s v=""/>
    <m/>
  </r>
  <r>
    <s v="AG"/>
    <s v="Antigua and Barbuda"/>
    <n v="129.13729409999999"/>
    <n v="9.6302953622368594"/>
    <x v="7"/>
    <n v="4.4402507999999994"/>
    <n v="9.891193878458866E-7"/>
    <n v="1.1869432654150639E-2"/>
    <n v="237.38865308301277"/>
    <n v="493.0038885699841"/>
    <x v="7"/>
    <n v="97929"/>
    <n v="72467.460000000006"/>
    <n v="6.803107057567411E-3"/>
    <n v="1389.395353298032"/>
    <n v="9.2944958966117555E-2"/>
    <n v="3.1958152080040418E-3"/>
    <n v="5.0342992225998846E-3"/>
  </r>
  <r>
    <s v="AR"/>
    <s v="Argentina"/>
    <n v="19.487183100000003"/>
    <n v="6.2020696444857402"/>
    <x v="8"/>
    <n v="2.3751522"/>
    <n v="6.14790646525215E-3"/>
    <n v="73.774877583025798"/>
    <n v="1475497.5516605161"/>
    <n v="4758081.209140826"/>
    <x v="8"/>
    <n v="45195774"/>
    <n v="3163704.1799999978"/>
    <n v="1.5039589476222235"/>
    <n v="969.45816738720805"/>
    <n v="2.0101107768806584E-2"/>
    <n v="2.4499790500515208E-3"/>
    <n v="0.10527712633355557"/>
  </r>
  <r>
    <s v="AM"/>
    <s v="Armenia"/>
    <n v="14.579130999999999"/>
    <n v="11.8621730552856"/>
    <x v="9"/>
    <n v="0.76366876666666683"/>
    <n v="6.3955295948246968E-5"/>
    <n v="0.7674635513789636"/>
    <n v="15349.271027579272"/>
    <n v="25879.357780469869"/>
    <x v="9"/>
    <n v="2963243"/>
    <n v="1096399.9099999999"/>
    <n v="2.3603940081014664E-2"/>
    <n v="351.70752305937395"/>
    <n v="4.1452428634967821E-2"/>
    <n v="2.171317690403077E-3"/>
    <n v="8.7334578299754252E-3"/>
  </r>
  <r>
    <s v="AW"/>
    <s v="Aruba"/>
    <n v="66.946510349999997"/>
    <n v="89.807964779746101"/>
    <x v="10"/>
    <n v="4.4445815999999994"/>
    <n v="4.0146610447862455E-7"/>
    <n v="4.8175932537434943E-3"/>
    <n v="96.351865074869892"/>
    <n v="21.457309562948609"/>
    <x v="10"/>
    <n v="106766"/>
    <n v="59788.960000000006"/>
    <n v="3.5888414120179723E-4"/>
    <n v="0"/>
    <s v=""/>
    <s v=""/>
    <m/>
  </r>
  <r>
    <s v="AU"/>
    <s v="Australia"/>
    <n v="59.245784999999998"/>
    <n v="25.653071707957"/>
    <x v="11"/>
    <n v="0.69666136842105264"/>
    <n v="1.7258102713990968E-2"/>
    <n v="207.09723256789161"/>
    <n v="4141944.6513578324"/>
    <n v="3229199.7609573556"/>
    <x v="11"/>
    <n v="25499884"/>
    <n v="3569983.7600000002"/>
    <n v="0.90454186294599714"/>
    <n v="4779.5803371324255"/>
    <n v="1.2395603969604017E-2"/>
    <n v="1.4575785305013289E-4"/>
    <n v="0.1266358608124396"/>
  </r>
  <r>
    <s v="AT"/>
    <s v="Austria"/>
    <n v="45.589794062500005"/>
    <n v="27.741879434089999"/>
    <x v="12"/>
    <n v="1.1713482"/>
    <n v="1.8512823930870835E-4"/>
    <n v="2.2215388717045004"/>
    <n v="44430.777434090007"/>
    <n v="32031.555424822604"/>
    <x v="12"/>
    <n v="9006398"/>
    <n v="3872751.1400000006"/>
    <n v="8.2710079390287388E-3"/>
    <n v="4289.8571051606423"/>
    <n v="1.0627345607306144E-2"/>
    <n v="2.7305063345603827E-4"/>
    <n v="3.5565334137823584E-3"/>
  </r>
  <r>
    <s v="AZ"/>
    <s v="Azerbaijan"/>
    <n v="16.764705764999999"/>
    <n v="4.8872684721975803"/>
    <x v="13"/>
    <n v="1.8235293989999999"/>
    <n v="1.8568680084537427E-4"/>
    <n v="2.2282416101444911"/>
    <n v="44564.832202889818"/>
    <n v="8912.966440577964"/>
    <x v="13"/>
    <n v="10139177"/>
    <n v="4461237.88"/>
    <n v="1.9978684572134861E-3"/>
    <n v="394.98680919032728"/>
    <n v="4.2443710460522754E-2"/>
    <n v="4.6166842957059834E-3"/>
    <n v="8.7906212117393396E-4"/>
  </r>
  <r>
    <s v="BS"/>
    <s v="Bahamas"/>
    <n v="67.781276639999987"/>
    <n v="38.144049799184998"/>
    <x v="1"/>
    <n v="5.9836434000000001"/>
    <n v="2.2487920200143243E-5"/>
    <n v="0.26985504240171893"/>
    <n v="5397.1008480343789"/>
    <n v="2829.85203534927"/>
    <x v="1"/>
    <n v="393244"/>
    <n v="55054.16"/>
    <n v="5.1401238986286769E-2"/>
    <s v=""/>
    <s v=""/>
    <s v=""/>
    <m/>
  </r>
  <r>
    <s v="BH"/>
    <s v="Bahrain"/>
    <n v="66.371693408333314"/>
    <n v="10.868570175049101"/>
    <x v="14"/>
    <n v="2.1216735999999998"/>
    <n v="1.704776356699087E-6"/>
    <n v="2.0457316280389045E-2"/>
    <n v="409.14632560778091"/>
    <n v="752.89816234900013"/>
    <x v="14"/>
    <n v="1701575"/>
    <n v="187173.24999999997"/>
    <n v="4.0224666844701383E-3"/>
    <n v="1999.2547230783314"/>
    <n v="3.3198217636889307E-2"/>
    <n v="1.0612322559544465E-3"/>
    <n v="4.4247133529171513E-4"/>
  </r>
  <r>
    <s v="BD"/>
    <s v="Bangladesh"/>
    <n v="31.338141386666667"/>
    <n v="3.2352518783836501"/>
    <x v="15"/>
    <n v="0.34372502616666667"/>
    <n v="2.9242441949262597E-4"/>
    <n v="3.5090930339115118"/>
    <n v="70181.860678230238"/>
    <n v="14036.372135646048"/>
    <x v="15"/>
    <n v="164689383"/>
    <n v="100460523.63"/>
    <n v="1.3972027646742667E-4"/>
    <n v="141.52919952343495"/>
    <n v="0.22142527119626346"/>
    <n v="2.4286509591241725E-3"/>
    <n v="8.5229368645130257E-5"/>
  </r>
  <r>
    <s v="BB"/>
    <s v="Barbados"/>
    <n v="106.56307299999999"/>
    <n v="56.902483326413602"/>
    <x v="16"/>
    <n v="6.7943782499999994"/>
    <n v="9.6584599048480682E-7"/>
    <n v="1.1590151885817681E-2"/>
    <n v="231.80303771635363"/>
    <n v="81.473786086503836"/>
    <x v="16"/>
    <n v="287375"/>
    <n v="198288.74999999997"/>
    <n v="4.1088456146152439E-4"/>
    <n v="1478.7661220830239"/>
    <n v="7.2062154663032715E-2"/>
    <n v="4.594626661063402E-3"/>
    <n v="2.8351034740845178E-4"/>
  </r>
  <r>
    <s v="BY"/>
    <s v="Belarus"/>
    <n v="10.104999999999999"/>
    <n v="16.081958914649501"/>
    <x v="17"/>
    <n v="0.42848333333333327"/>
    <n v="4.5583276071410671E-4"/>
    <n v="5.4699931285692802"/>
    <n v="109399.8625713856"/>
    <n v="136052.90643011188"/>
    <x v="17"/>
    <n v="9449323"/>
    <n v="1984357.8299999996"/>
    <n v="6.8562687824358731E-2"/>
    <n v="527.50627053489154"/>
    <n v="1.9156170389697028E-2"/>
    <n v="8.1228102350110654E-4"/>
    <n v="1.4398164443115331E-2"/>
  </r>
  <r>
    <s v="BE"/>
    <s v="Belgium"/>
    <n v="54.529742808333346"/>
    <n v="66.486858125857694"/>
    <x v="18"/>
    <n v="5.2750108333333321"/>
    <n v="6.8022322137095651E-5"/>
    <n v="0.81626786564514786"/>
    <n v="16325.357312902957"/>
    <n v="4910.852391911656"/>
    <x v="18"/>
    <n v="11589623"/>
    <n v="231792.4600000002"/>
    <n v="2.1186419920266829E-2"/>
    <n v="3965.2562450422138"/>
    <n v="1.3751883721641506E-2"/>
    <n v="1.3303076793407017E-3"/>
    <n v="4.2372839840533694E-4"/>
  </r>
  <r>
    <s v="BZ"/>
    <s v="Belize"/>
    <n v="57.582488465937494"/>
    <n v="16.574948067081301"/>
    <x v="19"/>
    <n v="2.9697762000000001"/>
    <n v="5.1242202639757196E-5"/>
    <n v="0.61490643167708636"/>
    <n v="12298.128633541728"/>
    <n v="14839.417395178985"/>
    <x v="19"/>
    <n v="397628"/>
    <n v="214719.12000000002"/>
    <n v="6.9110833703020874E-2"/>
    <n v="407.06118012935809"/>
    <n v="0.14145905155494962"/>
    <n v="7.2956507399115009E-3"/>
    <n v="3.7319850199631278E-2"/>
  </r>
  <r>
    <s v="BM"/>
    <s v="Bermuda"/>
    <n v="129"/>
    <n v="73.5970671925635"/>
    <x v="20"/>
    <n v="19.8"/>
    <n v="1.1054863746512852E-7"/>
    <n v="1.3265836495815421E-3"/>
    <n v="26.531672991630842"/>
    <n v="7.209981050525256"/>
    <x v="20"/>
    <n v="62278"/>
    <n v="1868.3400000000017"/>
    <n v="3.8590305032945018E-3"/>
    <n v="9418.4514497288274"/>
    <n v="1.369651908156453E-2"/>
    <n v="2.1022564171703697E-3"/>
    <n v="1.1577091509883515E-4"/>
  </r>
  <r>
    <s v="BT"/>
    <s v="Bhutan"/>
    <n v="8.7078772666666673"/>
    <n v="4.6183972255130596"/>
    <x v="21"/>
    <n v="0.83430141888619858"/>
    <n v="8.5628647240752423E-5"/>
    <n v="1.027543766889029"/>
    <n v="20550.875337780581"/>
    <n v="4110.1750675561161"/>
    <x v="21"/>
    <n v="771608"/>
    <n v="416668.32"/>
    <n v="9.8643810202707904E-3"/>
    <n v="270.29050303185755"/>
    <n v="3.2216734102715854E-2"/>
    <n v="3.0866841769422596E-3"/>
    <n v="5.3267657509462269E-3"/>
  </r>
  <r>
    <s v="BO"/>
    <s v="Bolivia"/>
    <n v="45.955952866666671"/>
    <n v="5.0572018332131901"/>
    <x v="22"/>
    <n v="2.1770539696969693"/>
    <n v="2.4336060684586585E-3"/>
    <n v="29.203272821503901"/>
    <n v="584065.45643007802"/>
    <n v="2309836.449849504"/>
    <x v="22"/>
    <n v="11673021"/>
    <n v="3618636.5100000007"/>
    <n v="0.63831679237921124"/>
    <n v="295.71584625703991"/>
    <n v="0.15540578378989262"/>
    <n v="7.361979404392982E-3"/>
    <n v="0.19787820563755554"/>
  </r>
  <r>
    <s v="BA"/>
    <s v="Bosnia and Herzegovina"/>
    <n v="21.674177"/>
    <n v="15.6615040717904"/>
    <x v="23"/>
    <n v="2.3853658499999999"/>
    <n v="1.1456911685925501E-4"/>
    <n v="1.3748294023110601"/>
    <n v="27496.588046221201"/>
    <n v="35113.598183393166"/>
    <x v="23"/>
    <n v="3280819"/>
    <n v="1574793.1199999999"/>
    <n v="2.2297276853351485E-2"/>
    <n v="506.01538523775326"/>
    <n v="4.2833039532614817E-2"/>
    <n v="4.7140184262959252E-3"/>
    <n v="1.0702692889608713E-2"/>
  </r>
  <r>
    <s v="BW"/>
    <s v="Botswana"/>
    <n v="94.283110666666659"/>
    <n v="2.7821146306813702"/>
    <x v="24"/>
    <n v="3.9169345199999999"/>
    <n v="1.2731479292405032E-3"/>
    <n v="15.277775150886038"/>
    <n v="305555.50301772077"/>
    <n v="61111.100603544153"/>
    <x v="24"/>
    <n v="2351627"/>
    <n v="634939.29"/>
    <n v="9.6247155540719734E-2"/>
    <n v="689.96681156464513"/>
    <n v="0.13664876206561274"/>
    <n v="5.6769897542137213E-3"/>
    <n v="2.5986731995994328E-2"/>
  </r>
  <r>
    <s v="BR"/>
    <s v="Brazil"/>
    <n v="24.793355281250001"/>
    <n v="17.8920163390694"/>
    <x v="25"/>
    <n v="0.92349346192999993"/>
    <n v="1.877636606423836E-2"/>
    <n v="225.31639277086032"/>
    <n v="4506327.855417206"/>
    <n v="5037249.8772841934"/>
    <x v="25"/>
    <n v="212559417"/>
    <n v="25507130.039999999"/>
    <n v="0.19748399249091661"/>
    <n v="750.10285405291563"/>
    <n v="3.3053274157387708E-2"/>
    <n v="1.2311557767581199E-3"/>
    <n v="2.3698079098909992E-2"/>
  </r>
  <r>
    <s v="BN"/>
    <s v="Brunei Darussalam"/>
    <n v="137.6182"/>
    <n v="8.9713435501133798"/>
    <x v="26"/>
    <n v="2.2287789"/>
    <n v="1.1840340907449289E-5"/>
    <n v="0.14208409088939147"/>
    <n v="2841.6818177878295"/>
    <n v="6335.0195027408499"/>
    <x v="26"/>
    <s v=""/>
    <s v=""/>
    <s v=""/>
    <n v="2635.6940659529105"/>
    <n v="5.2213267760363315E-2"/>
    <n v="8.4561365781813747E-4"/>
    <s v=""/>
  </r>
  <r>
    <s v="BG"/>
    <s v="Bulgaria"/>
    <n v="12.689757998099997"/>
    <n v="46.221002379021897"/>
    <x v="27"/>
    <n v="2.2641549175375002"/>
    <n v="2.4387611259741375E-4"/>
    <n v="2.9265133511689649"/>
    <n v="58530.267023379296"/>
    <n v="25326.264689553398"/>
    <x v="27"/>
    <n v="6948445"/>
    <n v="1667626.8"/>
    <n v="1.5187009881079745E-2"/>
    <n v="785.64420253323397"/>
    <n v="1.6152041798543279E-2"/>
    <n v="2.8819087702002394E-3"/>
    <n v="3.644882371459139E-3"/>
  </r>
  <r>
    <s v="BF"/>
    <s v="Burkina Faso"/>
    <n v="81.963485974999998"/>
    <n v="4.19013978600056"/>
    <x v="28"/>
    <n v="4.5156150000000004"/>
    <n v="6.1463878760743395E-4"/>
    <n v="7.3756654512892075"/>
    <n v="147513.30902578414"/>
    <n v="29502.661805156829"/>
    <x v="28"/>
    <n v="20903273"/>
    <n v="14423258.369999999"/>
    <n v="2.045492152211708E-3"/>
    <n v="67.75807074666983"/>
    <n v="1.2096490509808138"/>
    <n v="6.6643205012178325E-2"/>
    <n v="1.4113895850260785E-3"/>
  </r>
  <r>
    <s v="BI"/>
    <s v="Burundi"/>
    <n v="369.998875"/>
    <n v="4.0351353423671101"/>
    <x v="29"/>
    <n v="2.1004197500000004"/>
    <n v="5.7688933708776265E-5"/>
    <n v="0.6922672045053152"/>
    <n v="13845.344090106304"/>
    <n v="2769.068818021261"/>
    <x v="29"/>
    <n v="11890784"/>
    <n v="10226074.24"/>
    <n v="2.7078512760936703E-4"/>
    <n v="22.646003698054017"/>
    <n v="16.338373866458134"/>
    <n v="9.2750128367262014E-2"/>
    <n v="2.3287520974405566E-4"/>
  </r>
  <r>
    <s v="KH"/>
    <s v="Cambodia"/>
    <n v="33.166666666666664"/>
    <n v="5.2065346785011801"/>
    <x v="30"/>
    <n v="0.83333333333333337"/>
    <n v="3.965495992860965E-4"/>
    <n v="4.7585951914331579"/>
    <n v="95171.903828663155"/>
    <n v="365586.36292829056"/>
    <x v="30"/>
    <n v="16718965"/>
    <n v="12706413.4"/>
    <n v="2.8771798258058451E-2"/>
    <n v="126.01055914403882"/>
    <n v="0.26320545589163574"/>
    <n v="6.6132024093375815E-3"/>
    <n v="2.1866566676124424E-2"/>
  </r>
  <r>
    <s v="CM"/>
    <s v="Cameroon"/>
    <n v="73.670202900000007"/>
    <n v="2.7759799780719598"/>
    <x v="31"/>
    <n v="0.90312300000000001"/>
    <n v="1.0619302114900243E-3"/>
    <n v="12.743162537880291"/>
    <n v="254863.25075760583"/>
    <n v="50972.650151521164"/>
    <x v="31"/>
    <n v="26545863"/>
    <n v="11680179.719999999"/>
    <n v="4.3640296102842131E-3"/>
    <n v="127.87447516122319"/>
    <n v="0.57611343317043662"/>
    <n v="7.062574441547848E-3"/>
    <n v="1.9201730285250535E-3"/>
  </r>
  <r>
    <s v="CA"/>
    <s v="Canada"/>
    <n v="76.14473946666665"/>
    <n v="52.600404073913303"/>
    <x v="32"/>
    <n v="5.7166859375000003"/>
    <n v="2.0428352537373178E-2"/>
    <n v="245.14023044847812"/>
    <n v="4902804.6089695627"/>
    <n v="1864169.9413868436"/>
    <x v="32"/>
    <n v="37742154"/>
    <n v="7171009.2599999979"/>
    <n v="0.25995921547406342"/>
    <n v="3858.6590651253541"/>
    <n v="1.9733471701313156E-2"/>
    <n v="1.4815213889113796E-3"/>
    <n v="4.939225094007204E-2"/>
  </r>
  <r>
    <s v="CV"/>
    <s v="Cape Verde"/>
    <n v="39.816311249999998"/>
    <n v="6.63574596850947"/>
    <x v="1"/>
    <n v="4.78163625"/>
    <s v=""/>
    <s v=""/>
    <s v=""/>
    <s v=""/>
    <x v="1"/>
    <s v=""/>
    <s v=""/>
    <s v=""/>
    <s v=""/>
    <s v=""/>
    <s v=""/>
    <m/>
  </r>
  <r>
    <s v="BQ"/>
    <s v="Caribbean Netherlands"/>
    <n v="83.887500000000003"/>
    <n v="14.282172766244599"/>
    <x v="1"/>
    <n v="10.9375"/>
    <n v="7.3893036621427992E-7"/>
    <n v="8.8671643945713585E-3"/>
    <n v="177.34328789142717"/>
    <n v="248.34216865177774"/>
    <x v="1"/>
    <n v="26223"/>
    <n v="6555.75"/>
    <n v="3.7881580086455056E-2"/>
    <s v=""/>
    <s v=""/>
    <s v=""/>
    <m/>
  </r>
  <r>
    <s v="KY"/>
    <s v="Cayman Islands"/>
    <n v="170.03138933333335"/>
    <n v="57.964388441327102"/>
    <x v="33"/>
    <n v="11.965624194999998"/>
    <n v="5.4110648864510265E-7"/>
    <n v="6.4932778637412317E-3"/>
    <n v="129.86555727482462"/>
    <n v="44.808738871204532"/>
    <x v="33"/>
    <n v="65722"/>
    <n v="1971.6600000000017"/>
    <n v="2.2726402559875687E-2"/>
    <n v="7164.5853949603506"/>
    <n v="2.3732202208509558E-2"/>
    <n v="1.6701069964797617E-3"/>
    <n v="6.8179207679627113E-4"/>
  </r>
  <r>
    <s v="CL"/>
    <s v="Chile"/>
    <n v="33.548125380000002"/>
    <n v="16.100441276070999"/>
    <x v="34"/>
    <n v="0.39360166666666674"/>
    <n v="1.6703259102553486E-3"/>
    <n v="20.043910923064182"/>
    <n v="400878.21846128366"/>
    <n v="497971.71591449727"/>
    <x v="34"/>
    <n v="19116201"/>
    <n v="2867430.1500000004"/>
    <n v="0.17366481129958727"/>
    <n v="1327.0661866088697"/>
    <n v="2.5279918755015153E-2"/>
    <n v="2.9659535495547531E-4"/>
    <n v="2.6049721694938095E-2"/>
  </r>
  <r>
    <s v="CN"/>
    <s v="China"/>
    <n v="12.262231999999999"/>
    <n v="2.0850188442568198"/>
    <x v="35"/>
    <n v="0.51605067642857139"/>
    <n v="2.1090393417055792E-2"/>
    <n v="253.08472100466949"/>
    <n v="5061694.4200933902"/>
    <n v="1012338.884018678"/>
    <x v="35"/>
    <n v="1439323776"/>
    <n v="561336272.63999999"/>
    <n v="1.8034446255496446E-3"/>
    <n v="831.38976143822117"/>
    <n v="1.4749077470941624E-2"/>
    <n v="6.2070848158612794E-4"/>
    <n v="7.0334340396436136E-4"/>
  </r>
  <r>
    <s v="CX"/>
    <s v="Christmas Island"/>
    <n v="148.30077"/>
    <s v=""/>
    <x v="1"/>
    <s v=""/>
    <s v=""/>
    <s v=""/>
    <s v=""/>
    <s v=""/>
    <x v="1"/>
    <s v=""/>
    <s v=""/>
    <s v=""/>
    <s v=""/>
    <s v=""/>
    <s v=""/>
    <m/>
  </r>
  <r>
    <s v="CC"/>
    <s v="Cocos (Keeling) Islands"/>
    <n v="81.97529999999999"/>
    <s v=""/>
    <x v="1"/>
    <n v="13.470391666666664"/>
    <s v=""/>
    <s v=""/>
    <s v=""/>
    <s v=""/>
    <x v="1"/>
    <s v=""/>
    <s v=""/>
    <s v=""/>
    <s v=""/>
    <s v=""/>
    <s v=""/>
    <m/>
  </r>
  <r>
    <s v="CO"/>
    <s v="Colombia"/>
    <n v="24.630315499999998"/>
    <n v="8.8026816951952096"/>
    <x v="36"/>
    <n v="2.7982530000000003"/>
    <n v="2.4924644903848289E-3"/>
    <n v="29.909573884617945"/>
    <n v="598191.47769235889"/>
    <n v="1359111.9124956462"/>
    <x v="36"/>
    <n v="50882891"/>
    <n v="10176578.199999997"/>
    <n v="0.13355293751839362"/>
    <n v="559.74263314844507"/>
    <n v="4.4002929277441656E-2"/>
    <n v="4.9991778976354959E-3"/>
    <n v="2.6710587503678714E-2"/>
  </r>
  <r>
    <s v="KM"/>
    <s v="Comoros"/>
    <n v="414.01297166666672"/>
    <n v="4.8483446719913799"/>
    <x v="37"/>
    <n v="3.2138213333333332"/>
    <n v="4.1833931756540737E-6"/>
    <n v="5.0200718107848888E-2"/>
    <n v="1004.0143621569778"/>
    <n v="200.80287243139554"/>
    <x v="37"/>
    <n v="869601"/>
    <n v="617416.71"/>
    <n v="3.2523070590589545E-4"/>
    <n v="117.99627605294562"/>
    <n v="3.5086952361182711"/>
    <n v="2.7236633568768501E-2"/>
    <n v="2.3091380119318579E-4"/>
  </r>
  <r>
    <s v="CK"/>
    <s v="Cook Islands"/>
    <n v="98.302189999999996"/>
    <s v=""/>
    <x v="1"/>
    <n v="3.4973749999999999"/>
    <n v="5.4110648864510265E-7"/>
    <n v="6.4932778637412317E-3"/>
    <n v="129.86555727482462"/>
    <s v=""/>
    <x v="1"/>
    <n v="17564"/>
    <n v="4391"/>
    <s v=""/>
    <s v=""/>
    <s v=""/>
    <s v=""/>
    <m/>
  </r>
  <r>
    <s v="CR"/>
    <s v="Costa Rica"/>
    <n v="42.4334025"/>
    <n v="16.420588711205902"/>
    <x v="38"/>
    <n v="2.358457111111111"/>
    <n v="1.1470293889408123E-4"/>
    <n v="1.3764352667289748"/>
    <n v="27528.705334579496"/>
    <n v="33529.498629720969"/>
    <x v="38"/>
    <n v="5094118"/>
    <n v="1018823.5999999997"/>
    <n v="3.2910013695914557E-2"/>
    <n v="1009.3445350537694"/>
    <n v="4.2040553078082007E-2"/>
    <n v="2.3366224606204185E-3"/>
    <n v="6.5820027391829102E-3"/>
  </r>
  <r>
    <s v="CI"/>
    <s v="Côte d'Ivoire"/>
    <n v="72.008469000000005"/>
    <n v="5.5473072222157596"/>
    <x v="1"/>
    <n v="2.5800933934285712"/>
    <n v="7.1437693199834088E-4"/>
    <n v="8.5725231839800902"/>
    <n v="171450.46367960182"/>
    <n v="618139.42084541474"/>
    <x v="1"/>
    <n v="26378274"/>
    <n v="12925354.26"/>
    <n v="4.7823789461490143E-2"/>
    <s v=""/>
    <s v=""/>
    <s v=""/>
    <m/>
  </r>
  <r>
    <s v="HR"/>
    <s v="Croatia"/>
    <n v="27.20540875"/>
    <n v="33.817298433657903"/>
    <x v="39"/>
    <n v="2.3489950146666665"/>
    <n v="1.2571125584587192E-4"/>
    <n v="1.508535070150463"/>
    <n v="30170.701403009258"/>
    <n v="17843.354023206517"/>
    <x v="39"/>
    <n v="4105267"/>
    <n v="1724212.1400000001"/>
    <n v="1.0348699912997084E-2"/>
    <n v="1251.1737515976354"/>
    <n v="2.1743909441243603E-2"/>
    <n v="1.877433099653196E-3"/>
    <n v="4.3464539634587756E-3"/>
  </r>
  <r>
    <s v="CW"/>
    <s v="Curaçao"/>
    <n v="95.112130456875008"/>
    <n v="20.867860334135798"/>
    <x v="1"/>
    <n v="6.466747803333333"/>
    <n v="9.9493773718615665E-7"/>
    <n v="1.1939252846233879E-2"/>
    <n v="238.78505692467758"/>
    <n v="228.85437519827678"/>
    <x v="1"/>
    <n v="164093"/>
    <n v="18050.23"/>
    <n v="1.2678751195872673E-2"/>
    <s v=""/>
    <s v=""/>
    <s v=""/>
    <m/>
  </r>
  <r>
    <s v="CY"/>
    <s v="Cyprus"/>
    <n v="48.699913125000002"/>
    <n v="15.623380337306999"/>
    <x v="40"/>
    <n v="8.8413125499999996"/>
    <n v="2.0759870446083077E-5"/>
    <n v="0.24911844535299693"/>
    <n v="4982.3689070599385"/>
    <n v="6378.0933440666004"/>
    <x v="40"/>
    <n v="1207359"/>
    <n v="398428.47"/>
    <n v="1.6008126487714599E-2"/>
    <n v="2390.808893548267"/>
    <n v="2.0369638600734451E-2"/>
    <n v="3.6980423545599074E-3"/>
    <n v="5.2826817409458169E-3"/>
  </r>
  <r>
    <s v="CZ"/>
    <s v="Czechia"/>
    <n v="24.485091018749998"/>
    <n v="28.124479601094698"/>
    <x v="1"/>
    <n v="8.1473764583333352"/>
    <n v="1.7352063237486984E-4"/>
    <n v="2.0822475884984382"/>
    <n v="41644.951769968764"/>
    <n v="29614.735888907118"/>
    <x v="1"/>
    <s v=""/>
    <s v=""/>
    <s v=""/>
    <s v=""/>
    <s v=""/>
    <s v=""/>
    <m/>
  </r>
  <r>
    <s v="DK"/>
    <s v="Denmark"/>
    <n v="52.019553300000005"/>
    <n v="85.029483141226294"/>
    <x v="41"/>
    <n v="0.78766974000000001"/>
    <n v="9.5316198892301859E-5"/>
    <n v="1.1437943867076223"/>
    <n v="22875.887734152446"/>
    <n v="5380.6954691604233"/>
    <x v="41"/>
    <n v="5792202"/>
    <n v="695064.24"/>
    <n v="7.7412923288362858E-3"/>
    <n v="5133.2113920328029"/>
    <n v="1.0133919943515075E-2"/>
    <n v="1.5344580221701622E-4"/>
    <n v="9.2895507946035428E-4"/>
  </r>
  <r>
    <s v="DJ"/>
    <s v="Djibouti"/>
    <n v="94.624980999999991"/>
    <n v="1.5008963144568499"/>
    <x v="42"/>
    <n v="1.1203439800000001"/>
    <n v="5.2074226595415794E-5"/>
    <n v="0.6248907191449895"/>
    <n v="12497.814382899791"/>
    <n v="2499.5628765799584"/>
    <x v="42"/>
    <n v="988000"/>
    <n v="207479.99999999997"/>
    <n v="1.204724733265837E-2"/>
    <n v="261.82410156157715"/>
    <n v="0.36140668653357566"/>
    <n v="4.2789948416437585E-3"/>
    <n v="2.5299219398582573E-3"/>
  </r>
  <r>
    <s v="DM"/>
    <s v="Dominica"/>
    <n v="51.432905099999999"/>
    <n v="9.9559785391697098"/>
    <x v="43"/>
    <n v="1.7647150615384615"/>
    <n v="1.6873213086782772E-6"/>
    <n v="2.0247855704139325E-2"/>
    <n v="404.95711408278652"/>
    <n v="813.49535354976433"/>
    <x v="43"/>
    <n v="71986"/>
    <n v="18716.36"/>
    <n v="4.3464399784454044E-2"/>
    <n v="641.15657251201162"/>
    <n v="8.0218946985896239E-2"/>
    <n v="2.7523933110822174E-3"/>
    <n v="1.1300743943958053E-2"/>
  </r>
  <r>
    <s v="DO"/>
    <s v="Dominican Republic"/>
    <n v="26.782302750000003"/>
    <n v="10.6931209888211"/>
    <x v="44"/>
    <n v="1.514284304357143"/>
    <n v="1.0854712529207564E-4"/>
    <n v="1.3025655035049077"/>
    <n v="26051.310070098156"/>
    <n v="48725.362964344931"/>
    <x v="44"/>
    <n v="10847910"/>
    <n v="1627186.5000000002"/>
    <n v="2.9944547207308398E-2"/>
    <n v="670.88587003056045"/>
    <n v="3.9920803144624296E-2"/>
    <n v="2.2571414483482321E-3"/>
    <n v="4.4916820810962602E-3"/>
  </r>
  <r>
    <s v="EC"/>
    <s v="Ecuador"/>
    <n v="40.375"/>
    <n v="8.4822887824948801"/>
    <x v="45"/>
    <n v="1.06"/>
    <n v="5.5793315493716329E-4"/>
    <n v="6.6951978592459591"/>
    <n v="133903.95718491919"/>
    <n v="315726.00419184088"/>
    <x v="45"/>
    <n v="17643054"/>
    <n v="6527929.9799999995"/>
    <n v="4.8365409120371863E-2"/>
    <n v="524.66128322339944"/>
    <n v="7.6954410952424765E-2"/>
    <n v="2.0203510986890466E-3"/>
    <n v="1.7895201374537588E-2"/>
  </r>
  <r>
    <s v="EG"/>
    <s v="Egypt"/>
    <n v="17.828716920000002"/>
    <n v="4.7146896661986801"/>
    <x v="1"/>
    <n v="1.0385337351190478"/>
    <n v="2.236253477186043E-3"/>
    <n v="26.835041726232514"/>
    <n v="536700.83452465024"/>
    <n v="107340.16690493005"/>
    <x v="1"/>
    <n v="102334404"/>
    <n v="58330610.280000009"/>
    <n v="1.8402030493024706E-3"/>
    <s v=""/>
    <s v=""/>
    <s v=""/>
    <m/>
  </r>
  <r>
    <s v="SV"/>
    <s v="El Salvador"/>
    <n v="37.995000000000005"/>
    <n v="6.1282140032890302"/>
    <x v="46"/>
    <n v="1.3333333333333333"/>
    <n v="4.6546794722159369E-5"/>
    <n v="0.55856153666591246"/>
    <n v="11171.230733318249"/>
    <n v="36458.35712435178"/>
    <x v="46"/>
    <n v="6486205"/>
    <n v="1751275.35"/>
    <n v="2.0818175236893374E-2"/>
    <n v="338.97162073429496"/>
    <n v="0.11208902951136025"/>
    <n v="3.9334659652185897E-3"/>
    <n v="5.6209073139612117E-3"/>
  </r>
  <r>
    <s v="GQ"/>
    <s v="Equatorial Guinea"/>
    <n v="156.78767075000002"/>
    <n v="0.74760078878257696"/>
    <x v="47"/>
    <n v="49.671765000000001"/>
    <n v="6.3012723355123249E-5"/>
    <n v="0.75615268026147897"/>
    <n v="15123.053605229579"/>
    <n v="3024.6107210459159"/>
    <x v="47"/>
    <n v="1402985"/>
    <n v="378805.95"/>
    <n v="7.9845913746759145E-3"/>
    <n v="845.34965090379694"/>
    <n v="0.18547079375069486"/>
    <n v="5.8758840140164414E-2"/>
    <n v="2.1558396711624972E-3"/>
  </r>
  <r>
    <s v="ER"/>
    <s v="Eritrea"/>
    <n v="2666.2426823999999"/>
    <s v=""/>
    <x v="10"/>
    <s v=""/>
    <n v="2.2689235087316586E-4"/>
    <n v="2.7227082104779905"/>
    <n v="54454.164209559807"/>
    <s v=""/>
    <x v="1"/>
    <n v="3546421"/>
    <n v="1312175.77"/>
    <s v=""/>
    <n v="0"/>
    <s v=""/>
    <s v=""/>
    <m/>
  </r>
  <r>
    <s v="EE"/>
    <s v="Estonia"/>
    <n v="30.342625000000002"/>
    <n v="70.904442862986997"/>
    <x v="48"/>
    <n v="1.3902364999999997"/>
    <n v="9.5228923652197794E-5"/>
    <n v="1.1427470838263736"/>
    <n v="22854.941676527473"/>
    <n v="6446.688177408425"/>
    <x v="48"/>
    <n v="1326535"/>
    <n v="424491.19999999995"/>
    <n v="1.5186859415244475E-2"/>
    <n v="1930.8922814626194"/>
    <n v="1.571430228982839E-2"/>
    <n v="7.1999692232801212E-4"/>
    <n v="4.8597950128782316E-3"/>
  </r>
  <r>
    <s v="SZ"/>
    <s v="Eswatini"/>
    <n v="85.698322499249997"/>
    <n v="4.5133806475909299"/>
    <x v="49"/>
    <n v="2.2400276666666668"/>
    <n v="3.8639657968732545E-5"/>
    <n v="0.46367589562479056"/>
    <n v="9273.5179124958104"/>
    <n v="1854.7035824991622"/>
    <x v="49"/>
    <n v="1160164"/>
    <n v="812114.79999999993"/>
    <n v="2.2837948310992021E-3"/>
    <n v="342.1830960538004"/>
    <n v="0.25044580953167805"/>
    <n v="6.5462838243607281E-3"/>
    <n v="1.5986563817694413E-3"/>
  </r>
  <r>
    <s v="ET"/>
    <s v="Ethiopia"/>
    <n v="73.212639199999998"/>
    <n v="1.11807547336393"/>
    <x v="50"/>
    <n v="1.71019894375"/>
    <n v="2.2464763169768973E-3"/>
    <n v="26.957715803722767"/>
    <n v="539154.31607445539"/>
    <n v="107830.86321489108"/>
    <x v="50"/>
    <n v="114963588"/>
    <n v="90821234.520000011"/>
    <n v="1.1872869135152015E-3"/>
    <n v="64.293651155372956"/>
    <n v="1.1387226869893154"/>
    <n v="2.6599810603649011E-2"/>
    <n v="9.3795666167700929E-4"/>
  </r>
  <r>
    <s v="FK"/>
    <s v="Falkland Islands"/>
    <n v="149.38152500000001"/>
    <s v=""/>
    <x v="1"/>
    <n v="44.558669999999999"/>
    <n v="2.7340423549928361E-5"/>
    <n v="0.32808508259914032"/>
    <n v="6561.7016519828067"/>
    <s v=""/>
    <x v="1"/>
    <n v="3480"/>
    <n v="1183.1999999999998"/>
    <s v=""/>
    <s v=""/>
    <s v=""/>
    <s v=""/>
    <m/>
  </r>
  <r>
    <s v="FO"/>
    <s v="Faroe Islands"/>
    <n v="80.604488087500016"/>
    <n v="15.471608909227101"/>
    <x v="51"/>
    <n v="2.64147832"/>
    <s v=""/>
    <s v=""/>
    <s v=""/>
    <s v=""/>
    <x v="1"/>
    <s v=""/>
    <s v=""/>
    <s v=""/>
    <n v="5355.8086878419017"/>
    <n v="1.5049919215837267E-2"/>
    <n v="4.9319878172578483E-4"/>
    <m/>
  </r>
  <r>
    <s v="FJ"/>
    <s v="Fiji"/>
    <n v="48.072253680000003"/>
    <n v="8.8295886746987904"/>
    <x v="52"/>
    <n v="0.19363944"/>
    <n v="4.1042636246264026E-5"/>
    <n v="0.49251163495516831"/>
    <n v="9850.232699103366"/>
    <n v="22311.872187951936"/>
    <x v="51"/>
    <n v="896445"/>
    <n v="367542.45"/>
    <n v="6.0705565269948913E-2"/>
    <n v="526.45732106414164"/>
    <n v="9.131272708456277E-2"/>
    <n v="3.6781602658424742E-4"/>
    <n v="2.4889281760679057E-2"/>
  </r>
  <r>
    <s v="FI"/>
    <s v="Finland"/>
    <n v="43.5720095"/>
    <n v="44.051887640633801"/>
    <x v="53"/>
    <n v="0.97457526170798892"/>
    <n v="6.8268438314189064E-4"/>
    <n v="8.1922125977026869"/>
    <n v="163844.25195405373"/>
    <n v="74386.938099298393"/>
    <x v="52"/>
    <n v="5540720"/>
    <n v="775700.8"/>
    <n v="9.5896430813657008E-2"/>
    <n v="4169.2397758875068"/>
    <n v="1.045082841049237E-2"/>
    <n v="2.3375370909209243E-4"/>
    <n v="1.3425500313911981E-2"/>
  </r>
  <r>
    <s v="FR"/>
    <s v="France"/>
    <n v="32.157113974999994"/>
    <n v="51.332375184101402"/>
    <x v="54"/>
    <n v="0.413994682"/>
    <n v="1.2300746890744848E-3"/>
    <n v="14.760896268893818"/>
    <n v="295217.92537787638"/>
    <n v="115022.11784242974"/>
    <x v="53"/>
    <n v="65273511"/>
    <n v="11749231.980000002"/>
    <n v="9.789756303920533E-3"/>
    <n v="3469.2575615753685"/>
    <n v="9.2691630425956739E-3"/>
    <n v="1.1933235703952968E-4"/>
    <n v="1.7621561347056962E-3"/>
  </r>
  <r>
    <s v="GF"/>
    <s v="French Guiana"/>
    <n v="59.45131658333333"/>
    <n v="5.7963760766492598"/>
    <x v="1"/>
    <n v="1.5767845466666666"/>
    <n v="1.8466277136148677E-4"/>
    <n v="2.2159532563378415"/>
    <n v="44319.065126756832"/>
    <n v="152919.90906282456"/>
    <x v="1"/>
    <n v="298682"/>
    <n v="38828.660000000003"/>
    <n v="3.9383256868206256"/>
    <s v=""/>
    <s v=""/>
    <s v=""/>
    <m/>
  </r>
  <r>
    <s v="PF"/>
    <s v="French Polynesia"/>
    <n v="109.56935266666666"/>
    <n v="4.2796018138197001"/>
    <x v="10"/>
    <n v="4.2008015550000009"/>
    <n v="8.2213276178013991E-6"/>
    <n v="9.8655931413616796E-2"/>
    <n v="1973.1186282723359"/>
    <n v="394.62372565446719"/>
    <x v="10"/>
    <n v="280908"/>
    <n v="101126.87999999999"/>
    <n v="3.9022634304001786E-3"/>
    <n v="0"/>
    <s v=""/>
    <s v=""/>
    <m/>
  </r>
  <r>
    <s v="GA"/>
    <s v="Gabon"/>
    <n v="83.086695000000006"/>
    <n v="4.3726642878127997"/>
    <x v="55"/>
    <n v="4.816656"/>
    <n v="5.7885012081543361E-4"/>
    <n v="6.9462014497852032"/>
    <n v="138924.02899570405"/>
    <n v="27784.80579914081"/>
    <x v="54"/>
    <n v="2225734"/>
    <n v="289345.42"/>
    <n v="9.6026423363261851E-2"/>
    <n v="663.05231796557166"/>
    <n v="0.12530941035683732"/>
    <n v="7.2643679382327414E-3"/>
    <n v="1.2483435037224039E-2"/>
  </r>
  <r>
    <s v="GE"/>
    <s v="Georgia"/>
    <n v="12.1951216"/>
    <n v="13.4968371811301"/>
    <x v="56"/>
    <n v="1.7964071399999999"/>
    <n v="1.5610631279944199E-4"/>
    <n v="1.8732757535933038"/>
    <n v="37465.515071866073"/>
    <n v="55517.473566690911"/>
    <x v="55"/>
    <n v="3989167"/>
    <n v="1675450.1400000001"/>
    <n v="3.3135855398651798E-2"/>
    <n v="393.56564860147205"/>
    <n v="3.098624497167151E-2"/>
    <n v="4.5644408915856806E-3"/>
    <n v="1.3917059267433755E-2"/>
  </r>
  <r>
    <s v="DE"/>
    <s v="Germany"/>
    <n v="41.455105695833332"/>
    <n v="42.326218001354803"/>
    <x v="57"/>
    <n v="3.3754435142857138"/>
    <n v="7.8303345421352609E-4"/>
    <n v="9.3964014505623137"/>
    <n v="187928.02901124628"/>
    <n v="88799.820955054834"/>
    <x v="56"/>
    <n v="83783942"/>
    <n v="20108146.079999998"/>
    <n v="4.4161117888126484E-3"/>
    <n v="3984.2089725529008"/>
    <n v="1.0404852250827289E-2"/>
    <n v="8.4720543965917589E-4"/>
    <n v="1.0598668293150355E-3"/>
  </r>
  <r>
    <s v="GH"/>
    <s v="Ghana"/>
    <n v="254.34538400000002"/>
    <n v="5.4581072392352903"/>
    <x v="58"/>
    <n v="0.66309103636363631"/>
    <n v="5.1116526294007363E-4"/>
    <n v="6.1339831552808839"/>
    <n v="122679.66310561768"/>
    <n v="449531.8898234244"/>
    <x v="57"/>
    <n v="31072940"/>
    <n v="13361364.200000001"/>
    <n v="3.3644161112188258E-2"/>
    <n v="183.52601370208654"/>
    <n v="1.3858819186955855"/>
    <n v="3.6130629276349695E-3"/>
    <n v="1.4466989278240952E-2"/>
  </r>
  <r>
    <s v="GI"/>
    <s v="Gibraltar"/>
    <n v="44.716799999999999"/>
    <n v="183.09249221604099"/>
    <x v="10"/>
    <n v="2.7788599999999999"/>
    <n v="2.3273397361079683E-8"/>
    <n v="2.792807683329562E-4"/>
    <n v="5.5856153666591242"/>
    <n v="0.61014138800059003"/>
    <x v="10"/>
    <n v="33691"/>
    <s v=""/>
    <s v=""/>
    <n v="0"/>
    <s v=""/>
    <s v=""/>
    <m/>
  </r>
  <r>
    <s v="GR"/>
    <s v="Greece"/>
    <n v="38.717189499999996"/>
    <n v="26.009821660867701"/>
    <x v="59"/>
    <n v="8.1639420000000005"/>
    <n v="2.8957342831589371E-4"/>
    <n v="3.4748811397907247"/>
    <n v="69497.622795814488"/>
    <n v="53439.522732579942"/>
    <x v="58"/>
    <n v="10423054"/>
    <n v="1563458.1000000003"/>
    <n v="3.4180335713876776E-2"/>
    <n v="1693.6920826484372"/>
    <n v="2.2859638948927292E-2"/>
    <n v="4.8202043828616068E-3"/>
    <n v="5.1270503570815182E-3"/>
  </r>
  <r>
    <s v="GL"/>
    <s v="Greenland"/>
    <n v="130.2934893"/>
    <n v="18.654952821328699"/>
    <x v="60"/>
    <n v="3.9701737399999999"/>
    <n v="9.2206873004861602E-4"/>
    <n v="11.064824760583392"/>
    <n v="221296.49521166782"/>
    <n v="237252.27003378287"/>
    <x v="59"/>
    <n v="56770"/>
    <n v="7380.1"/>
    <n v="32.147568465709526"/>
    <n v="4539.2463655354568"/>
    <n v="2.8703771244773663E-2"/>
    <n v="8.7463279590722801E-4"/>
    <n v="4.1791839005422382"/>
  </r>
  <r>
    <s v="GD"/>
    <s v="Grenada"/>
    <n v="44.402507999999997"/>
    <n v="38.643912043542997"/>
    <x v="61"/>
    <n v="2.4421379399999998"/>
    <n v="7.622037635753597E-7"/>
    <n v="9.1464451629043163E-3"/>
    <n v="182.92890325808634"/>
    <n v="94.674112213052666"/>
    <x v="60"/>
    <n v="112523"/>
    <n v="73139.95"/>
    <n v="1.2944240762135148E-3"/>
    <n v="873.82559643163404"/>
    <n v="5.0813924633614165E-2"/>
    <n v="2.7947658548487788E-3"/>
    <n v="8.4137564953878463E-4"/>
  </r>
  <r>
    <s v="GP"/>
    <s v="Guadeloupe"/>
    <n v="59.926684375000001"/>
    <n v="11.494537660626399"/>
    <x v="1"/>
    <n v="0.88738499999999987"/>
    <n v="3.7993821191962584E-6"/>
    <n v="4.5592585430355104E-2"/>
    <n v="911.85170860710207"/>
    <n v="1586.5826630514696"/>
    <x v="1"/>
    <n v="400124"/>
    <s v=""/>
    <s v=""/>
    <s v=""/>
    <s v=""/>
    <s v=""/>
    <m/>
  </r>
  <r>
    <s v="GU"/>
    <s v="Guam"/>
    <n v="82.875"/>
    <n v="5.9511177315250601"/>
    <x v="62"/>
    <n v="2.1428571428571428"/>
    <n v="1.2102166627761437E-6"/>
    <n v="1.4522599953313724E-2"/>
    <n v="290.45199906627448"/>
    <n v="976.12587137254286"/>
    <x v="61"/>
    <n v="168775"/>
    <n v="8438.7500000000073"/>
    <n v="0.11567185559147292"/>
    <n v="2976.0468445860079"/>
    <n v="2.7847343918918917E-2"/>
    <n v="7.2003474903474898E-4"/>
    <n v="5.7835927795736502E-3"/>
  </r>
  <r>
    <s v="GT"/>
    <s v="Guatemala"/>
    <n v="40.849608800000006"/>
    <n v="7.6070539159755004"/>
    <x v="63"/>
    <n v="1.9375424891666666"/>
    <n v="2.4073420395366799E-4"/>
    <n v="2.8888104474440159"/>
    <n v="57776.208948880318"/>
    <n v="151901.66807558719"/>
    <x v="62"/>
    <n v="17915568"/>
    <n v="8599472.6400000006"/>
    <n v="1.7664067837023456E-2"/>
    <n v="372.74103090214766"/>
    <n v="0.10959246611818242"/>
    <n v="5.1980928541116586E-3"/>
    <n v="8.4787525617712588E-3"/>
  </r>
  <r>
    <s v="GG"/>
    <s v="Guernsey"/>
    <n v="74.913719999999998"/>
    <n v="36.829935590975502"/>
    <x v="1"/>
    <n v="1.4598105809999999"/>
    <s v=""/>
    <s v=""/>
    <s v=""/>
    <s v=""/>
    <x v="1"/>
    <s v=""/>
    <s v=""/>
    <s v=""/>
    <s v=""/>
    <s v=""/>
    <s v=""/>
    <m/>
  </r>
  <r>
    <s v="GY"/>
    <s v="Guyana"/>
    <n v="53.788049986666664"/>
    <n v="4.43424366454986"/>
    <x v="64"/>
    <n v="5.2519324000000012"/>
    <n v="4.4221782325787513E-4"/>
    <n v="5.3066138790945017"/>
    <n v="106132.27758189003"/>
    <n v="21226.455516378006"/>
    <x v="63"/>
    <n v="786552"/>
    <n v="574182.96"/>
    <n v="3.6968104236980506E-2"/>
    <n v="512.15353422332498"/>
    <n v="0.10502329163506727"/>
    <n v="1.0254605404538498E-2"/>
    <n v="2.6986716092995765E-2"/>
  </r>
  <r>
    <s v="HT"/>
    <s v="Haiti"/>
    <n v="123.75"/>
    <n v="5.7524193681298401"/>
    <x v="65"/>
    <n v="0.84518866666666681"/>
    <n v="6.1913055329812226E-5"/>
    <n v="0.74295666395774673"/>
    <n v="14859.133279154934"/>
    <n v="51662.204468189746"/>
    <x v="64"/>
    <n v="11402528"/>
    <n v="4903087.040000001"/>
    <n v="1.0536668846937242E-2"/>
    <n v="119.61264629256067"/>
    <n v="1.0345896009801487"/>
    <n v="7.0660477204008941E-3"/>
    <n v="4.530767604183015E-3"/>
  </r>
  <r>
    <s v="HN"/>
    <s v="Honduras"/>
    <n v="57.5"/>
    <n v="5.9311944159787302"/>
    <x v="66"/>
    <n v="1.5621041666666666"/>
    <n v="2.5135850984900088E-4"/>
    <n v="3.0163021181880105"/>
    <n v="60326.042363760207"/>
    <n v="203419.54126892521"/>
    <x v="65"/>
    <n v="9904607"/>
    <n v="4258981.0100000007"/>
    <n v="4.7762490790942781E-2"/>
    <n v="208.81472932463308"/>
    <n v="0.27536371685068167"/>
    <n v="7.4808140772394793E-3"/>
    <n v="2.0537871040105397E-2"/>
  </r>
  <r>
    <s v="HK"/>
    <s v="Hong Kong"/>
    <n v="44.461724266666671"/>
    <n v="105.321994317744"/>
    <x v="1"/>
    <n v="2.3027364888888888"/>
    <s v=""/>
    <s v=""/>
    <s v=""/>
    <s v=""/>
    <x v="1"/>
    <n v="7496981"/>
    <s v=""/>
    <s v=""/>
    <s v=""/>
    <s v=""/>
    <s v=""/>
    <m/>
  </r>
  <r>
    <s v="HU"/>
    <s v="Hungary"/>
    <n v="15.44953536"/>
    <n v="99.736215656101606"/>
    <x v="67"/>
    <n v="1.7020704750000002"/>
    <n v="2.0337458283979483E-4"/>
    <n v="2.4404949940775378"/>
    <n v="48809.899881550758"/>
    <n v="9787.7986567790322"/>
    <x v="66"/>
    <n v="9660351"/>
    <n v="2704898.2800000003"/>
    <n v="3.6185459280113968E-3"/>
    <n v="1367.5156053306901"/>
    <n v="1.1297520335253521E-2"/>
    <n v="1.2446442792792911E-3"/>
    <n v="1.0131928598431912E-3"/>
  </r>
  <r>
    <s v="IS"/>
    <s v="Iceland"/>
    <n v="68.684766402291658"/>
    <n v="116.884628595889"/>
    <x v="68"/>
    <n v="1.2293787961"/>
    <n v="2.2521084791382785E-4"/>
    <n v="2.7025301749659341"/>
    <n v="54050.603499318684"/>
    <n v="9248.5392046186844"/>
    <x v="67"/>
    <n v="341243"/>
    <n v="20474.58000000002"/>
    <n v="0.45170837226544697"/>
    <n v="6080.7253523374957"/>
    <n v="1.1295489011995665E-2"/>
    <n v="2.0217633997026584E-4"/>
    <n v="2.7102502335926846E-2"/>
  </r>
  <r>
    <s v="IN"/>
    <s v="India"/>
    <n v="13.575530880000001"/>
    <n v="13.4574639967034"/>
    <x v="69"/>
    <n v="0.6790075416470589"/>
    <n v="6.6792032169095579E-3"/>
    <n v="80.15043860291469"/>
    <n v="1603008.7720582937"/>
    <n v="2382334.1046291841"/>
    <x v="68"/>
    <n v="1380004385"/>
    <n v="897002850.25"/>
    <n v="2.6558824244150544E-3"/>
    <n v="167.15525037700257"/>
    <n v="8.1215103021781837E-2"/>
    <n v="4.0621370858266361E-3"/>
    <n v="1.7263235758697855E-3"/>
  </r>
  <r>
    <s v="ID"/>
    <s v="Indonesia"/>
    <n v="29.060513399999998"/>
    <n v="7.1591610304894697"/>
    <x v="70"/>
    <n v="0.41528095200000004"/>
    <n v="4.0696502644011366E-3"/>
    <n v="48.835803172813641"/>
    <n v="976716.06345627282"/>
    <n v="2728576.8801585259"/>
    <x v="69"/>
    <n v="273523615"/>
    <n v="120350390.59999998"/>
    <n v="2.2671940378052469E-2"/>
    <n v="324.48720206297583"/>
    <n v="8.955827291567571E-2"/>
    <n v="1.2798068748468025E-3"/>
    <n v="9.9756537663430855E-3"/>
  </r>
  <r>
    <s v="IR"/>
    <s v="Iran"/>
    <n v="9.5961997991039993"/>
    <n v="4.4975717897308396"/>
    <x v="1"/>
    <n v="1.52090010255"/>
    <n v="3.6584966082709625E-3"/>
    <n v="43.901959299251551"/>
    <n v="878039.18598503107"/>
    <n v="175607.83719700621"/>
    <x v="1"/>
    <n v="83992949"/>
    <n v="20158307.759999998"/>
    <n v="8.7114374523770167E-3"/>
    <s v=""/>
    <s v=""/>
    <s v=""/>
    <m/>
  </r>
  <r>
    <s v="IQ"/>
    <s v="Iraq"/>
    <n v="41.075558299999997"/>
    <n v="2.68969743436721"/>
    <x v="71"/>
    <n v="1.1395588333333333"/>
    <n v="9.7569063756854362E-4"/>
    <n v="11.708287650822523"/>
    <n v="234165.75301645047"/>
    <n v="46833.150603290094"/>
    <x v="70"/>
    <n v="40222493"/>
    <n v="10860073.110000001"/>
    <n v="4.3124157755591837E-3"/>
    <n v="486.18051755446027"/>
    <n v="8.4486228503384761E-2"/>
    <n v="2.3439006545664057E-3"/>
    <n v="1.1643522594009799E-3"/>
  </r>
  <r>
    <s v="IE"/>
    <s v="Ireland"/>
    <n v="48.548200000000001"/>
    <n v="34.8684828710429"/>
    <x v="72"/>
    <n v="1.41804123"/>
    <n v="1.5476227410183963E-4"/>
    <n v="1.8571472892220757"/>
    <n v="37142.945784441516"/>
    <n v="21304.595282685772"/>
    <x v="71"/>
    <n v="4937786"/>
    <n v="1826980.82"/>
    <n v="1.1661094111916168E-2"/>
    <n v="6551.7689942507204"/>
    <n v="7.4099376889816791E-3"/>
    <n v="2.1643639011759318E-4"/>
    <n v="4.3146048214089822E-3"/>
  </r>
  <r>
    <s v="IM"/>
    <s v="Isle of Man"/>
    <n v="60.171770099999996"/>
    <n v="44.159002766396597"/>
    <x v="73"/>
    <n v="1.7978852079999998"/>
    <n v="1.2800368548593826E-6"/>
    <n v="1.536044225831259E-2"/>
    <n v="307.20884516625182"/>
    <n v="139.13758278981186"/>
    <x v="72"/>
    <n v="85033"/>
    <n v="39965.509999999995"/>
    <n v="3.4814414426292037E-3"/>
    <n v="7425.7023451471568"/>
    <n v="8.1031756059173898E-3"/>
    <n v="2.4211651968179864E-4"/>
    <n v="1.6362774780357256E-3"/>
  </r>
  <r>
    <s v="IL"/>
    <s v="Israel"/>
    <n v="24.613720000000001"/>
    <n v="26.492450099472499"/>
    <x v="74"/>
    <n v="5.3139659999999998E-2"/>
    <n v="4.8612308737955193E-5"/>
    <n v="0.58334770485546228"/>
    <n v="11666.954097109245"/>
    <n v="8807.7577221455631"/>
    <x v="73"/>
    <n v="8655535"/>
    <n v="605887.4499999996"/>
    <n v="1.4536953558198918E-2"/>
    <n v="3476.6437865475268"/>
    <n v="7.0797359497225335E-3"/>
    <n v="1.5284758307888143E-5"/>
    <n v="1.0175867490739236E-3"/>
  </r>
  <r>
    <s v="IT"/>
    <s v="Italy"/>
    <n v="32.727555324999997"/>
    <n v="23.1793236561351"/>
    <x v="75"/>
    <n v="0.26562390999999996"/>
    <n v="6.6077829787577439E-4"/>
    <n v="7.9293395745092923"/>
    <n v="158586.79149018583"/>
    <n v="136834.70134229833"/>
    <x v="74"/>
    <n v="60461826"/>
    <n v="18743166.060000002"/>
    <n v="7.3005116053641963E-3"/>
    <n v="2884.6464075915592"/>
    <n v="1.1345430496739736E-2"/>
    <n v="9.2081965159041421E-5"/>
    <n v="2.2631585976629009E-3"/>
  </r>
  <r>
    <s v="JM"/>
    <s v="Jamaica"/>
    <n v="46.056033292500004"/>
    <n v="20.009102887110402"/>
    <x v="76"/>
    <n v="2.7420276000000001"/>
    <n v="2.432651859166854E-5"/>
    <n v="0.29191822310002247"/>
    <n v="5838.3644620004497"/>
    <n v="5835.7083722743482"/>
    <x v="75"/>
    <n v="2961167"/>
    <n v="1332525.1499999999"/>
    <n v="4.3794358194847944E-3"/>
    <n v="446.18640489752516"/>
    <n v="0.10322150739460027"/>
    <n v="6.1454754557789737E-3"/>
    <n v="1.9707461187681574E-3"/>
  </r>
  <r>
    <s v="JP"/>
    <s v="Japan"/>
    <n v="48.368058480000002"/>
    <n v="54.619795934002902"/>
    <x v="77"/>
    <n v="3.3825559114285721"/>
    <n v="8.1896176138969272E-4"/>
    <n v="9.827541136676313"/>
    <n v="196550.82273352626"/>
    <n v="71970.544515039423"/>
    <x v="76"/>
    <n v="126476461"/>
    <n v="10118116.879999995"/>
    <n v="7.1130374721505938E-3"/>
    <n v="3263.2852969496003"/>
    <n v="1.4821890848836507E-2"/>
    <n v="1.0365492452009825E-3"/>
    <n v="5.6904299777204724E-4"/>
  </r>
  <r>
    <s v="JE"/>
    <s v="Jersey"/>
    <n v="97.265209375000012"/>
    <n v="218.374809988766"/>
    <x v="1"/>
    <n v="1.3227069809999998"/>
    <s v=""/>
    <s v=""/>
    <s v=""/>
    <s v=""/>
    <x v="1"/>
    <s v=""/>
    <s v=""/>
    <s v=""/>
    <s v=""/>
    <s v=""/>
    <s v=""/>
    <m/>
  </r>
  <r>
    <s v="JO"/>
    <s v="Jordan"/>
    <n v="46.403969499999995"/>
    <n v="14.5403195017921"/>
    <x v="78"/>
    <n v="1.4108529999999999"/>
    <n v="1.9944137868577237E-4"/>
    <n v="2.3932965442292686"/>
    <n v="47865.930884585374"/>
    <n v="65838.898352523654"/>
    <x v="77"/>
    <n v="10203134"/>
    <n v="918282.05999999971"/>
    <n v="7.1697903313632932E-2"/>
    <n v="359.34834306008992"/>
    <n v="0.12913366764081716"/>
    <n v="3.9261430510174307E-3"/>
    <n v="6.4528112982269615E-3"/>
  </r>
  <r>
    <s v="KZ"/>
    <s v="Kazakhstan"/>
    <n v="9.7562739000000001"/>
    <n v="5.01054682927436"/>
    <x v="79"/>
    <n v="0.59073994875000002"/>
    <n v="6.064814618323755E-3"/>
    <n v="72.77777541988506"/>
    <n v="1455555.5083977012"/>
    <n v="5809966.6882406864"/>
    <x v="78"/>
    <n v="18776707"/>
    <n v="7886216.9400000004"/>
    <n v="0.73672417744073448"/>
    <n v="817.71886423116302"/>
    <n v="1.1931085764021184E-2"/>
    <n v="7.2242426412092928E-4"/>
    <n v="0.30942415452510852"/>
  </r>
  <r>
    <s v="KE"/>
    <s v="Kenya"/>
    <n v="45.278271525000001"/>
    <n v="8.2009391602124104"/>
    <x v="80"/>
    <n v="2.2501849895507813"/>
    <n v="1.2785589941269541E-3"/>
    <n v="15.342707929523449"/>
    <n v="306854.15859046899"/>
    <n v="748339.06847937452"/>
    <x v="79"/>
    <n v="53771296"/>
    <n v="38715333.119999997"/>
    <n v="1.9329268488013841E-2"/>
    <n v="142.33223377416951"/>
    <n v="0.318116777376237"/>
    <n v="1.5809384352957055E-2"/>
    <n v="1.3917073311369965E-2"/>
  </r>
  <r>
    <s v="KW"/>
    <s v="Kuwait"/>
    <n v="77.976365324999989"/>
    <n v="12.056330340987801"/>
    <x v="81"/>
    <n v="0.8066465110891089"/>
    <n v="4.0030243461057061E-5"/>
    <n v="0.48036292153268473"/>
    <n v="9607.2584306536937"/>
    <n v="15937.284661141013"/>
    <x v="80"/>
    <n v="4270571"/>
    <s v=""/>
    <s v=""/>
    <n v="2832.865159762559"/>
    <n v="2.7525618385428448E-2"/>
    <n v="2.8474581937275095E-4"/>
    <n v="3.731886125096858E-3"/>
  </r>
  <r>
    <s v="KG"/>
    <s v="Kyrgyzstan"/>
    <n v="15.471697024000001"/>
    <n v="5.4677933067542304"/>
    <x v="1"/>
    <n v="0.150353763"/>
    <n v="4.3087204204434875E-4"/>
    <n v="5.1704645045321849"/>
    <n v="103409.2900906437"/>
    <n v="378248.71676442033"/>
    <x v="1"/>
    <n v="6524195"/>
    <n v="4175484.8000000003"/>
    <n v="9.0587975979321084E-2"/>
    <s v=""/>
    <s v=""/>
    <s v=""/>
    <m/>
  </r>
  <r>
    <s v="LA"/>
    <s v="Lao People's Democratic Republic"/>
    <n v="53.406738000000004"/>
    <n v="4.4689296406406998"/>
    <x v="1"/>
    <n v="3.191163"/>
    <s v=""/>
    <s v=""/>
    <s v=""/>
    <s v=""/>
    <x v="1"/>
    <s v=""/>
    <s v=""/>
    <s v=""/>
    <s v=""/>
    <s v=""/>
    <s v=""/>
    <m/>
  </r>
  <r>
    <s v="LV"/>
    <s v="Latvia"/>
    <n v="16.991869999999999"/>
    <n v="52.323025114469601"/>
    <x v="82"/>
    <n v="3.4874230499999994"/>
    <n v="1.3973347775592243E-4"/>
    <n v="1.6768017330710692"/>
    <n v="33536.034661421385"/>
    <n v="12818.843936509018"/>
    <x v="81"/>
    <n v="1886198"/>
    <n v="584721.38000000012"/>
    <n v="2.1922995079312845E-2"/>
    <n v="1488.1899982040477"/>
    <n v="1.1417809567666656E-2"/>
    <n v="2.3433990647757559E-3"/>
    <n v="6.7961284745869828E-3"/>
  </r>
  <r>
    <s v="LB"/>
    <s v="Lebanon"/>
    <n v="50.02770889166667"/>
    <n v="2.3415967043770198"/>
    <x v="83"/>
    <n v="4.8099999999999996"/>
    <n v="2.2982479894066188E-5"/>
    <n v="0.27578975872879424"/>
    <n v="5515.7951745758846"/>
    <n v="1103.159034915177"/>
    <x v="82"/>
    <n v="6825445"/>
    <n v="1501597.9"/>
    <n v="7.346567512615575E-4"/>
    <n v="668.73360590115578"/>
    <n v="7.4809622920402732E-2"/>
    <n v="7.1926996902126018E-3"/>
    <n v="1.6162448527754265E-4"/>
  </r>
  <r>
    <s v="LS"/>
    <s v="Lesotho"/>
    <n v="129.90602404166665"/>
    <n v="7.4307634318075699"/>
    <x v="84"/>
    <n v="2.6612539213333335"/>
    <n v="6.8202690966644017E-5"/>
    <n v="0.81843229159972819"/>
    <n v="16368.645831994563"/>
    <n v="44056.431030836386"/>
    <x v="83"/>
    <n v="2142249"/>
    <n v="1478151.8099999998"/>
    <n v="2.9805078702191214E-2"/>
    <n v="101.82364693562981"/>
    <n v="1.2757942575342029"/>
    <n v="2.6135912446896614E-2"/>
    <n v="2.0565504304511935E-2"/>
  </r>
  <r>
    <s v="LR"/>
    <s v="Liberia"/>
    <n v="129"/>
    <n v="6.8317838369931403"/>
    <x v="85"/>
    <n v="2.5867698698184309"/>
    <n v="2.1637859361529812E-4"/>
    <n v="2.5965431233835776"/>
    <n v="51930.862467671555"/>
    <n v="152027.24122058225"/>
    <x v="84"/>
    <n v="5057681"/>
    <n v="2377110.0699999998"/>
    <n v="6.3954649445653253E-2"/>
    <n v="56.443514878780292"/>
    <n v="2.2854707095588234"/>
    <n v="4.5829354804955924E-2"/>
    <n v="3.0058685239457025E-2"/>
  </r>
  <r>
    <s v="LY"/>
    <s v="Libya"/>
    <n v="70.66822950000001"/>
    <n v="2.6048304397963098"/>
    <x v="86"/>
    <n v="0.73836699999999988"/>
    <n v="3.9527654445044545E-3"/>
    <n v="47.433185334053455"/>
    <n v="948663.7066810691"/>
    <n v="189732.74133621383"/>
    <x v="85"/>
    <n v="6871292"/>
    <n v="1511684.2399999998"/>
    <n v="0.12551082846257222"/>
    <n v="656.42685421823671"/>
    <n v="0.10765590872140879"/>
    <n v="1.1248275344849332E-3"/>
    <n v="2.7612382261765885E-2"/>
  </r>
  <r>
    <s v="LI"/>
    <s v="Liechtenstein"/>
    <n v="74.523856108333334"/>
    <n v="229.98051296244401"/>
    <x v="87"/>
    <n v="3.1016862999999999"/>
    <n v="3.607376590967351E-7"/>
    <n v="4.3288519091608212E-3"/>
    <n v="86.577038183216416"/>
    <n v="7.5290760132667858"/>
    <x v="86"/>
    <n v="38128"/>
    <n v="32408.799999999999"/>
    <n v="2.3231579118223401E-4"/>
    <n v="15116.902502484185"/>
    <n v="4.9298363931424916E-3"/>
    <n v="2.0518001617661388E-4"/>
    <n v="1.9746842250489892E-4"/>
  </r>
  <r>
    <s v="LT"/>
    <s v="Lithuania"/>
    <n v="13.350754999999999"/>
    <n v="56.628398831923903"/>
    <x v="88"/>
    <n v="1.3803766666666666"/>
    <n v="1.4079823568519182E-4"/>
    <n v="1.6895788282223019"/>
    <n v="33791.576564446041"/>
    <n v="11934.498329977943"/>
    <x v="87"/>
    <n v="2722289"/>
    <n v="789463.81"/>
    <n v="1.5117220294085352E-2"/>
    <n v="1598.0147098507066"/>
    <n v="8.3545883011598085E-3"/>
    <n v="8.6380723416221075E-4"/>
    <n v="4.3839938852847527E-3"/>
  </r>
  <r>
    <s v="LU"/>
    <s v="Luxembourg"/>
    <n v="57.796632100000004"/>
    <n v="118.04517372358499"/>
    <x v="89"/>
    <n v="2.9969949399999996"/>
    <n v="5.8183493402699211E-6"/>
    <n v="6.9820192083239058E-2"/>
    <n v="1396.4038416647811"/>
    <n v="236.58804466408856"/>
    <x v="88"/>
    <n v="625978"/>
    <n v="75117.36"/>
    <n v="3.1495788012796053E-3"/>
    <n v="9721.1884222283425"/>
    <n v="5.9454286440784321E-3"/>
    <n v="3.0829511885060372E-4"/>
    <n v="3.7794945615355263E-4"/>
  </r>
  <r>
    <s v="MO"/>
    <s v="Macau"/>
    <n v="307.74406999999997"/>
    <n v="14.658159973154101"/>
    <x v="1"/>
    <n v="1.9261477111111112"/>
    <s v=""/>
    <s v=""/>
    <s v=""/>
    <s v=""/>
    <x v="1"/>
    <s v=""/>
    <s v=""/>
    <s v=""/>
    <s v=""/>
    <s v=""/>
    <s v=""/>
    <m/>
  </r>
  <r>
    <s v="MG"/>
    <s v="Madagascar"/>
    <n v="63.013284599999999"/>
    <n v="18.003982737157202"/>
    <x v="90"/>
    <n v="5.1408766500000009"/>
    <n v="1.3069874490035129E-3"/>
    <n v="15.683849388042155"/>
    <n v="313676.98776084313"/>
    <n v="348452.88660876849"/>
    <x v="89"/>
    <n v="27691018"/>
    <n v="16891520.98"/>
    <n v="2.062886385550157E-2"/>
    <n v="43.958443845150249"/>
    <n v="1.4334739605881657"/>
    <n v="0.11694855869123702"/>
    <n v="1.2583606951855959E-2"/>
  </r>
  <r>
    <s v="MY"/>
    <s v="Malaysia"/>
    <n v="31.849501950000001"/>
    <n v="46.821793460815201"/>
    <x v="91"/>
    <n v="0.88509553100000005"/>
    <n v="7.3808088721060068E-4"/>
    <n v="8.8569706465272073"/>
    <n v="177139.41293054415"/>
    <n v="75665.368554833665"/>
    <x v="90"/>
    <n v="32365999"/>
    <n v="7120519.7799999993"/>
    <n v="1.0626382749102296E-2"/>
    <n v="948.12125019179473"/>
    <n v="3.3592224563638022E-2"/>
    <n v="9.3352567598390475E-4"/>
    <n v="2.337804204802505E-3"/>
  </r>
  <r>
    <s v="MV"/>
    <s v="Maldives"/>
    <n v="80.00561056976666"/>
    <n v="5.8825890844022997"/>
    <x v="92"/>
    <n v="3.2370935000000003"/>
    <n v="6.7492852347131085E-7"/>
    <n v="8.0991422816557301E-3"/>
    <n v="161.98284563311461"/>
    <n v="550.71956687443139"/>
    <x v="91"/>
    <n v="540544"/>
    <n v="351353.60000000003"/>
    <n v="1.5674225819073187E-3"/>
    <n v="856.41106793657536"/>
    <n v="9.3419636393222982E-2"/>
    <n v="3.7798361338316276E-3"/>
    <n v="1.0188246782397573E-3"/>
  </r>
  <r>
    <s v="ML"/>
    <s v="Mali"/>
    <n v="115.39818750000001"/>
    <n v="3.4524057141442901"/>
    <x v="93"/>
    <n v="3.2813469000000004"/>
    <n v="2.7411291044892845E-3"/>
    <n v="32.893549253871413"/>
    <n v="657870.98507742828"/>
    <n v="131574.19701548567"/>
    <x v="92"/>
    <n v="20250833"/>
    <n v="11340466.48"/>
    <n v="1.1602185610929619E-2"/>
    <n v="74.566848904833847"/>
    <n v="1.5475803147760376"/>
    <n v="4.4005438719662525E-2"/>
    <n v="6.4972239421205872E-3"/>
  </r>
  <r>
    <s v="MT"/>
    <s v="Malta"/>
    <n v="35.589876283333332"/>
    <n v="87.362512320059693"/>
    <x v="94"/>
    <n v="2.0089503433962261"/>
    <n v="7.214753181934702E-7"/>
    <n v="8.6577038183216423E-3"/>
    <n v="173.15407636643283"/>
    <n v="39.640361012528743"/>
    <x v="93"/>
    <n v="441543"/>
    <n v="30908.00999999998"/>
    <n v="1.2825271187801729E-3"/>
    <n v="2536.4351254913468"/>
    <n v="1.4031455378319216E-2"/>
    <n v="7.9203695107599539E-4"/>
    <n v="8.9776898314612044E-5"/>
  </r>
  <r>
    <s v="MH"/>
    <s v="Marshall Islands"/>
    <n v="75.779166666666683"/>
    <n v="2.7512354174829499"/>
    <x v="95"/>
    <s v=""/>
    <n v="4.0146610447862455E-7"/>
    <n v="4.8175932537434943E-3"/>
    <n v="96.351865074869892"/>
    <n v="19.270373014973977"/>
    <x v="94"/>
    <n v="59190"/>
    <n v="17757.000000000004"/>
    <n v="1.0852268409626612E-3"/>
    <n v="315.68029947671465"/>
    <n v="0.24005035091604232"/>
    <s v=""/>
    <n v="3.2556805228879838E-4"/>
  </r>
  <r>
    <s v="MQ"/>
    <s v="Martinique"/>
    <n v="57.529617000000002"/>
    <n v="14.016667346028401"/>
    <x v="1"/>
    <n v="3.4608014999999996"/>
    <n v="2.3797048801703978E-6"/>
    <n v="2.8556458562044775E-2"/>
    <n v="571.12917124089552"/>
    <n v="814.92862339024418"/>
    <x v="1"/>
    <n v="375265"/>
    <n v="30021.199999999986"/>
    <n v="2.7145104905541569E-2"/>
    <s v=""/>
    <s v=""/>
    <s v=""/>
    <m/>
  </r>
  <r>
    <s v="MR"/>
    <s v="Mauritania"/>
    <n v="712.46471108333321"/>
    <n v="1.4696935964528901"/>
    <x v="96"/>
    <n v="5.5632822000000006"/>
    <n v="2.3154412117071164E-3"/>
    <n v="27.785294540485395"/>
    <n v="555705.89080970793"/>
    <n v="111141.17816194159"/>
    <x v="95"/>
    <n v="4649658"/>
    <n v="1999352.9400000002"/>
    <n v="5.5588573652204487E-2"/>
    <n v="133.40637238380091"/>
    <n v="5.3405598124924758"/>
    <n v="4.1701772565967257E-2"/>
    <n v="2.390308667044793E-2"/>
  </r>
  <r>
    <s v="MU"/>
    <s v="Mauritius"/>
    <n v="50.588439999999999"/>
    <n v="7.2830988836250796"/>
    <x v="97"/>
    <n v="0.75315179333333337"/>
    <n v="4.5615858827716181E-6"/>
    <n v="5.4739030593259415E-2"/>
    <n v="1094.7806118651883"/>
    <n v="3006.3593241240569"/>
    <x v="96"/>
    <n v="1271768"/>
    <n v="750343.12000000011"/>
    <n v="4.0066460849591803E-3"/>
    <n v="934.02865153727987"/>
    <n v="5.416155052282233E-2"/>
    <n v="8.0634763408354913E-4"/>
    <n v="2.3639211901259169E-3"/>
  </r>
  <r>
    <s v="YT"/>
    <s v="Mayotte"/>
    <n v="41.812137250000006"/>
    <n v="3.52413931018171"/>
    <x v="1"/>
    <n v="0.82464060606060607"/>
    <n v="8.4366065433913861E-7"/>
    <n v="1.0123927852069663E-2"/>
    <n v="202.47855704139326"/>
    <n v="40.495711408278652"/>
    <x v="1"/>
    <n v="272815"/>
    <n v="147320.1"/>
    <n v="2.7488245940831326E-4"/>
    <s v=""/>
    <s v=""/>
    <s v=""/>
    <m/>
  </r>
  <r>
    <s v="MX"/>
    <s v="Mexico"/>
    <n v="29.006646239999998"/>
    <n v="16.1892921509709"/>
    <x v="98"/>
    <n v="3.618525"/>
    <n v="4.3670377358810131E-3"/>
    <n v="52.404452830572154"/>
    <n v="1048089.0566114431"/>
    <n v="1294792.9370075483"/>
    <x v="97"/>
    <n v="128932753"/>
    <n v="20629240.480000004"/>
    <n v="6.2764934960298058E-2"/>
    <n v="807.2094819388318"/>
    <n v="3.5934471644620804E-2"/>
    <n v="4.4827582938058233E-3"/>
    <n v="1.0042389593647692E-2"/>
  </r>
  <r>
    <s v="FM"/>
    <s v="Micronesia (Federated States of)"/>
    <n v="105"/>
    <n v="4.49209439868602"/>
    <x v="1"/>
    <n v="7.8484273333333334"/>
    <s v=""/>
    <s v=""/>
    <s v=""/>
    <s v=""/>
    <x v="1"/>
    <s v=""/>
    <s v=""/>
    <s v=""/>
    <s v=""/>
    <s v=""/>
    <s v=""/>
    <m/>
  </r>
  <r>
    <s v="MD"/>
    <s v="Moldova"/>
    <n v="9.953854999999999"/>
    <n v="27.4842774331015"/>
    <x v="99"/>
    <n v="0.32116624999999999"/>
    <n v="7.3794124682643406E-5"/>
    <n v="0.88552949619172083"/>
    <n v="17710.589923834417"/>
    <n v="12887.797372110752"/>
    <x v="98"/>
    <n v="4033963"/>
    <n v="2299358.91"/>
    <n v="5.6049524569919146E-3"/>
    <n v="352.52990818703341"/>
    <n v="2.8235490858605446E-2"/>
    <n v="9.110326316756264E-4"/>
    <n v="3.1948229004853915E-3"/>
  </r>
  <r>
    <s v="MC"/>
    <s v="Monaco"/>
    <n v="37.612717949999997"/>
    <n v="104.975164529105"/>
    <x v="100"/>
    <n v="1.0844830683333333"/>
    <n v="5.8183493402699209E-9"/>
    <n v="6.982019208323905E-5"/>
    <n v="1.396403841664781"/>
    <n v="0.26604461120470446"/>
    <x v="99"/>
    <n v="39242"/>
    <s v=""/>
    <s v=""/>
    <n v="15485.751496700554"/>
    <n v="2.4288597139127469E-3"/>
    <n v="7.0031026170373263E-5"/>
    <n v="6.7795884818486435E-6"/>
  </r>
  <r>
    <s v="MN"/>
    <s v="Mongolia"/>
    <n v="11.130833333333333"/>
    <n v="5.25441787855019"/>
    <x v="101"/>
    <n v="0.60433333333333339"/>
    <n v="3.4900379398221273E-3"/>
    <n v="41.880455277865529"/>
    <n v="837609.10555731063"/>
    <n v="3188208.9507065453"/>
    <x v="100"/>
    <n v="3278290"/>
    <n v="1081835.7"/>
    <n v="2.9470361818403159"/>
    <n v="344.58226651959217"/>
    <n v="3.2302397467399734E-2"/>
    <n v="1.7538143777313983E-3"/>
    <n v="0.97252194000730419"/>
  </r>
  <r>
    <s v="ME"/>
    <s v="Montenegro"/>
    <n v="27.854529750000001"/>
    <n v="25.072786704817702"/>
    <x v="102"/>
    <n v="2.1238080999999998"/>
    <n v="3.0214688124021698E-5"/>
    <n v="0.36257625748826039"/>
    <n v="7251.525149765208"/>
    <n v="5784.3790840942602"/>
    <x v="101"/>
    <n v="628066"/>
    <n v="200981.11999999997"/>
    <n v="2.8780708775502203E-2"/>
    <n v="737.17137710978841"/>
    <n v="3.7785690837873608E-2"/>
    <n v="2.8810235529311617E-3"/>
    <n v="9.2098268081607024E-3"/>
  </r>
  <r>
    <s v="MS"/>
    <s v="Montserrat"/>
    <n v="71.04401279999999"/>
    <s v=""/>
    <x v="1"/>
    <n v="4.008559749999999"/>
    <n v="2.2691562427052692E-7"/>
    <n v="2.7229874912463232E-3"/>
    <n v="54.459749824926462"/>
    <s v=""/>
    <x v="1"/>
    <n v="4992"/>
    <n v="4492.8"/>
    <s v=""/>
    <s v=""/>
    <s v=""/>
    <s v=""/>
    <m/>
  </r>
  <r>
    <s v="MA"/>
    <s v="Morocco"/>
    <n v="32.739455666666657"/>
    <n v="6.5461589405561096"/>
    <x v="103"/>
    <n v="0.88412515999999985"/>
    <n v="1.002600503267292E-3"/>
    <n v="12.031206039207504"/>
    <n v="240624.12078415009"/>
    <n v="735161.254009236"/>
    <x v="102"/>
    <n v="36910560"/>
    <n v="13287801.6"/>
    <n v="5.5326025789641228E-2"/>
    <n v="268.51671952767748"/>
    <n v="0.12192706556320052"/>
    <n v="3.2926261037122058E-3"/>
    <n v="1.9917369284270844E-2"/>
  </r>
  <r>
    <s v="MZ"/>
    <s v="Mozambique"/>
    <n v="111.86491000000001"/>
    <n v="3.4735250848053401"/>
    <x v="104"/>
    <n v="2.791652"/>
    <n v="1.7665846817407744E-3"/>
    <n v="21.199016180889291"/>
    <n v="423980.32361778582"/>
    <n v="84796.064723557167"/>
    <x v="103"/>
    <n v="31255435"/>
    <n v="19378369.699999999"/>
    <n v="4.3758100416237374E-3"/>
    <n v="41.943227264772858"/>
    <n v="2.6670553816432898"/>
    <n v="6.6557873154997865E-2"/>
    <n v="2.713002225806717E-3"/>
  </r>
  <r>
    <s v="MM"/>
    <s v="Myanmar"/>
    <n v="27.325971156000001"/>
    <n v="7.1059436949922699"/>
    <x v="105"/>
    <n v="0.77955656320000011"/>
    <n v="1.4676029825416641E-3"/>
    <n v="17.611235790499968"/>
    <n v="352224.71580999938"/>
    <n v="991352.39717202005"/>
    <x v="104"/>
    <n v="54409800"/>
    <n v="37542762"/>
    <n v="2.6405952688617316E-2"/>
    <n v="118.18146862266316"/>
    <n v="0.23122043984110563"/>
    <n v="6.5962673529554351E-3"/>
    <n v="1.822010735514595E-2"/>
  </r>
  <r>
    <s v="NA"/>
    <s v="Namibia"/>
    <n v="105.60472845000001"/>
    <n v="3.9079836198194902"/>
    <x v="106"/>
    <n v="22.365057672222221"/>
    <n v="1.8495019781889607E-3"/>
    <n v="22.194023738267529"/>
    <n v="443880.47476535058"/>
    <n v="88776.094953070118"/>
    <x v="105"/>
    <n v="2540905"/>
    <n v="1143407.25"/>
    <n v="7.7641710731736327E-2"/>
    <n v="457.95241044454309"/>
    <n v="0.23060197095040399"/>
    <n v="4.8837078181359579E-2"/>
    <n v="3.4938769829281346E-2"/>
  </r>
  <r>
    <s v="NP"/>
    <s v="Nepal"/>
    <n v="13.145025243366666"/>
    <n v="5.2166218784751797"/>
    <x v="107"/>
    <n v="0.61407682799999996"/>
    <n v="3.2203399928525957E-4"/>
    <n v="3.8644079914231151"/>
    <n v="77288.159828462303"/>
    <n v="296314.97788777307"/>
    <x v="106"/>
    <n v="29136808"/>
    <n v="23018078.32"/>
    <n v="1.2873141439887718E-2"/>
    <n v="86.554303919140395"/>
    <n v="0.15187026696727682"/>
    <n v="7.0947000922527738E-3"/>
    <n v="1.0169781737511298E-2"/>
  </r>
  <r>
    <s v="NC"/>
    <s v="New Caledonia"/>
    <n v="42.446544000000003"/>
    <n v="15.147282911246201"/>
    <x v="10"/>
    <n v="6.4932743800000008"/>
    <n v="4.1065909643625101E-5"/>
    <n v="0.4927909157235012"/>
    <n v="9855.8183144700233"/>
    <n v="13013.315156545343"/>
    <x v="10"/>
    <n v="285498"/>
    <n v="79939.44"/>
    <n v="0.16278967123794391"/>
    <n v="0"/>
    <s v=""/>
    <s v=""/>
    <m/>
  </r>
  <r>
    <s v="NZ"/>
    <s v="New Zealand"/>
    <n v="62.941690000000001"/>
    <n v="66.659288762298104"/>
    <x v="108"/>
    <n v="6.9947499999999998"/>
    <n v="5.9152248567854158E-4"/>
    <n v="7.0982698281424987"/>
    <n v="141965.39656284999"/>
    <n v="42594.332822568111"/>
    <x v="107"/>
    <n v="4822233"/>
    <n v="626890.29"/>
    <n v="6.7945433997020604E-2"/>
    <n v="3535.6319287731599"/>
    <n v="1.7802104763161911E-2"/>
    <n v="1.9783592129815194E-3"/>
    <n v="8.8329064196126794E-3"/>
  </r>
  <r>
    <s v="NI"/>
    <s v="Nicaragua"/>
    <n v="52.495000000000005"/>
    <n v="6.6491909294092197"/>
    <x v="109"/>
    <n v="0.94"/>
    <n v="2.7034378374630162E-4"/>
    <n v="3.2441254049556196"/>
    <n v="64882.50809911239"/>
    <n v="195159.10668811909"/>
    <x v="108"/>
    <n v="6624554"/>
    <n v="2848558.22"/>
    <n v="6.8511538685742251E-2"/>
    <n v="168.37932749698408"/>
    <n v="0.31176630041440373"/>
    <n v="5.582633058187245E-3"/>
    <n v="2.9459961634869167E-2"/>
  </r>
  <r>
    <s v="NE"/>
    <s v="Niger"/>
    <n v="40.004705000000001"/>
    <n v="2.7718821890322101"/>
    <x v="110"/>
    <n v="1.2817121615999998"/>
    <n v="2.845609203592512E-3"/>
    <n v="34.147310443110143"/>
    <n v="682946.20886220282"/>
    <n v="136589.24177244055"/>
    <x v="109"/>
    <n v="24206644"/>
    <n v="20091514.52"/>
    <n v="6.7983546803539107E-3"/>
    <n v="47.702262855002374"/>
    <n v="0.83863327661414799"/>
    <n v="2.6869001277694964E-2"/>
    <n v="5.6426343846937461E-3"/>
  </r>
  <r>
    <s v="NG"/>
    <s v="Nigeria"/>
    <n v="88.57523840195833"/>
    <n v="3.34206703338105"/>
    <x v="111"/>
    <n v="0.87546506666666668"/>
    <n v="2.0460225455059176E-3"/>
    <n v="24.552270546071011"/>
    <n v="491045.4109214202"/>
    <n v="98209.082184284038"/>
    <x v="110"/>
    <n v="206139589"/>
    <n v="98947002.719999999"/>
    <n v="9.925422648950355E-4"/>
    <n v="168.98149827125391"/>
    <n v="0.52417122174982045"/>
    <n v="5.1808338523626129E-3"/>
    <n v="4.7642028714961704E-4"/>
  </r>
  <r>
    <s v="MK"/>
    <s v="Northern Macedonia"/>
    <n v="29.793872304000001"/>
    <n v="11.484042973000401"/>
    <x v="1"/>
    <n v="0.96028540800000006"/>
    <s v=""/>
    <s v=""/>
    <s v=""/>
    <s v=""/>
    <x v="1"/>
    <s v=""/>
    <s v=""/>
    <s v=""/>
    <s v=""/>
    <s v=""/>
    <s v=""/>
    <m/>
  </r>
  <r>
    <s v="NO"/>
    <s v="Norway"/>
    <n v="79.158372687500005"/>
    <n v="67.313393343099804"/>
    <x v="112"/>
    <n v="5.8145771249999996"/>
    <n v="8.2056762580760725E-4"/>
    <n v="9.8468115096912872"/>
    <n v="196936.23019382573"/>
    <n v="58513.237979262674"/>
    <x v="111"/>
    <n v="5421241"/>
    <n v="921610.9700000002"/>
    <n v="6.3490170889852426E-2"/>
    <n v="6811.2054644675127"/>
    <n v="1.16217860554128E-2"/>
    <n v="8.5367812721746635E-4"/>
    <n v="1.0793329051274916E-2"/>
  </r>
  <r>
    <s v="OM"/>
    <s v="Oman"/>
    <n v="91.036050000000003"/>
    <n v="12.250029798746001"/>
    <x v="113"/>
    <n v="2.12372615"/>
    <n v="6.9528692781291529E-4"/>
    <n v="8.3434431337549828"/>
    <n v="166868.86267509966"/>
    <n v="272438.29674958263"/>
    <x v="112"/>
    <n v="5106626"/>
    <n v="663861.38"/>
    <n v="0.41038431358905475"/>
    <n v="1376.7651901343791"/>
    <n v="6.6123149141441059E-2"/>
    <n v="1.5425478253068804E-3"/>
    <n v="5.3349960766577116E-2"/>
  </r>
  <r>
    <s v="PK"/>
    <s v="Pakistan"/>
    <n v="20.43080636454"/>
    <n v="2.13799318476058"/>
    <x v="114"/>
    <n v="0.58609632457687499"/>
    <n v="1.7317618609392588E-3"/>
    <n v="20.781142331271106"/>
    <n v="415622.84662542213"/>
    <n v="83124.56932508442"/>
    <x v="113"/>
    <n v="220892340"/>
    <n v="143580021"/>
    <n v="5.7894245136713295E-4"/>
    <n v="123.52547223694872"/>
    <n v="0.16539751675953338"/>
    <n v="4.7447406106864726E-3"/>
    <n v="3.7631259338863636E-4"/>
  </r>
  <r>
    <s v="PW"/>
    <s v="Palau"/>
    <n v="89.974999999999994"/>
    <n v="4.2377443355513096"/>
    <x v="115"/>
    <n v="1.6666666666666665"/>
    <n v="1.0356661825680459E-6"/>
    <n v="1.2427994190816551E-2"/>
    <n v="248.55988381633102"/>
    <n v="49.711976763266208"/>
    <x v="114"/>
    <n v="18094"/>
    <s v=""/>
    <s v=""/>
    <n v="1305.0562163772081"/>
    <n v="6.8943390231700166E-2"/>
    <n v="1.2770841943447286E-3"/>
    <n v="2.7474288030986077E-3"/>
  </r>
  <r>
    <s v="PS"/>
    <s v="Palestine, State of"/>
    <n v="28.287083333333328"/>
    <n v="3.1308130904947098"/>
    <x v="1"/>
    <n v="1.7080605"/>
    <s v=""/>
    <s v=""/>
    <s v=""/>
    <s v=""/>
    <x v="1"/>
    <s v=""/>
    <s v=""/>
    <s v=""/>
    <s v=""/>
    <s v=""/>
    <s v=""/>
    <m/>
  </r>
  <r>
    <s v="PA"/>
    <s v="Panama"/>
    <n v="66.052140000000009"/>
    <n v="36.554168735333803"/>
    <x v="116"/>
    <n v="4.4895833999999999"/>
    <n v="1.6700408111376753E-4"/>
    <n v="2.0040489733652103"/>
    <n v="40080.979467304205"/>
    <n v="21929.635307811735"/>
    <x v="115"/>
    <n v="4314767"/>
    <n v="1380725.4399999997"/>
    <n v="1.5882690846785397E-2"/>
    <n v="1299.3811399101671"/>
    <n v="5.0833537575100202E-2"/>
    <n v="3.4551705131801343E-3"/>
    <n v="5.082461070971326E-3"/>
  </r>
  <r>
    <s v="PG"/>
    <s v="Papua New Guinea"/>
    <n v="48.945335541666672"/>
    <n v="2.67386106417338"/>
    <x v="117"/>
    <n v="2.2622640000000001"/>
    <n v="1.0173383821461958E-3"/>
    <n v="12.20806058575435"/>
    <n v="244161.211715087"/>
    <n v="48832.242343017402"/>
    <x v="116"/>
    <n v="8947024"/>
    <n v="7783910.8799999999"/>
    <n v="6.2734842543594746E-3"/>
    <n v="233.44783312033647"/>
    <n v="0.20966283939091687"/>
    <n v="9.6906618055172099E-3"/>
    <n v="5.4579313012927426E-3"/>
  </r>
  <r>
    <s v="PY"/>
    <s v="Paraguay"/>
    <n v="35.568550000000002"/>
    <n v="16.498967788952999"/>
    <x v="118"/>
    <n v="2.5338983333333336"/>
    <n v="8.9252315209872543E-4"/>
    <n v="10.710277825184706"/>
    <n v="214205.55650369413"/>
    <n v="259659.34262519982"/>
    <x v="117"/>
    <n v="7132538"/>
    <n v="2710364.44"/>
    <n v="9.5802372106534806E-2"/>
    <n v="483.80630136572444"/>
    <n v="7.3518161916441463E-2"/>
    <n v="5.237423171588416E-3"/>
    <n v="3.6404901400483226E-2"/>
  </r>
  <r>
    <s v="PE"/>
    <s v="Peru"/>
    <n v="39.868882309999996"/>
    <n v="7.9840479180942001"/>
    <x v="119"/>
    <n v="1.153810518"/>
    <n v="2.8754922458041382E-3"/>
    <n v="34.505906949649656"/>
    <n v="690118.13899299316"/>
    <n v="1728742.4776822357"/>
    <x v="118"/>
    <n v="32971854"/>
    <n v="6924089.3399999989"/>
    <n v="0.24967073542731555"/>
    <n v="578.436320635843"/>
    <n v="6.8925274723714347E-2"/>
    <n v="1.9947062050524075E-3"/>
    <n v="5.2430854439736253E-2"/>
  </r>
  <r>
    <s v="PH"/>
    <s v="Philippines"/>
    <n v="53.711497207499995"/>
    <n v="8.76941734334366"/>
    <x v="120"/>
    <n v="1.7718996186666667"/>
    <n v="6.6983164944923437E-4"/>
    <n v="8.0379797933908126"/>
    <n v="160759.59586781624"/>
    <n v="366636.89176531037"/>
    <x v="119"/>
    <n v="109581078"/>
    <n v="58077971.340000004"/>
    <n v="6.3128391592561835E-3"/>
    <n v="271.00769367778838"/>
    <n v="0.19819178001403787"/>
    <n v="6.5381893577285202E-3"/>
    <n v="3.3458047544057778E-3"/>
  </r>
  <r>
    <s v="PL"/>
    <s v="Poland"/>
    <n v="16.659235895999998"/>
    <n v="55.403268607352302"/>
    <x v="121"/>
    <n v="0.63955374999999992"/>
    <n v="6.8793835259615434E-4"/>
    <n v="8.2552602311538514"/>
    <n v="165105.20462307704"/>
    <n v="59601.250530250021"/>
    <x v="120"/>
    <n v="37846611"/>
    <n v="15138644.4"/>
    <n v="3.9370269196791503E-3"/>
    <n v="1289.0401849508737"/>
    <n v="1.2923752176612627E-2"/>
    <n v="4.9614725550574965E-4"/>
    <n v="1.5748107678716602E-3"/>
  </r>
  <r>
    <s v="PT"/>
    <s v="Portugal"/>
    <n v="33.310133725"/>
    <n v="37.992336424435301"/>
    <x v="122"/>
    <n v="3.8453349999999995"/>
    <n v="2.0575428771996523E-4"/>
    <n v="2.4690514526395826"/>
    <n v="49381.029052791651"/>
    <n v="25995.257833646447"/>
    <x v="121"/>
    <n v="10196709"/>
    <n v="3466881.0599999996"/>
    <n v="7.4981683489442957E-3"/>
    <n v="1963.5462102349277"/>
    <n v="1.6964272881061771E-2"/>
    <n v="1.9583623649681897E-3"/>
    <n v="2.5493772386410603E-3"/>
  </r>
  <r>
    <s v="PR"/>
    <s v="Puerto Rico"/>
    <n v="46.49"/>
    <n v="47.874082504067196"/>
    <x v="123"/>
    <n v="4"/>
    <n v="1.9927846490424482E-5"/>
    <n v="0.23913415788509379"/>
    <n v="4782.6831577018756"/>
    <n v="1998.0260331027994"/>
    <x v="122"/>
    <n v="2860853"/>
    <s v=""/>
    <s v=""/>
    <n v="2635.1577891667089"/>
    <n v="1.7642207305810367E-2"/>
    <n v="1.5179356683854906E-3"/>
    <n v="6.9840220140734229E-4"/>
  </r>
  <r>
    <s v="QA"/>
    <s v="Qatar"/>
    <n v="116.72616499999999"/>
    <n v="23.975950123090399"/>
    <x v="124"/>
    <n v="3.2042476666666664"/>
    <n v="2.6083660092430058E-5"/>
    <n v="0.3130039211091607"/>
    <n v="6260.0784221832137"/>
    <n v="5221.9648356328125"/>
    <x v="123"/>
    <n v="2881053"/>
    <n v="115242.1200000001"/>
    <n v="4.5312988303519652E-2"/>
    <n v="5492.3389084237306"/>
    <n v="2.1252542304149205E-2"/>
    <n v="5.8340312207468405E-4"/>
    <n v="1.8125195321407877E-3"/>
  </r>
  <r>
    <s v="RE"/>
    <s v="Réunion"/>
    <n v="30.993980016666665"/>
    <n v="16.351861610481802"/>
    <x v="1"/>
    <n v="0.76044668857142861"/>
    <n v="5.614707113360474E-6"/>
    <n v="6.7376485360325686E-2"/>
    <n v="1347.5297072065136"/>
    <n v="1648.1667216932974"/>
    <x v="1"/>
    <n v="895312"/>
    <n v="0"/>
    <s v=""/>
    <s v=""/>
    <s v=""/>
    <s v=""/>
    <m/>
  </r>
  <r>
    <s v="RO"/>
    <s v="Romania"/>
    <n v="10.589240500000001"/>
    <n v="61.081538971650502"/>
    <x v="125"/>
    <n v="1.1831799999999999"/>
    <n v="5.1707088752044755E-4"/>
    <n v="6.2048506502453709"/>
    <n v="124097.01300490742"/>
    <n v="40633.230627179844"/>
    <x v="124"/>
    <n v="19237691"/>
    <n v="8656960.9499999993"/>
    <n v="4.6937061241081202E-3"/>
    <n v="1033.324111310915"/>
    <n v="1.0247743553149146E-2"/>
    <n v="1.1450231220279685E-3"/>
    <n v="2.1121677558486539E-3"/>
  </r>
  <r>
    <s v="RU"/>
    <s v="Russia"/>
    <n v="7.5019999999999998"/>
    <n v="24.979727195210899"/>
    <x v="126"/>
    <n v="0.28983774000000007"/>
    <n v="3.6790249084133031E-2"/>
    <n v="441.48298900959639"/>
    <n v="8829659.7801919281"/>
    <n v="7069460.535889877"/>
    <x v="125"/>
    <n v="145934462"/>
    <n v="37942960.120000005"/>
    <n v="0.18631810785272693"/>
    <n v="965.41666666666663"/>
    <n v="7.7707380233059996E-3"/>
    <n v="3.0022036081139413E-4"/>
    <n v="4.8442708041709005E-2"/>
  </r>
  <r>
    <s v="BL"/>
    <s v="Saint Barthélemy (St. Barts)"/>
    <n v="52.169086583333325"/>
    <n v="6.3042930158467003"/>
    <x v="1"/>
    <n v="2.3604440999999996"/>
    <s v=""/>
    <s v=""/>
    <s v=""/>
    <s v=""/>
    <x v="1"/>
    <s v=""/>
    <s v=""/>
    <s v=""/>
    <s v=""/>
    <s v=""/>
    <s v=""/>
    <m/>
  </r>
  <r>
    <s v="SH"/>
    <s v="Saint Helena"/>
    <n v="69.207276266666668"/>
    <s v=""/>
    <x v="1"/>
    <n v="39.865961538461541"/>
    <n v="8.7857075038075818E-7"/>
    <n v="1.0542849004569099E-2"/>
    <n v="210.85698009138198"/>
    <s v=""/>
    <x v="1"/>
    <n v="6077"/>
    <n v="4436.21"/>
    <s v=""/>
    <s v=""/>
    <s v=""/>
    <s v=""/>
    <m/>
  </r>
  <r>
    <s v="KN"/>
    <s v="Saint Kitts and Nevis"/>
    <n v="81.822721616999999"/>
    <n v="7.1070432291532004"/>
    <x v="1"/>
    <n v="3.7002090000000001"/>
    <n v="5.8183493402699215E-7"/>
    <n v="6.9820192083239058E-3"/>
    <n v="139.64038416647813"/>
    <n v="392.96337355504221"/>
    <x v="1"/>
    <s v=""/>
    <s v=""/>
    <s v=""/>
    <s v=""/>
    <s v=""/>
    <s v=""/>
    <m/>
  </r>
  <r>
    <s v="LC"/>
    <s v="Saint Lucia"/>
    <n v="49.952821499999999"/>
    <n v="16.3488358334453"/>
    <x v="1"/>
    <n v="2.6209813749999999"/>
    <n v="1.3731304443037015E-6"/>
    <n v="1.6477565331644416E-2"/>
    <n v="329.55130663288833"/>
    <n v="403.14956978002726"/>
    <x v="1"/>
    <n v="183627"/>
    <n v="148737.87"/>
    <n v="2.7104702372033919E-3"/>
    <s v=""/>
    <s v=""/>
    <s v=""/>
    <m/>
  </r>
  <r>
    <s v="MF"/>
    <s v="Saint Martin (France)"/>
    <n v="24.663476029999998"/>
    <n v="14.487150391504599"/>
    <x v="1"/>
    <n v="3.4608014999999996"/>
    <n v="3.9851707810067954E-7"/>
    <n v="4.7822049372081548E-3"/>
    <n v="95.644098744163102"/>
    <n v="132.03990592967088"/>
    <x v="1"/>
    <s v=""/>
    <s v=""/>
    <s v=""/>
    <s v=""/>
    <s v=""/>
    <s v=""/>
    <m/>
  </r>
  <r>
    <s v="VC"/>
    <s v="Saint Vincent and the Grenadines"/>
    <n v="44.402507999999997"/>
    <n v="15.693952220034999"/>
    <x v="1"/>
    <n v="2.4051358499999997"/>
    <n v="8.7857075038075818E-7"/>
    <n v="1.0542849004569099E-2"/>
    <n v="210.85698009138198"/>
    <n v="268.71112787281282"/>
    <x v="1"/>
    <s v=""/>
    <s v=""/>
    <s v=""/>
    <s v=""/>
    <s v=""/>
    <s v=""/>
    <m/>
  </r>
  <r>
    <s v="WS"/>
    <s v="Samoa"/>
    <n v="192.83590041666668"/>
    <s v=""/>
    <x v="127"/>
    <n v="0.56102249999999998"/>
    <n v="6.3594558289150236E-6"/>
    <n v="7.6313469946980281E-2"/>
    <n v="1526.2693989396057"/>
    <s v=""/>
    <x v="1"/>
    <n v="198414"/>
    <n v="162699.48000000001"/>
    <s v=""/>
    <n v="349.04402884404249"/>
    <n v="0.55246869873493332"/>
    <n v="1.6073115528089216E-3"/>
    <m/>
  </r>
  <r>
    <s v="SM"/>
    <s v="San Marino"/>
    <n v="53.403019999999998"/>
    <n v="24.263273605176199"/>
    <x v="128"/>
    <n v="0.43383266666666664"/>
    <n v="1.338220348262082E-7"/>
    <n v="1.6058644179144984E-3"/>
    <n v="32.117288358289969"/>
    <n v="26.473994301773224"/>
    <x v="126"/>
    <n v="33931"/>
    <n v="1017.9300000000009"/>
    <n v="2.6007676659272446E-2"/>
    <n v="4082.9285001585281"/>
    <n v="1.3079587359398166E-2"/>
    <n v="1.0625526914072147E-4"/>
    <n v="7.802302997781741E-4"/>
  </r>
  <r>
    <s v="ST"/>
    <s v="Sao Tome and Prencipe"/>
    <n v="74"/>
    <n v="1.9924761525741901"/>
    <x v="1"/>
    <n v="30.965899999999998"/>
    <s v=""/>
    <s v=""/>
    <s v=""/>
    <s v=""/>
    <x v="1"/>
    <s v=""/>
    <s v=""/>
    <s v=""/>
    <s v=""/>
    <s v=""/>
    <s v=""/>
    <m/>
  </r>
  <r>
    <s v="SA"/>
    <s v="Saudi Arabia"/>
    <n v="107.2699691"/>
    <n v="12.668875611209801"/>
    <x v="129"/>
    <n v="1.4688523639166668"/>
    <n v="4.8292299524240346E-3"/>
    <n v="57.950759429088414"/>
    <n v="1159015.1885817682"/>
    <n v="1829704.8990776052"/>
    <x v="127"/>
    <n v="34813871"/>
    <n v="5570219.3600000013"/>
    <n v="0.32847986422524028"/>
    <n v="1944.9136215059855"/>
    <n v="5.5154104487652629E-2"/>
    <n v="7.5522755749908577E-4"/>
    <n v="5.2556778276038454E-2"/>
  </r>
  <r>
    <s v="SN"/>
    <s v="Senegal"/>
    <n v="41.3587104"/>
    <n v="5.9297573465537399"/>
    <x v="130"/>
    <n v="0.93924792000000001"/>
    <n v="4.3251281655830488E-4"/>
    <n v="5.1901537986996589"/>
    <n v="103803.07597399318"/>
    <n v="350109.01764579461"/>
    <x v="128"/>
    <n v="16743927"/>
    <n v="8539402.7699999996"/>
    <n v="4.0999239299939309E-2"/>
    <n v="122.13258386682573"/>
    <n v="0.33863780729553583"/>
    <n v="7.6903958817751937E-3"/>
    <n v="2.0909612042969049E-2"/>
  </r>
  <r>
    <s v="RS"/>
    <s v="Serbia"/>
    <n v="18.238441266666669"/>
    <n v="24.7403732137705"/>
    <x v="131"/>
    <n v="1.3015464886666668"/>
    <n v="1.9647402052223469E-4"/>
    <n v="2.3576882462668163"/>
    <n v="47153.764925336327"/>
    <n v="38118.879224578981"/>
    <x v="129"/>
    <n v="8737371"/>
    <n v="3844443.2399999998"/>
    <n v="9.9153185116550146E-3"/>
    <n v="604.36682147832687"/>
    <n v="3.0177767240852277E-2"/>
    <n v="2.1535703854208706E-3"/>
    <n v="4.3627401451282067E-3"/>
  </r>
  <r>
    <s v="SC"/>
    <s v="Seychelles"/>
    <n v="70.556208611999992"/>
    <n v="3.9579533514131202"/>
    <x v="132"/>
    <n v="8.6373176879882809"/>
    <n v="1.0356661825680459E-6"/>
    <n v="1.2427994190816551E-2"/>
    <n v="248.55988381633102"/>
    <n v="49.711976763266208"/>
    <x v="130"/>
    <n v="98347"/>
    <n v="43272.679999999993"/>
    <n v="1.1488074407054571E-3"/>
    <n v="1365.9020756671089"/>
    <n v="5.1655393068745593E-2"/>
    <n v="6.3235262921537043E-3"/>
    <n v="5.05475273910401E-4"/>
  </r>
  <r>
    <s v="SG"/>
    <s v="Singapore"/>
    <n v="33.42871640325"/>
    <n v="72.745410290368199"/>
    <x v="133"/>
    <n v="1.0899753333333333"/>
    <n v="1.5709543218728788E-6"/>
    <n v="1.8851451862474545E-2"/>
    <n v="377.0290372494909"/>
    <n v="103.65713403623792"/>
    <x v="131"/>
    <n v="5850342"/>
    <s v=""/>
    <s v=""/>
    <n v="5515.7316163483201"/>
    <n v="6.0606133018091656E-3"/>
    <n v="1.9761210463952006E-4"/>
    <n v="1.7718132382045002E-5"/>
  </r>
  <r>
    <s v="SX"/>
    <s v="Sint Maarten"/>
    <n v="115"/>
    <n v="4.6891154866603504"/>
    <x v="1"/>
    <n v="4.1691067500000001"/>
    <n v="7.5638541423508979E-8"/>
    <n v="9.0766249708210773E-4"/>
    <n v="18.153249941642155"/>
    <n v="3.6306499883284311"/>
    <x v="1"/>
    <n v="42876"/>
    <n v="1715.0400000000016"/>
    <n v="2.1169477028689871E-3"/>
    <s v=""/>
    <s v=""/>
    <s v=""/>
    <m/>
  </r>
  <r>
    <s v="SK"/>
    <s v="Slovakia"/>
    <n v="19.297909499999999"/>
    <n v="72.256642471117601"/>
    <x v="1"/>
    <n v="3.5495399999999995"/>
    <n v="1.0802929220079163E-4"/>
    <n v="1.2963515064094995"/>
    <n v="25927.030128189988"/>
    <n v="7176.3727849805728"/>
    <x v="1"/>
    <n v="5459642"/>
    <n v="2511435.3199999998"/>
    <n v="2.8574786409313433E-3"/>
    <s v=""/>
    <s v=""/>
    <s v=""/>
    <m/>
  </r>
  <r>
    <s v="SI"/>
    <s v="Slovenia"/>
    <n v="36.411149999999999"/>
    <n v="65.456887669443006"/>
    <x v="134"/>
    <n v="1.7242876533333333"/>
    <n v="4.5243484469938912E-5"/>
    <n v="0.54292181363926695"/>
    <n v="10858.436272785339"/>
    <n v="3317.7368064367474"/>
    <x v="132"/>
    <n v="2078938"/>
    <n v="935522.09999999986"/>
    <n v="3.5464013158393029E-3"/>
    <n v="2176.3261138487842"/>
    <n v="1.6730557873795713E-2"/>
    <n v="7.9229286565144831E-4"/>
    <n v="1.5958805921276861E-3"/>
  </r>
  <r>
    <s v="SO"/>
    <s v="Somalia"/>
    <n v="19.149999999999999"/>
    <n v="1.14416411228604"/>
    <x v="10"/>
    <n v="0.6"/>
    <n v="1.4093031221521597E-3"/>
    <n v="16.911637465825915"/>
    <n v="338232.74931651831"/>
    <n v="67646.549863303662"/>
    <x v="10"/>
    <n v="15893222"/>
    <n v="8423407.6600000001"/>
    <n v="8.0307819108096767E-3"/>
    <n v="0"/>
    <s v=""/>
    <s v=""/>
    <m/>
  </r>
  <r>
    <s v="ZA"/>
    <s v="South Africa"/>
    <n v="60.060463920000004"/>
    <n v="14.041609414675699"/>
    <x v="135"/>
    <n v="2.6729571178666669"/>
    <n v="2.7251751905982644E-3"/>
    <n v="32.702102287179173"/>
    <n v="654042.04574358347"/>
    <n v="931577.03854090429"/>
    <x v="133"/>
    <n v="59308690"/>
    <n v="19571867.699999999"/>
    <n v="4.7597758825076483E-2"/>
    <n v="531.05047124945452"/>
    <n v="0.11309746845472118"/>
    <n v="5.0333391317358943E-3"/>
    <n v="1.5707260412275239E-2"/>
  </r>
  <r>
    <s v="KR"/>
    <s v="South Korea"/>
    <n v="31.14525081133333"/>
    <n v="40.8089875207692"/>
    <x v="1"/>
    <n v="4.7169059750400004"/>
    <n v="2.1842665258307311E-4"/>
    <n v="2.6211198309968773"/>
    <n v="52422.396619937543"/>
    <n v="25691.593839841211"/>
    <x v="1"/>
    <n v="51269185"/>
    <n v="9228453.3000000026"/>
    <n v="2.7839544726136504E-3"/>
    <s v=""/>
    <s v=""/>
    <s v=""/>
    <m/>
  </r>
  <r>
    <s v="ES"/>
    <s v="Spain"/>
    <n v="43.430410583333334"/>
    <n v="55.836328569089602"/>
    <x v="136"/>
    <n v="1.2423389999999999"/>
    <n v="1.1205442627439037E-3"/>
    <n v="13.446531152926845"/>
    <n v="268930.6230585369"/>
    <n v="96328.189890126145"/>
    <x v="134"/>
    <n v="46754778"/>
    <n v="9350955.5999999978"/>
    <n v="1.0301427363223302E-2"/>
    <n v="2532.4467491908249"/>
    <n v="1.714958492106906E-2"/>
    <n v="4.9056865673363355E-4"/>
    <n v="2.0602854726446598E-3"/>
  </r>
  <r>
    <s v="LK"/>
    <s v="Sri Lanka"/>
    <n v="9.5754463566666654"/>
    <n v="20.730858155733699"/>
    <x v="137"/>
    <n v="0.37552151297163461"/>
    <n v="1.4087387422661533E-4"/>
    <n v="1.6904864907193839"/>
    <n v="33809.729814387676"/>
    <n v="32617.781242246019"/>
    <x v="135"/>
    <n v="21413249"/>
    <n v="17558864.18"/>
    <n v="1.8576247818693488E-3"/>
    <n v="340.04726039129326"/>
    <n v="2.8159163363492987E-2"/>
    <n v="1.1043215361874143E-3"/>
    <n v="1.5232523211328659E-3"/>
  </r>
  <r>
    <s v="PM"/>
    <s v="St. Pierre and Miquelon"/>
    <n v="48.851626250000002"/>
    <n v="30.308149769213799"/>
    <x v="1"/>
    <s v=""/>
    <s v=""/>
    <s v=""/>
    <s v=""/>
    <s v=""/>
    <x v="1"/>
    <s v=""/>
    <s v=""/>
    <s v=""/>
    <s v=""/>
    <s v=""/>
    <s v=""/>
    <m/>
  </r>
  <r>
    <s v="SR"/>
    <s v="Suriname"/>
    <n v="28.613819025000002"/>
    <n v="4.4220466873993596"/>
    <x v="138"/>
    <n v="1.9414417332291665"/>
    <n v="3.5045081746313791E-4"/>
    <n v="4.2054098095576551"/>
    <n v="84108.196191153096"/>
    <n v="16821.639238230619"/>
    <x v="136"/>
    <n v="586632"/>
    <n v="205321.19999999998"/>
    <n v="8.1928408942820413E-2"/>
    <n v="501.26371723890321"/>
    <n v="5.7083363588756618E-2"/>
    <n v="3.8730944739490724E-3"/>
    <n v="2.8674943129987144E-2"/>
  </r>
  <r>
    <s v="SE"/>
    <s v="Sweden"/>
    <n v="48.397379000000001"/>
    <n v="81.291676238668302"/>
    <x v="139"/>
    <n v="1.4482062674999998"/>
    <n v="9.2181854102698442E-4"/>
    <n v="11.061822492323813"/>
    <n v="221236.44984647626"/>
    <n v="54430.283660761794"/>
    <x v="137"/>
    <n v="10099265"/>
    <n v="1211911.8"/>
    <n v="4.4912743370236839E-2"/>
    <n v="4549.0883655050511"/>
    <n v="1.0638918198861324E-2"/>
    <n v="3.1835087629457739E-4"/>
    <n v="5.3895292044284209E-3"/>
  </r>
  <r>
    <s v="CH"/>
    <s v="Switzerland"/>
    <n v="69.370361083333336"/>
    <n v="110.45171863353001"/>
    <x v="140"/>
    <n v="5.2407803000000008"/>
    <n v="8.8770555884498187E-5"/>
    <n v="1.0652466706139783"/>
    <n v="21304.933412279566"/>
    <n v="3857.7821469609967"/>
    <x v="138"/>
    <n v="8654622"/>
    <n v="2250201.7200000002"/>
    <n v="1.7144161399721071E-3"/>
    <n v="6901.5090134789216"/>
    <n v="1.0051477285308221E-2"/>
    <n v="7.5936730500018889E-4"/>
    <n v="4.4574819639274792E-4"/>
  </r>
  <r>
    <s v="SY"/>
    <s v="Syria"/>
    <n v="6.6930000000000005"/>
    <n v="0.75836009063605903"/>
    <x v="1"/>
    <n v="7.1537500000000005"/>
    <n v="4.1252096822513737E-4"/>
    <n v="4.9502516187016488"/>
    <n v="99005.032374032977"/>
    <n v="19801.006474806596"/>
    <x v="1"/>
    <n v="17500658"/>
    <n v="7000263.2000000002"/>
    <n v="2.8286088549937089E-3"/>
    <s v=""/>
    <s v=""/>
    <s v=""/>
    <m/>
  </r>
  <r>
    <s v="TW"/>
    <s v="Taiwan"/>
    <n v="23.665486830000003"/>
    <n v="54.773838402836098"/>
    <x v="1"/>
    <n v="5.6672643300000001"/>
    <n v="7.9548472180170375E-5"/>
    <n v="0.95458166616204454"/>
    <n v="19091.633323240891"/>
    <n v="6971.0773902061819"/>
    <x v="1"/>
    <n v="23816775"/>
    <n v="5001522.7499999991"/>
    <n v="1.3937909989924935E-3"/>
    <s v=""/>
    <s v=""/>
    <s v=""/>
    <m/>
  </r>
  <r>
    <s v="TJ"/>
    <s v="Tajikistan"/>
    <n v="19.760467824999999"/>
    <n v="1.0096627369415501"/>
    <x v="141"/>
    <n v="2.6027427125"/>
    <n v="3.1441777999884627E-4"/>
    <n v="3.7730133599861553"/>
    <n v="75460.267199723108"/>
    <n v="15092.053439944622"/>
    <x v="139"/>
    <n v="9537645"/>
    <n v="6962480.8499999996"/>
    <n v="2.1676258455985017E-3"/>
    <n v="68.885127544891972"/>
    <n v="0.28686116334940709"/>
    <n v="3.7783812054406229E-2"/>
    <n v="1.5823668672869059E-3"/>
  </r>
  <r>
    <s v="TZ"/>
    <s v="Tanzania"/>
    <n v="127.29040549999999"/>
    <n v="4.5379214771240903"/>
    <x v="142"/>
    <n v="0.75136879166666659"/>
    <n v="1.9899278395163755E-3"/>
    <n v="23.879134074196507"/>
    <n v="477582.68148393015"/>
    <n v="95516.536296786027"/>
    <x v="140"/>
    <n v="59734218"/>
    <n v="37632557.340000004"/>
    <n v="2.5381356742200612E-3"/>
    <n v="88.416217907850822"/>
    <n v="1.4396725907532557"/>
    <n v="8.4980879011332337E-3"/>
    <n v="1.5990254747586389E-3"/>
  </r>
  <r>
    <s v="TH"/>
    <s v="Thailand"/>
    <n v="23.302264999999998"/>
    <n v="30.614136325044601"/>
    <x v="143"/>
    <n v="1.0631918610310001"/>
    <n v="1.1477043174642836E-3"/>
    <n v="13.772451809571404"/>
    <n v="275449.03619142808"/>
    <n v="179948.91854328787"/>
    <x v="141"/>
    <n v="69799978"/>
    <n v="34201989.219999999"/>
    <n v="5.2613582615265173E-3"/>
    <n v="607.95630134341263"/>
    <n v="3.832884855129972E-2"/>
    <n v="1.7487965149495855E-3"/>
    <n v="2.5780655481479932E-3"/>
  </r>
  <r>
    <s v="NL"/>
    <s v="The Netherlands"/>
    <n v="52.467455729166673"/>
    <n v="95.600058140867006"/>
    <x v="1"/>
    <n v="3.1058474999999999"/>
    <n v="7.5749090060974109E-5"/>
    <n v="0.90898908073168927"/>
    <n v="18179.781614633786"/>
    <n v="3803.2992799744575"/>
    <x v="1"/>
    <s v=""/>
    <s v=""/>
    <s v=""/>
    <s v=""/>
    <s v=""/>
    <s v=""/>
    <m/>
  </r>
  <r>
    <s v="TL"/>
    <s v="Timor-Leste"/>
    <n v="107.33333333333333"/>
    <n v="0.89486078757556498"/>
    <x v="144"/>
    <n v="1.6666666666666667"/>
    <n v="3.3403143562489613E-5"/>
    <n v="0.40083772274987534"/>
    <n v="8016.7544549975064"/>
    <n v="1603.3508909995012"/>
    <x v="142"/>
    <n v="1318445"/>
    <n v="883358.14999999991"/>
    <n v="1.8150632232232207E-3"/>
    <n v="102.5190159298996"/>
    <n v="1.0469602381545065"/>
    <n v="1.6257146555194203E-2"/>
    <n v="1.2160923595595579E-3"/>
  </r>
  <r>
    <s v="TG"/>
    <s v="Togo"/>
    <n v="54.62180875"/>
    <n v="4.0281325645163504"/>
    <x v="145"/>
    <n v="4.6892925000000005"/>
    <n v="1.2218533614566834E-4"/>
    <n v="1.4662240337480201"/>
    <n v="29324.480674960403"/>
    <n v="5864.896134992081"/>
    <x v="143"/>
    <n v="8278724"/>
    <n v="4718872.6800000006"/>
    <n v="1.2428595837834897E-3"/>
    <n v="56.664396714837522"/>
    <n v="0.9639528860579456"/>
    <n v="8.275553560728395E-2"/>
    <n v="7.0842996275658919E-4"/>
  </r>
  <r>
    <s v="TT"/>
    <s v="Trinidad and Tobago"/>
    <n v="67.542108333333346"/>
    <n v="29.701314774795801"/>
    <x v="146"/>
    <n v="1.8954119731199999"/>
    <n v="1.1526150043074713E-5"/>
    <n v="0.13831380051689657"/>
    <n v="2766.2760103379314"/>
    <n v="1862.7296679036997"/>
    <x v="144"/>
    <n v="1399488"/>
    <n v="671754.23999999999"/>
    <n v="2.7729332499690658E-3"/>
    <n v="1427.4927575214742"/>
    <n v="4.7315202110450837E-2"/>
    <n v="1.3277909559492014E-3"/>
    <n v="1.3310079599851514E-3"/>
  </r>
  <r>
    <s v="TN"/>
    <s v="Tunisia"/>
    <n v="11.6494119"/>
    <n v="5.6561226917804897"/>
    <x v="147"/>
    <n v="1.0897226999999998"/>
    <n v="3.4901368517609123E-4"/>
    <n v="4.1881642221130946"/>
    <n v="83763.284442261895"/>
    <n v="296186.23571934598"/>
    <x v="145"/>
    <n v="11818619"/>
    <n v="3545585.7000000007"/>
    <n v="8.3536617298334073E-2"/>
    <n v="286.56575742885622"/>
    <n v="4.0651793167898374E-2"/>
    <n v="3.8026968392081461E-3"/>
    <n v="2.5060985189500225E-2"/>
  </r>
  <r>
    <s v="TR"/>
    <s v="Turkey"/>
    <n v="11.483677893999998"/>
    <n v="8.8556343607789501"/>
    <x v="148"/>
    <n v="0.63223846071428569"/>
    <n v="1.7289574165572487E-3"/>
    <n v="20.747488998686983"/>
    <n v="414949.77997373964"/>
    <n v="937142.9828031885"/>
    <x v="146"/>
    <n v="84339067"/>
    <n v="20241376.079999998"/>
    <n v="4.6298383029855179E-2"/>
    <n v="787.96613782069028"/>
    <n v="1.4573821567714659E-2"/>
    <n v="8.0236755155861531E-4"/>
    <n v="1.1111611927165243E-2"/>
  </r>
  <r>
    <s v="TM"/>
    <s v="Turkmenistan"/>
    <n v="164.48428799999999"/>
    <n v="0.73726643621286403"/>
    <x v="149"/>
    <n v="21.406612500000001"/>
    <n v="1.0556871226479146E-3"/>
    <n v="12.668245471774975"/>
    <n v="253364.90943549952"/>
    <n v="50672.981887099901"/>
    <x v="147"/>
    <n v="6031200"/>
    <n v="2834664"/>
    <n v="1.787618634416633E-2"/>
    <n v="580.55295088589753"/>
    <n v="0.28332348969892307"/>
    <n v="3.6872799401561011E-2"/>
    <n v="8.4018075817581736E-3"/>
  </r>
  <r>
    <s v="TC"/>
    <s v="Turks and Caicos Islands"/>
    <n v="111"/>
    <n v="36.289360047593"/>
    <x v="150"/>
    <n v="8"/>
    <n v="2.1353342078790612E-6"/>
    <n v="2.5624010494548734E-2"/>
    <n v="512.48020989097472"/>
    <n v="282.44102911644842"/>
    <x v="148"/>
    <s v=""/>
    <s v=""/>
    <s v=""/>
    <n v="2462.8921633700606"/>
    <n v="4.5068964711843032E-2"/>
    <n v="3.2482136729256239E-3"/>
    <s v=""/>
  </r>
  <r>
    <s v="UA"/>
    <s v="Ukraine"/>
    <n v="6.4127753999999992"/>
    <n v="15.0937764989099"/>
    <x v="151"/>
    <n v="0.74754666666666669"/>
    <n v="1.3014309253835553E-3"/>
    <n v="15.617171104602663"/>
    <n v="312343.42209205328"/>
    <n v="413870.47451591888"/>
    <x v="149"/>
    <n v="43733762"/>
    <n v="13557466.220000003"/>
    <n v="3.0527125629520382E-2"/>
    <n v="258.06811685112666"/>
    <n v="2.4849157959715637E-2"/>
    <n v="2.8967029162223421E-3"/>
    <n v="9.4634089451513196E-3"/>
  </r>
  <r>
    <s v="AE"/>
    <s v="United Arab Emirates"/>
    <n v="111.19731842099999"/>
    <n v="28.326505751704001"/>
    <x v="152"/>
    <n v="7.6232688000000008"/>
    <n v="1.8780468000523254E-4"/>
    <n v="2.2536561600627905"/>
    <n v="45073.12320125581"/>
    <n v="31823.990997226618"/>
    <x v="150"/>
    <n v="9890402"/>
    <n v="1384656.28"/>
    <n v="2.2983314673029626E-2"/>
    <n v="3653.2796957617738"/>
    <n v="3.0437669075817467E-2"/>
    <n v="2.0866918043104866E-3"/>
    <n v="3.2176640542241476E-3"/>
  </r>
  <r>
    <s v="GB"/>
    <s v="United Kingdom"/>
    <n v="34.781369999999995"/>
    <n v="37.815987539442602"/>
    <x v="153"/>
    <n v="1.4167371999999998"/>
    <n v="5.4349201187461329E-4"/>
    <n v="6.5219041424953597"/>
    <n v="130438.08284990719"/>
    <n v="68985.681103188675"/>
    <x v="151"/>
    <n v="67886011"/>
    <n v="11540621.870000003"/>
    <n v="5.9776398430068881E-3"/>
    <n v="3586.9356513712555"/>
    <n v="9.6966807828580276E-3"/>
    <n v="3.9497145689201113E-4"/>
    <n v="1.0161987733111712E-3"/>
  </r>
  <r>
    <s v="US"/>
    <s v="United States"/>
    <n v="59.99"/>
    <n v="71.297169530770901"/>
    <x v="154"/>
    <n v="3.3333333333333335"/>
    <n v="2.0549461478890897E-2"/>
    <n v="246.59353774669077"/>
    <n v="4931870.7549338154"/>
    <n v="1383468.8774861633"/>
    <x v="152"/>
    <n v="331002651"/>
    <n v="56270450.670000017"/>
    <n v="2.4586063573571924E-2"/>
    <n v="5249.7059404383717"/>
    <n v="1.1427306725486912E-2"/>
    <n v="6.349561996714404E-4"/>
    <n v="4.1796308075072288E-3"/>
  </r>
  <r>
    <s v="UY"/>
    <s v="Uruguay"/>
    <n v="38.590470000000003"/>
    <n v="22.162869997827201"/>
    <x v="155"/>
    <n v="1.5070000000000001"/>
    <n v="3.9318077501808018E-4"/>
    <n v="4.718169300216962"/>
    <n v="94363.386004339234"/>
    <n v="85154.482261178637"/>
    <x v="153"/>
    <n v="3473730"/>
    <n v="138949.20000000013"/>
    <n v="0.61284614996832343"/>
    <n v="1439.8308425458008"/>
    <n v="2.6802085953213248E-2"/>
    <n v="1.0466507283143317E-3"/>
    <n v="2.4513845998732957E-2"/>
  </r>
  <r>
    <s v="UZ"/>
    <s v="Uzbekistan"/>
    <n v="16.503491395833336"/>
    <n v="2.1015745428434802"/>
    <x v="156"/>
    <n v="0.59858252999999995"/>
    <n v="9.5565224244065401E-4"/>
    <n v="11.467826909287847"/>
    <n v="229356.53818575694"/>
    <n v="45871.307637151389"/>
    <x v="154"/>
    <n v="33469203"/>
    <n v="16734601.5"/>
    <n v="2.7411054656515956E-3"/>
    <n v="127.42357195944597"/>
    <n v="0.12951678517602508"/>
    <n v="4.6975808384221544E-3"/>
    <n v="1.3705527328257978E-3"/>
  </r>
  <r>
    <s v="VU"/>
    <s v="Vanuatu"/>
    <n v="160.12898999999999"/>
    <n v="2.2242260078532401"/>
    <x v="157"/>
    <n v="6.0642857142857141"/>
    <n v="2.7386970344650518E-5"/>
    <n v="0.32864364413580621"/>
    <n v="6572.872882716124"/>
    <n v="1314.5745765432248"/>
    <x v="155"/>
    <n v="307145"/>
    <n v="233430.2"/>
    <n v="5.6315531432660588E-3"/>
    <n v="260.43816575054092"/>
    <n v="0.61484456219592076"/>
    <n v="2.3284934820552963E-2"/>
    <n v="4.2799803888822052E-3"/>
  </r>
  <r>
    <s v="VN"/>
    <s v="Vietnam"/>
    <n v="11.270662"/>
    <n v="13.412980562285901"/>
    <x v="158"/>
    <n v="0.491508"/>
    <n v="6.9656696466777461E-4"/>
    <n v="8.3588035760132957"/>
    <n v="167176.07152026592"/>
    <n v="249275.05224353357"/>
    <x v="156"/>
    <n v="97338579"/>
    <n v="60349918.979999997"/>
    <n v="4.1304952261185888E-3"/>
    <n v="213.88307913209277"/>
    <n v="5.2695435495574261E-2"/>
    <n v="2.2980219005377602E-3"/>
    <n v="2.5609070401935246E-3"/>
  </r>
  <r>
    <s v="VG"/>
    <s v="Virgin Islands (British)"/>
    <n v="179"/>
    <n v="13.6330177519175"/>
    <x v="1"/>
    <n v="9.5416666666666679"/>
    <n v="1.1556995264919707E-6"/>
    <n v="1.3868394317903649E-2"/>
    <n v="277.36788635807295"/>
    <n v="406.90607377674814"/>
    <x v="1"/>
    <s v=""/>
    <s v=""/>
    <s v=""/>
    <s v=""/>
    <s v=""/>
    <s v=""/>
    <m/>
  </r>
  <r>
    <s v="VI"/>
    <s v="Virgin Islands (U.S.)"/>
    <n v="85.970833333333346"/>
    <n v="21.387790322823498"/>
    <x v="10"/>
    <n v="2"/>
    <n v="2.6899902771795869E-6"/>
    <n v="3.2279883326155043E-2"/>
    <n v="645.59766652310088"/>
    <n v="603.70674742791539"/>
    <x v="10"/>
    <s v=""/>
    <s v=""/>
    <s v=""/>
    <n v="0"/>
    <s v=""/>
    <s v=""/>
    <m/>
  </r>
  <r>
    <s v="YE"/>
    <s v="Yemen"/>
    <n v="39.343288722499999"/>
    <n v="0.65452328966744"/>
    <x v="1"/>
    <n v="15.977708"/>
    <n v="1.1860705130140234E-3"/>
    <n v="14.23284615616828"/>
    <n v="284656.92312336562"/>
    <n v="56931.384624673126"/>
    <x v="1"/>
    <n v="29825964"/>
    <n v="18492097.68"/>
    <n v="3.0786872106049316E-3"/>
    <s v=""/>
    <s v=""/>
    <s v=""/>
    <m/>
  </r>
  <r>
    <s v="ZM"/>
    <s v="Zambia"/>
    <n v="83.350999999999999"/>
    <n v="3.8446175628389998"/>
    <x v="159"/>
    <n v="1.1333333333333335"/>
    <n v="1.6700059010416339E-3"/>
    <n v="20.040070812499607"/>
    <n v="400801.41624999215"/>
    <n v="80160.283249998436"/>
    <x v="157"/>
    <n v="18383955"/>
    <n v="10111175.25"/>
    <n v="7.9278898118196935E-3"/>
    <n v="126.36588839988485"/>
    <n v="0.65960047490218054"/>
    <n v="8.9686651016681034E-3"/>
    <n v="4.3603393965008308E-3"/>
  </r>
  <r>
    <s v="ZW"/>
    <s v="Zimbabwe"/>
    <n v="45.804960000000001"/>
    <n v="6.9235175139386698"/>
    <x v="160"/>
    <s v=""/>
    <n v="8.6905193086007654E-4"/>
    <n v="10.428623170320918"/>
    <n v="208572.46340641836"/>
    <n v="602504.32814393239"/>
    <x v="158"/>
    <n v="14862924"/>
    <n v="9215012.8800000008"/>
    <n v="6.5382906783732278E-2"/>
    <n v="140.31171475788727"/>
    <n v="0.32645143050983338"/>
    <s v=""/>
    <n v="4.053740220591401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10F45-C948-FA49-B06C-F0D6B40C13D6}" name="PivotTable3" cacheId="57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5" firstHeaderRow="1" firstDataRow="1" firstDataCol="1"/>
  <pivotFields count="18">
    <pivotField showAll="0"/>
    <pivotField showAll="0"/>
    <pivotField numFmtId="44" showAll="0"/>
    <pivotField showAll="0"/>
    <pivotField axis="axisRow" showAll="0">
      <items count="162">
        <item x="10"/>
        <item x="29"/>
        <item x="0"/>
        <item x="104"/>
        <item x="90"/>
        <item x="110"/>
        <item x="85"/>
        <item x="145"/>
        <item x="50"/>
        <item x="28"/>
        <item x="141"/>
        <item x="93"/>
        <item x="107"/>
        <item x="142"/>
        <item x="84"/>
        <item x="144"/>
        <item x="37"/>
        <item x="105"/>
        <item x="65"/>
        <item x="130"/>
        <item x="114"/>
        <item x="30"/>
        <item x="159"/>
        <item x="156"/>
        <item x="31"/>
        <item x="96"/>
        <item x="160"/>
        <item x="15"/>
        <item x="80"/>
        <item x="69"/>
        <item x="109"/>
        <item x="111"/>
        <item x="58"/>
        <item x="66"/>
        <item x="158"/>
        <item x="117"/>
        <item x="151"/>
        <item x="157"/>
        <item x="42"/>
        <item x="103"/>
        <item x="21"/>
        <item x="120"/>
        <item x="6"/>
        <item x="147"/>
        <item x="22"/>
        <item x="95"/>
        <item x="70"/>
        <item x="46"/>
        <item x="137"/>
        <item x="49"/>
        <item x="101"/>
        <item x="3"/>
        <item x="127"/>
        <item x="9"/>
        <item x="99"/>
        <item x="78"/>
        <item x="63"/>
        <item x="56"/>
        <item x="13"/>
        <item x="19"/>
        <item x="2"/>
        <item x="76"/>
        <item x="106"/>
        <item x="118"/>
        <item x="71"/>
        <item x="138"/>
        <item x="23"/>
        <item x="64"/>
        <item x="45"/>
        <item x="52"/>
        <item x="17"/>
        <item x="135"/>
        <item x="36"/>
        <item x="119"/>
        <item x="149"/>
        <item x="131"/>
        <item x="143"/>
        <item x="43"/>
        <item x="86"/>
        <item x="55"/>
        <item x="83"/>
        <item x="44"/>
        <item x="24"/>
        <item x="102"/>
        <item x="25"/>
        <item x="27"/>
        <item x="148"/>
        <item x="98"/>
        <item x="79"/>
        <item x="35"/>
        <item x="47"/>
        <item x="92"/>
        <item x="61"/>
        <item x="97"/>
        <item x="91"/>
        <item x="4"/>
        <item x="126"/>
        <item x="8"/>
        <item x="38"/>
        <item x="125"/>
        <item x="39"/>
        <item x="121"/>
        <item x="116"/>
        <item x="115"/>
        <item x="34"/>
        <item x="132"/>
        <item x="67"/>
        <item x="113"/>
        <item x="7"/>
        <item x="146"/>
        <item x="155"/>
        <item x="16"/>
        <item x="82"/>
        <item x="88"/>
        <item x="59"/>
        <item x="48"/>
        <item x="129"/>
        <item x="122"/>
        <item x="14"/>
        <item x="134"/>
        <item x="40"/>
        <item x="150"/>
        <item x="136"/>
        <item x="94"/>
        <item x="123"/>
        <item x="26"/>
        <item x="81"/>
        <item x="75"/>
        <item x="62"/>
        <item x="77"/>
        <item x="54"/>
        <item x="74"/>
        <item x="5"/>
        <item x="108"/>
        <item x="153"/>
        <item x="152"/>
        <item x="32"/>
        <item x="18"/>
        <item x="57"/>
        <item x="128"/>
        <item x="53"/>
        <item x="12"/>
        <item x="60"/>
        <item x="139"/>
        <item x="11"/>
        <item x="41"/>
        <item x="154"/>
        <item x="51"/>
        <item x="124"/>
        <item x="133"/>
        <item x="68"/>
        <item x="72"/>
        <item x="112"/>
        <item x="140"/>
        <item x="33"/>
        <item x="73"/>
        <item x="20"/>
        <item x="89"/>
        <item x="87"/>
        <item x="100"/>
        <item x="1"/>
        <item t="default"/>
      </items>
    </pivotField>
    <pivotField showAll="0"/>
    <pivotField showAll="0"/>
    <pivotField showAll="0"/>
    <pivotField showAll="0"/>
    <pivotField showAll="0"/>
    <pivotField dataField="1" showAll="0">
      <items count="160">
        <item x="10"/>
        <item x="99"/>
        <item x="94"/>
        <item x="37"/>
        <item x="29"/>
        <item x="114"/>
        <item x="130"/>
        <item x="20"/>
        <item x="5"/>
        <item x="60"/>
        <item x="93"/>
        <item x="126"/>
        <item x="86"/>
        <item x="16"/>
        <item x="142"/>
        <item x="4"/>
        <item x="33"/>
        <item x="143"/>
        <item x="155"/>
        <item x="91"/>
        <item x="43"/>
        <item x="131"/>
        <item x="49"/>
        <item x="42"/>
        <item x="7"/>
        <item x="148"/>
        <item x="82"/>
        <item x="72"/>
        <item x="139"/>
        <item x="21"/>
        <item x="14"/>
        <item x="15"/>
        <item x="28"/>
        <item x="88"/>
        <item x="47"/>
        <item x="75"/>
        <item x="144"/>
        <item x="96"/>
        <item x="0"/>
        <item x="61"/>
        <item x="13"/>
        <item x="103"/>
        <item x="101"/>
        <item x="83"/>
        <item x="98"/>
        <item x="122"/>
        <item x="154"/>
        <item x="19"/>
        <item x="64"/>
        <item x="109"/>
        <item x="31"/>
        <item x="50"/>
        <item x="132"/>
        <item x="136"/>
        <item x="140"/>
        <item x="84"/>
        <item x="9"/>
        <item x="92"/>
        <item x="157"/>
        <item x="113"/>
        <item x="2"/>
        <item x="63"/>
        <item x="135"/>
        <item x="116"/>
        <item x="51"/>
        <item x="46"/>
        <item x="48"/>
        <item x="66"/>
        <item x="95"/>
        <item x="40"/>
        <item x="89"/>
        <item x="110"/>
        <item x="26"/>
        <item x="23"/>
        <item x="54"/>
        <item x="87"/>
        <item x="81"/>
        <item x="18"/>
        <item x="27"/>
        <item x="55"/>
        <item x="39"/>
        <item x="70"/>
        <item x="129"/>
        <item x="77"/>
        <item x="106"/>
        <item x="138"/>
        <item x="41"/>
        <item x="115"/>
        <item x="123"/>
        <item x="147"/>
        <item x="73"/>
        <item x="44"/>
        <item x="108"/>
        <item x="38"/>
        <item x="6"/>
        <item x="105"/>
        <item x="124"/>
        <item x="24"/>
        <item x="65"/>
        <item x="128"/>
        <item x="80"/>
        <item x="30"/>
        <item x="121"/>
        <item x="156"/>
        <item x="67"/>
        <item x="62"/>
        <item x="90"/>
        <item x="17"/>
        <item x="120"/>
        <item x="57"/>
        <item x="158"/>
        <item x="145"/>
        <item x="3"/>
        <item x="58"/>
        <item x="119"/>
        <item x="79"/>
        <item x="149"/>
        <item x="141"/>
        <item x="150"/>
        <item x="104"/>
        <item x="153"/>
        <item x="85"/>
        <item x="117"/>
        <item x="12"/>
        <item x="71"/>
        <item x="107"/>
        <item x="45"/>
        <item x="102"/>
        <item x="76"/>
        <item x="134"/>
        <item x="151"/>
        <item x="137"/>
        <item x="52"/>
        <item x="56"/>
        <item x="112"/>
        <item x="74"/>
        <item x="68"/>
        <item x="111"/>
        <item x="53"/>
        <item x="133"/>
        <item x="34"/>
        <item x="22"/>
        <item x="146"/>
        <item x="36"/>
        <item x="35"/>
        <item x="69"/>
        <item x="118"/>
        <item x="97"/>
        <item x="59"/>
        <item x="100"/>
        <item x="127"/>
        <item x="25"/>
        <item x="8"/>
        <item x="78"/>
        <item x="125"/>
        <item x="32"/>
        <item x="152"/>
        <item x="11"/>
        <item x="1"/>
        <item t="default"/>
      </items>
    </pivotField>
    <pivotField showAll="0"/>
    <pivotField showAll="0"/>
    <pivotField showAll="0"/>
    <pivotField showAll="0"/>
    <pivotField showAll="0"/>
    <pivotField showAll="0"/>
    <pivotField showAll="0"/>
  </pivotFields>
  <rowFields count="1">
    <field x="4"/>
  </rowFields>
  <rowItems count="1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t="grand">
      <x/>
    </i>
  </rowItems>
  <colItems count="1">
    <i/>
  </colItems>
  <dataFields count="1">
    <dataField name="Sum of Annual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9D507-BF08-5F4E-AD2A-6490D985414A}" name="PivotTable4" cacheId="57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5" firstHeaderRow="1" firstDataRow="1" firstDataCol="1"/>
  <pivotFields count="18">
    <pivotField showAll="0"/>
    <pivotField showAll="0"/>
    <pivotField numFmtId="44" showAll="0"/>
    <pivotField showAll="0"/>
    <pivotField axis="axisRow" showAll="0">
      <items count="162">
        <item x="10"/>
        <item x="29"/>
        <item x="0"/>
        <item x="104"/>
        <item x="90"/>
        <item x="110"/>
        <item x="85"/>
        <item x="145"/>
        <item x="50"/>
        <item x="28"/>
        <item x="141"/>
        <item x="93"/>
        <item x="107"/>
        <item x="142"/>
        <item x="84"/>
        <item x="144"/>
        <item x="37"/>
        <item x="105"/>
        <item x="65"/>
        <item x="130"/>
        <item x="114"/>
        <item x="30"/>
        <item x="159"/>
        <item x="156"/>
        <item x="31"/>
        <item x="96"/>
        <item x="160"/>
        <item x="15"/>
        <item x="80"/>
        <item x="69"/>
        <item x="109"/>
        <item x="111"/>
        <item x="58"/>
        <item x="66"/>
        <item x="158"/>
        <item x="117"/>
        <item x="151"/>
        <item x="157"/>
        <item x="42"/>
        <item x="103"/>
        <item x="21"/>
        <item x="120"/>
        <item x="6"/>
        <item x="147"/>
        <item x="22"/>
        <item x="95"/>
        <item x="70"/>
        <item x="46"/>
        <item x="137"/>
        <item x="49"/>
        <item x="101"/>
        <item x="3"/>
        <item x="127"/>
        <item x="9"/>
        <item x="99"/>
        <item x="78"/>
        <item x="63"/>
        <item x="56"/>
        <item x="13"/>
        <item x="19"/>
        <item x="2"/>
        <item x="76"/>
        <item x="106"/>
        <item x="118"/>
        <item x="71"/>
        <item x="138"/>
        <item x="23"/>
        <item x="64"/>
        <item x="45"/>
        <item x="52"/>
        <item x="17"/>
        <item x="135"/>
        <item x="36"/>
        <item x="119"/>
        <item x="149"/>
        <item x="131"/>
        <item x="143"/>
        <item x="43"/>
        <item x="86"/>
        <item x="55"/>
        <item x="83"/>
        <item x="44"/>
        <item x="24"/>
        <item x="102"/>
        <item x="25"/>
        <item x="27"/>
        <item x="148"/>
        <item x="98"/>
        <item x="79"/>
        <item x="35"/>
        <item x="47"/>
        <item x="92"/>
        <item x="61"/>
        <item x="97"/>
        <item x="91"/>
        <item x="4"/>
        <item x="126"/>
        <item x="8"/>
        <item x="38"/>
        <item x="125"/>
        <item x="39"/>
        <item x="121"/>
        <item x="116"/>
        <item x="115"/>
        <item x="34"/>
        <item x="132"/>
        <item x="67"/>
        <item x="113"/>
        <item x="7"/>
        <item x="146"/>
        <item x="155"/>
        <item x="16"/>
        <item x="82"/>
        <item x="88"/>
        <item x="59"/>
        <item x="48"/>
        <item x="129"/>
        <item x="122"/>
        <item x="14"/>
        <item x="134"/>
        <item x="40"/>
        <item x="150"/>
        <item x="136"/>
        <item x="94"/>
        <item x="123"/>
        <item x="26"/>
        <item x="81"/>
        <item x="75"/>
        <item x="62"/>
        <item x="77"/>
        <item x="54"/>
        <item x="74"/>
        <item x="5"/>
        <item x="108"/>
        <item x="153"/>
        <item x="152"/>
        <item x="32"/>
        <item x="18"/>
        <item x="57"/>
        <item x="128"/>
        <item x="53"/>
        <item x="12"/>
        <item x="60"/>
        <item x="139"/>
        <item x="11"/>
        <item x="41"/>
        <item x="154"/>
        <item x="51"/>
        <item x="124"/>
        <item x="133"/>
        <item x="68"/>
        <item x="72"/>
        <item x="112"/>
        <item x="140"/>
        <item x="33"/>
        <item x="73"/>
        <item x="20"/>
        <item x="89"/>
        <item x="87"/>
        <item x="10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4"/>
  </rowFields>
  <rowItems count="1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t="grand">
      <x/>
    </i>
  </rowItems>
  <colItems count="1">
    <i/>
  </colItems>
  <dataFields count="1">
    <dataField name="Sum of User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nc/4.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C93E8-1603-294A-8728-FCA9DB80B3A5}">
  <dimension ref="A1:A13"/>
  <sheetViews>
    <sheetView workbookViewId="0">
      <selection activeCell="E7" sqref="E7"/>
    </sheetView>
  </sheetViews>
  <sheetFormatPr defaultColWidth="10.85546875" defaultRowHeight="15.95"/>
  <cols>
    <col min="1" max="1" width="78.28515625" style="25" customWidth="1"/>
    <col min="2" max="16384" width="10.85546875" style="25"/>
  </cols>
  <sheetData>
    <row r="1" spans="1:1" ht="56.1" customHeight="1"/>
    <row r="2" spans="1:1" ht="33.950000000000003">
      <c r="A2" s="26" t="s">
        <v>0</v>
      </c>
    </row>
    <row r="3" spans="1:1">
      <c r="A3" s="27" t="s">
        <v>1</v>
      </c>
    </row>
    <row r="4" spans="1:1">
      <c r="A4" s="28"/>
    </row>
    <row r="5" spans="1:1" ht="32.1">
      <c r="A5" s="29" t="s">
        <v>2</v>
      </c>
    </row>
    <row r="6" spans="1:1">
      <c r="A6" s="30"/>
    </row>
    <row r="7" spans="1:1" ht="96">
      <c r="A7" s="31" t="s">
        <v>3</v>
      </c>
    </row>
    <row r="8" spans="1:1">
      <c r="A8" s="32"/>
    </row>
    <row r="9" spans="1:1" ht="128.1">
      <c r="A9" s="33" t="s">
        <v>4</v>
      </c>
    </row>
    <row r="10" spans="1:1">
      <c r="A10" s="30"/>
    </row>
    <row r="11" spans="1:1" ht="96">
      <c r="A11" s="33" t="s">
        <v>5</v>
      </c>
    </row>
    <row r="13" spans="1:1" ht="111.95">
      <c r="A13" s="33" t="s">
        <v>6</v>
      </c>
    </row>
  </sheetData>
  <sheetProtection algorithmName="SHA-512" hashValue="0Q420aGU/7gcgipASjcS/V1hWhN4CrQCierSWK46rm9P5dtbX1aMWWMMlEzFyG8OPQnUD+1Ef5eZKwXTbMIHSQ==" saltValue="L0KysrdTLN+ZZcQEca7KQw==" spinCount="100000" sheet="1" objects="1" scenarios="1" selectLockedCells="1" selectUnlockedCells="1"/>
  <hyperlinks>
    <hyperlink ref="A2" r:id="rId1" display="http://creativecommons.org/licenses/by-nc/4.0/" xr:uid="{D4DD8F89-B9D4-2947-B1FB-975A2869E20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DF86-82A7-694E-8AC2-2839B46BFDF6}">
  <dimension ref="A1:V358"/>
  <sheetViews>
    <sheetView workbookViewId="0">
      <selection activeCell="B10" sqref="B10"/>
    </sheetView>
  </sheetViews>
  <sheetFormatPr defaultColWidth="11.42578125" defaultRowHeight="12.95"/>
  <cols>
    <col min="1" max="1" width="26" customWidth="1"/>
    <col min="2" max="2" width="25.140625" customWidth="1"/>
    <col min="3" max="3" width="3.28515625" customWidth="1"/>
    <col min="4" max="4" width="2.7109375" customWidth="1"/>
    <col min="6" max="6" width="28" bestFit="1" customWidth="1"/>
    <col min="8" max="8" width="11.140625" bestFit="1" customWidth="1"/>
    <col min="9" max="10" width="11.140625" customWidth="1"/>
    <col min="11" max="11" width="11.140625" bestFit="1" customWidth="1"/>
    <col min="12" max="12" width="14.42578125" customWidth="1"/>
    <col min="13" max="13" width="14.7109375" bestFit="1" customWidth="1"/>
    <col min="15" max="15" width="16.28515625" customWidth="1"/>
    <col min="16" max="16" width="16" customWidth="1"/>
    <col min="17" max="17" width="13.7109375" bestFit="1" customWidth="1"/>
  </cols>
  <sheetData>
    <row r="1" spans="1:22" ht="15">
      <c r="F1" t="s">
        <v>7</v>
      </c>
      <c r="G1" t="s">
        <v>8</v>
      </c>
      <c r="H1" t="s">
        <v>9</v>
      </c>
      <c r="J1" s="23" t="s">
        <v>10</v>
      </c>
      <c r="K1" t="s">
        <v>11</v>
      </c>
      <c r="L1" t="s">
        <v>12</v>
      </c>
      <c r="O1" s="2"/>
      <c r="P1" t="s">
        <v>13</v>
      </c>
      <c r="Q1" t="s">
        <v>13</v>
      </c>
      <c r="R1" t="s">
        <v>12</v>
      </c>
      <c r="S1" s="22" t="s">
        <v>14</v>
      </c>
      <c r="T1" t="s">
        <v>12</v>
      </c>
      <c r="U1" t="s">
        <v>12</v>
      </c>
    </row>
    <row r="2" spans="1:22" ht="69.95">
      <c r="A2" s="24" t="s">
        <v>15</v>
      </c>
      <c r="E2" s="3" t="s">
        <v>16</v>
      </c>
      <c r="F2" s="3" t="s">
        <v>17</v>
      </c>
      <c r="G2" s="3" t="s">
        <v>18</v>
      </c>
      <c r="H2" s="3" t="s">
        <v>19</v>
      </c>
      <c r="I2" s="3" t="s">
        <v>20</v>
      </c>
      <c r="J2" s="3" t="s">
        <v>21</v>
      </c>
      <c r="K2" s="3" t="s">
        <v>22</v>
      </c>
      <c r="L2" s="3" t="s">
        <v>23</v>
      </c>
      <c r="M2" s="3" t="s">
        <v>24</v>
      </c>
      <c r="N2" s="3" t="s">
        <v>25</v>
      </c>
      <c r="O2" s="3" t="s">
        <v>26</v>
      </c>
      <c r="P2" s="3" t="s">
        <v>27</v>
      </c>
      <c r="Q2" s="3" t="s">
        <v>28</v>
      </c>
      <c r="R2" s="3" t="s">
        <v>29</v>
      </c>
      <c r="S2" s="3" t="s">
        <v>30</v>
      </c>
      <c r="T2" s="3" t="s">
        <v>31</v>
      </c>
      <c r="U2" s="3" t="s">
        <v>32</v>
      </c>
      <c r="V2" s="3" t="s">
        <v>33</v>
      </c>
    </row>
    <row r="3" spans="1:22">
      <c r="A3" s="1" t="s">
        <v>34</v>
      </c>
      <c r="B3" s="14">
        <v>12000</v>
      </c>
      <c r="E3" t="s">
        <v>35</v>
      </c>
      <c r="F3" t="s">
        <v>36</v>
      </c>
      <c r="G3" s="5">
        <v>28.145958199999999</v>
      </c>
      <c r="H3" s="6">
        <v>1.37188258673573</v>
      </c>
      <c r="I3" s="5">
        <f>IFERROR(S3*$B$9,"")</f>
        <v>0.82291736352718703</v>
      </c>
      <c r="J3" s="5">
        <v>1.0182388827000002</v>
      </c>
      <c r="K3" s="7">
        <v>1.4666371365511792E-3</v>
      </c>
      <c r="L3" s="8">
        <f t="shared" ref="L3:L66" si="0">IFERROR(K3*$B$3,"")</f>
        <v>17.599645638614152</v>
      </c>
      <c r="M3" s="4">
        <f t="shared" ref="M3:M66" si="1">IFERROR(L3*$B$4,"")</f>
        <v>351992.91277228307</v>
      </c>
      <c r="N3" s="4">
        <f>IFERROR(IF(H3&lt;=$B$10,M3/$B$10,M3/H3*$B$6),"")</f>
        <v>70398.582554456618</v>
      </c>
      <c r="O3" s="9">
        <f>IFERROR(N3*I3*12,"")</f>
        <v>695186.59142117354</v>
      </c>
      <c r="P3" s="4">
        <v>38928346</v>
      </c>
      <c r="Q3" s="4">
        <v>29196259.5</v>
      </c>
      <c r="R3" s="10">
        <f>IFERROR(N3/Q3,"")</f>
        <v>2.4112192369867319E-3</v>
      </c>
      <c r="S3" s="9">
        <v>41.14586817635935</v>
      </c>
      <c r="T3" s="10">
        <f t="shared" ref="T3:T66" si="2">IFERROR(G3/S3,"")</f>
        <v>0.68405308837720569</v>
      </c>
      <c r="U3" s="11">
        <f t="shared" ref="U3:U66" si="3">IFERROR(J3/S3,"")</f>
        <v>2.4747050623300168E-2</v>
      </c>
      <c r="V3" s="10">
        <f>IFERROR(N3/P3,"")</f>
        <v>1.8084144277400488E-3</v>
      </c>
    </row>
    <row r="4" spans="1:22">
      <c r="A4" s="1" t="s">
        <v>37</v>
      </c>
      <c r="B4" s="14">
        <v>20000</v>
      </c>
      <c r="C4" t="s">
        <v>38</v>
      </c>
      <c r="D4" t="s">
        <v>12</v>
      </c>
      <c r="E4" t="s">
        <v>39</v>
      </c>
      <c r="F4" t="s">
        <v>40</v>
      </c>
      <c r="G4" s="5">
        <v>48.305458999999999</v>
      </c>
      <c r="H4" s="6">
        <v>81.308447632816893</v>
      </c>
      <c r="I4" s="5" t="str">
        <f t="shared" ref="I4:I67" si="4">IFERROR(S4*$B$9,"")</f>
        <v/>
      </c>
      <c r="J4" s="5">
        <v>2.7528654666666665</v>
      </c>
      <c r="K4" s="7" t="s">
        <v>41</v>
      </c>
      <c r="L4" s="8" t="str">
        <f t="shared" si="0"/>
        <v/>
      </c>
      <c r="M4" s="4" t="str">
        <f t="shared" si="1"/>
        <v/>
      </c>
      <c r="N4" s="4" t="str">
        <f t="shared" ref="N4:N67" si="5">IFERROR(IF(H4&lt;=$B$10,M4/$B$10,M4/H4*$B$6),"")</f>
        <v/>
      </c>
      <c r="O4" s="9" t="str">
        <f t="shared" ref="O4:O67" si="6">IFERROR(N4*I4*12,"")</f>
        <v/>
      </c>
      <c r="P4" s="4" t="s">
        <v>41</v>
      </c>
      <c r="Q4" s="4" t="s">
        <v>41</v>
      </c>
      <c r="R4" s="10" t="str">
        <f t="shared" ref="R4:R67" si="7">IFERROR(N4/Q4,"")</f>
        <v/>
      </c>
      <c r="S4" s="9" t="s">
        <v>41</v>
      </c>
      <c r="T4" s="10" t="str">
        <f t="shared" si="2"/>
        <v/>
      </c>
      <c r="U4" s="11" t="str">
        <f t="shared" si="3"/>
        <v/>
      </c>
    </row>
    <row r="5" spans="1:22">
      <c r="A5" s="1" t="s">
        <v>42</v>
      </c>
      <c r="B5" s="4">
        <f>B3*B4</f>
        <v>240000000</v>
      </c>
      <c r="E5" t="s">
        <v>43</v>
      </c>
      <c r="F5" t="s">
        <v>44</v>
      </c>
      <c r="G5" s="5">
        <v>28.987040437499999</v>
      </c>
      <c r="H5" s="6">
        <v>12.3570960817061</v>
      </c>
      <c r="I5" s="5">
        <f t="shared" si="4"/>
        <v>8.8073003073025973</v>
      </c>
      <c r="J5" s="5">
        <v>2.7951807180000001</v>
      </c>
      <c r="K5" s="7">
        <v>6.1552317670715494E-5</v>
      </c>
      <c r="L5" s="8">
        <f t="shared" si="0"/>
        <v>0.73862781204858596</v>
      </c>
      <c r="M5" s="4">
        <f t="shared" si="1"/>
        <v>14772.556240971719</v>
      </c>
      <c r="N5" s="4">
        <f t="shared" si="5"/>
        <v>23909.430085020631</v>
      </c>
      <c r="O5" s="9">
        <f t="shared" si="6"/>
        <v>2526930.3712227861</v>
      </c>
      <c r="P5" s="4">
        <v>2877797</v>
      </c>
      <c r="Q5" s="4">
        <v>1064784.8899999999</v>
      </c>
      <c r="R5" s="10">
        <f t="shared" si="7"/>
        <v>2.2454704522545051E-2</v>
      </c>
      <c r="S5" s="9">
        <v>440.36501536512986</v>
      </c>
      <c r="T5" s="10">
        <f t="shared" si="2"/>
        <v>6.5825030204693519E-2</v>
      </c>
      <c r="U5" s="11">
        <f t="shared" si="3"/>
        <v>6.3474177567951632E-3</v>
      </c>
      <c r="V5" s="10">
        <f>IFERROR(N5/P5,"")</f>
        <v>8.3082406733416669E-3</v>
      </c>
    </row>
    <row r="6" spans="1:22" ht="14.1" customHeight="1">
      <c r="A6" s="1" t="s">
        <v>45</v>
      </c>
      <c r="B6" s="34">
        <v>20</v>
      </c>
      <c r="E6" t="s">
        <v>46</v>
      </c>
      <c r="F6" t="s">
        <v>47</v>
      </c>
      <c r="G6" s="5">
        <v>19.865212194000001</v>
      </c>
      <c r="H6" s="6">
        <v>1.83262963938678</v>
      </c>
      <c r="I6" s="5">
        <f t="shared" si="4"/>
        <v>6.9228899634319214</v>
      </c>
      <c r="J6" s="5">
        <v>0.51042704000000017</v>
      </c>
      <c r="K6" s="7">
        <v>5.3505249615655179E-3</v>
      </c>
      <c r="L6" s="8">
        <f t="shared" si="0"/>
        <v>64.206299538786212</v>
      </c>
      <c r="M6" s="4">
        <f t="shared" si="1"/>
        <v>1284125.9907757242</v>
      </c>
      <c r="N6" s="4">
        <f t="shared" si="5"/>
        <v>256825.19815514484</v>
      </c>
      <c r="O6" s="9">
        <f t="shared" si="6"/>
        <v>21335671.039976001</v>
      </c>
      <c r="P6" s="4">
        <v>43851044</v>
      </c>
      <c r="Q6" s="4">
        <v>11839781.880000001</v>
      </c>
      <c r="R6" s="10">
        <f t="shared" si="7"/>
        <v>2.1691717023011984E-2</v>
      </c>
      <c r="S6" s="9">
        <v>346.14449817159607</v>
      </c>
      <c r="T6" s="10">
        <f t="shared" si="2"/>
        <v>5.7389940614200122E-2</v>
      </c>
      <c r="U6" s="11">
        <f t="shared" si="3"/>
        <v>1.4746068266177192E-3</v>
      </c>
      <c r="V6" s="10">
        <f>IFERROR(N6/P6,"")</f>
        <v>5.856763596213236E-3</v>
      </c>
    </row>
    <row r="7" spans="1:22">
      <c r="E7" t="s">
        <v>48</v>
      </c>
      <c r="F7" t="s">
        <v>49</v>
      </c>
      <c r="G7" s="5">
        <v>130</v>
      </c>
      <c r="H7" s="6">
        <v>11.278895739790601</v>
      </c>
      <c r="I7" s="5">
        <f t="shared" si="4"/>
        <v>19.111151176417561</v>
      </c>
      <c r="J7" s="5">
        <v>2</v>
      </c>
      <c r="K7" s="7">
        <v>4.480128992007839E-7</v>
      </c>
      <c r="L7" s="8">
        <f t="shared" si="0"/>
        <v>5.3761547904094065E-3</v>
      </c>
      <c r="M7" s="4">
        <f t="shared" si="1"/>
        <v>107.52309580818813</v>
      </c>
      <c r="N7" s="4">
        <f t="shared" si="5"/>
        <v>190.66245187258795</v>
      </c>
      <c r="O7" s="9">
        <f t="shared" si="6"/>
        <v>43725.347296841588</v>
      </c>
      <c r="P7" s="4">
        <v>55191</v>
      </c>
      <c r="Q7" s="4">
        <v>6622.92</v>
      </c>
      <c r="R7" s="10">
        <f t="shared" si="7"/>
        <v>2.8788276450959389E-2</v>
      </c>
      <c r="S7" s="9">
        <v>955.55755882087806</v>
      </c>
      <c r="T7" s="10">
        <f t="shared" si="2"/>
        <v>0.13604622641509434</v>
      </c>
      <c r="U7" s="11">
        <f t="shared" si="3"/>
        <v>2.0930188679245281E-3</v>
      </c>
      <c r="V7" s="10">
        <f>IFERROR(N7/P7,"")</f>
        <v>3.4545931741151266E-3</v>
      </c>
    </row>
    <row r="8" spans="1:22">
      <c r="A8" s="1" t="s">
        <v>50</v>
      </c>
      <c r="B8" s="2">
        <f>SUM(O3:O213)</f>
        <v>16847385328.577616</v>
      </c>
      <c r="E8" t="s">
        <v>51</v>
      </c>
      <c r="F8" t="s">
        <v>52</v>
      </c>
      <c r="G8" s="5">
        <v>55.83043</v>
      </c>
      <c r="H8" s="6">
        <v>213.41065446733299</v>
      </c>
      <c r="I8" s="5">
        <f t="shared" si="4"/>
        <v>69.655092097288176</v>
      </c>
      <c r="J8" s="5">
        <v>7.4934733333333323</v>
      </c>
      <c r="K8" s="7">
        <v>1.0531212305888557E-6</v>
      </c>
      <c r="L8" s="8">
        <f t="shared" si="0"/>
        <v>1.2637454767066267E-2</v>
      </c>
      <c r="M8" s="4">
        <f t="shared" si="1"/>
        <v>252.74909534132536</v>
      </c>
      <c r="N8" s="4">
        <f t="shared" si="5"/>
        <v>23.68664263480003</v>
      </c>
      <c r="O8" s="9">
        <f t="shared" si="6"/>
        <v>19798.743290430586</v>
      </c>
      <c r="P8" s="4">
        <v>77265</v>
      </c>
      <c r="Q8" s="4">
        <v>9271.7999999999993</v>
      </c>
      <c r="R8" s="10">
        <f t="shared" si="7"/>
        <v>2.5546973225048031E-3</v>
      </c>
      <c r="S8" s="9">
        <v>3482.7546048644085</v>
      </c>
      <c r="T8" s="10">
        <f t="shared" si="2"/>
        <v>1.6030537989102336E-2</v>
      </c>
      <c r="U8" s="11">
        <f t="shared" si="3"/>
        <v>2.1515938340493758E-3</v>
      </c>
      <c r="V8" s="10">
        <f>IFERROR(N8/P8,"")</f>
        <v>3.0656367870057636E-4</v>
      </c>
    </row>
    <row r="9" spans="1:22">
      <c r="A9" s="1" t="s">
        <v>53</v>
      </c>
      <c r="B9" s="15">
        <v>0.02</v>
      </c>
      <c r="C9" t="s">
        <v>54</v>
      </c>
      <c r="E9" t="s">
        <v>55</v>
      </c>
      <c r="F9" t="s">
        <v>56</v>
      </c>
      <c r="G9" s="5">
        <v>52.679319725287499</v>
      </c>
      <c r="H9" s="6">
        <v>4.15485637067074</v>
      </c>
      <c r="I9" s="5">
        <f t="shared" si="4"/>
        <v>5.4827444401438816</v>
      </c>
      <c r="J9" s="5">
        <v>1.6051363999999999</v>
      </c>
      <c r="K9" s="7">
        <v>2.8006799099869473E-3</v>
      </c>
      <c r="L9" s="8">
        <f t="shared" si="0"/>
        <v>33.608158919843369</v>
      </c>
      <c r="M9" s="4">
        <f t="shared" si="1"/>
        <v>672163.17839686736</v>
      </c>
      <c r="N9" s="4">
        <f t="shared" si="5"/>
        <v>134432.63567937346</v>
      </c>
      <c r="O9" s="9">
        <f t="shared" si="6"/>
        <v>8844717.4301396739</v>
      </c>
      <c r="P9" s="4">
        <v>32866272</v>
      </c>
      <c r="Q9" s="4">
        <v>10845869.759999998</v>
      </c>
      <c r="R9" s="10">
        <f t="shared" si="7"/>
        <v>1.2394822974471481E-2</v>
      </c>
      <c r="S9" s="9">
        <v>274.13722200719405</v>
      </c>
      <c r="T9" s="10">
        <f t="shared" si="2"/>
        <v>0.19216405324157351</v>
      </c>
      <c r="U9" s="11">
        <f t="shared" si="3"/>
        <v>5.8552296847812846E-3</v>
      </c>
      <c r="V9" s="10">
        <f>IFERROR(N9/P9,"")</f>
        <v>4.0902915815755883E-3</v>
      </c>
    </row>
    <row r="10" spans="1:22">
      <c r="A10" s="1" t="s">
        <v>57</v>
      </c>
      <c r="B10" s="16">
        <v>5</v>
      </c>
      <c r="E10" t="s">
        <v>58</v>
      </c>
      <c r="F10" t="s">
        <v>59</v>
      </c>
      <c r="G10" s="5">
        <v>99.535622099999998</v>
      </c>
      <c r="H10" s="6">
        <v>5.3764997495155402</v>
      </c>
      <c r="I10" s="5" t="str">
        <f t="shared" si="4"/>
        <v/>
      </c>
      <c r="J10" s="5">
        <v>3.84821736</v>
      </c>
      <c r="K10" s="7">
        <v>2.0364222690944722E-7</v>
      </c>
      <c r="L10" s="8">
        <f t="shared" si="0"/>
        <v>2.4437067229133667E-3</v>
      </c>
      <c r="M10" s="4">
        <f t="shared" si="1"/>
        <v>48.874134458267335</v>
      </c>
      <c r="N10" s="4">
        <f t="shared" si="5"/>
        <v>181.80651626616827</v>
      </c>
      <c r="O10" s="9" t="str">
        <f t="shared" si="6"/>
        <v/>
      </c>
      <c r="P10" s="4">
        <v>15003</v>
      </c>
      <c r="Q10" s="4" t="s">
        <v>41</v>
      </c>
      <c r="R10" s="10" t="str">
        <f t="shared" si="7"/>
        <v/>
      </c>
      <c r="S10" s="9" t="s">
        <v>41</v>
      </c>
      <c r="T10" s="10" t="str">
        <f t="shared" si="2"/>
        <v/>
      </c>
      <c r="U10" s="11" t="str">
        <f t="shared" si="3"/>
        <v/>
      </c>
    </row>
    <row r="11" spans="1:22">
      <c r="E11" t="s">
        <v>60</v>
      </c>
      <c r="F11" t="s">
        <v>61</v>
      </c>
      <c r="G11" s="5">
        <v>129.13729409999999</v>
      </c>
      <c r="H11" s="6">
        <v>9.6302953622368594</v>
      </c>
      <c r="I11" s="5">
        <f t="shared" si="4"/>
        <v>27.787907065960638</v>
      </c>
      <c r="J11" s="5">
        <v>4.4402507999999994</v>
      </c>
      <c r="K11" s="7">
        <v>9.891193878458866E-7</v>
      </c>
      <c r="L11" s="8">
        <f t="shared" si="0"/>
        <v>1.1869432654150639E-2</v>
      </c>
      <c r="M11" s="4">
        <f t="shared" si="1"/>
        <v>237.38865308301277</v>
      </c>
      <c r="N11" s="4">
        <f t="shared" si="5"/>
        <v>493.0038885699841</v>
      </c>
      <c r="O11" s="9">
        <f t="shared" si="6"/>
        <v>164394.5548648792</v>
      </c>
      <c r="P11" s="4">
        <v>97929</v>
      </c>
      <c r="Q11" s="4">
        <v>72467.460000000006</v>
      </c>
      <c r="R11" s="10">
        <f t="shared" si="7"/>
        <v>6.803107057567411E-3</v>
      </c>
      <c r="S11" s="9">
        <v>1389.395353298032</v>
      </c>
      <c r="T11" s="10">
        <f t="shared" si="2"/>
        <v>9.2944958966117555E-2</v>
      </c>
      <c r="U11" s="11">
        <f t="shared" si="3"/>
        <v>3.1958152080040418E-3</v>
      </c>
      <c r="V11" s="10">
        <f>IFERROR(N11/P11,"")</f>
        <v>5.0342992225998846E-3</v>
      </c>
    </row>
    <row r="12" spans="1:22">
      <c r="E12" t="s">
        <v>62</v>
      </c>
      <c r="F12" t="s">
        <v>63</v>
      </c>
      <c r="G12" s="5">
        <v>19.487183100000003</v>
      </c>
      <c r="H12" s="6">
        <v>6.2020696444857402</v>
      </c>
      <c r="I12" s="5">
        <f t="shared" si="4"/>
        <v>19.389163347744162</v>
      </c>
      <c r="J12" s="5">
        <v>2.3751522</v>
      </c>
      <c r="K12" s="7">
        <v>6.14790646525215E-3</v>
      </c>
      <c r="L12" s="8">
        <f t="shared" si="0"/>
        <v>73.774877583025798</v>
      </c>
      <c r="M12" s="4">
        <f t="shared" si="1"/>
        <v>1475497.5516605161</v>
      </c>
      <c r="N12" s="4">
        <f t="shared" si="5"/>
        <v>4758081.209140826</v>
      </c>
      <c r="O12" s="9">
        <f t="shared" si="6"/>
        <v>1107062565.4303625</v>
      </c>
      <c r="P12" s="4">
        <v>45195774</v>
      </c>
      <c r="Q12" s="4">
        <v>3163704.1799999978</v>
      </c>
      <c r="R12" s="10">
        <f t="shared" si="7"/>
        <v>1.5039589476222235</v>
      </c>
      <c r="S12" s="9">
        <v>969.45816738720805</v>
      </c>
      <c r="T12" s="10">
        <f t="shared" si="2"/>
        <v>2.0101107768806584E-2</v>
      </c>
      <c r="U12" s="11">
        <f t="shared" si="3"/>
        <v>2.4499790500515208E-3</v>
      </c>
      <c r="V12" s="10">
        <f>IFERROR(N12/P12,"")</f>
        <v>0.10527712633355557</v>
      </c>
    </row>
    <row r="13" spans="1:22">
      <c r="B13" s="1"/>
      <c r="E13" t="s">
        <v>64</v>
      </c>
      <c r="F13" t="s">
        <v>65</v>
      </c>
      <c r="G13" s="5">
        <v>14.579130999999999</v>
      </c>
      <c r="H13" s="6">
        <v>11.8621730552856</v>
      </c>
      <c r="I13" s="5">
        <f t="shared" si="4"/>
        <v>7.0341504611874797</v>
      </c>
      <c r="J13" s="5">
        <v>0.76366876666666683</v>
      </c>
      <c r="K13" s="7">
        <v>6.3955295948246968E-5</v>
      </c>
      <c r="L13" s="8">
        <f t="shared" si="0"/>
        <v>0.7674635513789636</v>
      </c>
      <c r="M13" s="4">
        <f t="shared" si="1"/>
        <v>15349.271027579272</v>
      </c>
      <c r="N13" s="4">
        <f t="shared" si="5"/>
        <v>25879.357780469869</v>
      </c>
      <c r="O13" s="9">
        <f t="shared" si="6"/>
        <v>2184471.5576007348</v>
      </c>
      <c r="P13" s="4">
        <v>2963243</v>
      </c>
      <c r="Q13" s="4">
        <v>1096399.9099999999</v>
      </c>
      <c r="R13" s="10">
        <f t="shared" si="7"/>
        <v>2.3603940081014664E-2</v>
      </c>
      <c r="S13" s="9">
        <v>351.70752305937395</v>
      </c>
      <c r="T13" s="10">
        <f t="shared" si="2"/>
        <v>4.1452428634967821E-2</v>
      </c>
      <c r="U13" s="11">
        <f t="shared" si="3"/>
        <v>2.171317690403077E-3</v>
      </c>
      <c r="V13" s="10">
        <f>IFERROR(N13/P13,"")</f>
        <v>8.7334578299754252E-3</v>
      </c>
    </row>
    <row r="14" spans="1:22">
      <c r="A14" s="8"/>
      <c r="B14" s="1"/>
      <c r="E14" t="s">
        <v>66</v>
      </c>
      <c r="F14" t="s">
        <v>67</v>
      </c>
      <c r="G14" s="5">
        <v>66.946510349999997</v>
      </c>
      <c r="H14" s="6">
        <v>89.807964779746101</v>
      </c>
      <c r="I14" s="5">
        <f t="shared" si="4"/>
        <v>0</v>
      </c>
      <c r="J14" s="5">
        <v>4.4445815999999994</v>
      </c>
      <c r="K14" s="7">
        <v>4.0146610447862455E-7</v>
      </c>
      <c r="L14" s="8">
        <f t="shared" si="0"/>
        <v>4.8175932537434943E-3</v>
      </c>
      <c r="M14" s="4">
        <f t="shared" si="1"/>
        <v>96.351865074869892</v>
      </c>
      <c r="N14" s="4">
        <f t="shared" si="5"/>
        <v>21.457309562948609</v>
      </c>
      <c r="O14" s="9">
        <f t="shared" si="6"/>
        <v>0</v>
      </c>
      <c r="P14" s="4">
        <v>106766</v>
      </c>
      <c r="Q14" s="4">
        <v>59788.960000000006</v>
      </c>
      <c r="R14" s="10">
        <f t="shared" si="7"/>
        <v>3.5888414120179723E-4</v>
      </c>
      <c r="S14" s="9">
        <v>0</v>
      </c>
      <c r="T14" s="10" t="str">
        <f t="shared" si="2"/>
        <v/>
      </c>
      <c r="U14" s="11" t="str">
        <f t="shared" si="3"/>
        <v/>
      </c>
    </row>
    <row r="15" spans="1:22">
      <c r="E15" t="s">
        <v>68</v>
      </c>
      <c r="F15" t="s">
        <v>69</v>
      </c>
      <c r="G15" s="5">
        <v>59.245784999999998</v>
      </c>
      <c r="H15" s="6">
        <v>25.653071707957</v>
      </c>
      <c r="I15" s="5">
        <f t="shared" si="4"/>
        <v>95.591606742648509</v>
      </c>
      <c r="J15" s="5">
        <v>0.69666136842105264</v>
      </c>
      <c r="K15" s="7">
        <v>1.7258102713990968E-2</v>
      </c>
      <c r="L15" s="8">
        <f t="shared" si="0"/>
        <v>207.09723256789161</v>
      </c>
      <c r="M15" s="4">
        <f t="shared" si="1"/>
        <v>4141944.6513578324</v>
      </c>
      <c r="N15" s="4">
        <f t="shared" si="5"/>
        <v>3229199.7609573556</v>
      </c>
      <c r="O15" s="9">
        <f t="shared" si="6"/>
        <v>3704212723.7146811</v>
      </c>
      <c r="P15" s="4">
        <v>25499884</v>
      </c>
      <c r="Q15" s="4">
        <v>3569983.7600000002</v>
      </c>
      <c r="R15" s="10">
        <f t="shared" si="7"/>
        <v>0.90454186294599714</v>
      </c>
      <c r="S15" s="9">
        <v>4779.5803371324255</v>
      </c>
      <c r="T15" s="10">
        <f t="shared" si="2"/>
        <v>1.2395603969604017E-2</v>
      </c>
      <c r="U15" s="11">
        <f t="shared" si="3"/>
        <v>1.4575785305013289E-4</v>
      </c>
      <c r="V15" s="10">
        <f>IFERROR(N15/P15,"")</f>
        <v>0.1266358608124396</v>
      </c>
    </row>
    <row r="16" spans="1:22">
      <c r="E16" t="s">
        <v>70</v>
      </c>
      <c r="F16" t="s">
        <v>71</v>
      </c>
      <c r="G16" s="5">
        <v>45.589794062500005</v>
      </c>
      <c r="H16" s="6">
        <v>27.741879434089999</v>
      </c>
      <c r="I16" s="5">
        <f t="shared" si="4"/>
        <v>85.797142103212849</v>
      </c>
      <c r="J16" s="5">
        <v>1.1713482</v>
      </c>
      <c r="K16" s="7">
        <v>1.8512823930870835E-4</v>
      </c>
      <c r="L16" s="8">
        <f t="shared" si="0"/>
        <v>2.2215388717045004</v>
      </c>
      <c r="M16" s="4">
        <f t="shared" si="1"/>
        <v>44430.777434090007</v>
      </c>
      <c r="N16" s="4">
        <f t="shared" si="5"/>
        <v>32031.555424822604</v>
      </c>
      <c r="O16" s="9">
        <f t="shared" si="6"/>
        <v>32978590.950845324</v>
      </c>
      <c r="P16" s="4">
        <v>9006398</v>
      </c>
      <c r="Q16" s="4">
        <v>3872751.1400000006</v>
      </c>
      <c r="R16" s="10">
        <f t="shared" si="7"/>
        <v>8.2710079390287388E-3</v>
      </c>
      <c r="S16" s="9">
        <v>4289.8571051606423</v>
      </c>
      <c r="T16" s="10">
        <f t="shared" si="2"/>
        <v>1.0627345607306144E-2</v>
      </c>
      <c r="U16" s="11">
        <f t="shared" si="3"/>
        <v>2.7305063345603827E-4</v>
      </c>
      <c r="V16" s="10">
        <f>IFERROR(N16/P16,"")</f>
        <v>3.5565334137823584E-3</v>
      </c>
    </row>
    <row r="17" spans="5:22">
      <c r="E17" t="s">
        <v>72</v>
      </c>
      <c r="F17" t="s">
        <v>73</v>
      </c>
      <c r="G17" s="5">
        <v>16.764705764999999</v>
      </c>
      <c r="H17" s="6">
        <v>4.8872684721975803</v>
      </c>
      <c r="I17" s="5">
        <f t="shared" si="4"/>
        <v>7.8997361838065459</v>
      </c>
      <c r="J17" s="5">
        <v>1.8235293989999999</v>
      </c>
      <c r="K17" s="7">
        <v>1.8568680084537427E-4</v>
      </c>
      <c r="L17" s="8">
        <f t="shared" si="0"/>
        <v>2.2282416101444911</v>
      </c>
      <c r="M17" s="4">
        <f t="shared" si="1"/>
        <v>44564.832202889818</v>
      </c>
      <c r="N17" s="4">
        <f t="shared" si="5"/>
        <v>8912.966440577964</v>
      </c>
      <c r="O17" s="9">
        <f t="shared" si="6"/>
        <v>844921.00194824627</v>
      </c>
      <c r="P17" s="4">
        <v>10139177</v>
      </c>
      <c r="Q17" s="4">
        <v>4461237.88</v>
      </c>
      <c r="R17" s="10">
        <f t="shared" si="7"/>
        <v>1.9978684572134861E-3</v>
      </c>
      <c r="S17" s="9">
        <v>394.98680919032728</v>
      </c>
      <c r="T17" s="10">
        <f t="shared" si="2"/>
        <v>4.2443710460522754E-2</v>
      </c>
      <c r="U17" s="11">
        <f t="shared" si="3"/>
        <v>4.6166842957059834E-3</v>
      </c>
      <c r="V17" s="10">
        <f>IFERROR(N17/P17,"")</f>
        <v>8.7906212117393396E-4</v>
      </c>
    </row>
    <row r="18" spans="5:22">
      <c r="E18" t="s">
        <v>74</v>
      </c>
      <c r="F18" t="s">
        <v>75</v>
      </c>
      <c r="G18" s="5">
        <v>67.781276639999987</v>
      </c>
      <c r="H18" s="6">
        <v>38.144049799184998</v>
      </c>
      <c r="I18" s="5" t="str">
        <f t="shared" si="4"/>
        <v/>
      </c>
      <c r="J18" s="5">
        <v>5.9836434000000001</v>
      </c>
      <c r="K18" s="7">
        <v>2.2487920200143243E-5</v>
      </c>
      <c r="L18" s="8">
        <f t="shared" si="0"/>
        <v>0.26985504240171893</v>
      </c>
      <c r="M18" s="4">
        <f t="shared" si="1"/>
        <v>5397.1008480343789</v>
      </c>
      <c r="N18" s="4">
        <f t="shared" si="5"/>
        <v>2829.85203534927</v>
      </c>
      <c r="O18" s="9" t="str">
        <f t="shared" si="6"/>
        <v/>
      </c>
      <c r="P18" s="4">
        <v>393244</v>
      </c>
      <c r="Q18" s="4">
        <v>55054.16</v>
      </c>
      <c r="R18" s="10">
        <f t="shared" si="7"/>
        <v>5.1401238986286769E-2</v>
      </c>
      <c r="S18" s="9" t="s">
        <v>41</v>
      </c>
      <c r="T18" s="10" t="str">
        <f t="shared" si="2"/>
        <v/>
      </c>
      <c r="U18" s="11" t="str">
        <f t="shared" si="3"/>
        <v/>
      </c>
    </row>
    <row r="19" spans="5:22">
      <c r="E19" t="s">
        <v>76</v>
      </c>
      <c r="F19" t="s">
        <v>77</v>
      </c>
      <c r="G19" s="5">
        <v>66.371693408333314</v>
      </c>
      <c r="H19" s="6">
        <v>10.868570175049101</v>
      </c>
      <c r="I19" s="5">
        <f t="shared" si="4"/>
        <v>39.985094461566625</v>
      </c>
      <c r="J19" s="5">
        <v>2.1216735999999998</v>
      </c>
      <c r="K19" s="7">
        <v>1.704776356699087E-6</v>
      </c>
      <c r="L19" s="8">
        <f t="shared" si="0"/>
        <v>2.0457316280389045E-2</v>
      </c>
      <c r="M19" s="4">
        <f t="shared" si="1"/>
        <v>409.14632560778091</v>
      </c>
      <c r="N19" s="4">
        <f t="shared" si="5"/>
        <v>752.89816234900013</v>
      </c>
      <c r="O19" s="9">
        <f t="shared" si="6"/>
        <v>361256.44969757635</v>
      </c>
      <c r="P19" s="4">
        <v>1701575</v>
      </c>
      <c r="Q19" s="4">
        <v>187173.24999999997</v>
      </c>
      <c r="R19" s="10">
        <f t="shared" si="7"/>
        <v>4.0224666844701383E-3</v>
      </c>
      <c r="S19" s="9">
        <v>1999.2547230783314</v>
      </c>
      <c r="T19" s="10">
        <f t="shared" si="2"/>
        <v>3.3198217636889307E-2</v>
      </c>
      <c r="U19" s="11">
        <f t="shared" si="3"/>
        <v>1.0612322559544465E-3</v>
      </c>
      <c r="V19" s="10">
        <f t="shared" ref="V19:V37" si="8">IFERROR(N19/P19,"")</f>
        <v>4.4247133529171513E-4</v>
      </c>
    </row>
    <row r="20" spans="5:22">
      <c r="E20" t="s">
        <v>78</v>
      </c>
      <c r="F20" t="s">
        <v>79</v>
      </c>
      <c r="G20" s="5">
        <v>31.338141386666667</v>
      </c>
      <c r="H20" s="6">
        <v>3.2352518783836501</v>
      </c>
      <c r="I20" s="5">
        <f t="shared" si="4"/>
        <v>2.8305839904686994</v>
      </c>
      <c r="J20" s="5">
        <v>0.34372502616666667</v>
      </c>
      <c r="K20" s="7">
        <v>2.9242441949262597E-4</v>
      </c>
      <c r="L20" s="8">
        <f t="shared" si="0"/>
        <v>3.5090930339115118</v>
      </c>
      <c r="M20" s="4">
        <f t="shared" si="1"/>
        <v>70181.860678230238</v>
      </c>
      <c r="N20" s="4">
        <f t="shared" si="5"/>
        <v>14036.372135646048</v>
      </c>
      <c r="O20" s="9">
        <f t="shared" si="6"/>
        <v>476773.56301704783</v>
      </c>
      <c r="P20" s="4">
        <v>164689383</v>
      </c>
      <c r="Q20" s="4">
        <v>100460523.63</v>
      </c>
      <c r="R20" s="10">
        <f t="shared" si="7"/>
        <v>1.3972027646742667E-4</v>
      </c>
      <c r="S20" s="9">
        <v>141.52919952343495</v>
      </c>
      <c r="T20" s="10">
        <f t="shared" si="2"/>
        <v>0.22142527119626346</v>
      </c>
      <c r="U20" s="11">
        <f t="shared" si="3"/>
        <v>2.4286509591241725E-3</v>
      </c>
      <c r="V20" s="10">
        <f t="shared" si="8"/>
        <v>8.5229368645130257E-5</v>
      </c>
    </row>
    <row r="21" spans="5:22">
      <c r="E21" t="s">
        <v>80</v>
      </c>
      <c r="F21" t="s">
        <v>81</v>
      </c>
      <c r="G21" s="5">
        <v>106.56307299999999</v>
      </c>
      <c r="H21" s="6">
        <v>56.902483326413602</v>
      </c>
      <c r="I21" s="5">
        <f t="shared" si="4"/>
        <v>29.575322441660479</v>
      </c>
      <c r="J21" s="5">
        <v>6.7943782499999994</v>
      </c>
      <c r="K21" s="7">
        <v>9.6584599048480682E-7</v>
      </c>
      <c r="L21" s="8">
        <f t="shared" si="0"/>
        <v>1.1590151885817681E-2</v>
      </c>
      <c r="M21" s="4">
        <f t="shared" si="1"/>
        <v>231.80303771635363</v>
      </c>
      <c r="N21" s="4">
        <f t="shared" si="5"/>
        <v>81.473786086503836</v>
      </c>
      <c r="O21" s="9">
        <f t="shared" si="6"/>
        <v>28915.361928614664</v>
      </c>
      <c r="P21" s="4">
        <v>287375</v>
      </c>
      <c r="Q21" s="4">
        <v>198288.74999999997</v>
      </c>
      <c r="R21" s="10">
        <f t="shared" si="7"/>
        <v>4.1088456146152439E-4</v>
      </c>
      <c r="S21" s="9">
        <v>1478.7661220830239</v>
      </c>
      <c r="T21" s="10">
        <f t="shared" si="2"/>
        <v>7.2062154663032715E-2</v>
      </c>
      <c r="U21" s="11">
        <f t="shared" si="3"/>
        <v>4.594626661063402E-3</v>
      </c>
      <c r="V21" s="10">
        <f t="shared" si="8"/>
        <v>2.8351034740845178E-4</v>
      </c>
    </row>
    <row r="22" spans="5:22">
      <c r="E22" t="s">
        <v>82</v>
      </c>
      <c r="F22" t="s">
        <v>83</v>
      </c>
      <c r="G22" s="5">
        <v>10.104999999999999</v>
      </c>
      <c r="H22" s="6">
        <v>16.081958914649501</v>
      </c>
      <c r="I22" s="5">
        <f t="shared" si="4"/>
        <v>10.550125410697831</v>
      </c>
      <c r="J22" s="5">
        <v>0.42848333333333327</v>
      </c>
      <c r="K22" s="7">
        <v>4.5583276071410671E-4</v>
      </c>
      <c r="L22" s="8">
        <f t="shared" si="0"/>
        <v>5.4699931285692802</v>
      </c>
      <c r="M22" s="4">
        <f t="shared" si="1"/>
        <v>109399.8625713856</v>
      </c>
      <c r="N22" s="4">
        <f t="shared" si="5"/>
        <v>136052.90643011188</v>
      </c>
      <c r="O22" s="9">
        <f t="shared" si="6"/>
        <v>17224502.703931414</v>
      </c>
      <c r="P22" s="4">
        <v>9449323</v>
      </c>
      <c r="Q22" s="4">
        <v>1984357.8299999996</v>
      </c>
      <c r="R22" s="10">
        <f t="shared" si="7"/>
        <v>6.8562687824358731E-2</v>
      </c>
      <c r="S22" s="9">
        <v>527.50627053489154</v>
      </c>
      <c r="T22" s="10">
        <f t="shared" si="2"/>
        <v>1.9156170389697028E-2</v>
      </c>
      <c r="U22" s="11">
        <f t="shared" si="3"/>
        <v>8.1228102350110654E-4</v>
      </c>
      <c r="V22" s="10">
        <f t="shared" si="8"/>
        <v>1.4398164443115331E-2</v>
      </c>
    </row>
    <row r="23" spans="5:22">
      <c r="E23" t="s">
        <v>84</v>
      </c>
      <c r="F23" t="s">
        <v>85</v>
      </c>
      <c r="G23" s="5">
        <v>54.529742808333346</v>
      </c>
      <c r="H23" s="6">
        <v>66.486858125857694</v>
      </c>
      <c r="I23" s="5">
        <f t="shared" si="4"/>
        <v>79.305124900844277</v>
      </c>
      <c r="J23" s="5">
        <v>5.2750108333333321</v>
      </c>
      <c r="K23" s="7">
        <v>6.8022322137095651E-5</v>
      </c>
      <c r="L23" s="8">
        <f t="shared" si="0"/>
        <v>0.81626786564514786</v>
      </c>
      <c r="M23" s="4">
        <f t="shared" si="1"/>
        <v>16325.357312902957</v>
      </c>
      <c r="N23" s="4">
        <f t="shared" si="5"/>
        <v>4910.852391911656</v>
      </c>
      <c r="O23" s="9">
        <f t="shared" si="6"/>
        <v>4673469.1477219649</v>
      </c>
      <c r="P23" s="4">
        <v>11589623</v>
      </c>
      <c r="Q23" s="4">
        <v>231792.4600000002</v>
      </c>
      <c r="R23" s="10">
        <f t="shared" si="7"/>
        <v>2.1186419920266829E-2</v>
      </c>
      <c r="S23" s="9">
        <v>3965.2562450422138</v>
      </c>
      <c r="T23" s="10">
        <f t="shared" si="2"/>
        <v>1.3751883721641506E-2</v>
      </c>
      <c r="U23" s="11">
        <f t="shared" si="3"/>
        <v>1.3303076793407017E-3</v>
      </c>
      <c r="V23" s="10">
        <f t="shared" si="8"/>
        <v>4.2372839840533694E-4</v>
      </c>
    </row>
    <row r="24" spans="5:22">
      <c r="E24" t="s">
        <v>86</v>
      </c>
      <c r="F24" t="s">
        <v>87</v>
      </c>
      <c r="G24" s="5">
        <v>57.582488465937494</v>
      </c>
      <c r="H24" s="6">
        <v>16.574948067081301</v>
      </c>
      <c r="I24" s="5">
        <f t="shared" si="4"/>
        <v>8.1412236025871625</v>
      </c>
      <c r="J24" s="5">
        <v>2.9697762000000001</v>
      </c>
      <c r="K24" s="7">
        <v>5.1242202639757196E-5</v>
      </c>
      <c r="L24" s="8">
        <f t="shared" si="0"/>
        <v>0.61490643167708636</v>
      </c>
      <c r="M24" s="4">
        <f t="shared" si="1"/>
        <v>12298.128633541728</v>
      </c>
      <c r="N24" s="4">
        <f t="shared" si="5"/>
        <v>14839.417395178985</v>
      </c>
      <c r="O24" s="9">
        <f t="shared" si="6"/>
        <v>1449732.1817552841</v>
      </c>
      <c r="P24" s="4">
        <v>397628</v>
      </c>
      <c r="Q24" s="4">
        <v>214719.12000000002</v>
      </c>
      <c r="R24" s="10">
        <f t="shared" si="7"/>
        <v>6.9110833703020874E-2</v>
      </c>
      <c r="S24" s="9">
        <v>407.06118012935809</v>
      </c>
      <c r="T24" s="10">
        <f t="shared" si="2"/>
        <v>0.14145905155494962</v>
      </c>
      <c r="U24" s="11">
        <f t="shared" si="3"/>
        <v>7.2956507399115009E-3</v>
      </c>
      <c r="V24" s="10">
        <f t="shared" si="8"/>
        <v>3.7319850199631278E-2</v>
      </c>
    </row>
    <row r="25" spans="5:22">
      <c r="E25" t="s">
        <v>88</v>
      </c>
      <c r="F25" t="s">
        <v>89</v>
      </c>
      <c r="G25" s="5">
        <v>129</v>
      </c>
      <c r="H25" s="6">
        <v>73.5970671925635</v>
      </c>
      <c r="I25" s="5">
        <f t="shared" si="4"/>
        <v>188.36902899457655</v>
      </c>
      <c r="J25" s="5">
        <v>19.8</v>
      </c>
      <c r="K25" s="7">
        <v>1.1054863746512852E-7</v>
      </c>
      <c r="L25" s="8">
        <f t="shared" si="0"/>
        <v>1.3265836495815421E-3</v>
      </c>
      <c r="M25" s="4">
        <f t="shared" si="1"/>
        <v>26.531672991630842</v>
      </c>
      <c r="N25" s="4">
        <f t="shared" si="5"/>
        <v>7.209981050525256</v>
      </c>
      <c r="O25" s="9">
        <f t="shared" si="6"/>
        <v>16297.645554680872</v>
      </c>
      <c r="P25" s="4">
        <v>62278</v>
      </c>
      <c r="Q25" s="4">
        <v>1868.3400000000017</v>
      </c>
      <c r="R25" s="10">
        <f t="shared" si="7"/>
        <v>3.8590305032945018E-3</v>
      </c>
      <c r="S25" s="9">
        <v>9418.4514497288274</v>
      </c>
      <c r="T25" s="10">
        <f t="shared" si="2"/>
        <v>1.369651908156453E-2</v>
      </c>
      <c r="U25" s="11">
        <f t="shared" si="3"/>
        <v>2.1022564171703697E-3</v>
      </c>
      <c r="V25" s="10">
        <f t="shared" si="8"/>
        <v>1.1577091509883515E-4</v>
      </c>
    </row>
    <row r="26" spans="5:22">
      <c r="E26" t="s">
        <v>90</v>
      </c>
      <c r="F26" t="s">
        <v>91</v>
      </c>
      <c r="G26" s="5">
        <v>8.7078772666666673</v>
      </c>
      <c r="H26" s="6">
        <v>4.6183972255130596</v>
      </c>
      <c r="I26" s="5">
        <f t="shared" si="4"/>
        <v>5.4058100606371511</v>
      </c>
      <c r="J26" s="5">
        <v>0.83430141888619858</v>
      </c>
      <c r="K26" s="7">
        <v>8.5628647240752423E-5</v>
      </c>
      <c r="L26" s="8">
        <f t="shared" si="0"/>
        <v>1.027543766889029</v>
      </c>
      <c r="M26" s="4">
        <f t="shared" si="1"/>
        <v>20550.875337780581</v>
      </c>
      <c r="N26" s="4">
        <f t="shared" si="5"/>
        <v>4110.1750675561161</v>
      </c>
      <c r="O26" s="9">
        <f t="shared" si="6"/>
        <v>266625.90877409803</v>
      </c>
      <c r="P26" s="4">
        <v>771608</v>
      </c>
      <c r="Q26" s="4">
        <v>416668.32</v>
      </c>
      <c r="R26" s="10">
        <f t="shared" si="7"/>
        <v>9.8643810202707904E-3</v>
      </c>
      <c r="S26" s="9">
        <v>270.29050303185755</v>
      </c>
      <c r="T26" s="10">
        <f t="shared" si="2"/>
        <v>3.2216734102715854E-2</v>
      </c>
      <c r="U26" s="11">
        <f t="shared" si="3"/>
        <v>3.0866841769422596E-3</v>
      </c>
      <c r="V26" s="10">
        <f t="shared" si="8"/>
        <v>5.3267657509462269E-3</v>
      </c>
    </row>
    <row r="27" spans="5:22">
      <c r="E27" t="s">
        <v>92</v>
      </c>
      <c r="F27" t="s">
        <v>93</v>
      </c>
      <c r="G27" s="5">
        <v>45.955952866666671</v>
      </c>
      <c r="H27" s="6">
        <v>5.0572018332131901</v>
      </c>
      <c r="I27" s="5">
        <f t="shared" si="4"/>
        <v>5.9143169251407981</v>
      </c>
      <c r="J27" s="5">
        <v>2.1770539696969693</v>
      </c>
      <c r="K27" s="7">
        <v>2.4336060684586585E-3</v>
      </c>
      <c r="L27" s="8">
        <f t="shared" si="0"/>
        <v>29.203272821503901</v>
      </c>
      <c r="M27" s="4">
        <f t="shared" si="1"/>
        <v>584065.45643007802</v>
      </c>
      <c r="N27" s="4">
        <f t="shared" si="5"/>
        <v>2309836.449849504</v>
      </c>
      <c r="O27" s="9">
        <f t="shared" si="6"/>
        <v>163933257.71582466</v>
      </c>
      <c r="P27" s="4">
        <v>11673021</v>
      </c>
      <c r="Q27" s="4">
        <v>3618636.5100000007</v>
      </c>
      <c r="R27" s="10">
        <f t="shared" si="7"/>
        <v>0.63831679237921124</v>
      </c>
      <c r="S27" s="9">
        <v>295.71584625703991</v>
      </c>
      <c r="T27" s="10">
        <f t="shared" si="2"/>
        <v>0.15540578378989262</v>
      </c>
      <c r="U27" s="11">
        <f t="shared" si="3"/>
        <v>7.361979404392982E-3</v>
      </c>
      <c r="V27" s="10">
        <f t="shared" si="8"/>
        <v>0.19787820563755554</v>
      </c>
    </row>
    <row r="28" spans="5:22">
      <c r="E28" t="s">
        <v>94</v>
      </c>
      <c r="F28" t="s">
        <v>95</v>
      </c>
      <c r="G28" s="5">
        <v>21.674177</v>
      </c>
      <c r="H28" s="6">
        <v>15.6615040717904</v>
      </c>
      <c r="I28" s="5">
        <f t="shared" si="4"/>
        <v>10.120307704755065</v>
      </c>
      <c r="J28" s="5">
        <v>2.3853658499999999</v>
      </c>
      <c r="K28" s="7">
        <v>1.1456911685925501E-4</v>
      </c>
      <c r="L28" s="8">
        <f t="shared" si="0"/>
        <v>1.3748294023110601</v>
      </c>
      <c r="M28" s="4">
        <f t="shared" si="1"/>
        <v>27496.588046221201</v>
      </c>
      <c r="N28" s="4">
        <f t="shared" si="5"/>
        <v>35113.598183393166</v>
      </c>
      <c r="O28" s="9">
        <f t="shared" si="6"/>
        <v>4264325.0188448075</v>
      </c>
      <c r="P28" s="4">
        <v>3280819</v>
      </c>
      <c r="Q28" s="4">
        <v>1574793.1199999999</v>
      </c>
      <c r="R28" s="10">
        <f t="shared" si="7"/>
        <v>2.2297276853351485E-2</v>
      </c>
      <c r="S28" s="9">
        <v>506.01538523775326</v>
      </c>
      <c r="T28" s="10">
        <f t="shared" si="2"/>
        <v>4.2833039532614817E-2</v>
      </c>
      <c r="U28" s="11">
        <f t="shared" si="3"/>
        <v>4.7140184262959252E-3</v>
      </c>
      <c r="V28" s="10">
        <f t="shared" si="8"/>
        <v>1.0702692889608713E-2</v>
      </c>
    </row>
    <row r="29" spans="5:22">
      <c r="E29" t="s">
        <v>96</v>
      </c>
      <c r="F29" t="s">
        <v>97</v>
      </c>
      <c r="G29" s="5">
        <v>94.283110666666659</v>
      </c>
      <c r="H29" s="6">
        <v>2.7821146306813702</v>
      </c>
      <c r="I29" s="5">
        <f t="shared" si="4"/>
        <v>13.799336231292903</v>
      </c>
      <c r="J29" s="5">
        <v>3.9169345199999999</v>
      </c>
      <c r="K29" s="7">
        <v>1.2731479292405032E-3</v>
      </c>
      <c r="L29" s="8">
        <f t="shared" si="0"/>
        <v>15.277775150886038</v>
      </c>
      <c r="M29" s="4">
        <f t="shared" si="1"/>
        <v>305555.50301772077</v>
      </c>
      <c r="N29" s="4">
        <f t="shared" si="5"/>
        <v>61111.100603544153</v>
      </c>
      <c r="O29" s="9">
        <f t="shared" si="6"/>
        <v>10119511.496312069</v>
      </c>
      <c r="P29" s="4">
        <v>2351627</v>
      </c>
      <c r="Q29" s="4">
        <v>634939.29</v>
      </c>
      <c r="R29" s="10">
        <f t="shared" si="7"/>
        <v>9.6247155540719734E-2</v>
      </c>
      <c r="S29" s="9">
        <v>689.96681156464513</v>
      </c>
      <c r="T29" s="10">
        <f t="shared" si="2"/>
        <v>0.13664876206561274</v>
      </c>
      <c r="U29" s="11">
        <f t="shared" si="3"/>
        <v>5.6769897542137213E-3</v>
      </c>
      <c r="V29" s="10">
        <f t="shared" si="8"/>
        <v>2.5986731995994328E-2</v>
      </c>
    </row>
    <row r="30" spans="5:22">
      <c r="E30" t="s">
        <v>98</v>
      </c>
      <c r="F30" t="s">
        <v>99</v>
      </c>
      <c r="G30" s="5">
        <v>24.793355281250001</v>
      </c>
      <c r="H30" s="6">
        <v>17.8920163390694</v>
      </c>
      <c r="I30" s="5">
        <f t="shared" si="4"/>
        <v>15.002057081058313</v>
      </c>
      <c r="J30" s="5">
        <v>0.92349346192999993</v>
      </c>
      <c r="K30" s="7">
        <v>1.877636606423836E-2</v>
      </c>
      <c r="L30" s="8">
        <f t="shared" si="0"/>
        <v>225.31639277086032</v>
      </c>
      <c r="M30" s="4">
        <f t="shared" si="1"/>
        <v>4506327.855417206</v>
      </c>
      <c r="N30" s="4">
        <f t="shared" si="5"/>
        <v>5037249.8772841934</v>
      </c>
      <c r="O30" s="9">
        <f t="shared" si="6"/>
        <v>906829322.28685749</v>
      </c>
      <c r="P30" s="4">
        <v>212559417</v>
      </c>
      <c r="Q30" s="4">
        <v>25507130.039999999</v>
      </c>
      <c r="R30" s="10">
        <f t="shared" si="7"/>
        <v>0.19748399249091661</v>
      </c>
      <c r="S30" s="9">
        <v>750.10285405291563</v>
      </c>
      <c r="T30" s="10">
        <f t="shared" si="2"/>
        <v>3.3053274157387708E-2</v>
      </c>
      <c r="U30" s="11">
        <f t="shared" si="3"/>
        <v>1.2311557767581199E-3</v>
      </c>
      <c r="V30" s="10">
        <f t="shared" si="8"/>
        <v>2.3698079098909992E-2</v>
      </c>
    </row>
    <row r="31" spans="5:22">
      <c r="E31" t="s">
        <v>100</v>
      </c>
      <c r="F31" t="s">
        <v>101</v>
      </c>
      <c r="G31" s="5">
        <v>137.6182</v>
      </c>
      <c r="H31" s="6">
        <v>8.9713435501133798</v>
      </c>
      <c r="I31" s="5">
        <f t="shared" si="4"/>
        <v>52.71388131905821</v>
      </c>
      <c r="J31" s="5">
        <v>2.2287789</v>
      </c>
      <c r="K31" s="7">
        <v>1.1840340907449289E-5</v>
      </c>
      <c r="L31" s="8">
        <f t="shared" si="0"/>
        <v>0.14208409088939147</v>
      </c>
      <c r="M31" s="4">
        <f t="shared" si="1"/>
        <v>2841.6818177878295</v>
      </c>
      <c r="N31" s="4">
        <f t="shared" si="5"/>
        <v>6335.0195027408499</v>
      </c>
      <c r="O31" s="9">
        <f t="shared" si="6"/>
        <v>4007321.5946568036</v>
      </c>
      <c r="P31" s="4" t="s">
        <v>41</v>
      </c>
      <c r="Q31" s="4" t="s">
        <v>41</v>
      </c>
      <c r="R31" s="10" t="str">
        <f t="shared" si="7"/>
        <v/>
      </c>
      <c r="S31" s="9">
        <v>2635.6940659529105</v>
      </c>
      <c r="T31" s="10">
        <f t="shared" si="2"/>
        <v>5.2213267760363315E-2</v>
      </c>
      <c r="U31" s="11">
        <f t="shared" si="3"/>
        <v>8.4561365781813747E-4</v>
      </c>
      <c r="V31" s="10" t="str">
        <f t="shared" si="8"/>
        <v/>
      </c>
    </row>
    <row r="32" spans="5:22">
      <c r="E32" t="s">
        <v>102</v>
      </c>
      <c r="F32" t="s">
        <v>103</v>
      </c>
      <c r="G32" s="5">
        <v>12.689757998099997</v>
      </c>
      <c r="H32" s="6">
        <v>46.221002379021897</v>
      </c>
      <c r="I32" s="5">
        <f t="shared" si="4"/>
        <v>15.71288405066468</v>
      </c>
      <c r="J32" s="5">
        <v>2.2641549175375002</v>
      </c>
      <c r="K32" s="7">
        <v>2.4387611259741375E-4</v>
      </c>
      <c r="L32" s="8">
        <f t="shared" si="0"/>
        <v>2.9265133511689649</v>
      </c>
      <c r="M32" s="4">
        <f t="shared" si="1"/>
        <v>58530.267023379296</v>
      </c>
      <c r="N32" s="4">
        <f t="shared" si="5"/>
        <v>25326.264689553398</v>
      </c>
      <c r="O32" s="9">
        <f t="shared" si="6"/>
        <v>4775383.9260407481</v>
      </c>
      <c r="P32" s="4">
        <v>6948445</v>
      </c>
      <c r="Q32" s="4">
        <v>1667626.8</v>
      </c>
      <c r="R32" s="10">
        <f t="shared" si="7"/>
        <v>1.5187009881079745E-2</v>
      </c>
      <c r="S32" s="9">
        <v>785.64420253323397</v>
      </c>
      <c r="T32" s="10">
        <f t="shared" si="2"/>
        <v>1.6152041798543279E-2</v>
      </c>
      <c r="U32" s="11">
        <f t="shared" si="3"/>
        <v>2.8819087702002394E-3</v>
      </c>
      <c r="V32" s="10">
        <f t="shared" si="8"/>
        <v>3.644882371459139E-3</v>
      </c>
    </row>
    <row r="33" spans="5:22">
      <c r="E33" t="s">
        <v>104</v>
      </c>
      <c r="F33" t="s">
        <v>105</v>
      </c>
      <c r="G33" s="5">
        <v>81.963485974999998</v>
      </c>
      <c r="H33" s="6">
        <v>4.19013978600056</v>
      </c>
      <c r="I33" s="5">
        <f t="shared" si="4"/>
        <v>1.3551614149333966</v>
      </c>
      <c r="J33" s="5">
        <v>4.5156150000000004</v>
      </c>
      <c r="K33" s="7">
        <v>6.1463878760743395E-4</v>
      </c>
      <c r="L33" s="8">
        <f t="shared" si="0"/>
        <v>7.3756654512892075</v>
      </c>
      <c r="M33" s="4">
        <f t="shared" si="1"/>
        <v>147513.30902578414</v>
      </c>
      <c r="N33" s="4">
        <f t="shared" si="5"/>
        <v>29502.661805156829</v>
      </c>
      <c r="O33" s="9">
        <f t="shared" si="6"/>
        <v>479770.42699413362</v>
      </c>
      <c r="P33" s="4">
        <v>20903273</v>
      </c>
      <c r="Q33" s="4">
        <v>14423258.369999999</v>
      </c>
      <c r="R33" s="10">
        <f t="shared" si="7"/>
        <v>2.045492152211708E-3</v>
      </c>
      <c r="S33" s="9">
        <v>67.75807074666983</v>
      </c>
      <c r="T33" s="10">
        <f t="shared" si="2"/>
        <v>1.2096490509808138</v>
      </c>
      <c r="U33" s="11">
        <f t="shared" si="3"/>
        <v>6.6643205012178325E-2</v>
      </c>
      <c r="V33" s="10">
        <f t="shared" si="8"/>
        <v>1.4113895850260785E-3</v>
      </c>
    </row>
    <row r="34" spans="5:22">
      <c r="E34" t="s">
        <v>106</v>
      </c>
      <c r="F34" t="s">
        <v>107</v>
      </c>
      <c r="G34" s="5">
        <v>369.998875</v>
      </c>
      <c r="H34" s="6">
        <v>4.0351353423671101</v>
      </c>
      <c r="I34" s="5">
        <f t="shared" si="4"/>
        <v>0.45292007396108036</v>
      </c>
      <c r="J34" s="5">
        <v>2.1004197500000004</v>
      </c>
      <c r="K34" s="7">
        <v>5.7688933708776265E-5</v>
      </c>
      <c r="L34" s="8">
        <f t="shared" si="0"/>
        <v>0.6922672045053152</v>
      </c>
      <c r="M34" s="4">
        <f t="shared" si="1"/>
        <v>13845.344090106304</v>
      </c>
      <c r="N34" s="4">
        <f t="shared" si="5"/>
        <v>2769.068818021261</v>
      </c>
      <c r="O34" s="9">
        <f t="shared" si="6"/>
        <v>15050.00224633813</v>
      </c>
      <c r="P34" s="4">
        <v>11890784</v>
      </c>
      <c r="Q34" s="4">
        <v>10226074.24</v>
      </c>
      <c r="R34" s="10">
        <f t="shared" si="7"/>
        <v>2.7078512760936703E-4</v>
      </c>
      <c r="S34" s="9">
        <v>22.646003698054017</v>
      </c>
      <c r="T34" s="10">
        <f t="shared" si="2"/>
        <v>16.338373866458134</v>
      </c>
      <c r="U34" s="11">
        <f t="shared" si="3"/>
        <v>9.2750128367262014E-2</v>
      </c>
      <c r="V34" s="10">
        <f t="shared" si="8"/>
        <v>2.3287520974405566E-4</v>
      </c>
    </row>
    <row r="35" spans="5:22">
      <c r="E35" t="s">
        <v>108</v>
      </c>
      <c r="F35" t="s">
        <v>109</v>
      </c>
      <c r="G35" s="5">
        <v>33.166666666666664</v>
      </c>
      <c r="H35" s="6">
        <v>5.2065346785011801</v>
      </c>
      <c r="I35" s="5">
        <f t="shared" si="4"/>
        <v>2.5202111828807765</v>
      </c>
      <c r="J35" s="5">
        <v>0.83333333333333337</v>
      </c>
      <c r="K35" s="7">
        <v>3.965495992860965E-4</v>
      </c>
      <c r="L35" s="8">
        <f t="shared" si="0"/>
        <v>4.7585951914331579</v>
      </c>
      <c r="M35" s="4">
        <f t="shared" si="1"/>
        <v>95171.903828663155</v>
      </c>
      <c r="N35" s="4">
        <f t="shared" si="5"/>
        <v>365586.36292829056</v>
      </c>
      <c r="O35" s="9">
        <f t="shared" si="6"/>
        <v>11056258.081927057</v>
      </c>
      <c r="P35" s="4">
        <v>16718965</v>
      </c>
      <c r="Q35" s="4">
        <v>12706413.4</v>
      </c>
      <c r="R35" s="10">
        <f t="shared" si="7"/>
        <v>2.8771798258058451E-2</v>
      </c>
      <c r="S35" s="9">
        <v>126.01055914403882</v>
      </c>
      <c r="T35" s="10">
        <f t="shared" si="2"/>
        <v>0.26320545589163574</v>
      </c>
      <c r="U35" s="11">
        <f t="shared" si="3"/>
        <v>6.6132024093375815E-3</v>
      </c>
      <c r="V35" s="10">
        <f t="shared" si="8"/>
        <v>2.1866566676124424E-2</v>
      </c>
    </row>
    <row r="36" spans="5:22">
      <c r="E36" t="s">
        <v>110</v>
      </c>
      <c r="F36" t="s">
        <v>111</v>
      </c>
      <c r="G36" s="5">
        <v>73.670202900000007</v>
      </c>
      <c r="H36" s="6">
        <v>2.7759799780719598</v>
      </c>
      <c r="I36" s="5">
        <f t="shared" si="4"/>
        <v>2.5574895032244638</v>
      </c>
      <c r="J36" s="5">
        <v>0.90312300000000001</v>
      </c>
      <c r="K36" s="7">
        <v>1.0619302114900243E-3</v>
      </c>
      <c r="L36" s="8">
        <f t="shared" si="0"/>
        <v>12.743162537880291</v>
      </c>
      <c r="M36" s="4">
        <f t="shared" si="1"/>
        <v>254863.25075760583</v>
      </c>
      <c r="N36" s="4">
        <f t="shared" si="5"/>
        <v>50972.650151521164</v>
      </c>
      <c r="O36" s="9">
        <f t="shared" si="6"/>
        <v>1564344.212568579</v>
      </c>
      <c r="P36" s="4">
        <v>26545863</v>
      </c>
      <c r="Q36" s="4">
        <v>11680179.719999999</v>
      </c>
      <c r="R36" s="10">
        <f t="shared" si="7"/>
        <v>4.3640296102842131E-3</v>
      </c>
      <c r="S36" s="9">
        <v>127.87447516122319</v>
      </c>
      <c r="T36" s="10">
        <f t="shared" si="2"/>
        <v>0.57611343317043662</v>
      </c>
      <c r="U36" s="11">
        <f t="shared" si="3"/>
        <v>7.062574441547848E-3</v>
      </c>
      <c r="V36" s="10">
        <f t="shared" si="8"/>
        <v>1.9201730285250535E-3</v>
      </c>
    </row>
    <row r="37" spans="5:22">
      <c r="E37" t="s">
        <v>112</v>
      </c>
      <c r="F37" t="s">
        <v>113</v>
      </c>
      <c r="G37" s="5">
        <v>76.14473946666665</v>
      </c>
      <c r="H37" s="6">
        <v>52.600404073913303</v>
      </c>
      <c r="I37" s="5">
        <f t="shared" si="4"/>
        <v>77.173181302507089</v>
      </c>
      <c r="J37" s="5">
        <v>5.7166859375000003</v>
      </c>
      <c r="K37" s="7">
        <v>2.0428352537373178E-2</v>
      </c>
      <c r="L37" s="8">
        <f t="shared" si="0"/>
        <v>245.14023044847812</v>
      </c>
      <c r="M37" s="4">
        <f t="shared" si="1"/>
        <v>4902804.6089695627</v>
      </c>
      <c r="N37" s="4">
        <f t="shared" si="5"/>
        <v>1864169.9413868436</v>
      </c>
      <c r="O37" s="9">
        <f t="shared" si="6"/>
        <v>1726367098.3839707</v>
      </c>
      <c r="P37" s="4">
        <v>37742154</v>
      </c>
      <c r="Q37" s="4">
        <v>7171009.2599999979</v>
      </c>
      <c r="R37" s="10">
        <f t="shared" si="7"/>
        <v>0.25995921547406342</v>
      </c>
      <c r="S37" s="9">
        <v>3858.6590651253541</v>
      </c>
      <c r="T37" s="10">
        <f t="shared" si="2"/>
        <v>1.9733471701313156E-2</v>
      </c>
      <c r="U37" s="11">
        <f t="shared" si="3"/>
        <v>1.4815213889113796E-3</v>
      </c>
      <c r="V37" s="10">
        <f t="shared" si="8"/>
        <v>4.939225094007204E-2</v>
      </c>
    </row>
    <row r="38" spans="5:22">
      <c r="E38" t="s">
        <v>114</v>
      </c>
      <c r="F38" t="s">
        <v>115</v>
      </c>
      <c r="G38" s="5">
        <v>39.816311249999998</v>
      </c>
      <c r="H38" s="6">
        <v>6.63574596850947</v>
      </c>
      <c r="I38" s="5" t="str">
        <f t="shared" si="4"/>
        <v/>
      </c>
      <c r="J38" s="5">
        <v>4.78163625</v>
      </c>
      <c r="K38" s="7" t="s">
        <v>41</v>
      </c>
      <c r="L38" s="8" t="str">
        <f t="shared" si="0"/>
        <v/>
      </c>
      <c r="M38" s="4" t="str">
        <f t="shared" si="1"/>
        <v/>
      </c>
      <c r="N38" s="4" t="str">
        <f t="shared" si="5"/>
        <v/>
      </c>
      <c r="O38" s="9" t="str">
        <f t="shared" si="6"/>
        <v/>
      </c>
      <c r="P38" s="4" t="s">
        <v>41</v>
      </c>
      <c r="Q38" s="4" t="s">
        <v>41</v>
      </c>
      <c r="R38" s="10" t="str">
        <f t="shared" si="7"/>
        <v/>
      </c>
      <c r="S38" s="9" t="s">
        <v>41</v>
      </c>
      <c r="T38" s="10" t="str">
        <f t="shared" si="2"/>
        <v/>
      </c>
      <c r="U38" s="11" t="str">
        <f t="shared" si="3"/>
        <v/>
      </c>
    </row>
    <row r="39" spans="5:22">
      <c r="E39" t="s">
        <v>116</v>
      </c>
      <c r="F39" t="s">
        <v>117</v>
      </c>
      <c r="G39" s="5">
        <v>83.887500000000003</v>
      </c>
      <c r="H39" s="6">
        <v>14.282172766244599</v>
      </c>
      <c r="I39" s="5" t="str">
        <f t="shared" si="4"/>
        <v/>
      </c>
      <c r="J39" s="5">
        <v>10.9375</v>
      </c>
      <c r="K39" s="7">
        <v>7.3893036621427992E-7</v>
      </c>
      <c r="L39" s="8">
        <f t="shared" si="0"/>
        <v>8.8671643945713585E-3</v>
      </c>
      <c r="M39" s="4">
        <f t="shared" si="1"/>
        <v>177.34328789142717</v>
      </c>
      <c r="N39" s="4">
        <f t="shared" si="5"/>
        <v>248.34216865177774</v>
      </c>
      <c r="O39" s="9" t="str">
        <f t="shared" si="6"/>
        <v/>
      </c>
      <c r="P39" s="4">
        <v>26223</v>
      </c>
      <c r="Q39" s="4">
        <v>6555.75</v>
      </c>
      <c r="R39" s="10">
        <f t="shared" si="7"/>
        <v>3.7881580086455056E-2</v>
      </c>
      <c r="S39" s="9" t="s">
        <v>41</v>
      </c>
      <c r="T39" s="10" t="str">
        <f t="shared" si="2"/>
        <v/>
      </c>
      <c r="U39" s="11" t="str">
        <f t="shared" si="3"/>
        <v/>
      </c>
    </row>
    <row r="40" spans="5:22">
      <c r="E40" t="s">
        <v>118</v>
      </c>
      <c r="F40" t="s">
        <v>119</v>
      </c>
      <c r="G40" s="5">
        <v>170.03138933333335</v>
      </c>
      <c r="H40" s="6">
        <v>57.964388441327102</v>
      </c>
      <c r="I40" s="5">
        <f t="shared" si="4"/>
        <v>143.29170789920701</v>
      </c>
      <c r="J40" s="5">
        <v>11.965624194999998</v>
      </c>
      <c r="K40" s="7">
        <v>5.4110648864510265E-7</v>
      </c>
      <c r="L40" s="8">
        <f t="shared" si="0"/>
        <v>6.4932778637412317E-3</v>
      </c>
      <c r="M40" s="4">
        <f t="shared" si="1"/>
        <v>129.86555727482462</v>
      </c>
      <c r="N40" s="4">
        <f t="shared" si="5"/>
        <v>44.808738871204532</v>
      </c>
      <c r="O40" s="9">
        <f t="shared" si="6"/>
        <v>77048.648659973798</v>
      </c>
      <c r="P40" s="4">
        <v>65722</v>
      </c>
      <c r="Q40" s="4">
        <v>1971.6600000000017</v>
      </c>
      <c r="R40" s="10">
        <f t="shared" si="7"/>
        <v>2.2726402559875687E-2</v>
      </c>
      <c r="S40" s="9">
        <v>7164.5853949603506</v>
      </c>
      <c r="T40" s="10">
        <f t="shared" si="2"/>
        <v>2.3732202208509558E-2</v>
      </c>
      <c r="U40" s="11">
        <f t="shared" si="3"/>
        <v>1.6701069964797617E-3</v>
      </c>
      <c r="V40" s="10">
        <f>IFERROR(N40/P40,"")</f>
        <v>6.8179207679627113E-4</v>
      </c>
    </row>
    <row r="41" spans="5:22">
      <c r="E41" t="s">
        <v>120</v>
      </c>
      <c r="F41" t="s">
        <v>121</v>
      </c>
      <c r="G41" s="5">
        <v>33.548125380000002</v>
      </c>
      <c r="H41" s="6">
        <v>16.100441276070999</v>
      </c>
      <c r="I41" s="5">
        <f t="shared" si="4"/>
        <v>26.541323732177393</v>
      </c>
      <c r="J41" s="5">
        <v>0.39360166666666674</v>
      </c>
      <c r="K41" s="7">
        <v>1.6703259102553486E-3</v>
      </c>
      <c r="L41" s="8">
        <f t="shared" si="0"/>
        <v>20.043910923064182</v>
      </c>
      <c r="M41" s="4">
        <f t="shared" si="1"/>
        <v>400878.21846128366</v>
      </c>
      <c r="N41" s="4">
        <f t="shared" si="5"/>
        <v>497971.71591449727</v>
      </c>
      <c r="O41" s="9">
        <f t="shared" si="6"/>
        <v>158601942.25865453</v>
      </c>
      <c r="P41" s="4">
        <v>19116201</v>
      </c>
      <c r="Q41" s="4">
        <v>2867430.1500000004</v>
      </c>
      <c r="R41" s="10">
        <f t="shared" si="7"/>
        <v>0.17366481129958727</v>
      </c>
      <c r="S41" s="9">
        <v>1327.0661866088697</v>
      </c>
      <c r="T41" s="10">
        <f t="shared" si="2"/>
        <v>2.5279918755015153E-2</v>
      </c>
      <c r="U41" s="11">
        <f t="shared" si="3"/>
        <v>2.9659535495547531E-4</v>
      </c>
      <c r="V41" s="10">
        <f>IFERROR(N41/P41,"")</f>
        <v>2.6049721694938095E-2</v>
      </c>
    </row>
    <row r="42" spans="5:22">
      <c r="E42" t="s">
        <v>122</v>
      </c>
      <c r="F42" t="s">
        <v>123</v>
      </c>
      <c r="G42" s="5">
        <v>12.262231999999999</v>
      </c>
      <c r="H42" s="6">
        <v>2.0850188442568198</v>
      </c>
      <c r="I42" s="5">
        <f t="shared" si="4"/>
        <v>16.627795228764423</v>
      </c>
      <c r="J42" s="5">
        <v>0.51605067642857139</v>
      </c>
      <c r="K42" s="7">
        <v>2.1090393417055792E-2</v>
      </c>
      <c r="L42" s="8">
        <f t="shared" si="0"/>
        <v>253.08472100466949</v>
      </c>
      <c r="M42" s="4">
        <f t="shared" si="1"/>
        <v>5061694.4200933902</v>
      </c>
      <c r="N42" s="4">
        <f t="shared" si="5"/>
        <v>1012338.884018678</v>
      </c>
      <c r="O42" s="9">
        <f t="shared" si="6"/>
        <v>201995563.9869417</v>
      </c>
      <c r="P42" s="4">
        <v>1439323776</v>
      </c>
      <c r="Q42" s="4">
        <v>561336272.63999999</v>
      </c>
      <c r="R42" s="10">
        <f t="shared" si="7"/>
        <v>1.8034446255496446E-3</v>
      </c>
      <c r="S42" s="9">
        <v>831.38976143822117</v>
      </c>
      <c r="T42" s="10">
        <f t="shared" si="2"/>
        <v>1.4749077470941624E-2</v>
      </c>
      <c r="U42" s="11">
        <f t="shared" si="3"/>
        <v>6.2070848158612794E-4</v>
      </c>
      <c r="V42" s="10">
        <f>IFERROR(N42/P42,"")</f>
        <v>7.0334340396436136E-4</v>
      </c>
    </row>
    <row r="43" spans="5:22">
      <c r="E43" t="s">
        <v>124</v>
      </c>
      <c r="F43" t="s">
        <v>125</v>
      </c>
      <c r="G43" s="5">
        <v>148.30077</v>
      </c>
      <c r="H43" s="6" t="s">
        <v>41</v>
      </c>
      <c r="I43" s="5" t="str">
        <f t="shared" si="4"/>
        <v/>
      </c>
      <c r="J43" s="5" t="s">
        <v>41</v>
      </c>
      <c r="K43" s="7" t="s">
        <v>41</v>
      </c>
      <c r="L43" s="8" t="str">
        <f t="shared" si="0"/>
        <v/>
      </c>
      <c r="M43" s="4" t="str">
        <f t="shared" si="1"/>
        <v/>
      </c>
      <c r="N43" s="4" t="str">
        <f t="shared" si="5"/>
        <v/>
      </c>
      <c r="O43" s="9" t="str">
        <f t="shared" si="6"/>
        <v/>
      </c>
      <c r="P43" s="4" t="s">
        <v>41</v>
      </c>
      <c r="Q43" s="4" t="s">
        <v>41</v>
      </c>
      <c r="R43" s="10" t="str">
        <f t="shared" si="7"/>
        <v/>
      </c>
      <c r="S43" s="9" t="s">
        <v>41</v>
      </c>
      <c r="T43" s="10" t="str">
        <f t="shared" si="2"/>
        <v/>
      </c>
      <c r="U43" s="11" t="str">
        <f t="shared" si="3"/>
        <v/>
      </c>
    </row>
    <row r="44" spans="5:22">
      <c r="E44" t="s">
        <v>126</v>
      </c>
      <c r="F44" t="s">
        <v>127</v>
      </c>
      <c r="G44" s="5">
        <v>81.97529999999999</v>
      </c>
      <c r="H44" s="6" t="s">
        <v>41</v>
      </c>
      <c r="I44" s="5" t="str">
        <f t="shared" si="4"/>
        <v/>
      </c>
      <c r="J44" s="5">
        <v>13.470391666666664</v>
      </c>
      <c r="K44" s="7" t="s">
        <v>41</v>
      </c>
      <c r="L44" s="8" t="str">
        <f t="shared" si="0"/>
        <v/>
      </c>
      <c r="M44" s="4" t="str">
        <f t="shared" si="1"/>
        <v/>
      </c>
      <c r="N44" s="4" t="str">
        <f t="shared" si="5"/>
        <v/>
      </c>
      <c r="O44" s="9" t="str">
        <f t="shared" si="6"/>
        <v/>
      </c>
      <c r="P44" s="4" t="s">
        <v>41</v>
      </c>
      <c r="Q44" s="4" t="s">
        <v>41</v>
      </c>
      <c r="R44" s="10" t="str">
        <f t="shared" si="7"/>
        <v/>
      </c>
      <c r="S44" s="9" t="s">
        <v>41</v>
      </c>
      <c r="T44" s="10" t="str">
        <f t="shared" si="2"/>
        <v/>
      </c>
      <c r="U44" s="11" t="str">
        <f t="shared" si="3"/>
        <v/>
      </c>
    </row>
    <row r="45" spans="5:22">
      <c r="E45" t="s">
        <v>128</v>
      </c>
      <c r="F45" t="s">
        <v>129</v>
      </c>
      <c r="G45" s="5">
        <v>24.630315499999998</v>
      </c>
      <c r="H45" s="6">
        <v>8.8026816951952096</v>
      </c>
      <c r="I45" s="5">
        <f t="shared" si="4"/>
        <v>11.194852662968902</v>
      </c>
      <c r="J45" s="5">
        <v>2.7982530000000003</v>
      </c>
      <c r="K45" s="7">
        <v>2.4924644903848289E-3</v>
      </c>
      <c r="L45" s="8">
        <f t="shared" si="0"/>
        <v>29.909573884617945</v>
      </c>
      <c r="M45" s="4">
        <f t="shared" si="1"/>
        <v>598191.47769235889</v>
      </c>
      <c r="N45" s="4">
        <f t="shared" si="5"/>
        <v>1359111.9124956462</v>
      </c>
      <c r="O45" s="9">
        <f t="shared" si="6"/>
        <v>182580691.3544957</v>
      </c>
      <c r="P45" s="4">
        <v>50882891</v>
      </c>
      <c r="Q45" s="4">
        <v>10176578.199999997</v>
      </c>
      <c r="R45" s="10">
        <f t="shared" si="7"/>
        <v>0.13355293751839362</v>
      </c>
      <c r="S45" s="9">
        <v>559.74263314844507</v>
      </c>
      <c r="T45" s="10">
        <f t="shared" si="2"/>
        <v>4.4002929277441656E-2</v>
      </c>
      <c r="U45" s="11">
        <f t="shared" si="3"/>
        <v>4.9991778976354959E-3</v>
      </c>
      <c r="V45" s="10">
        <f>IFERROR(N45/P45,"")</f>
        <v>2.6710587503678714E-2</v>
      </c>
    </row>
    <row r="46" spans="5:22">
      <c r="E46" t="s">
        <v>130</v>
      </c>
      <c r="F46" t="s">
        <v>131</v>
      </c>
      <c r="G46" s="5">
        <v>414.01297166666672</v>
      </c>
      <c r="H46" s="6">
        <v>4.8483446719913799</v>
      </c>
      <c r="I46" s="5">
        <f t="shared" si="4"/>
        <v>2.3599255210589125</v>
      </c>
      <c r="J46" s="5">
        <v>3.2138213333333332</v>
      </c>
      <c r="K46" s="7">
        <v>4.1833931756540737E-6</v>
      </c>
      <c r="L46" s="8">
        <f t="shared" si="0"/>
        <v>5.0200718107848888E-2</v>
      </c>
      <c r="M46" s="4">
        <f t="shared" si="1"/>
        <v>1004.0143621569778</v>
      </c>
      <c r="N46" s="4">
        <f t="shared" si="5"/>
        <v>200.80287243139554</v>
      </c>
      <c r="O46" s="9">
        <f t="shared" si="6"/>
        <v>5686.5578802334494</v>
      </c>
      <c r="P46" s="4">
        <v>869601</v>
      </c>
      <c r="Q46" s="4">
        <v>617416.71</v>
      </c>
      <c r="R46" s="10">
        <f t="shared" si="7"/>
        <v>3.2523070590589545E-4</v>
      </c>
      <c r="S46" s="9">
        <v>117.99627605294562</v>
      </c>
      <c r="T46" s="10">
        <f t="shared" si="2"/>
        <v>3.5086952361182711</v>
      </c>
      <c r="U46" s="11">
        <f t="shared" si="3"/>
        <v>2.7236633568768501E-2</v>
      </c>
      <c r="V46" s="10">
        <f>IFERROR(N46/P46,"")</f>
        <v>2.3091380119318579E-4</v>
      </c>
    </row>
    <row r="47" spans="5:22">
      <c r="E47" t="s">
        <v>132</v>
      </c>
      <c r="F47" t="s">
        <v>133</v>
      </c>
      <c r="G47" s="5">
        <v>98.302189999999996</v>
      </c>
      <c r="H47" s="6" t="s">
        <v>41</v>
      </c>
      <c r="I47" s="5" t="str">
        <f t="shared" si="4"/>
        <v/>
      </c>
      <c r="J47" s="5">
        <v>3.4973749999999999</v>
      </c>
      <c r="K47" s="7">
        <v>5.4110648864510265E-7</v>
      </c>
      <c r="L47" s="8">
        <f t="shared" si="0"/>
        <v>6.4932778637412317E-3</v>
      </c>
      <c r="M47" s="4">
        <f t="shared" si="1"/>
        <v>129.86555727482462</v>
      </c>
      <c r="N47" s="4" t="str">
        <f t="shared" si="5"/>
        <v/>
      </c>
      <c r="O47" s="9" t="str">
        <f t="shared" si="6"/>
        <v/>
      </c>
      <c r="P47" s="4">
        <v>17564</v>
      </c>
      <c r="Q47" s="4">
        <v>4391</v>
      </c>
      <c r="R47" s="10" t="str">
        <f t="shared" si="7"/>
        <v/>
      </c>
      <c r="S47" s="9" t="s">
        <v>41</v>
      </c>
      <c r="T47" s="10" t="str">
        <f t="shared" si="2"/>
        <v/>
      </c>
      <c r="U47" s="11" t="str">
        <f t="shared" si="3"/>
        <v/>
      </c>
    </row>
    <row r="48" spans="5:22">
      <c r="E48" t="s">
        <v>134</v>
      </c>
      <c r="F48" t="s">
        <v>135</v>
      </c>
      <c r="G48" s="5">
        <v>42.4334025</v>
      </c>
      <c r="H48" s="6">
        <v>16.420588711205902</v>
      </c>
      <c r="I48" s="5">
        <f t="shared" si="4"/>
        <v>20.186890701075388</v>
      </c>
      <c r="J48" s="5">
        <v>2.358457111111111</v>
      </c>
      <c r="K48" s="7">
        <v>1.1470293889408123E-4</v>
      </c>
      <c r="L48" s="8">
        <f t="shared" si="0"/>
        <v>1.3764352667289748</v>
      </c>
      <c r="M48" s="4">
        <f t="shared" si="1"/>
        <v>27528.705334579496</v>
      </c>
      <c r="N48" s="4">
        <f t="shared" si="5"/>
        <v>33529.498629720969</v>
      </c>
      <c r="O48" s="9">
        <f t="shared" si="6"/>
        <v>8122275.8892004099</v>
      </c>
      <c r="P48" s="4">
        <v>5094118</v>
      </c>
      <c r="Q48" s="4">
        <v>1018823.5999999997</v>
      </c>
      <c r="R48" s="10">
        <f t="shared" si="7"/>
        <v>3.2910013695914557E-2</v>
      </c>
      <c r="S48" s="9">
        <v>1009.3445350537694</v>
      </c>
      <c r="T48" s="10">
        <f t="shared" si="2"/>
        <v>4.2040553078082007E-2</v>
      </c>
      <c r="U48" s="11">
        <f t="shared" si="3"/>
        <v>2.3366224606204185E-3</v>
      </c>
      <c r="V48" s="10">
        <f>IFERROR(N48/P48,"")</f>
        <v>6.5820027391829102E-3</v>
      </c>
    </row>
    <row r="49" spans="5:22">
      <c r="E49" t="s">
        <v>136</v>
      </c>
      <c r="F49" t="s">
        <v>137</v>
      </c>
      <c r="G49" s="5">
        <v>72.008469000000005</v>
      </c>
      <c r="H49" s="6">
        <v>5.5473072222157596</v>
      </c>
      <c r="I49" s="5" t="str">
        <f t="shared" si="4"/>
        <v/>
      </c>
      <c r="J49" s="5">
        <v>2.5800933934285712</v>
      </c>
      <c r="K49" s="7">
        <v>7.1437693199834088E-4</v>
      </c>
      <c r="L49" s="8">
        <f t="shared" si="0"/>
        <v>8.5725231839800902</v>
      </c>
      <c r="M49" s="4">
        <f t="shared" si="1"/>
        <v>171450.46367960182</v>
      </c>
      <c r="N49" s="4">
        <f t="shared" si="5"/>
        <v>618139.42084541474</v>
      </c>
      <c r="O49" s="9" t="str">
        <f t="shared" si="6"/>
        <v/>
      </c>
      <c r="P49" s="4">
        <v>26378274</v>
      </c>
      <c r="Q49" s="4">
        <v>12925354.26</v>
      </c>
      <c r="R49" s="10">
        <f t="shared" si="7"/>
        <v>4.7823789461490143E-2</v>
      </c>
      <c r="S49" s="9" t="s">
        <v>41</v>
      </c>
      <c r="T49" s="10" t="str">
        <f t="shared" si="2"/>
        <v/>
      </c>
      <c r="U49" s="11" t="str">
        <f t="shared" si="3"/>
        <v/>
      </c>
    </row>
    <row r="50" spans="5:22">
      <c r="E50" t="s">
        <v>138</v>
      </c>
      <c r="F50" t="s">
        <v>139</v>
      </c>
      <c r="G50" s="5">
        <v>27.20540875</v>
      </c>
      <c r="H50" s="6">
        <v>33.817298433657903</v>
      </c>
      <c r="I50" s="5">
        <f t="shared" si="4"/>
        <v>25.023475031952707</v>
      </c>
      <c r="J50" s="5">
        <v>2.3489950146666665</v>
      </c>
      <c r="K50" s="7">
        <v>1.2571125584587192E-4</v>
      </c>
      <c r="L50" s="8">
        <f t="shared" si="0"/>
        <v>1.508535070150463</v>
      </c>
      <c r="M50" s="4">
        <f t="shared" si="1"/>
        <v>30170.701403009258</v>
      </c>
      <c r="N50" s="4">
        <f t="shared" si="5"/>
        <v>17843.354023206517</v>
      </c>
      <c r="O50" s="9">
        <f t="shared" si="6"/>
        <v>5358032.6866320139</v>
      </c>
      <c r="P50" s="4">
        <v>4105267</v>
      </c>
      <c r="Q50" s="4">
        <v>1724212.1400000001</v>
      </c>
      <c r="R50" s="10">
        <f t="shared" si="7"/>
        <v>1.0348699912997084E-2</v>
      </c>
      <c r="S50" s="9">
        <v>1251.1737515976354</v>
      </c>
      <c r="T50" s="10">
        <f t="shared" si="2"/>
        <v>2.1743909441243603E-2</v>
      </c>
      <c r="U50" s="11">
        <f t="shared" si="3"/>
        <v>1.877433099653196E-3</v>
      </c>
      <c r="V50" s="10">
        <f>IFERROR(N50/P50,"")</f>
        <v>4.3464539634587756E-3</v>
      </c>
    </row>
    <row r="51" spans="5:22">
      <c r="E51" t="s">
        <v>140</v>
      </c>
      <c r="F51" t="s">
        <v>141</v>
      </c>
      <c r="G51" s="5">
        <v>95.112130456875008</v>
      </c>
      <c r="H51" s="6">
        <v>20.867860334135798</v>
      </c>
      <c r="I51" s="5" t="str">
        <f t="shared" si="4"/>
        <v/>
      </c>
      <c r="J51" s="5">
        <v>6.466747803333333</v>
      </c>
      <c r="K51" s="7">
        <v>9.9493773718615665E-7</v>
      </c>
      <c r="L51" s="8">
        <f t="shared" si="0"/>
        <v>1.1939252846233879E-2</v>
      </c>
      <c r="M51" s="4">
        <f t="shared" si="1"/>
        <v>238.78505692467758</v>
      </c>
      <c r="N51" s="4">
        <f t="shared" si="5"/>
        <v>228.85437519827678</v>
      </c>
      <c r="O51" s="9" t="str">
        <f t="shared" si="6"/>
        <v/>
      </c>
      <c r="P51" s="4">
        <v>164093</v>
      </c>
      <c r="Q51" s="4">
        <v>18050.23</v>
      </c>
      <c r="R51" s="10">
        <f t="shared" si="7"/>
        <v>1.2678751195872673E-2</v>
      </c>
      <c r="S51" s="9" t="s">
        <v>41</v>
      </c>
      <c r="T51" s="10" t="str">
        <f t="shared" si="2"/>
        <v/>
      </c>
      <c r="U51" s="11" t="str">
        <f t="shared" si="3"/>
        <v/>
      </c>
    </row>
    <row r="52" spans="5:22">
      <c r="E52" t="s">
        <v>142</v>
      </c>
      <c r="F52" t="s">
        <v>143</v>
      </c>
      <c r="G52" s="5">
        <v>48.699913125000002</v>
      </c>
      <c r="H52" s="6">
        <v>15.623380337306999</v>
      </c>
      <c r="I52" s="5">
        <f t="shared" si="4"/>
        <v>47.81617787096534</v>
      </c>
      <c r="J52" s="5">
        <v>8.8413125499999996</v>
      </c>
      <c r="K52" s="7">
        <v>2.0759870446083077E-5</v>
      </c>
      <c r="L52" s="8">
        <f t="shared" si="0"/>
        <v>0.24911844535299693</v>
      </c>
      <c r="M52" s="4">
        <f t="shared" si="1"/>
        <v>4982.3689070599385</v>
      </c>
      <c r="N52" s="4">
        <f t="shared" si="5"/>
        <v>6378.0933440666004</v>
      </c>
      <c r="O52" s="9">
        <f t="shared" si="6"/>
        <v>3659712.5498101045</v>
      </c>
      <c r="P52" s="4">
        <v>1207359</v>
      </c>
      <c r="Q52" s="4">
        <v>398428.47</v>
      </c>
      <c r="R52" s="10">
        <f t="shared" si="7"/>
        <v>1.6008126487714599E-2</v>
      </c>
      <c r="S52" s="9">
        <v>2390.808893548267</v>
      </c>
      <c r="T52" s="10">
        <f t="shared" si="2"/>
        <v>2.0369638600734451E-2</v>
      </c>
      <c r="U52" s="11">
        <f t="shared" si="3"/>
        <v>3.6980423545599074E-3</v>
      </c>
      <c r="V52" s="10">
        <f>IFERROR(N52/P52,"")</f>
        <v>5.2826817409458169E-3</v>
      </c>
    </row>
    <row r="53" spans="5:22">
      <c r="E53" t="s">
        <v>144</v>
      </c>
      <c r="F53" t="s">
        <v>145</v>
      </c>
      <c r="G53" s="5">
        <v>24.485091018749998</v>
      </c>
      <c r="H53" s="6">
        <v>28.124479601094698</v>
      </c>
      <c r="I53" s="5" t="str">
        <f t="shared" si="4"/>
        <v/>
      </c>
      <c r="J53" s="5">
        <v>8.1473764583333352</v>
      </c>
      <c r="K53" s="7">
        <v>1.7352063237486984E-4</v>
      </c>
      <c r="L53" s="8">
        <f t="shared" si="0"/>
        <v>2.0822475884984382</v>
      </c>
      <c r="M53" s="4">
        <f t="shared" si="1"/>
        <v>41644.951769968764</v>
      </c>
      <c r="N53" s="4">
        <f t="shared" si="5"/>
        <v>29614.735888907118</v>
      </c>
      <c r="O53" s="9" t="str">
        <f t="shared" si="6"/>
        <v/>
      </c>
      <c r="P53" s="4" t="s">
        <v>41</v>
      </c>
      <c r="Q53" s="4" t="s">
        <v>41</v>
      </c>
      <c r="R53" s="10" t="str">
        <f t="shared" si="7"/>
        <v/>
      </c>
      <c r="S53" s="9" t="s">
        <v>41</v>
      </c>
      <c r="T53" s="10" t="str">
        <f t="shared" si="2"/>
        <v/>
      </c>
      <c r="U53" s="11" t="str">
        <f t="shared" si="3"/>
        <v/>
      </c>
    </row>
    <row r="54" spans="5:22">
      <c r="E54" t="s">
        <v>146</v>
      </c>
      <c r="F54" t="s">
        <v>147</v>
      </c>
      <c r="G54" s="5">
        <v>52.019553300000005</v>
      </c>
      <c r="H54" s="6">
        <v>85.029483141226294</v>
      </c>
      <c r="I54" s="5">
        <f t="shared" si="4"/>
        <v>102.66422784065605</v>
      </c>
      <c r="J54" s="5">
        <v>0.78766974000000001</v>
      </c>
      <c r="K54" s="7">
        <v>9.5316198892301859E-5</v>
      </c>
      <c r="L54" s="8">
        <f t="shared" si="0"/>
        <v>1.1437943867076223</v>
      </c>
      <c r="M54" s="4">
        <f t="shared" si="1"/>
        <v>22875.887734152446</v>
      </c>
      <c r="N54" s="4">
        <f t="shared" si="5"/>
        <v>5380.6954691604233</v>
      </c>
      <c r="O54" s="9">
        <f t="shared" si="6"/>
        <v>6628859.3470448563</v>
      </c>
      <c r="P54" s="4">
        <v>5792202</v>
      </c>
      <c r="Q54" s="4">
        <v>695064.24</v>
      </c>
      <c r="R54" s="10">
        <f t="shared" si="7"/>
        <v>7.7412923288362858E-3</v>
      </c>
      <c r="S54" s="9">
        <v>5133.2113920328029</v>
      </c>
      <c r="T54" s="10">
        <f t="shared" si="2"/>
        <v>1.0133919943515075E-2</v>
      </c>
      <c r="U54" s="11">
        <f t="shared" si="3"/>
        <v>1.5344580221701622E-4</v>
      </c>
      <c r="V54" s="10">
        <f>IFERROR(N54/P54,"")</f>
        <v>9.2895507946035428E-4</v>
      </c>
    </row>
    <row r="55" spans="5:22">
      <c r="E55" t="s">
        <v>148</v>
      </c>
      <c r="F55" t="s">
        <v>149</v>
      </c>
      <c r="G55" s="5">
        <v>94.624980999999991</v>
      </c>
      <c r="H55" s="6">
        <v>1.5008963144568499</v>
      </c>
      <c r="I55" s="5">
        <f t="shared" si="4"/>
        <v>5.2364820312315432</v>
      </c>
      <c r="J55" s="5">
        <v>1.1203439800000001</v>
      </c>
      <c r="K55" s="7">
        <v>5.2074226595415794E-5</v>
      </c>
      <c r="L55" s="8">
        <f t="shared" si="0"/>
        <v>0.6248907191449895</v>
      </c>
      <c r="M55" s="4">
        <f t="shared" si="1"/>
        <v>12497.814382899791</v>
      </c>
      <c r="N55" s="4">
        <f t="shared" si="5"/>
        <v>2499.5628765799584</v>
      </c>
      <c r="O55" s="9">
        <f t="shared" si="6"/>
        <v>157066.99306973256</v>
      </c>
      <c r="P55" s="4">
        <v>988000</v>
      </c>
      <c r="Q55" s="4">
        <v>207479.99999999997</v>
      </c>
      <c r="R55" s="10">
        <f t="shared" si="7"/>
        <v>1.204724733265837E-2</v>
      </c>
      <c r="S55" s="9">
        <v>261.82410156157715</v>
      </c>
      <c r="T55" s="10">
        <f t="shared" si="2"/>
        <v>0.36140668653357566</v>
      </c>
      <c r="U55" s="11">
        <f t="shared" si="3"/>
        <v>4.2789948416437585E-3</v>
      </c>
      <c r="V55" s="10">
        <f>IFERROR(N55/P55,"")</f>
        <v>2.5299219398582573E-3</v>
      </c>
    </row>
    <row r="56" spans="5:22">
      <c r="E56" t="s">
        <v>150</v>
      </c>
      <c r="F56" t="s">
        <v>151</v>
      </c>
      <c r="G56" s="5">
        <v>51.432905099999999</v>
      </c>
      <c r="H56" s="6">
        <v>9.9559785391697098</v>
      </c>
      <c r="I56" s="5">
        <f t="shared" si="4"/>
        <v>12.823131450240233</v>
      </c>
      <c r="J56" s="5">
        <v>1.7647150615384615</v>
      </c>
      <c r="K56" s="7">
        <v>1.6873213086782772E-6</v>
      </c>
      <c r="L56" s="8">
        <f t="shared" si="0"/>
        <v>2.0247855704139325E-2</v>
      </c>
      <c r="M56" s="4">
        <f t="shared" si="1"/>
        <v>404.95711408278652</v>
      </c>
      <c r="N56" s="4">
        <f t="shared" si="5"/>
        <v>813.49535354976433</v>
      </c>
      <c r="O56" s="9">
        <f t="shared" si="6"/>
        <v>125178.69423273936</v>
      </c>
      <c r="P56" s="4">
        <v>71986</v>
      </c>
      <c r="Q56" s="4">
        <v>18716.36</v>
      </c>
      <c r="R56" s="10">
        <f t="shared" si="7"/>
        <v>4.3464399784454044E-2</v>
      </c>
      <c r="S56" s="9">
        <v>641.15657251201162</v>
      </c>
      <c r="T56" s="10">
        <f t="shared" si="2"/>
        <v>8.0218946985896239E-2</v>
      </c>
      <c r="U56" s="11">
        <f t="shared" si="3"/>
        <v>2.7523933110822174E-3</v>
      </c>
      <c r="V56" s="10">
        <f>IFERROR(N56/P56,"")</f>
        <v>1.1300743943958053E-2</v>
      </c>
    </row>
    <row r="57" spans="5:22">
      <c r="E57" t="s">
        <v>152</v>
      </c>
      <c r="F57" t="s">
        <v>153</v>
      </c>
      <c r="G57" s="5">
        <v>26.782302750000003</v>
      </c>
      <c r="H57" s="6">
        <v>10.6931209888211</v>
      </c>
      <c r="I57" s="5">
        <f t="shared" si="4"/>
        <v>13.41771740061121</v>
      </c>
      <c r="J57" s="5">
        <v>1.514284304357143</v>
      </c>
      <c r="K57" s="7">
        <v>1.0854712529207564E-4</v>
      </c>
      <c r="L57" s="8">
        <f t="shared" si="0"/>
        <v>1.3025655035049077</v>
      </c>
      <c r="M57" s="4">
        <f t="shared" si="1"/>
        <v>26051.310070098156</v>
      </c>
      <c r="N57" s="4">
        <f t="shared" si="5"/>
        <v>48725.362964344931</v>
      </c>
      <c r="O57" s="9">
        <f t="shared" si="6"/>
        <v>7845397.8059734553</v>
      </c>
      <c r="P57" s="4">
        <v>10847910</v>
      </c>
      <c r="Q57" s="4">
        <v>1627186.5000000002</v>
      </c>
      <c r="R57" s="10">
        <f t="shared" si="7"/>
        <v>2.9944547207308398E-2</v>
      </c>
      <c r="S57" s="9">
        <v>670.88587003056045</v>
      </c>
      <c r="T57" s="10">
        <f t="shared" si="2"/>
        <v>3.9920803144624296E-2</v>
      </c>
      <c r="U57" s="11">
        <f t="shared" si="3"/>
        <v>2.2571414483482321E-3</v>
      </c>
      <c r="V57" s="10">
        <f>IFERROR(N57/P57,"")</f>
        <v>4.4916820810962602E-3</v>
      </c>
    </row>
    <row r="58" spans="5:22">
      <c r="E58" t="s">
        <v>154</v>
      </c>
      <c r="F58" t="s">
        <v>155</v>
      </c>
      <c r="G58" s="5">
        <v>40.375</v>
      </c>
      <c r="H58" s="6">
        <v>8.4822887824948801</v>
      </c>
      <c r="I58" s="5">
        <f t="shared" si="4"/>
        <v>10.493225664467989</v>
      </c>
      <c r="J58" s="5">
        <v>1.06</v>
      </c>
      <c r="K58" s="7">
        <v>5.5793315493716329E-4</v>
      </c>
      <c r="L58" s="8">
        <f t="shared" si="0"/>
        <v>6.6951978592459591</v>
      </c>
      <c r="M58" s="4">
        <f t="shared" si="1"/>
        <v>133903.95718491919</v>
      </c>
      <c r="N58" s="4">
        <f t="shared" si="5"/>
        <v>315726.00419184088</v>
      </c>
      <c r="O58" s="9">
        <f t="shared" si="6"/>
        <v>39755810.521509036</v>
      </c>
      <c r="P58" s="4">
        <v>17643054</v>
      </c>
      <c r="Q58" s="4">
        <v>6527929.9799999995</v>
      </c>
      <c r="R58" s="10">
        <f t="shared" si="7"/>
        <v>4.8365409120371863E-2</v>
      </c>
      <c r="S58" s="9">
        <v>524.66128322339944</v>
      </c>
      <c r="T58" s="10">
        <f t="shared" si="2"/>
        <v>7.6954410952424765E-2</v>
      </c>
      <c r="U58" s="11">
        <f t="shared" si="3"/>
        <v>2.0203510986890466E-3</v>
      </c>
      <c r="V58" s="10">
        <f>IFERROR(N58/P58,"")</f>
        <v>1.7895201374537588E-2</v>
      </c>
    </row>
    <row r="59" spans="5:22">
      <c r="E59" t="s">
        <v>156</v>
      </c>
      <c r="F59" t="s">
        <v>157</v>
      </c>
      <c r="G59" s="5">
        <v>17.828716920000002</v>
      </c>
      <c r="H59" s="6">
        <v>4.7146896661986801</v>
      </c>
      <c r="I59" s="5" t="str">
        <f t="shared" si="4"/>
        <v/>
      </c>
      <c r="J59" s="5">
        <v>1.0385337351190478</v>
      </c>
      <c r="K59" s="7">
        <v>2.236253477186043E-3</v>
      </c>
      <c r="L59" s="8">
        <f t="shared" si="0"/>
        <v>26.835041726232514</v>
      </c>
      <c r="M59" s="4">
        <f t="shared" si="1"/>
        <v>536700.83452465024</v>
      </c>
      <c r="N59" s="4">
        <f t="shared" si="5"/>
        <v>107340.16690493005</v>
      </c>
      <c r="O59" s="9" t="str">
        <f t="shared" si="6"/>
        <v/>
      </c>
      <c r="P59" s="4">
        <v>102334404</v>
      </c>
      <c r="Q59" s="4">
        <v>58330610.280000009</v>
      </c>
      <c r="R59" s="10">
        <f t="shared" si="7"/>
        <v>1.8402030493024706E-3</v>
      </c>
      <c r="S59" s="9" t="s">
        <v>41</v>
      </c>
      <c r="T59" s="10" t="str">
        <f t="shared" si="2"/>
        <v/>
      </c>
      <c r="U59" s="11" t="str">
        <f t="shared" si="3"/>
        <v/>
      </c>
    </row>
    <row r="60" spans="5:22">
      <c r="E60" t="s">
        <v>158</v>
      </c>
      <c r="F60" t="s">
        <v>159</v>
      </c>
      <c r="G60" s="5">
        <v>37.995000000000005</v>
      </c>
      <c r="H60" s="6">
        <v>6.1282140032890302</v>
      </c>
      <c r="I60" s="5">
        <f t="shared" si="4"/>
        <v>6.7794324146858997</v>
      </c>
      <c r="J60" s="5">
        <v>1.3333333333333333</v>
      </c>
      <c r="K60" s="7">
        <v>4.6546794722159369E-5</v>
      </c>
      <c r="L60" s="8">
        <f t="shared" si="0"/>
        <v>0.55856153666591246</v>
      </c>
      <c r="M60" s="4">
        <f t="shared" si="1"/>
        <v>11171.230733318249</v>
      </c>
      <c r="N60" s="4">
        <f t="shared" si="5"/>
        <v>36458.35712435178</v>
      </c>
      <c r="O60" s="9">
        <f t="shared" si="6"/>
        <v>2966003.6169003006</v>
      </c>
      <c r="P60" s="4">
        <v>6486205</v>
      </c>
      <c r="Q60" s="4">
        <v>1751275.35</v>
      </c>
      <c r="R60" s="10">
        <f t="shared" si="7"/>
        <v>2.0818175236893374E-2</v>
      </c>
      <c r="S60" s="9">
        <v>338.97162073429496</v>
      </c>
      <c r="T60" s="10">
        <f t="shared" si="2"/>
        <v>0.11208902951136025</v>
      </c>
      <c r="U60" s="11">
        <f t="shared" si="3"/>
        <v>3.9334659652185897E-3</v>
      </c>
      <c r="V60" s="10">
        <f>IFERROR(N60/P60,"")</f>
        <v>5.6209073139612117E-3</v>
      </c>
    </row>
    <row r="61" spans="5:22">
      <c r="E61" t="s">
        <v>160</v>
      </c>
      <c r="F61" t="s">
        <v>161</v>
      </c>
      <c r="G61" s="5">
        <v>156.78767075000002</v>
      </c>
      <c r="H61" s="6">
        <v>0.74760078878257696</v>
      </c>
      <c r="I61" s="5">
        <f t="shared" si="4"/>
        <v>16.906993018075941</v>
      </c>
      <c r="J61" s="5">
        <v>49.671765000000001</v>
      </c>
      <c r="K61" s="7">
        <v>6.3012723355123249E-5</v>
      </c>
      <c r="L61" s="8">
        <f t="shared" si="0"/>
        <v>0.75615268026147897</v>
      </c>
      <c r="M61" s="4">
        <f t="shared" si="1"/>
        <v>15123.053605229579</v>
      </c>
      <c r="N61" s="4">
        <f t="shared" si="5"/>
        <v>3024.6107210459159</v>
      </c>
      <c r="O61" s="9">
        <f t="shared" si="6"/>
        <v>613644.8681174512</v>
      </c>
      <c r="P61" s="4">
        <v>1402985</v>
      </c>
      <c r="Q61" s="4">
        <v>378805.95</v>
      </c>
      <c r="R61" s="10">
        <f t="shared" si="7"/>
        <v>7.9845913746759145E-3</v>
      </c>
      <c r="S61" s="9">
        <v>845.34965090379694</v>
      </c>
      <c r="T61" s="10">
        <f t="shared" si="2"/>
        <v>0.18547079375069486</v>
      </c>
      <c r="U61" s="11">
        <f t="shared" si="3"/>
        <v>5.8758840140164414E-2</v>
      </c>
      <c r="V61" s="10">
        <f>IFERROR(N61/P61,"")</f>
        <v>2.1558396711624972E-3</v>
      </c>
    </row>
    <row r="62" spans="5:22">
      <c r="E62" t="s">
        <v>162</v>
      </c>
      <c r="F62" t="s">
        <v>163</v>
      </c>
      <c r="G62" s="5">
        <v>2666.2426823999999</v>
      </c>
      <c r="H62" s="6" t="s">
        <v>41</v>
      </c>
      <c r="I62" s="5">
        <f t="shared" si="4"/>
        <v>0</v>
      </c>
      <c r="J62" s="5" t="s">
        <v>41</v>
      </c>
      <c r="K62" s="7">
        <v>2.2689235087316586E-4</v>
      </c>
      <c r="L62" s="8">
        <f t="shared" si="0"/>
        <v>2.7227082104779905</v>
      </c>
      <c r="M62" s="4">
        <f t="shared" si="1"/>
        <v>54454.164209559807</v>
      </c>
      <c r="N62" s="4" t="str">
        <f t="shared" si="5"/>
        <v/>
      </c>
      <c r="O62" s="9" t="str">
        <f t="shared" si="6"/>
        <v/>
      </c>
      <c r="P62" s="4">
        <v>3546421</v>
      </c>
      <c r="Q62" s="4">
        <v>1312175.77</v>
      </c>
      <c r="R62" s="10" t="str">
        <f t="shared" si="7"/>
        <v/>
      </c>
      <c r="S62" s="9">
        <v>0</v>
      </c>
      <c r="T62" s="10" t="str">
        <f t="shared" si="2"/>
        <v/>
      </c>
      <c r="U62" s="11" t="str">
        <f t="shared" si="3"/>
        <v/>
      </c>
    </row>
    <row r="63" spans="5:22">
      <c r="E63" t="s">
        <v>164</v>
      </c>
      <c r="F63" t="s">
        <v>165</v>
      </c>
      <c r="G63" s="5">
        <v>30.342625000000002</v>
      </c>
      <c r="H63" s="6">
        <v>70.904442862986997</v>
      </c>
      <c r="I63" s="5">
        <f t="shared" si="4"/>
        <v>38.617845629252386</v>
      </c>
      <c r="J63" s="5">
        <v>1.3902364999999997</v>
      </c>
      <c r="K63" s="7">
        <v>9.5228923652197794E-5</v>
      </c>
      <c r="L63" s="8">
        <f t="shared" si="0"/>
        <v>1.1427470838263736</v>
      </c>
      <c r="M63" s="4">
        <f t="shared" si="1"/>
        <v>22854.941676527473</v>
      </c>
      <c r="N63" s="4">
        <f t="shared" si="5"/>
        <v>6446.688177408425</v>
      </c>
      <c r="O63" s="9">
        <f t="shared" si="6"/>
        <v>2987486.50626102</v>
      </c>
      <c r="P63" s="4">
        <v>1326535</v>
      </c>
      <c r="Q63" s="4">
        <v>424491.19999999995</v>
      </c>
      <c r="R63" s="10">
        <f t="shared" si="7"/>
        <v>1.5186859415244475E-2</v>
      </c>
      <c r="S63" s="9">
        <v>1930.8922814626194</v>
      </c>
      <c r="T63" s="10">
        <f t="shared" si="2"/>
        <v>1.571430228982839E-2</v>
      </c>
      <c r="U63" s="11">
        <f t="shared" si="3"/>
        <v>7.1999692232801212E-4</v>
      </c>
      <c r="V63" s="10">
        <f>IFERROR(N63/P63,"")</f>
        <v>4.8597950128782316E-3</v>
      </c>
    </row>
    <row r="64" spans="5:22">
      <c r="E64" t="s">
        <v>166</v>
      </c>
      <c r="F64" t="s">
        <v>167</v>
      </c>
      <c r="G64" s="5">
        <v>85.698322499249997</v>
      </c>
      <c r="H64" s="6">
        <v>4.5133806475909299</v>
      </c>
      <c r="I64" s="5">
        <f t="shared" si="4"/>
        <v>6.8436619210760083</v>
      </c>
      <c r="J64" s="5">
        <v>2.2400276666666668</v>
      </c>
      <c r="K64" s="7">
        <v>3.8639657968732545E-5</v>
      </c>
      <c r="L64" s="8">
        <f t="shared" si="0"/>
        <v>0.46367589562479056</v>
      </c>
      <c r="M64" s="4">
        <f t="shared" si="1"/>
        <v>9273.5179124958104</v>
      </c>
      <c r="N64" s="4">
        <f t="shared" si="5"/>
        <v>1854.7035824991622</v>
      </c>
      <c r="O64" s="9">
        <f t="shared" si="6"/>
        <v>152315.57138919324</v>
      </c>
      <c r="P64" s="4">
        <v>1160164</v>
      </c>
      <c r="Q64" s="4">
        <v>812114.79999999993</v>
      </c>
      <c r="R64" s="10">
        <f t="shared" si="7"/>
        <v>2.2837948310992021E-3</v>
      </c>
      <c r="S64" s="9">
        <v>342.1830960538004</v>
      </c>
      <c r="T64" s="10">
        <f t="shared" si="2"/>
        <v>0.25044580953167805</v>
      </c>
      <c r="U64" s="11">
        <f t="shared" si="3"/>
        <v>6.5462838243607281E-3</v>
      </c>
      <c r="V64" s="10">
        <f>IFERROR(N64/P64,"")</f>
        <v>1.5986563817694413E-3</v>
      </c>
    </row>
    <row r="65" spans="5:22">
      <c r="E65" t="s">
        <v>168</v>
      </c>
      <c r="F65" t="s">
        <v>169</v>
      </c>
      <c r="G65" s="5">
        <v>73.212639199999998</v>
      </c>
      <c r="H65" s="6">
        <v>1.11807547336393</v>
      </c>
      <c r="I65" s="5">
        <f t="shared" si="4"/>
        <v>1.2858730231074591</v>
      </c>
      <c r="J65" s="5">
        <v>1.71019894375</v>
      </c>
      <c r="K65" s="7">
        <v>2.2464763169768973E-3</v>
      </c>
      <c r="L65" s="8">
        <f t="shared" si="0"/>
        <v>26.957715803722767</v>
      </c>
      <c r="M65" s="4">
        <f t="shared" si="1"/>
        <v>539154.31607445539</v>
      </c>
      <c r="N65" s="4">
        <f t="shared" si="5"/>
        <v>107830.86321489108</v>
      </c>
      <c r="O65" s="9">
        <f t="shared" si="6"/>
        <v>1663881.5767970269</v>
      </c>
      <c r="P65" s="4">
        <v>114963588</v>
      </c>
      <c r="Q65" s="4">
        <v>90821234.520000011</v>
      </c>
      <c r="R65" s="10">
        <f t="shared" si="7"/>
        <v>1.1872869135152015E-3</v>
      </c>
      <c r="S65" s="9">
        <v>64.293651155372956</v>
      </c>
      <c r="T65" s="10">
        <f t="shared" si="2"/>
        <v>1.1387226869893154</v>
      </c>
      <c r="U65" s="11">
        <f t="shared" si="3"/>
        <v>2.6599810603649011E-2</v>
      </c>
      <c r="V65" s="10">
        <f>IFERROR(N65/P65,"")</f>
        <v>9.3795666167700929E-4</v>
      </c>
    </row>
    <row r="66" spans="5:22">
      <c r="E66" t="s">
        <v>170</v>
      </c>
      <c r="F66" t="s">
        <v>171</v>
      </c>
      <c r="G66" s="5">
        <v>149.38152500000001</v>
      </c>
      <c r="H66" s="6" t="s">
        <v>41</v>
      </c>
      <c r="I66" s="5" t="str">
        <f t="shared" si="4"/>
        <v/>
      </c>
      <c r="J66" s="5">
        <v>44.558669999999999</v>
      </c>
      <c r="K66" s="7">
        <v>2.7340423549928361E-5</v>
      </c>
      <c r="L66" s="8">
        <f t="shared" si="0"/>
        <v>0.32808508259914032</v>
      </c>
      <c r="M66" s="4">
        <f t="shared" si="1"/>
        <v>6561.7016519828067</v>
      </c>
      <c r="N66" s="4" t="str">
        <f t="shared" si="5"/>
        <v/>
      </c>
      <c r="O66" s="9" t="str">
        <f t="shared" si="6"/>
        <v/>
      </c>
      <c r="P66" s="4">
        <v>3480</v>
      </c>
      <c r="Q66" s="4">
        <v>1183.1999999999998</v>
      </c>
      <c r="R66" s="10" t="str">
        <f t="shared" si="7"/>
        <v/>
      </c>
      <c r="S66" s="9" t="s">
        <v>41</v>
      </c>
      <c r="T66" s="10" t="str">
        <f t="shared" si="2"/>
        <v/>
      </c>
      <c r="U66" s="11" t="str">
        <f t="shared" si="3"/>
        <v/>
      </c>
    </row>
    <row r="67" spans="5:22">
      <c r="E67" t="s">
        <v>172</v>
      </c>
      <c r="F67" t="s">
        <v>173</v>
      </c>
      <c r="G67" s="5">
        <v>80.604488087500016</v>
      </c>
      <c r="H67" s="6">
        <v>15.471608909227101</v>
      </c>
      <c r="I67" s="5">
        <f t="shared" si="4"/>
        <v>107.11617375683804</v>
      </c>
      <c r="J67" s="5">
        <v>2.64147832</v>
      </c>
      <c r="K67" s="7" t="s">
        <v>41</v>
      </c>
      <c r="L67" s="8" t="str">
        <f t="shared" ref="L67:L130" si="9">IFERROR(K67*$B$3,"")</f>
        <v/>
      </c>
      <c r="M67" s="4" t="str">
        <f t="shared" ref="M67:M130" si="10">IFERROR(L67*$B$4,"")</f>
        <v/>
      </c>
      <c r="N67" s="4" t="str">
        <f t="shared" si="5"/>
        <v/>
      </c>
      <c r="O67" s="9" t="str">
        <f t="shared" si="6"/>
        <v/>
      </c>
      <c r="P67" s="4" t="s">
        <v>41</v>
      </c>
      <c r="Q67" s="4" t="s">
        <v>41</v>
      </c>
      <c r="R67" s="10" t="str">
        <f t="shared" si="7"/>
        <v/>
      </c>
      <c r="S67" s="9">
        <v>5355.8086878419017</v>
      </c>
      <c r="T67" s="10">
        <f t="shared" ref="T67:T130" si="11">IFERROR(G67/S67,"")</f>
        <v>1.5049919215837267E-2</v>
      </c>
      <c r="U67" s="11">
        <f t="shared" ref="U67:U130" si="12">IFERROR(J67/S67,"")</f>
        <v>4.9319878172578483E-4</v>
      </c>
    </row>
    <row r="68" spans="5:22">
      <c r="E68" t="s">
        <v>174</v>
      </c>
      <c r="F68" t="s">
        <v>175</v>
      </c>
      <c r="G68" s="5">
        <v>48.072253680000003</v>
      </c>
      <c r="H68" s="6">
        <v>8.8295886746987904</v>
      </c>
      <c r="I68" s="5">
        <f t="shared" ref="I68:I131" si="13">IFERROR(S68*$B$9,"")</f>
        <v>10.529146421282833</v>
      </c>
      <c r="J68" s="5">
        <v>0.19363944</v>
      </c>
      <c r="K68" s="7">
        <v>4.1042636246264026E-5</v>
      </c>
      <c r="L68" s="8">
        <f t="shared" si="9"/>
        <v>0.49251163495516831</v>
      </c>
      <c r="M68" s="4">
        <f t="shared" si="10"/>
        <v>9850.232699103366</v>
      </c>
      <c r="N68" s="4">
        <f t="shared" ref="N68:N131" si="14">IFERROR(IF(H68&lt;=$B$10,M68/$B$10,M68/H68*$B$6),"")</f>
        <v>22311.872187951936</v>
      </c>
      <c r="O68" s="9">
        <f t="shared" ref="O68:O131" si="15">IFERROR(N68*I68*12,"")</f>
        <v>2819099.6303987294</v>
      </c>
      <c r="P68" s="4">
        <v>896445</v>
      </c>
      <c r="Q68" s="4">
        <v>367542.45</v>
      </c>
      <c r="R68" s="10">
        <f t="shared" ref="R68:R131" si="16">IFERROR(N68/Q68,"")</f>
        <v>6.0705565269948913E-2</v>
      </c>
      <c r="S68" s="9">
        <v>526.45732106414164</v>
      </c>
      <c r="T68" s="10">
        <f t="shared" si="11"/>
        <v>9.131272708456277E-2</v>
      </c>
      <c r="U68" s="11">
        <f t="shared" si="12"/>
        <v>3.6781602658424742E-4</v>
      </c>
      <c r="V68" s="10">
        <f>IFERROR(N68/P68,"")</f>
        <v>2.4889281760679057E-2</v>
      </c>
    </row>
    <row r="69" spans="5:22">
      <c r="E69" t="s">
        <v>176</v>
      </c>
      <c r="F69" t="s">
        <v>177</v>
      </c>
      <c r="G69" s="5">
        <v>43.5720095</v>
      </c>
      <c r="H69" s="6">
        <v>44.051887640633801</v>
      </c>
      <c r="I69" s="5">
        <f t="shared" si="13"/>
        <v>83.384795517750135</v>
      </c>
      <c r="J69" s="5">
        <v>0.97457526170798892</v>
      </c>
      <c r="K69" s="7">
        <v>6.8268438314189064E-4</v>
      </c>
      <c r="L69" s="8">
        <f t="shared" si="9"/>
        <v>8.1922125977026869</v>
      </c>
      <c r="M69" s="4">
        <f t="shared" si="10"/>
        <v>163844.25195405373</v>
      </c>
      <c r="N69" s="4">
        <f t="shared" si="14"/>
        <v>74386.938099298393</v>
      </c>
      <c r="O69" s="9">
        <f t="shared" si="15"/>
        <v>74432875.471218407</v>
      </c>
      <c r="P69" s="4">
        <v>5540720</v>
      </c>
      <c r="Q69" s="4">
        <v>775700.8</v>
      </c>
      <c r="R69" s="10">
        <f t="shared" si="16"/>
        <v>9.5896430813657008E-2</v>
      </c>
      <c r="S69" s="9">
        <v>4169.2397758875068</v>
      </c>
      <c r="T69" s="10">
        <f t="shared" si="11"/>
        <v>1.045082841049237E-2</v>
      </c>
      <c r="U69" s="11">
        <f t="shared" si="12"/>
        <v>2.3375370909209243E-4</v>
      </c>
      <c r="V69" s="10">
        <f>IFERROR(N69/P69,"")</f>
        <v>1.3425500313911981E-2</v>
      </c>
    </row>
    <row r="70" spans="5:22">
      <c r="E70" t="s">
        <v>178</v>
      </c>
      <c r="F70" t="s">
        <v>179</v>
      </c>
      <c r="G70" s="5">
        <v>32.157113974999994</v>
      </c>
      <c r="H70" s="6">
        <v>51.332375184101402</v>
      </c>
      <c r="I70" s="5">
        <f t="shared" si="13"/>
        <v>69.385151231507379</v>
      </c>
      <c r="J70" s="5">
        <v>0.413994682</v>
      </c>
      <c r="K70" s="7">
        <v>1.2300746890744848E-3</v>
      </c>
      <c r="L70" s="8">
        <f t="shared" si="9"/>
        <v>14.760896268893818</v>
      </c>
      <c r="M70" s="4">
        <f t="shared" si="10"/>
        <v>295217.92537787638</v>
      </c>
      <c r="N70" s="4">
        <f t="shared" si="14"/>
        <v>115022.11784242974</v>
      </c>
      <c r="O70" s="9">
        <f t="shared" si="15"/>
        <v>95769924.497583002</v>
      </c>
      <c r="P70" s="4">
        <v>65273511</v>
      </c>
      <c r="Q70" s="4">
        <v>11749231.980000002</v>
      </c>
      <c r="R70" s="10">
        <f t="shared" si="16"/>
        <v>9.789756303920533E-3</v>
      </c>
      <c r="S70" s="9">
        <v>3469.2575615753685</v>
      </c>
      <c r="T70" s="10">
        <f t="shared" si="11"/>
        <v>9.2691630425956739E-3</v>
      </c>
      <c r="U70" s="11">
        <f t="shared" si="12"/>
        <v>1.1933235703952968E-4</v>
      </c>
      <c r="V70" s="10">
        <f>IFERROR(N70/P70,"")</f>
        <v>1.7621561347056962E-3</v>
      </c>
    </row>
    <row r="71" spans="5:22">
      <c r="E71" t="s">
        <v>180</v>
      </c>
      <c r="F71" t="s">
        <v>181</v>
      </c>
      <c r="G71" s="5">
        <v>59.45131658333333</v>
      </c>
      <c r="H71" s="6">
        <v>5.7963760766492598</v>
      </c>
      <c r="I71" s="5" t="str">
        <f t="shared" si="13"/>
        <v/>
      </c>
      <c r="J71" s="5">
        <v>1.5767845466666666</v>
      </c>
      <c r="K71" s="7">
        <v>1.8466277136148677E-4</v>
      </c>
      <c r="L71" s="8">
        <f t="shared" si="9"/>
        <v>2.2159532563378415</v>
      </c>
      <c r="M71" s="4">
        <f t="shared" si="10"/>
        <v>44319.065126756832</v>
      </c>
      <c r="N71" s="4">
        <f t="shared" si="14"/>
        <v>152919.90906282456</v>
      </c>
      <c r="O71" s="9" t="str">
        <f t="shared" si="15"/>
        <v/>
      </c>
      <c r="P71" s="4">
        <v>298682</v>
      </c>
      <c r="Q71" s="4">
        <v>38828.660000000003</v>
      </c>
      <c r="R71" s="10">
        <f t="shared" si="16"/>
        <v>3.9383256868206256</v>
      </c>
      <c r="S71" s="9" t="s">
        <v>41</v>
      </c>
      <c r="T71" s="10" t="str">
        <f t="shared" si="11"/>
        <v/>
      </c>
      <c r="U71" s="11" t="str">
        <f t="shared" si="12"/>
        <v/>
      </c>
    </row>
    <row r="72" spans="5:22">
      <c r="E72" t="s">
        <v>182</v>
      </c>
      <c r="F72" t="s">
        <v>183</v>
      </c>
      <c r="G72" s="5">
        <v>109.56935266666666</v>
      </c>
      <c r="H72" s="6">
        <v>4.2796018138197001</v>
      </c>
      <c r="I72" s="5">
        <f t="shared" si="13"/>
        <v>0</v>
      </c>
      <c r="J72" s="5">
        <v>4.2008015550000009</v>
      </c>
      <c r="K72" s="7">
        <v>8.2213276178013991E-6</v>
      </c>
      <c r="L72" s="8">
        <f t="shared" si="9"/>
        <v>9.8655931413616796E-2</v>
      </c>
      <c r="M72" s="4">
        <f t="shared" si="10"/>
        <v>1973.1186282723359</v>
      </c>
      <c r="N72" s="4">
        <f t="shared" si="14"/>
        <v>394.62372565446719</v>
      </c>
      <c r="O72" s="9">
        <f t="shared" si="15"/>
        <v>0</v>
      </c>
      <c r="P72" s="4">
        <v>280908</v>
      </c>
      <c r="Q72" s="4">
        <v>101126.87999999999</v>
      </c>
      <c r="R72" s="10">
        <f t="shared" si="16"/>
        <v>3.9022634304001786E-3</v>
      </c>
      <c r="S72" s="9">
        <v>0</v>
      </c>
      <c r="T72" s="10" t="str">
        <f t="shared" si="11"/>
        <v/>
      </c>
      <c r="U72" s="11" t="str">
        <f t="shared" si="12"/>
        <v/>
      </c>
    </row>
    <row r="73" spans="5:22">
      <c r="E73" t="s">
        <v>184</v>
      </c>
      <c r="F73" t="s">
        <v>185</v>
      </c>
      <c r="G73" s="5">
        <v>83.086695000000006</v>
      </c>
      <c r="H73" s="6">
        <v>4.3726642878127997</v>
      </c>
      <c r="I73" s="5">
        <f t="shared" si="13"/>
        <v>13.261046359311434</v>
      </c>
      <c r="J73" s="5">
        <v>4.816656</v>
      </c>
      <c r="K73" s="7">
        <v>5.7885012081543361E-4</v>
      </c>
      <c r="L73" s="8">
        <f t="shared" si="9"/>
        <v>6.9462014497852032</v>
      </c>
      <c r="M73" s="4">
        <f t="shared" si="10"/>
        <v>138924.02899570405</v>
      </c>
      <c r="N73" s="4">
        <f t="shared" si="14"/>
        <v>27784.80579914081</v>
      </c>
      <c r="O73" s="9">
        <f t="shared" si="15"/>
        <v>4421467.1734424578</v>
      </c>
      <c r="P73" s="4">
        <v>2225734</v>
      </c>
      <c r="Q73" s="4">
        <v>289345.42</v>
      </c>
      <c r="R73" s="10">
        <f t="shared" si="16"/>
        <v>9.6026423363261851E-2</v>
      </c>
      <c r="S73" s="9">
        <v>663.05231796557166</v>
      </c>
      <c r="T73" s="10">
        <f t="shared" si="11"/>
        <v>0.12530941035683732</v>
      </c>
      <c r="U73" s="11">
        <f t="shared" si="12"/>
        <v>7.2643679382327414E-3</v>
      </c>
      <c r="V73" s="10">
        <f>IFERROR(N73/P73,"")</f>
        <v>1.2483435037224039E-2</v>
      </c>
    </row>
    <row r="74" spans="5:22">
      <c r="E74" t="s">
        <v>186</v>
      </c>
      <c r="F74" t="s">
        <v>187</v>
      </c>
      <c r="G74" s="5">
        <v>12.1951216</v>
      </c>
      <c r="H74" s="6">
        <v>13.4968371811301</v>
      </c>
      <c r="I74" s="5">
        <f t="shared" si="13"/>
        <v>7.8713129720294415</v>
      </c>
      <c r="J74" s="5">
        <v>1.7964071399999999</v>
      </c>
      <c r="K74" s="7">
        <v>1.5610631279944199E-4</v>
      </c>
      <c r="L74" s="8">
        <f t="shared" si="9"/>
        <v>1.8732757535933038</v>
      </c>
      <c r="M74" s="4">
        <f t="shared" si="10"/>
        <v>37465.515071866073</v>
      </c>
      <c r="N74" s="4">
        <f t="shared" si="14"/>
        <v>55517.473566690911</v>
      </c>
      <c r="O74" s="9">
        <f t="shared" si="15"/>
        <v>5243944.9183175489</v>
      </c>
      <c r="P74" s="4">
        <v>3989167</v>
      </c>
      <c r="Q74" s="4">
        <v>1675450.1400000001</v>
      </c>
      <c r="R74" s="10">
        <f t="shared" si="16"/>
        <v>3.3135855398651798E-2</v>
      </c>
      <c r="S74" s="9">
        <v>393.56564860147205</v>
      </c>
      <c r="T74" s="10">
        <f t="shared" si="11"/>
        <v>3.098624497167151E-2</v>
      </c>
      <c r="U74" s="11">
        <f t="shared" si="12"/>
        <v>4.5644408915856806E-3</v>
      </c>
      <c r="V74" s="10">
        <f>IFERROR(N74/P74,"")</f>
        <v>1.3917059267433755E-2</v>
      </c>
    </row>
    <row r="75" spans="5:22">
      <c r="E75" t="s">
        <v>188</v>
      </c>
      <c r="F75" t="s">
        <v>189</v>
      </c>
      <c r="G75" s="5">
        <v>41.455105695833332</v>
      </c>
      <c r="H75" s="6">
        <v>42.326218001354803</v>
      </c>
      <c r="I75" s="5">
        <f t="shared" si="13"/>
        <v>79.684179451058014</v>
      </c>
      <c r="J75" s="5">
        <v>3.3754435142857138</v>
      </c>
      <c r="K75" s="7">
        <v>7.8303345421352609E-4</v>
      </c>
      <c r="L75" s="8">
        <f t="shared" si="9"/>
        <v>9.3964014505623137</v>
      </c>
      <c r="M75" s="4">
        <f t="shared" si="10"/>
        <v>187928.02901124628</v>
      </c>
      <c r="N75" s="4">
        <f t="shared" si="14"/>
        <v>88799.820955054834</v>
      </c>
      <c r="O75" s="9">
        <f t="shared" si="15"/>
        <v>84911290.418452933</v>
      </c>
      <c r="P75" s="4">
        <v>83783942</v>
      </c>
      <c r="Q75" s="4">
        <v>20108146.079999998</v>
      </c>
      <c r="R75" s="10">
        <f t="shared" si="16"/>
        <v>4.4161117888126484E-3</v>
      </c>
      <c r="S75" s="9">
        <v>3984.2089725529008</v>
      </c>
      <c r="T75" s="10">
        <f t="shared" si="11"/>
        <v>1.0404852250827289E-2</v>
      </c>
      <c r="U75" s="11">
        <f t="shared" si="12"/>
        <v>8.4720543965917589E-4</v>
      </c>
      <c r="V75" s="10">
        <f>IFERROR(N75/P75,"")</f>
        <v>1.0598668293150355E-3</v>
      </c>
    </row>
    <row r="76" spans="5:22">
      <c r="E76" t="s">
        <v>190</v>
      </c>
      <c r="F76" t="s">
        <v>191</v>
      </c>
      <c r="G76" s="5">
        <v>254.34538400000002</v>
      </c>
      <c r="H76" s="6">
        <v>5.4581072392352903</v>
      </c>
      <c r="I76" s="5">
        <f t="shared" si="13"/>
        <v>3.6705202740417309</v>
      </c>
      <c r="J76" s="5">
        <v>0.66309103636363631</v>
      </c>
      <c r="K76" s="7">
        <v>5.1116526294007363E-4</v>
      </c>
      <c r="L76" s="8">
        <f t="shared" si="9"/>
        <v>6.1339831552808839</v>
      </c>
      <c r="M76" s="4">
        <f t="shared" si="10"/>
        <v>122679.66310561768</v>
      </c>
      <c r="N76" s="4">
        <f t="shared" si="14"/>
        <v>449531.8898234244</v>
      </c>
      <c r="O76" s="9">
        <f t="shared" si="15"/>
        <v>19800190.985102072</v>
      </c>
      <c r="P76" s="4">
        <v>31072940</v>
      </c>
      <c r="Q76" s="4">
        <v>13361364.200000001</v>
      </c>
      <c r="R76" s="10">
        <f t="shared" si="16"/>
        <v>3.3644161112188258E-2</v>
      </c>
      <c r="S76" s="9">
        <v>183.52601370208654</v>
      </c>
      <c r="T76" s="10">
        <f t="shared" si="11"/>
        <v>1.3858819186955855</v>
      </c>
      <c r="U76" s="11">
        <f t="shared" si="12"/>
        <v>3.6130629276349695E-3</v>
      </c>
      <c r="V76" s="10">
        <f>IFERROR(N76/P76,"")</f>
        <v>1.4466989278240952E-2</v>
      </c>
    </row>
    <row r="77" spans="5:22">
      <c r="E77" t="s">
        <v>192</v>
      </c>
      <c r="F77" t="s">
        <v>193</v>
      </c>
      <c r="G77" s="5">
        <v>44.716799999999999</v>
      </c>
      <c r="H77" s="6">
        <v>183.09249221604099</v>
      </c>
      <c r="I77" s="5">
        <f t="shared" si="13"/>
        <v>0</v>
      </c>
      <c r="J77" s="5">
        <v>2.7788599999999999</v>
      </c>
      <c r="K77" s="7">
        <v>2.3273397361079683E-8</v>
      </c>
      <c r="L77" s="8">
        <f t="shared" si="9"/>
        <v>2.792807683329562E-4</v>
      </c>
      <c r="M77" s="4">
        <f t="shared" si="10"/>
        <v>5.5856153666591242</v>
      </c>
      <c r="N77" s="4">
        <f t="shared" si="14"/>
        <v>0.61014138800059003</v>
      </c>
      <c r="O77" s="9">
        <f>IFERROR(N77*I77*12,"")</f>
        <v>0</v>
      </c>
      <c r="P77" s="4">
        <v>33691</v>
      </c>
      <c r="Q77" s="4" t="s">
        <v>41</v>
      </c>
      <c r="R77" s="10" t="str">
        <f t="shared" si="16"/>
        <v/>
      </c>
      <c r="S77" s="9">
        <v>0</v>
      </c>
      <c r="T77" s="10" t="str">
        <f t="shared" si="11"/>
        <v/>
      </c>
      <c r="U77" s="11" t="str">
        <f t="shared" si="12"/>
        <v/>
      </c>
    </row>
    <row r="78" spans="5:22">
      <c r="E78" t="s">
        <v>194</v>
      </c>
      <c r="F78" t="s">
        <v>195</v>
      </c>
      <c r="G78" s="5">
        <v>38.717189499999996</v>
      </c>
      <c r="H78" s="6">
        <v>26.009821660867701</v>
      </c>
      <c r="I78" s="5">
        <f t="shared" si="13"/>
        <v>33.873841652968743</v>
      </c>
      <c r="J78" s="5">
        <v>8.1639420000000005</v>
      </c>
      <c r="K78" s="7">
        <v>2.8957342831589371E-4</v>
      </c>
      <c r="L78" s="8">
        <f t="shared" si="9"/>
        <v>3.4748811397907247</v>
      </c>
      <c r="M78" s="4">
        <f t="shared" si="10"/>
        <v>69497.622795814488</v>
      </c>
      <c r="N78" s="4">
        <f t="shared" si="14"/>
        <v>53439.522732579942</v>
      </c>
      <c r="O78" s="9">
        <f t="shared" si="15"/>
        <v>21722423.172643635</v>
      </c>
      <c r="P78" s="4">
        <v>10423054</v>
      </c>
      <c r="Q78" s="4">
        <v>1563458.1000000003</v>
      </c>
      <c r="R78" s="10">
        <f t="shared" si="16"/>
        <v>3.4180335713876776E-2</v>
      </c>
      <c r="S78" s="9">
        <v>1693.6920826484372</v>
      </c>
      <c r="T78" s="10">
        <f t="shared" si="11"/>
        <v>2.2859638948927292E-2</v>
      </c>
      <c r="U78" s="11">
        <f t="shared" si="12"/>
        <v>4.8202043828616068E-3</v>
      </c>
      <c r="V78" s="10">
        <f>IFERROR(N78/P78,"")</f>
        <v>5.1270503570815182E-3</v>
      </c>
    </row>
    <row r="79" spans="5:22">
      <c r="E79" t="s">
        <v>196</v>
      </c>
      <c r="F79" t="s">
        <v>197</v>
      </c>
      <c r="G79" s="5">
        <v>130.2934893</v>
      </c>
      <c r="H79" s="6">
        <v>18.654952821328699</v>
      </c>
      <c r="I79" s="5">
        <f t="shared" si="13"/>
        <v>90.784927310709136</v>
      </c>
      <c r="J79" s="5">
        <v>3.9701737399999999</v>
      </c>
      <c r="K79" s="7">
        <v>9.2206873004861602E-4</v>
      </c>
      <c r="L79" s="8">
        <f t="shared" si="9"/>
        <v>11.064824760583392</v>
      </c>
      <c r="M79" s="4">
        <f t="shared" si="10"/>
        <v>221296.49521166782</v>
      </c>
      <c r="N79" s="4">
        <f t="shared" si="14"/>
        <v>237252.27003378287</v>
      </c>
      <c r="O79" s="9">
        <f t="shared" si="15"/>
        <v>258467161.07181257</v>
      </c>
      <c r="P79" s="4">
        <v>56770</v>
      </c>
      <c r="Q79" s="4">
        <v>7380.1</v>
      </c>
      <c r="R79" s="10">
        <f t="shared" si="16"/>
        <v>32.147568465709526</v>
      </c>
      <c r="S79" s="9">
        <v>4539.2463655354568</v>
      </c>
      <c r="T79" s="10">
        <f t="shared" si="11"/>
        <v>2.8703771244773663E-2</v>
      </c>
      <c r="U79" s="11">
        <f t="shared" si="12"/>
        <v>8.7463279590722801E-4</v>
      </c>
      <c r="V79" s="12">
        <f>IFERROR(N79/P79,"")</f>
        <v>4.1791839005422382</v>
      </c>
    </row>
    <row r="80" spans="5:22">
      <c r="E80" t="s">
        <v>198</v>
      </c>
      <c r="F80" t="s">
        <v>199</v>
      </c>
      <c r="G80" s="5">
        <v>44.402507999999997</v>
      </c>
      <c r="H80" s="6">
        <v>38.643912043542997</v>
      </c>
      <c r="I80" s="5">
        <f t="shared" si="13"/>
        <v>17.476511928632682</v>
      </c>
      <c r="J80" s="5">
        <v>2.4421379399999998</v>
      </c>
      <c r="K80" s="7">
        <v>7.622037635753597E-7</v>
      </c>
      <c r="L80" s="8">
        <f t="shared" si="9"/>
        <v>9.1464451629043163E-3</v>
      </c>
      <c r="M80" s="4">
        <f t="shared" si="10"/>
        <v>182.92890325808634</v>
      </c>
      <c r="N80" s="4">
        <f t="shared" si="14"/>
        <v>94.674112213052666</v>
      </c>
      <c r="O80" s="9">
        <f t="shared" si="15"/>
        <v>19854.879017089486</v>
      </c>
      <c r="P80" s="4">
        <v>112523</v>
      </c>
      <c r="Q80" s="4">
        <v>73139.95</v>
      </c>
      <c r="R80" s="10">
        <f t="shared" si="16"/>
        <v>1.2944240762135148E-3</v>
      </c>
      <c r="S80" s="9">
        <v>873.82559643163404</v>
      </c>
      <c r="T80" s="10">
        <f t="shared" si="11"/>
        <v>5.0813924633614165E-2</v>
      </c>
      <c r="U80" s="11">
        <f t="shared" si="12"/>
        <v>2.7947658548487788E-3</v>
      </c>
      <c r="V80" s="10">
        <f>IFERROR(N80/P80,"")</f>
        <v>8.4137564953878463E-4</v>
      </c>
    </row>
    <row r="81" spans="5:22">
      <c r="E81" t="s">
        <v>200</v>
      </c>
      <c r="F81" t="s">
        <v>201</v>
      </c>
      <c r="G81" s="5">
        <v>59.926684375000001</v>
      </c>
      <c r="H81" s="6">
        <v>11.494537660626399</v>
      </c>
      <c r="I81" s="5" t="str">
        <f t="shared" si="13"/>
        <v/>
      </c>
      <c r="J81" s="5">
        <v>0.88738499999999987</v>
      </c>
      <c r="K81" s="7">
        <v>3.7993821191962584E-6</v>
      </c>
      <c r="L81" s="8">
        <f t="shared" si="9"/>
        <v>4.5592585430355104E-2</v>
      </c>
      <c r="M81" s="4">
        <f t="shared" si="10"/>
        <v>911.85170860710207</v>
      </c>
      <c r="N81" s="4">
        <f t="shared" si="14"/>
        <v>1586.5826630514696</v>
      </c>
      <c r="O81" s="9" t="str">
        <f t="shared" si="15"/>
        <v/>
      </c>
      <c r="P81" s="4">
        <v>400124</v>
      </c>
      <c r="Q81" s="4" t="s">
        <v>41</v>
      </c>
      <c r="R81" s="10" t="str">
        <f t="shared" si="16"/>
        <v/>
      </c>
      <c r="S81" s="9" t="s">
        <v>41</v>
      </c>
      <c r="T81" s="10" t="str">
        <f t="shared" si="11"/>
        <v/>
      </c>
      <c r="U81" s="11" t="str">
        <f t="shared" si="12"/>
        <v/>
      </c>
    </row>
    <row r="82" spans="5:22">
      <c r="E82" t="s">
        <v>202</v>
      </c>
      <c r="F82" t="s">
        <v>203</v>
      </c>
      <c r="G82" s="5">
        <v>82.875</v>
      </c>
      <c r="H82" s="6">
        <v>5.9511177315250601</v>
      </c>
      <c r="I82" s="5">
        <f t="shared" si="13"/>
        <v>59.520936891720162</v>
      </c>
      <c r="J82" s="5">
        <v>2.1428571428571428</v>
      </c>
      <c r="K82" s="7">
        <v>1.2102166627761437E-6</v>
      </c>
      <c r="L82" s="8">
        <f t="shared" si="9"/>
        <v>1.4522599953313724E-2</v>
      </c>
      <c r="M82" s="4">
        <f t="shared" si="10"/>
        <v>290.45199906627448</v>
      </c>
      <c r="N82" s="4">
        <f t="shared" si="14"/>
        <v>976.12587137254286</v>
      </c>
      <c r="O82" s="9">
        <f t="shared" si="15"/>
        <v>697199.11666008574</v>
      </c>
      <c r="P82" s="4">
        <v>168775</v>
      </c>
      <c r="Q82" s="4">
        <v>8438.7500000000073</v>
      </c>
      <c r="R82" s="10">
        <f t="shared" si="16"/>
        <v>0.11567185559147292</v>
      </c>
      <c r="S82" s="9">
        <v>2976.0468445860079</v>
      </c>
      <c r="T82" s="10">
        <f t="shared" si="11"/>
        <v>2.7847343918918917E-2</v>
      </c>
      <c r="U82" s="11">
        <f t="shared" si="12"/>
        <v>7.2003474903474898E-4</v>
      </c>
      <c r="V82" s="10">
        <f>IFERROR(N82/P82,"")</f>
        <v>5.7835927795736502E-3</v>
      </c>
    </row>
    <row r="83" spans="5:22">
      <c r="E83" t="s">
        <v>204</v>
      </c>
      <c r="F83" t="s">
        <v>205</v>
      </c>
      <c r="G83" s="5">
        <v>40.849608800000006</v>
      </c>
      <c r="H83" s="6">
        <v>7.6070539159755004</v>
      </c>
      <c r="I83" s="5">
        <f t="shared" si="13"/>
        <v>7.4548206180429535</v>
      </c>
      <c r="J83" s="5">
        <v>1.9375424891666666</v>
      </c>
      <c r="K83" s="7">
        <v>2.4073420395366799E-4</v>
      </c>
      <c r="L83" s="8">
        <f t="shared" si="9"/>
        <v>2.8888104474440159</v>
      </c>
      <c r="M83" s="4">
        <f t="shared" si="10"/>
        <v>57776.208948880318</v>
      </c>
      <c r="N83" s="4">
        <f t="shared" si="14"/>
        <v>151901.66807558719</v>
      </c>
      <c r="O83" s="9">
        <f t="shared" si="15"/>
        <v>13588796.245020054</v>
      </c>
      <c r="P83" s="4">
        <v>17915568</v>
      </c>
      <c r="Q83" s="4">
        <v>8599472.6400000006</v>
      </c>
      <c r="R83" s="10">
        <f t="shared" si="16"/>
        <v>1.7664067837023456E-2</v>
      </c>
      <c r="S83" s="9">
        <v>372.74103090214766</v>
      </c>
      <c r="T83" s="10">
        <f t="shared" si="11"/>
        <v>0.10959246611818242</v>
      </c>
      <c r="U83" s="11">
        <f t="shared" si="12"/>
        <v>5.1980928541116586E-3</v>
      </c>
      <c r="V83" s="10">
        <f>IFERROR(N83/P83,"")</f>
        <v>8.4787525617712588E-3</v>
      </c>
    </row>
    <row r="84" spans="5:22">
      <c r="E84" t="s">
        <v>206</v>
      </c>
      <c r="F84" t="s">
        <v>207</v>
      </c>
      <c r="G84" s="5">
        <v>74.913719999999998</v>
      </c>
      <c r="H84" s="6">
        <v>36.829935590975502</v>
      </c>
      <c r="I84" s="5" t="str">
        <f t="shared" si="13"/>
        <v/>
      </c>
      <c r="J84" s="5">
        <v>1.4598105809999999</v>
      </c>
      <c r="K84" s="7" t="s">
        <v>41</v>
      </c>
      <c r="L84" s="8" t="str">
        <f t="shared" si="9"/>
        <v/>
      </c>
      <c r="M84" s="4" t="str">
        <f t="shared" si="10"/>
        <v/>
      </c>
      <c r="N84" s="4" t="str">
        <f t="shared" si="14"/>
        <v/>
      </c>
      <c r="O84" s="9" t="str">
        <f t="shared" si="15"/>
        <v/>
      </c>
      <c r="P84" s="4" t="s">
        <v>41</v>
      </c>
      <c r="Q84" s="4" t="s">
        <v>41</v>
      </c>
      <c r="R84" s="10" t="str">
        <f t="shared" si="16"/>
        <v/>
      </c>
      <c r="S84" s="9" t="s">
        <v>41</v>
      </c>
      <c r="T84" s="10" t="str">
        <f t="shared" si="11"/>
        <v/>
      </c>
      <c r="U84" s="11" t="str">
        <f t="shared" si="12"/>
        <v/>
      </c>
    </row>
    <row r="85" spans="5:22">
      <c r="E85" t="s">
        <v>208</v>
      </c>
      <c r="F85" t="s">
        <v>209</v>
      </c>
      <c r="G85" s="5">
        <v>53.788049986666664</v>
      </c>
      <c r="H85" s="6">
        <v>4.43424366454986</v>
      </c>
      <c r="I85" s="5">
        <f t="shared" si="13"/>
        <v>10.243070684466501</v>
      </c>
      <c r="J85" s="5">
        <v>5.2519324000000012</v>
      </c>
      <c r="K85" s="7">
        <v>4.4221782325787513E-4</v>
      </c>
      <c r="L85" s="8">
        <f t="shared" si="9"/>
        <v>5.3066138790945017</v>
      </c>
      <c r="M85" s="4">
        <f t="shared" si="10"/>
        <v>106132.27758189003</v>
      </c>
      <c r="N85" s="4">
        <f t="shared" si="14"/>
        <v>21226.455516378006</v>
      </c>
      <c r="O85" s="9">
        <f t="shared" si="15"/>
        <v>2609089.0108193252</v>
      </c>
      <c r="P85" s="4">
        <v>786552</v>
      </c>
      <c r="Q85" s="4">
        <v>574182.96</v>
      </c>
      <c r="R85" s="10">
        <f t="shared" si="16"/>
        <v>3.6968104236980506E-2</v>
      </c>
      <c r="S85" s="9">
        <v>512.15353422332498</v>
      </c>
      <c r="T85" s="10">
        <f t="shared" si="11"/>
        <v>0.10502329163506727</v>
      </c>
      <c r="U85" s="11">
        <f t="shared" si="12"/>
        <v>1.0254605404538498E-2</v>
      </c>
      <c r="V85" s="10">
        <f>IFERROR(N85/P85,"")</f>
        <v>2.6986716092995765E-2</v>
      </c>
    </row>
    <row r="86" spans="5:22">
      <c r="E86" t="s">
        <v>210</v>
      </c>
      <c r="F86" t="s">
        <v>211</v>
      </c>
      <c r="G86" s="5">
        <v>123.75</v>
      </c>
      <c r="H86" s="6">
        <v>5.7524193681298401</v>
      </c>
      <c r="I86" s="5">
        <f t="shared" si="13"/>
        <v>2.3922529258512135</v>
      </c>
      <c r="J86" s="5">
        <v>0.84518866666666681</v>
      </c>
      <c r="K86" s="7">
        <v>6.1913055329812226E-5</v>
      </c>
      <c r="L86" s="8">
        <f t="shared" si="9"/>
        <v>0.74295666395774673</v>
      </c>
      <c r="M86" s="4">
        <f t="shared" si="10"/>
        <v>14859.133279154934</v>
      </c>
      <c r="N86" s="4">
        <f t="shared" si="14"/>
        <v>51662.204468189746</v>
      </c>
      <c r="O86" s="9">
        <f t="shared" si="15"/>
        <v>1483068.7175394068</v>
      </c>
      <c r="P86" s="4">
        <v>11402528</v>
      </c>
      <c r="Q86" s="4">
        <v>4903087.040000001</v>
      </c>
      <c r="R86" s="10">
        <f t="shared" si="16"/>
        <v>1.0536668846937242E-2</v>
      </c>
      <c r="S86" s="9">
        <v>119.61264629256067</v>
      </c>
      <c r="T86" s="10">
        <f t="shared" si="11"/>
        <v>1.0345896009801487</v>
      </c>
      <c r="U86" s="11">
        <f t="shared" si="12"/>
        <v>7.0660477204008941E-3</v>
      </c>
      <c r="V86" s="10">
        <f>IFERROR(N86/P86,"")</f>
        <v>4.530767604183015E-3</v>
      </c>
    </row>
    <row r="87" spans="5:22">
      <c r="E87" t="s">
        <v>212</v>
      </c>
      <c r="F87" t="s">
        <v>213</v>
      </c>
      <c r="G87" s="5">
        <v>57.5</v>
      </c>
      <c r="H87" s="6">
        <v>5.9311944159787302</v>
      </c>
      <c r="I87" s="5">
        <f t="shared" si="13"/>
        <v>4.1762945864926619</v>
      </c>
      <c r="J87" s="5">
        <v>1.5621041666666666</v>
      </c>
      <c r="K87" s="7">
        <v>2.5135850984900088E-4</v>
      </c>
      <c r="L87" s="8">
        <f t="shared" si="9"/>
        <v>3.0163021181880105</v>
      </c>
      <c r="M87" s="4">
        <f t="shared" si="10"/>
        <v>60326.042363760207</v>
      </c>
      <c r="N87" s="4">
        <f t="shared" si="14"/>
        <v>203419.54126892521</v>
      </c>
      <c r="O87" s="9">
        <f t="shared" si="15"/>
        <v>10194479.147858795</v>
      </c>
      <c r="P87" s="4">
        <v>9904607</v>
      </c>
      <c r="Q87" s="4">
        <v>4258981.0100000007</v>
      </c>
      <c r="R87" s="10">
        <f t="shared" si="16"/>
        <v>4.7762490790942781E-2</v>
      </c>
      <c r="S87" s="9">
        <v>208.81472932463308</v>
      </c>
      <c r="T87" s="10">
        <f t="shared" si="11"/>
        <v>0.27536371685068167</v>
      </c>
      <c r="U87" s="11">
        <f t="shared" si="12"/>
        <v>7.4808140772394793E-3</v>
      </c>
      <c r="V87" s="10">
        <f>IFERROR(N87/P87,"")</f>
        <v>2.0537871040105397E-2</v>
      </c>
    </row>
    <row r="88" spans="5:22">
      <c r="E88" t="s">
        <v>214</v>
      </c>
      <c r="F88" t="s">
        <v>215</v>
      </c>
      <c r="G88" s="5">
        <v>44.461724266666671</v>
      </c>
      <c r="H88" s="6">
        <v>105.321994317744</v>
      </c>
      <c r="I88" s="5" t="str">
        <f t="shared" si="13"/>
        <v/>
      </c>
      <c r="J88" s="5">
        <v>2.3027364888888888</v>
      </c>
      <c r="K88" s="7" t="s">
        <v>41</v>
      </c>
      <c r="L88" s="8" t="str">
        <f t="shared" si="9"/>
        <v/>
      </c>
      <c r="M88" s="4" t="str">
        <f t="shared" si="10"/>
        <v/>
      </c>
      <c r="N88" s="4" t="str">
        <f t="shared" si="14"/>
        <v/>
      </c>
      <c r="O88" s="9" t="str">
        <f t="shared" si="15"/>
        <v/>
      </c>
      <c r="P88" s="4">
        <v>7496981</v>
      </c>
      <c r="Q88" s="4" t="s">
        <v>41</v>
      </c>
      <c r="R88" s="10" t="str">
        <f t="shared" si="16"/>
        <v/>
      </c>
      <c r="S88" s="9" t="s">
        <v>41</v>
      </c>
      <c r="T88" s="10" t="str">
        <f t="shared" si="11"/>
        <v/>
      </c>
      <c r="U88" s="11" t="str">
        <f t="shared" si="12"/>
        <v/>
      </c>
    </row>
    <row r="89" spans="5:22">
      <c r="E89" t="s">
        <v>216</v>
      </c>
      <c r="F89" t="s">
        <v>217</v>
      </c>
      <c r="G89" s="5">
        <v>15.44953536</v>
      </c>
      <c r="H89" s="6">
        <v>99.736215656101606</v>
      </c>
      <c r="I89" s="5">
        <f t="shared" si="13"/>
        <v>27.350312106613803</v>
      </c>
      <c r="J89" s="5">
        <v>1.7020704750000002</v>
      </c>
      <c r="K89" s="7">
        <v>2.0337458283979483E-4</v>
      </c>
      <c r="L89" s="8">
        <f t="shared" si="9"/>
        <v>2.4404949940775378</v>
      </c>
      <c r="M89" s="4">
        <f t="shared" si="10"/>
        <v>48809.899881550758</v>
      </c>
      <c r="N89" s="4">
        <f t="shared" si="14"/>
        <v>9787.7986567790322</v>
      </c>
      <c r="O89" s="9">
        <f t="shared" si="15"/>
        <v>3212392.1771952221</v>
      </c>
      <c r="P89" s="4">
        <v>9660351</v>
      </c>
      <c r="Q89" s="4">
        <v>2704898.2800000003</v>
      </c>
      <c r="R89" s="10">
        <f t="shared" si="16"/>
        <v>3.6185459280113968E-3</v>
      </c>
      <c r="S89" s="9">
        <v>1367.5156053306901</v>
      </c>
      <c r="T89" s="10">
        <f t="shared" si="11"/>
        <v>1.1297520335253521E-2</v>
      </c>
      <c r="U89" s="11">
        <f t="shared" si="12"/>
        <v>1.2446442792792911E-3</v>
      </c>
      <c r="V89" s="10">
        <f>IFERROR(N89/P89,"")</f>
        <v>1.0131928598431912E-3</v>
      </c>
    </row>
    <row r="90" spans="5:22">
      <c r="E90" t="s">
        <v>218</v>
      </c>
      <c r="F90" t="s">
        <v>219</v>
      </c>
      <c r="G90" s="5">
        <v>68.684766402291658</v>
      </c>
      <c r="H90" s="6">
        <v>116.884628595889</v>
      </c>
      <c r="I90" s="5">
        <f t="shared" si="13"/>
        <v>121.61450704674992</v>
      </c>
      <c r="J90" s="5">
        <v>1.2293787961</v>
      </c>
      <c r="K90" s="7">
        <v>2.2521084791382785E-4</v>
      </c>
      <c r="L90" s="8">
        <f t="shared" si="9"/>
        <v>2.7025301749659341</v>
      </c>
      <c r="M90" s="4">
        <f t="shared" si="10"/>
        <v>54050.603499318684</v>
      </c>
      <c r="N90" s="4">
        <f t="shared" si="14"/>
        <v>9248.5392046186844</v>
      </c>
      <c r="O90" s="9">
        <f t="shared" si="15"/>
        <v>13497078.435266905</v>
      </c>
      <c r="P90" s="4">
        <v>341243</v>
      </c>
      <c r="Q90" s="4">
        <v>20474.58000000002</v>
      </c>
      <c r="R90" s="10">
        <f t="shared" si="16"/>
        <v>0.45170837226544697</v>
      </c>
      <c r="S90" s="9">
        <v>6080.7253523374957</v>
      </c>
      <c r="T90" s="10">
        <f t="shared" si="11"/>
        <v>1.1295489011995665E-2</v>
      </c>
      <c r="U90" s="11">
        <f t="shared" si="12"/>
        <v>2.0217633997026584E-4</v>
      </c>
      <c r="V90" s="10">
        <f>IFERROR(N90/P90,"")</f>
        <v>2.7102502335926846E-2</v>
      </c>
    </row>
    <row r="91" spans="5:22">
      <c r="E91" t="s">
        <v>220</v>
      </c>
      <c r="F91" t="s">
        <v>221</v>
      </c>
      <c r="G91" s="5">
        <v>13.575530880000001</v>
      </c>
      <c r="H91" s="6">
        <v>13.4574639967034</v>
      </c>
      <c r="I91" s="5">
        <f t="shared" si="13"/>
        <v>3.3431050075400517</v>
      </c>
      <c r="J91" s="5">
        <v>0.6790075416470589</v>
      </c>
      <c r="K91" s="7">
        <v>6.6792032169095579E-3</v>
      </c>
      <c r="L91" s="8">
        <f t="shared" si="9"/>
        <v>80.15043860291469</v>
      </c>
      <c r="M91" s="4">
        <f t="shared" si="10"/>
        <v>1603008.7720582937</v>
      </c>
      <c r="N91" s="4">
        <f t="shared" si="14"/>
        <v>2382334.1046291841</v>
      </c>
      <c r="O91" s="9">
        <f t="shared" si="15"/>
        <v>95572716.897831246</v>
      </c>
      <c r="P91" s="4">
        <v>1380004385</v>
      </c>
      <c r="Q91" s="4">
        <v>897002850.25</v>
      </c>
      <c r="R91" s="10">
        <f t="shared" si="16"/>
        <v>2.6558824244150544E-3</v>
      </c>
      <c r="S91" s="9">
        <v>167.15525037700257</v>
      </c>
      <c r="T91" s="10">
        <f t="shared" si="11"/>
        <v>8.1215103021781837E-2</v>
      </c>
      <c r="U91" s="11">
        <f t="shared" si="12"/>
        <v>4.0621370858266361E-3</v>
      </c>
      <c r="V91" s="10">
        <f>IFERROR(N91/P91,"")</f>
        <v>1.7263235758697855E-3</v>
      </c>
    </row>
    <row r="92" spans="5:22">
      <c r="E92" t="s">
        <v>222</v>
      </c>
      <c r="F92" t="s">
        <v>223</v>
      </c>
      <c r="G92" s="5">
        <v>29.060513399999998</v>
      </c>
      <c r="H92" s="6">
        <v>7.1591610304894697</v>
      </c>
      <c r="I92" s="5">
        <f t="shared" si="13"/>
        <v>6.4897440412595166</v>
      </c>
      <c r="J92" s="5">
        <v>0.41528095200000004</v>
      </c>
      <c r="K92" s="7">
        <v>4.0696502644011366E-3</v>
      </c>
      <c r="L92" s="8">
        <f t="shared" si="9"/>
        <v>48.835803172813641</v>
      </c>
      <c r="M92" s="4">
        <f t="shared" si="10"/>
        <v>976716.06345627282</v>
      </c>
      <c r="N92" s="4">
        <f t="shared" si="14"/>
        <v>2728576.8801585259</v>
      </c>
      <c r="O92" s="9">
        <f t="shared" si="15"/>
        <v>212493186.58952731</v>
      </c>
      <c r="P92" s="4">
        <v>273523615</v>
      </c>
      <c r="Q92" s="4">
        <v>120350390.59999998</v>
      </c>
      <c r="R92" s="10">
        <f t="shared" si="16"/>
        <v>2.2671940378052469E-2</v>
      </c>
      <c r="S92" s="9">
        <v>324.48720206297583</v>
      </c>
      <c r="T92" s="10">
        <f t="shared" si="11"/>
        <v>8.955827291567571E-2</v>
      </c>
      <c r="U92" s="11">
        <f t="shared" si="12"/>
        <v>1.2798068748468025E-3</v>
      </c>
      <c r="V92" s="10">
        <f>IFERROR(N92/P92,"")</f>
        <v>9.9756537663430855E-3</v>
      </c>
    </row>
    <row r="93" spans="5:22">
      <c r="E93" t="s">
        <v>224</v>
      </c>
      <c r="F93" t="s">
        <v>225</v>
      </c>
      <c r="G93" s="5">
        <v>9.5961997991039993</v>
      </c>
      <c r="H93" s="6">
        <v>4.4975717897308396</v>
      </c>
      <c r="I93" s="5" t="str">
        <f t="shared" si="13"/>
        <v/>
      </c>
      <c r="J93" s="5">
        <v>1.52090010255</v>
      </c>
      <c r="K93" s="7">
        <v>3.6584966082709625E-3</v>
      </c>
      <c r="L93" s="8">
        <f t="shared" si="9"/>
        <v>43.901959299251551</v>
      </c>
      <c r="M93" s="4">
        <f t="shared" si="10"/>
        <v>878039.18598503107</v>
      </c>
      <c r="N93" s="4">
        <f t="shared" si="14"/>
        <v>175607.83719700621</v>
      </c>
      <c r="O93" s="9" t="str">
        <f t="shared" si="15"/>
        <v/>
      </c>
      <c r="P93" s="4">
        <v>83992949</v>
      </c>
      <c r="Q93" s="4">
        <v>20158307.759999998</v>
      </c>
      <c r="R93" s="10">
        <f t="shared" si="16"/>
        <v>8.7114374523770167E-3</v>
      </c>
      <c r="S93" s="9" t="s">
        <v>41</v>
      </c>
      <c r="T93" s="10" t="str">
        <f t="shared" si="11"/>
        <v/>
      </c>
      <c r="U93" s="11" t="str">
        <f t="shared" si="12"/>
        <v/>
      </c>
    </row>
    <row r="94" spans="5:22">
      <c r="E94" t="s">
        <v>226</v>
      </c>
      <c r="F94" t="s">
        <v>227</v>
      </c>
      <c r="G94" s="5">
        <v>41.075558299999997</v>
      </c>
      <c r="H94" s="6">
        <v>2.68969743436721</v>
      </c>
      <c r="I94" s="5">
        <f t="shared" si="13"/>
        <v>9.7236103510892047</v>
      </c>
      <c r="J94" s="5">
        <v>1.1395588333333333</v>
      </c>
      <c r="K94" s="7">
        <v>9.7569063756854362E-4</v>
      </c>
      <c r="L94" s="8">
        <f t="shared" si="9"/>
        <v>11.708287650822523</v>
      </c>
      <c r="M94" s="4">
        <f t="shared" si="10"/>
        <v>234165.75301645047</v>
      </c>
      <c r="N94" s="4">
        <f t="shared" si="14"/>
        <v>46833.150603290094</v>
      </c>
      <c r="O94" s="9">
        <f t="shared" si="15"/>
        <v>5464647.6957632545</v>
      </c>
      <c r="P94" s="4">
        <v>40222493</v>
      </c>
      <c r="Q94" s="4">
        <v>10860073.110000001</v>
      </c>
      <c r="R94" s="10">
        <f t="shared" si="16"/>
        <v>4.3124157755591837E-3</v>
      </c>
      <c r="S94" s="9">
        <v>486.18051755446027</v>
      </c>
      <c r="T94" s="10">
        <f t="shared" si="11"/>
        <v>8.4486228503384761E-2</v>
      </c>
      <c r="U94" s="11">
        <f t="shared" si="12"/>
        <v>2.3439006545664057E-3</v>
      </c>
      <c r="V94" s="10">
        <f t="shared" ref="V94:V100" si="17">IFERROR(N94/P94,"")</f>
        <v>1.1643522594009799E-3</v>
      </c>
    </row>
    <row r="95" spans="5:22">
      <c r="E95" t="s">
        <v>228</v>
      </c>
      <c r="F95" t="s">
        <v>229</v>
      </c>
      <c r="G95" s="5">
        <v>48.548200000000001</v>
      </c>
      <c r="H95" s="6">
        <v>34.8684828710429</v>
      </c>
      <c r="I95" s="5">
        <f t="shared" si="13"/>
        <v>131.03537988501441</v>
      </c>
      <c r="J95" s="5">
        <v>1.41804123</v>
      </c>
      <c r="K95" s="7">
        <v>1.5476227410183963E-4</v>
      </c>
      <c r="L95" s="8">
        <f t="shared" si="9"/>
        <v>1.8571472892220757</v>
      </c>
      <c r="M95" s="4">
        <f t="shared" si="10"/>
        <v>37142.945784441516</v>
      </c>
      <c r="N95" s="4">
        <f t="shared" si="14"/>
        <v>21304.595282685772</v>
      </c>
      <c r="O95" s="9">
        <f t="shared" si="15"/>
        <v>33499868.833958596</v>
      </c>
      <c r="P95" s="4">
        <v>4937786</v>
      </c>
      <c r="Q95" s="4">
        <v>1826980.82</v>
      </c>
      <c r="R95" s="10">
        <f t="shared" si="16"/>
        <v>1.1661094111916168E-2</v>
      </c>
      <c r="S95" s="9">
        <v>6551.7689942507204</v>
      </c>
      <c r="T95" s="10">
        <f t="shared" si="11"/>
        <v>7.4099376889816791E-3</v>
      </c>
      <c r="U95" s="11">
        <f t="shared" si="12"/>
        <v>2.1643639011759318E-4</v>
      </c>
      <c r="V95" s="10">
        <f t="shared" si="17"/>
        <v>4.3146048214089822E-3</v>
      </c>
    </row>
    <row r="96" spans="5:22">
      <c r="E96" t="s">
        <v>230</v>
      </c>
      <c r="F96" t="s">
        <v>231</v>
      </c>
      <c r="G96" s="5">
        <v>60.171770099999996</v>
      </c>
      <c r="H96" s="6">
        <v>44.159002766396597</v>
      </c>
      <c r="I96" s="5">
        <f t="shared" si="13"/>
        <v>148.51404690294314</v>
      </c>
      <c r="J96" s="5">
        <v>1.7978852079999998</v>
      </c>
      <c r="K96" s="7">
        <v>1.2800368548593826E-6</v>
      </c>
      <c r="L96" s="8">
        <f t="shared" si="9"/>
        <v>1.536044225831259E-2</v>
      </c>
      <c r="M96" s="4">
        <f t="shared" si="10"/>
        <v>307.20884516625182</v>
      </c>
      <c r="N96" s="4">
        <f t="shared" si="14"/>
        <v>139.13758278981186</v>
      </c>
      <c r="O96" s="9">
        <f t="shared" si="15"/>
        <v>247966.62595689902</v>
      </c>
      <c r="P96" s="4">
        <v>85033</v>
      </c>
      <c r="Q96" s="4">
        <v>39965.509999999995</v>
      </c>
      <c r="R96" s="10">
        <f t="shared" si="16"/>
        <v>3.4814414426292037E-3</v>
      </c>
      <c r="S96" s="9">
        <v>7425.7023451471568</v>
      </c>
      <c r="T96" s="10">
        <f t="shared" si="11"/>
        <v>8.1031756059173898E-3</v>
      </c>
      <c r="U96" s="11">
        <f t="shared" si="12"/>
        <v>2.4211651968179864E-4</v>
      </c>
      <c r="V96" s="10">
        <f t="shared" si="17"/>
        <v>1.6362774780357256E-3</v>
      </c>
    </row>
    <row r="97" spans="5:22">
      <c r="E97" t="s">
        <v>232</v>
      </c>
      <c r="F97" t="s">
        <v>233</v>
      </c>
      <c r="G97" s="5">
        <v>24.613720000000001</v>
      </c>
      <c r="H97" s="6">
        <v>26.492450099472499</v>
      </c>
      <c r="I97" s="5">
        <f t="shared" si="13"/>
        <v>69.532875730950536</v>
      </c>
      <c r="J97" s="5">
        <v>5.3139659999999998E-2</v>
      </c>
      <c r="K97" s="7">
        <v>4.8612308737955193E-5</v>
      </c>
      <c r="L97" s="8">
        <f t="shared" si="9"/>
        <v>0.58334770485546228</v>
      </c>
      <c r="M97" s="4">
        <f t="shared" si="10"/>
        <v>11666.954097109245</v>
      </c>
      <c r="N97" s="4">
        <f t="shared" si="14"/>
        <v>8807.7577221455631</v>
      </c>
      <c r="O97" s="9">
        <f t="shared" si="15"/>
        <v>7349144.6779472083</v>
      </c>
      <c r="P97" s="4">
        <v>8655535</v>
      </c>
      <c r="Q97" s="4">
        <v>605887.4499999996</v>
      </c>
      <c r="R97" s="10">
        <f t="shared" si="16"/>
        <v>1.4536953558198918E-2</v>
      </c>
      <c r="S97" s="9">
        <v>3476.6437865475268</v>
      </c>
      <c r="T97" s="10">
        <f t="shared" si="11"/>
        <v>7.0797359497225335E-3</v>
      </c>
      <c r="U97" s="11">
        <f t="shared" si="12"/>
        <v>1.5284758307888143E-5</v>
      </c>
      <c r="V97" s="10">
        <f t="shared" si="17"/>
        <v>1.0175867490739236E-3</v>
      </c>
    </row>
    <row r="98" spans="5:22">
      <c r="E98" t="s">
        <v>234</v>
      </c>
      <c r="F98" t="s">
        <v>235</v>
      </c>
      <c r="G98" s="5">
        <v>32.727555324999997</v>
      </c>
      <c r="H98" s="6">
        <v>23.1793236561351</v>
      </c>
      <c r="I98" s="5">
        <f t="shared" si="13"/>
        <v>57.692928151831183</v>
      </c>
      <c r="J98" s="5">
        <v>0.26562390999999996</v>
      </c>
      <c r="K98" s="7">
        <v>6.6077829787577439E-4</v>
      </c>
      <c r="L98" s="8">
        <f t="shared" si="9"/>
        <v>7.9293395745092923</v>
      </c>
      <c r="M98" s="4">
        <f t="shared" si="10"/>
        <v>158586.79149018583</v>
      </c>
      <c r="N98" s="4">
        <f t="shared" si="14"/>
        <v>136834.70134229833</v>
      </c>
      <c r="O98" s="9">
        <f t="shared" si="15"/>
        <v>94732735.118621945</v>
      </c>
      <c r="P98" s="4">
        <v>60461826</v>
      </c>
      <c r="Q98" s="4">
        <v>18743166.060000002</v>
      </c>
      <c r="R98" s="10">
        <f t="shared" si="16"/>
        <v>7.3005116053641963E-3</v>
      </c>
      <c r="S98" s="9">
        <v>2884.6464075915592</v>
      </c>
      <c r="T98" s="10">
        <f t="shared" si="11"/>
        <v>1.1345430496739736E-2</v>
      </c>
      <c r="U98" s="11">
        <f t="shared" si="12"/>
        <v>9.2081965159041421E-5</v>
      </c>
      <c r="V98" s="10">
        <f t="shared" si="17"/>
        <v>2.2631585976629009E-3</v>
      </c>
    </row>
    <row r="99" spans="5:22">
      <c r="E99" t="s">
        <v>236</v>
      </c>
      <c r="F99" t="s">
        <v>237</v>
      </c>
      <c r="G99" s="5">
        <v>46.056033292500004</v>
      </c>
      <c r="H99" s="6">
        <v>20.009102887110402</v>
      </c>
      <c r="I99" s="5">
        <f t="shared" si="13"/>
        <v>8.9237280979505034</v>
      </c>
      <c r="J99" s="5">
        <v>2.7420276000000001</v>
      </c>
      <c r="K99" s="7">
        <v>2.432651859166854E-5</v>
      </c>
      <c r="L99" s="8">
        <f t="shared" si="9"/>
        <v>0.29191822310002247</v>
      </c>
      <c r="M99" s="4">
        <f t="shared" si="10"/>
        <v>5838.3644620004497</v>
      </c>
      <c r="N99" s="4">
        <f t="shared" si="14"/>
        <v>5835.7083722743482</v>
      </c>
      <c r="O99" s="9">
        <f t="shared" si="15"/>
        <v>624915.29727731517</v>
      </c>
      <c r="P99" s="4">
        <v>2961167</v>
      </c>
      <c r="Q99" s="4">
        <v>1332525.1499999999</v>
      </c>
      <c r="R99" s="10">
        <f t="shared" si="16"/>
        <v>4.3794358194847944E-3</v>
      </c>
      <c r="S99" s="9">
        <v>446.18640489752516</v>
      </c>
      <c r="T99" s="10">
        <f t="shared" si="11"/>
        <v>0.10322150739460027</v>
      </c>
      <c r="U99" s="11">
        <f t="shared" si="12"/>
        <v>6.1454754557789737E-3</v>
      </c>
      <c r="V99" s="10">
        <f t="shared" si="17"/>
        <v>1.9707461187681574E-3</v>
      </c>
    </row>
    <row r="100" spans="5:22">
      <c r="E100" t="s">
        <v>238</v>
      </c>
      <c r="F100" t="s">
        <v>239</v>
      </c>
      <c r="G100" s="5">
        <v>48.368058480000002</v>
      </c>
      <c r="H100" s="6">
        <v>54.619795934002902</v>
      </c>
      <c r="I100" s="5">
        <f t="shared" si="13"/>
        <v>65.265705938991999</v>
      </c>
      <c r="J100" s="5">
        <v>3.3825559114285721</v>
      </c>
      <c r="K100" s="7">
        <v>8.1896176138969272E-4</v>
      </c>
      <c r="L100" s="8">
        <f t="shared" si="9"/>
        <v>9.827541136676313</v>
      </c>
      <c r="M100" s="4">
        <f t="shared" si="10"/>
        <v>196550.82273352626</v>
      </c>
      <c r="N100" s="4">
        <f t="shared" si="14"/>
        <v>71970.544515039423</v>
      </c>
      <c r="O100" s="9">
        <f t="shared" si="15"/>
        <v>56366500.735052362</v>
      </c>
      <c r="P100" s="4">
        <v>126476461</v>
      </c>
      <c r="Q100" s="4">
        <v>10118116.879999995</v>
      </c>
      <c r="R100" s="10">
        <f t="shared" si="16"/>
        <v>7.1130374721505938E-3</v>
      </c>
      <c r="S100" s="9">
        <v>3263.2852969496003</v>
      </c>
      <c r="T100" s="10">
        <f t="shared" si="11"/>
        <v>1.4821890848836507E-2</v>
      </c>
      <c r="U100" s="11">
        <f t="shared" si="12"/>
        <v>1.0365492452009825E-3</v>
      </c>
      <c r="V100" s="10">
        <f t="shared" si="17"/>
        <v>5.6904299777204724E-4</v>
      </c>
    </row>
    <row r="101" spans="5:22">
      <c r="E101" t="s">
        <v>240</v>
      </c>
      <c r="F101" t="s">
        <v>241</v>
      </c>
      <c r="G101" s="5">
        <v>97.265209375000012</v>
      </c>
      <c r="H101" s="6">
        <v>218.374809988766</v>
      </c>
      <c r="I101" s="5" t="str">
        <f t="shared" si="13"/>
        <v/>
      </c>
      <c r="J101" s="5">
        <v>1.3227069809999998</v>
      </c>
      <c r="K101" s="7" t="s">
        <v>41</v>
      </c>
      <c r="L101" s="8" t="str">
        <f t="shared" si="9"/>
        <v/>
      </c>
      <c r="M101" s="4" t="str">
        <f t="shared" si="10"/>
        <v/>
      </c>
      <c r="N101" s="4" t="str">
        <f t="shared" si="14"/>
        <v/>
      </c>
      <c r="O101" s="9" t="str">
        <f t="shared" si="15"/>
        <v/>
      </c>
      <c r="P101" s="4" t="s">
        <v>41</v>
      </c>
      <c r="Q101" s="4" t="s">
        <v>41</v>
      </c>
      <c r="R101" s="10" t="str">
        <f t="shared" si="16"/>
        <v/>
      </c>
      <c r="S101" s="9" t="s">
        <v>41</v>
      </c>
      <c r="T101" s="10" t="str">
        <f t="shared" si="11"/>
        <v/>
      </c>
      <c r="U101" s="11" t="str">
        <f t="shared" si="12"/>
        <v/>
      </c>
    </row>
    <row r="102" spans="5:22">
      <c r="E102" t="s">
        <v>242</v>
      </c>
      <c r="F102" t="s">
        <v>243</v>
      </c>
      <c r="G102" s="5">
        <v>46.403969499999995</v>
      </c>
      <c r="H102" s="6">
        <v>14.5403195017921</v>
      </c>
      <c r="I102" s="5">
        <f t="shared" si="13"/>
        <v>7.1869668612017987</v>
      </c>
      <c r="J102" s="5">
        <v>1.4108529999999999</v>
      </c>
      <c r="K102" s="7">
        <v>1.9944137868577237E-4</v>
      </c>
      <c r="L102" s="8">
        <f t="shared" si="9"/>
        <v>2.3932965442292686</v>
      </c>
      <c r="M102" s="4">
        <f t="shared" si="10"/>
        <v>47865.930884585374</v>
      </c>
      <c r="N102" s="4">
        <f t="shared" si="14"/>
        <v>65838.898352523654</v>
      </c>
      <c r="O102" s="9">
        <f t="shared" si="15"/>
        <v>5678183.7676514545</v>
      </c>
      <c r="P102" s="4">
        <v>10203134</v>
      </c>
      <c r="Q102" s="4">
        <v>918282.05999999971</v>
      </c>
      <c r="R102" s="10">
        <f t="shared" si="16"/>
        <v>7.1697903313632932E-2</v>
      </c>
      <c r="S102" s="9">
        <v>359.34834306008992</v>
      </c>
      <c r="T102" s="10">
        <f t="shared" si="11"/>
        <v>0.12913366764081716</v>
      </c>
      <c r="U102" s="11">
        <f t="shared" si="12"/>
        <v>3.9261430510174307E-3</v>
      </c>
      <c r="V102" s="10">
        <f>IFERROR(N102/P102,"")</f>
        <v>6.4528112982269615E-3</v>
      </c>
    </row>
    <row r="103" spans="5:22">
      <c r="E103" t="s">
        <v>244</v>
      </c>
      <c r="F103" t="s">
        <v>245</v>
      </c>
      <c r="G103" s="5">
        <v>9.7562739000000001</v>
      </c>
      <c r="H103" s="6">
        <v>5.01054682927436</v>
      </c>
      <c r="I103" s="5">
        <f t="shared" si="13"/>
        <v>16.354377284623261</v>
      </c>
      <c r="J103" s="5">
        <v>0.59073994875000002</v>
      </c>
      <c r="K103" s="7">
        <v>6.064814618323755E-3</v>
      </c>
      <c r="L103" s="8">
        <f t="shared" si="9"/>
        <v>72.77777541988506</v>
      </c>
      <c r="M103" s="4">
        <f t="shared" si="10"/>
        <v>1455555.5083977012</v>
      </c>
      <c r="N103" s="4">
        <f t="shared" si="14"/>
        <v>5809966.6882406864</v>
      </c>
      <c r="O103" s="9">
        <f t="shared" si="15"/>
        <v>1140220646.7669759</v>
      </c>
      <c r="P103" s="4">
        <v>18776707</v>
      </c>
      <c r="Q103" s="4">
        <v>7886216.9400000004</v>
      </c>
      <c r="R103" s="10">
        <f t="shared" si="16"/>
        <v>0.73672417744073448</v>
      </c>
      <c r="S103" s="9">
        <v>817.71886423116302</v>
      </c>
      <c r="T103" s="10">
        <f t="shared" si="11"/>
        <v>1.1931085764021184E-2</v>
      </c>
      <c r="U103" s="11">
        <f t="shared" si="12"/>
        <v>7.2242426412092928E-4</v>
      </c>
      <c r="V103" s="10">
        <f>IFERROR(N103/P103,"")</f>
        <v>0.30942415452510852</v>
      </c>
    </row>
    <row r="104" spans="5:22">
      <c r="E104" t="s">
        <v>246</v>
      </c>
      <c r="F104" t="s">
        <v>247</v>
      </c>
      <c r="G104" s="5">
        <v>45.278271525000001</v>
      </c>
      <c r="H104" s="6">
        <v>8.2009391602124104</v>
      </c>
      <c r="I104" s="5">
        <f t="shared" si="13"/>
        <v>2.8466446754833901</v>
      </c>
      <c r="J104" s="5">
        <v>2.2501849895507813</v>
      </c>
      <c r="K104" s="7">
        <v>1.2785589941269541E-3</v>
      </c>
      <c r="L104" s="8">
        <f t="shared" si="9"/>
        <v>15.342707929523449</v>
      </c>
      <c r="M104" s="4">
        <f t="shared" si="10"/>
        <v>306854.15859046899</v>
      </c>
      <c r="N104" s="4">
        <f t="shared" si="14"/>
        <v>748339.06847937452</v>
      </c>
      <c r="O104" s="9">
        <f t="shared" si="15"/>
        <v>25563065.096916139</v>
      </c>
      <c r="P104" s="4">
        <v>53771296</v>
      </c>
      <c r="Q104" s="4">
        <v>38715333.119999997</v>
      </c>
      <c r="R104" s="10">
        <f t="shared" si="16"/>
        <v>1.9329268488013841E-2</v>
      </c>
      <c r="S104" s="9">
        <v>142.33223377416951</v>
      </c>
      <c r="T104" s="10">
        <f t="shared" si="11"/>
        <v>0.318116777376237</v>
      </c>
      <c r="U104" s="11">
        <f t="shared" si="12"/>
        <v>1.5809384352957055E-2</v>
      </c>
      <c r="V104" s="10">
        <f>IFERROR(N104/P104,"")</f>
        <v>1.3917073311369965E-2</v>
      </c>
    </row>
    <row r="105" spans="5:22">
      <c r="E105" t="s">
        <v>248</v>
      </c>
      <c r="F105" t="s">
        <v>249</v>
      </c>
      <c r="G105" s="5">
        <v>77.976365324999989</v>
      </c>
      <c r="H105" s="6">
        <v>12.056330340987801</v>
      </c>
      <c r="I105" s="5">
        <f t="shared" si="13"/>
        <v>56.657303195251181</v>
      </c>
      <c r="J105" s="5">
        <v>0.8066465110891089</v>
      </c>
      <c r="K105" s="7">
        <v>4.0030243461057061E-5</v>
      </c>
      <c r="L105" s="8">
        <f t="shared" si="9"/>
        <v>0.48036292153268473</v>
      </c>
      <c r="M105" s="4">
        <f t="shared" si="10"/>
        <v>9607.2584306536937</v>
      </c>
      <c r="N105" s="4">
        <f t="shared" si="14"/>
        <v>15937.284661141013</v>
      </c>
      <c r="O105" s="9">
        <f t="shared" si="15"/>
        <v>10835562.829863507</v>
      </c>
      <c r="P105" s="4">
        <v>4270571</v>
      </c>
      <c r="Q105" s="4" t="s">
        <v>41</v>
      </c>
      <c r="R105" s="10" t="str">
        <f t="shared" si="16"/>
        <v/>
      </c>
      <c r="S105" s="9">
        <v>2832.865159762559</v>
      </c>
      <c r="T105" s="10">
        <f t="shared" si="11"/>
        <v>2.7525618385428448E-2</v>
      </c>
      <c r="U105" s="11">
        <f t="shared" si="12"/>
        <v>2.8474581937275095E-4</v>
      </c>
      <c r="V105" s="10">
        <f>IFERROR(N105/P105,"")</f>
        <v>3.731886125096858E-3</v>
      </c>
    </row>
    <row r="106" spans="5:22">
      <c r="E106" t="s">
        <v>250</v>
      </c>
      <c r="F106" t="s">
        <v>251</v>
      </c>
      <c r="G106" s="5">
        <v>15.471697024000001</v>
      </c>
      <c r="H106" s="6">
        <v>5.4677933067542304</v>
      </c>
      <c r="I106" s="5" t="str">
        <f t="shared" si="13"/>
        <v/>
      </c>
      <c r="J106" s="5">
        <v>0.150353763</v>
      </c>
      <c r="K106" s="7">
        <v>4.3087204204434875E-4</v>
      </c>
      <c r="L106" s="8">
        <f t="shared" si="9"/>
        <v>5.1704645045321849</v>
      </c>
      <c r="M106" s="4">
        <f t="shared" si="10"/>
        <v>103409.2900906437</v>
      </c>
      <c r="N106" s="4">
        <f t="shared" si="14"/>
        <v>378248.71676442033</v>
      </c>
      <c r="O106" s="9" t="str">
        <f t="shared" si="15"/>
        <v/>
      </c>
      <c r="P106" s="4">
        <v>6524195</v>
      </c>
      <c r="Q106" s="4">
        <v>4175484.8000000003</v>
      </c>
      <c r="R106" s="10">
        <f t="shared" si="16"/>
        <v>9.0587975979321084E-2</v>
      </c>
      <c r="S106" s="9" t="s">
        <v>41</v>
      </c>
      <c r="T106" s="10" t="str">
        <f t="shared" si="11"/>
        <v/>
      </c>
      <c r="U106" s="11" t="str">
        <f t="shared" si="12"/>
        <v/>
      </c>
    </row>
    <row r="107" spans="5:22">
      <c r="E107" t="s">
        <v>252</v>
      </c>
      <c r="F107" t="s">
        <v>253</v>
      </c>
      <c r="G107" s="5">
        <v>53.406738000000004</v>
      </c>
      <c r="H107" s="6">
        <v>4.4689296406406998</v>
      </c>
      <c r="I107" s="5" t="str">
        <f t="shared" si="13"/>
        <v/>
      </c>
      <c r="J107" s="5">
        <v>3.191163</v>
      </c>
      <c r="K107" s="7" t="s">
        <v>41</v>
      </c>
      <c r="L107" s="8" t="str">
        <f t="shared" si="9"/>
        <v/>
      </c>
      <c r="M107" s="4" t="str">
        <f t="shared" si="10"/>
        <v/>
      </c>
      <c r="N107" s="4" t="str">
        <f t="shared" si="14"/>
        <v/>
      </c>
      <c r="O107" s="9" t="str">
        <f t="shared" si="15"/>
        <v/>
      </c>
      <c r="P107" s="4" t="s">
        <v>41</v>
      </c>
      <c r="Q107" s="4" t="s">
        <v>41</v>
      </c>
      <c r="R107" s="10" t="str">
        <f t="shared" si="16"/>
        <v/>
      </c>
      <c r="S107" s="9" t="s">
        <v>41</v>
      </c>
      <c r="T107" s="10" t="str">
        <f t="shared" si="11"/>
        <v/>
      </c>
      <c r="U107" s="11" t="str">
        <f t="shared" si="12"/>
        <v/>
      </c>
    </row>
    <row r="108" spans="5:22">
      <c r="E108" t="s">
        <v>254</v>
      </c>
      <c r="F108" t="s">
        <v>255</v>
      </c>
      <c r="G108" s="5">
        <v>16.991869999999999</v>
      </c>
      <c r="H108" s="6">
        <v>52.323025114469601</v>
      </c>
      <c r="I108" s="5">
        <f t="shared" si="13"/>
        <v>29.763799964080956</v>
      </c>
      <c r="J108" s="5">
        <v>3.4874230499999994</v>
      </c>
      <c r="K108" s="7">
        <v>1.3973347775592243E-4</v>
      </c>
      <c r="L108" s="8">
        <f t="shared" si="9"/>
        <v>1.6768017330710692</v>
      </c>
      <c r="M108" s="4">
        <f t="shared" si="10"/>
        <v>33536.034661421385</v>
      </c>
      <c r="N108" s="4">
        <f t="shared" si="14"/>
        <v>12818.843936509018</v>
      </c>
      <c r="O108" s="9">
        <f t="shared" si="15"/>
        <v>4578450.0803643176</v>
      </c>
      <c r="P108" s="4">
        <v>1886198</v>
      </c>
      <c r="Q108" s="4">
        <v>584721.38000000012</v>
      </c>
      <c r="R108" s="10">
        <f t="shared" si="16"/>
        <v>2.1922995079312845E-2</v>
      </c>
      <c r="S108" s="9">
        <v>1488.1899982040477</v>
      </c>
      <c r="T108" s="10">
        <f t="shared" si="11"/>
        <v>1.1417809567666656E-2</v>
      </c>
      <c r="U108" s="11">
        <f t="shared" si="12"/>
        <v>2.3433990647757559E-3</v>
      </c>
      <c r="V108" s="10">
        <f t="shared" ref="V108:V115" si="18">IFERROR(N108/P108,"")</f>
        <v>6.7961284745869828E-3</v>
      </c>
    </row>
    <row r="109" spans="5:22">
      <c r="E109" t="s">
        <v>256</v>
      </c>
      <c r="F109" t="s">
        <v>257</v>
      </c>
      <c r="G109" s="5">
        <v>50.02770889166667</v>
      </c>
      <c r="H109" s="6">
        <v>2.3415967043770198</v>
      </c>
      <c r="I109" s="5">
        <f t="shared" si="13"/>
        <v>13.374672118023115</v>
      </c>
      <c r="J109" s="5">
        <v>4.8099999999999996</v>
      </c>
      <c r="K109" s="7">
        <v>2.2982479894066188E-5</v>
      </c>
      <c r="L109" s="8">
        <f t="shared" si="9"/>
        <v>0.27578975872879424</v>
      </c>
      <c r="M109" s="4">
        <f t="shared" si="10"/>
        <v>5515.7951745758846</v>
      </c>
      <c r="N109" s="4">
        <f t="shared" si="14"/>
        <v>1103.159034915177</v>
      </c>
      <c r="O109" s="9">
        <f t="shared" si="15"/>
        <v>177052.68463230369</v>
      </c>
      <c r="P109" s="4">
        <v>6825445</v>
      </c>
      <c r="Q109" s="4">
        <v>1501597.9</v>
      </c>
      <c r="R109" s="10">
        <f t="shared" si="16"/>
        <v>7.346567512615575E-4</v>
      </c>
      <c r="S109" s="9">
        <v>668.73360590115578</v>
      </c>
      <c r="T109" s="10">
        <f t="shared" si="11"/>
        <v>7.4809622920402732E-2</v>
      </c>
      <c r="U109" s="11">
        <f t="shared" si="12"/>
        <v>7.1926996902126018E-3</v>
      </c>
      <c r="V109" s="10">
        <f t="shared" si="18"/>
        <v>1.6162448527754265E-4</v>
      </c>
    </row>
    <row r="110" spans="5:22">
      <c r="E110" t="s">
        <v>258</v>
      </c>
      <c r="F110" t="s">
        <v>259</v>
      </c>
      <c r="G110" s="5">
        <v>129.90602404166665</v>
      </c>
      <c r="H110" s="6">
        <v>7.4307634318075699</v>
      </c>
      <c r="I110" s="5">
        <f t="shared" si="13"/>
        <v>2.0364729387125964</v>
      </c>
      <c r="J110" s="5">
        <v>2.6612539213333335</v>
      </c>
      <c r="K110" s="7">
        <v>6.8202690966644017E-5</v>
      </c>
      <c r="L110" s="8">
        <f t="shared" si="9"/>
        <v>0.81843229159972819</v>
      </c>
      <c r="M110" s="4">
        <f t="shared" si="10"/>
        <v>16368.645831994563</v>
      </c>
      <c r="N110" s="4">
        <f t="shared" si="14"/>
        <v>44056.431030836386</v>
      </c>
      <c r="O110" s="9">
        <f t="shared" si="15"/>
        <v>1076636.7548466744</v>
      </c>
      <c r="P110" s="4">
        <v>2142249</v>
      </c>
      <c r="Q110" s="4">
        <v>1478151.8099999998</v>
      </c>
      <c r="R110" s="10">
        <f t="shared" si="16"/>
        <v>2.9805078702191214E-2</v>
      </c>
      <c r="S110" s="9">
        <v>101.82364693562981</v>
      </c>
      <c r="T110" s="10">
        <f t="shared" si="11"/>
        <v>1.2757942575342029</v>
      </c>
      <c r="U110" s="11">
        <f t="shared" si="12"/>
        <v>2.6135912446896614E-2</v>
      </c>
      <c r="V110" s="10">
        <f t="shared" si="18"/>
        <v>2.0565504304511935E-2</v>
      </c>
    </row>
    <row r="111" spans="5:22">
      <c r="E111" t="s">
        <v>260</v>
      </c>
      <c r="F111" t="s">
        <v>261</v>
      </c>
      <c r="G111" s="5">
        <v>129</v>
      </c>
      <c r="H111" s="6">
        <v>6.8317838369931403</v>
      </c>
      <c r="I111" s="5">
        <f t="shared" si="13"/>
        <v>1.1288702975756058</v>
      </c>
      <c r="J111" s="5">
        <v>2.5867698698184309</v>
      </c>
      <c r="K111" s="7">
        <v>2.1637859361529812E-4</v>
      </c>
      <c r="L111" s="8">
        <f t="shared" si="9"/>
        <v>2.5965431233835776</v>
      </c>
      <c r="M111" s="4">
        <f t="shared" si="10"/>
        <v>51930.862467671555</v>
      </c>
      <c r="N111" s="4">
        <f t="shared" si="14"/>
        <v>152027.24122058225</v>
      </c>
      <c r="O111" s="9">
        <f t="shared" si="15"/>
        <v>2059428.444435325</v>
      </c>
      <c r="P111" s="4">
        <v>5057681</v>
      </c>
      <c r="Q111" s="4">
        <v>2377110.0699999998</v>
      </c>
      <c r="R111" s="10">
        <f t="shared" si="16"/>
        <v>6.3954649445653253E-2</v>
      </c>
      <c r="S111" s="9">
        <v>56.443514878780292</v>
      </c>
      <c r="T111" s="10">
        <f t="shared" si="11"/>
        <v>2.2854707095588234</v>
      </c>
      <c r="U111" s="11">
        <f t="shared" si="12"/>
        <v>4.5829354804955924E-2</v>
      </c>
      <c r="V111" s="10">
        <f t="shared" si="18"/>
        <v>3.0058685239457025E-2</v>
      </c>
    </row>
    <row r="112" spans="5:22">
      <c r="E112" t="s">
        <v>262</v>
      </c>
      <c r="F112" t="s">
        <v>263</v>
      </c>
      <c r="G112" s="5">
        <v>70.66822950000001</v>
      </c>
      <c r="H112" s="6">
        <v>2.6048304397963098</v>
      </c>
      <c r="I112" s="5">
        <f t="shared" si="13"/>
        <v>13.128537084364735</v>
      </c>
      <c r="J112" s="5">
        <v>0.73836699999999988</v>
      </c>
      <c r="K112" s="7">
        <v>3.9527654445044545E-3</v>
      </c>
      <c r="L112" s="8">
        <f t="shared" si="9"/>
        <v>47.433185334053455</v>
      </c>
      <c r="M112" s="4">
        <f t="shared" si="10"/>
        <v>948663.7066810691</v>
      </c>
      <c r="N112" s="4">
        <f t="shared" si="14"/>
        <v>189732.74133621383</v>
      </c>
      <c r="O112" s="9">
        <f t="shared" si="15"/>
        <v>29890959.969007984</v>
      </c>
      <c r="P112" s="4">
        <v>6871292</v>
      </c>
      <c r="Q112" s="4">
        <v>1511684.2399999998</v>
      </c>
      <c r="R112" s="10">
        <f t="shared" si="16"/>
        <v>0.12551082846257222</v>
      </c>
      <c r="S112" s="9">
        <v>656.42685421823671</v>
      </c>
      <c r="T112" s="10">
        <f t="shared" si="11"/>
        <v>0.10765590872140879</v>
      </c>
      <c r="U112" s="11">
        <f t="shared" si="12"/>
        <v>1.1248275344849332E-3</v>
      </c>
      <c r="V112" s="10">
        <f t="shared" si="18"/>
        <v>2.7612382261765885E-2</v>
      </c>
    </row>
    <row r="113" spans="5:22">
      <c r="E113" t="s">
        <v>264</v>
      </c>
      <c r="F113" t="s">
        <v>265</v>
      </c>
      <c r="G113" s="5">
        <v>74.523856108333334</v>
      </c>
      <c r="H113" s="6">
        <v>229.98051296244401</v>
      </c>
      <c r="I113" s="5">
        <f t="shared" si="13"/>
        <v>302.33805004968372</v>
      </c>
      <c r="J113" s="5">
        <v>3.1016862999999999</v>
      </c>
      <c r="K113" s="7">
        <v>3.607376590967351E-7</v>
      </c>
      <c r="L113" s="8">
        <f t="shared" si="9"/>
        <v>4.3288519091608212E-3</v>
      </c>
      <c r="M113" s="4">
        <f t="shared" si="10"/>
        <v>86.577038183216416</v>
      </c>
      <c r="N113" s="4">
        <f t="shared" si="14"/>
        <v>7.5290760132667858</v>
      </c>
      <c r="O113" s="9">
        <f t="shared" si="15"/>
        <v>27315.913926323119</v>
      </c>
      <c r="P113" s="4">
        <v>38128</v>
      </c>
      <c r="Q113" s="4">
        <v>32408.799999999999</v>
      </c>
      <c r="R113" s="10">
        <f t="shared" si="16"/>
        <v>2.3231579118223401E-4</v>
      </c>
      <c r="S113" s="9">
        <v>15116.902502484185</v>
      </c>
      <c r="T113" s="10">
        <f t="shared" si="11"/>
        <v>4.9298363931424916E-3</v>
      </c>
      <c r="U113" s="11">
        <f t="shared" si="12"/>
        <v>2.0518001617661388E-4</v>
      </c>
      <c r="V113" s="10">
        <f t="shared" si="18"/>
        <v>1.9746842250489892E-4</v>
      </c>
    </row>
    <row r="114" spans="5:22">
      <c r="E114" t="s">
        <v>266</v>
      </c>
      <c r="F114" t="s">
        <v>267</v>
      </c>
      <c r="G114" s="5">
        <v>13.350754999999999</v>
      </c>
      <c r="H114" s="6">
        <v>56.628398831923903</v>
      </c>
      <c r="I114" s="5">
        <f t="shared" si="13"/>
        <v>31.960294197014132</v>
      </c>
      <c r="J114" s="5">
        <v>1.3803766666666666</v>
      </c>
      <c r="K114" s="7">
        <v>1.4079823568519182E-4</v>
      </c>
      <c r="L114" s="8">
        <f t="shared" si="9"/>
        <v>1.6895788282223019</v>
      </c>
      <c r="M114" s="4">
        <f t="shared" si="10"/>
        <v>33791.576564446041</v>
      </c>
      <c r="N114" s="4">
        <f t="shared" si="14"/>
        <v>11934.498329977943</v>
      </c>
      <c r="O114" s="9">
        <f t="shared" si="15"/>
        <v>4577160.9326384272</v>
      </c>
      <c r="P114" s="4">
        <v>2722289</v>
      </c>
      <c r="Q114" s="4">
        <v>789463.81</v>
      </c>
      <c r="R114" s="10">
        <f t="shared" si="16"/>
        <v>1.5117220294085352E-2</v>
      </c>
      <c r="S114" s="9">
        <v>1598.0147098507066</v>
      </c>
      <c r="T114" s="10">
        <f t="shared" si="11"/>
        <v>8.3545883011598085E-3</v>
      </c>
      <c r="U114" s="11">
        <f t="shared" si="12"/>
        <v>8.6380723416221075E-4</v>
      </c>
      <c r="V114" s="10">
        <f t="shared" si="18"/>
        <v>4.3839938852847527E-3</v>
      </c>
    </row>
    <row r="115" spans="5:22">
      <c r="E115" t="s">
        <v>268</v>
      </c>
      <c r="F115" t="s">
        <v>269</v>
      </c>
      <c r="G115" s="5">
        <v>57.796632100000004</v>
      </c>
      <c r="H115" s="6">
        <v>118.04517372358499</v>
      </c>
      <c r="I115" s="5">
        <f t="shared" si="13"/>
        <v>194.42376844456686</v>
      </c>
      <c r="J115" s="5">
        <v>2.9969949399999996</v>
      </c>
      <c r="K115" s="7">
        <v>5.8183493402699211E-6</v>
      </c>
      <c r="L115" s="8">
        <f t="shared" si="9"/>
        <v>6.9820192083239058E-2</v>
      </c>
      <c r="M115" s="4">
        <f t="shared" si="10"/>
        <v>1396.4038416647811</v>
      </c>
      <c r="N115" s="4">
        <f t="shared" si="14"/>
        <v>236.58804466408856</v>
      </c>
      <c r="O115" s="9">
        <f t="shared" si="15"/>
        <v>551980.07055028318</v>
      </c>
      <c r="P115" s="4">
        <v>625978</v>
      </c>
      <c r="Q115" s="4">
        <v>75117.36</v>
      </c>
      <c r="R115" s="10">
        <f t="shared" si="16"/>
        <v>3.1495788012796053E-3</v>
      </c>
      <c r="S115" s="9">
        <v>9721.1884222283425</v>
      </c>
      <c r="T115" s="10">
        <f t="shared" si="11"/>
        <v>5.9454286440784321E-3</v>
      </c>
      <c r="U115" s="11">
        <f t="shared" si="12"/>
        <v>3.0829511885060372E-4</v>
      </c>
      <c r="V115" s="10">
        <f t="shared" si="18"/>
        <v>3.7794945615355263E-4</v>
      </c>
    </row>
    <row r="116" spans="5:22">
      <c r="E116" t="s">
        <v>270</v>
      </c>
      <c r="F116" t="s">
        <v>271</v>
      </c>
      <c r="G116" s="5">
        <v>307.74406999999997</v>
      </c>
      <c r="H116" s="6">
        <v>14.658159973154101</v>
      </c>
      <c r="I116" s="5" t="str">
        <f t="shared" si="13"/>
        <v/>
      </c>
      <c r="J116" s="5">
        <v>1.9261477111111112</v>
      </c>
      <c r="K116" s="7" t="s">
        <v>41</v>
      </c>
      <c r="L116" s="8" t="str">
        <f t="shared" si="9"/>
        <v/>
      </c>
      <c r="M116" s="4" t="str">
        <f t="shared" si="10"/>
        <v/>
      </c>
      <c r="N116" s="4" t="str">
        <f t="shared" si="14"/>
        <v/>
      </c>
      <c r="O116" s="9" t="str">
        <f t="shared" si="15"/>
        <v/>
      </c>
      <c r="P116" s="4" t="s">
        <v>41</v>
      </c>
      <c r="Q116" s="4" t="s">
        <v>41</v>
      </c>
      <c r="R116" s="10" t="str">
        <f t="shared" si="16"/>
        <v/>
      </c>
      <c r="S116" s="9" t="s">
        <v>41</v>
      </c>
      <c r="T116" s="10" t="str">
        <f t="shared" si="11"/>
        <v/>
      </c>
      <c r="U116" s="11" t="str">
        <f t="shared" si="12"/>
        <v/>
      </c>
    </row>
    <row r="117" spans="5:22">
      <c r="E117" t="s">
        <v>272</v>
      </c>
      <c r="F117" t="s">
        <v>273</v>
      </c>
      <c r="G117" s="5">
        <v>63.013284599999999</v>
      </c>
      <c r="H117" s="6">
        <v>18.003982737157202</v>
      </c>
      <c r="I117" s="5">
        <f t="shared" si="13"/>
        <v>0.87916887690300505</v>
      </c>
      <c r="J117" s="5">
        <v>5.1408766500000009</v>
      </c>
      <c r="K117" s="7">
        <v>1.3069874490035129E-3</v>
      </c>
      <c r="L117" s="8">
        <f t="shared" si="9"/>
        <v>15.683849388042155</v>
      </c>
      <c r="M117" s="4">
        <f t="shared" si="10"/>
        <v>313676.98776084313</v>
      </c>
      <c r="N117" s="4">
        <f t="shared" si="14"/>
        <v>348452.88660876849</v>
      </c>
      <c r="O117" s="9">
        <f t="shared" si="15"/>
        <v>3676187.1956812935</v>
      </c>
      <c r="P117" s="4">
        <v>27691018</v>
      </c>
      <c r="Q117" s="4">
        <v>16891520.98</v>
      </c>
      <c r="R117" s="10">
        <f t="shared" si="16"/>
        <v>2.062886385550157E-2</v>
      </c>
      <c r="S117" s="9">
        <v>43.958443845150249</v>
      </c>
      <c r="T117" s="10">
        <f t="shared" si="11"/>
        <v>1.4334739605881657</v>
      </c>
      <c r="U117" s="11">
        <f t="shared" si="12"/>
        <v>0.11694855869123702</v>
      </c>
      <c r="V117" s="10">
        <f t="shared" ref="V117:V122" si="19">IFERROR(N117/P117,"")</f>
        <v>1.2583606951855959E-2</v>
      </c>
    </row>
    <row r="118" spans="5:22">
      <c r="E118" t="s">
        <v>274</v>
      </c>
      <c r="F118" t="s">
        <v>275</v>
      </c>
      <c r="G118" s="5">
        <v>31.849501950000001</v>
      </c>
      <c r="H118" s="6">
        <v>46.821793460815201</v>
      </c>
      <c r="I118" s="5">
        <f t="shared" si="13"/>
        <v>18.962425003835897</v>
      </c>
      <c r="J118" s="5">
        <v>0.88509553100000005</v>
      </c>
      <c r="K118" s="7">
        <v>7.3808088721060068E-4</v>
      </c>
      <c r="L118" s="8">
        <f t="shared" si="9"/>
        <v>8.8569706465272073</v>
      </c>
      <c r="M118" s="4">
        <f t="shared" si="10"/>
        <v>177139.41293054415</v>
      </c>
      <c r="N118" s="4">
        <f t="shared" si="14"/>
        <v>75665.368554833665</v>
      </c>
      <c r="O118" s="9">
        <f t="shared" si="15"/>
        <v>17217586.519303635</v>
      </c>
      <c r="P118" s="4">
        <v>32365999</v>
      </c>
      <c r="Q118" s="4">
        <v>7120519.7799999993</v>
      </c>
      <c r="R118" s="10">
        <f t="shared" si="16"/>
        <v>1.0626382749102296E-2</v>
      </c>
      <c r="S118" s="9">
        <v>948.12125019179473</v>
      </c>
      <c r="T118" s="10">
        <f t="shared" si="11"/>
        <v>3.3592224563638022E-2</v>
      </c>
      <c r="U118" s="11">
        <f t="shared" si="12"/>
        <v>9.3352567598390475E-4</v>
      </c>
      <c r="V118" s="10">
        <f t="shared" si="19"/>
        <v>2.337804204802505E-3</v>
      </c>
    </row>
    <row r="119" spans="5:22">
      <c r="E119" t="s">
        <v>276</v>
      </c>
      <c r="F119" t="s">
        <v>277</v>
      </c>
      <c r="G119" s="5">
        <v>80.00561056976666</v>
      </c>
      <c r="H119" s="6">
        <v>5.8825890844022997</v>
      </c>
      <c r="I119" s="5">
        <f t="shared" si="13"/>
        <v>17.128221358731508</v>
      </c>
      <c r="J119" s="5">
        <v>3.2370935000000003</v>
      </c>
      <c r="K119" s="7">
        <v>6.7492852347131085E-7</v>
      </c>
      <c r="L119" s="8">
        <f t="shared" si="9"/>
        <v>8.0991422816557301E-3</v>
      </c>
      <c r="M119" s="4">
        <f t="shared" si="10"/>
        <v>161.98284563311461</v>
      </c>
      <c r="N119" s="4">
        <f t="shared" si="14"/>
        <v>550.71956687443139</v>
      </c>
      <c r="O119" s="9">
        <f t="shared" si="15"/>
        <v>113194.15977612001</v>
      </c>
      <c r="P119" s="4">
        <v>540544</v>
      </c>
      <c r="Q119" s="4">
        <v>351353.60000000003</v>
      </c>
      <c r="R119" s="10">
        <f t="shared" si="16"/>
        <v>1.5674225819073187E-3</v>
      </c>
      <c r="S119" s="9">
        <v>856.41106793657536</v>
      </c>
      <c r="T119" s="10">
        <f t="shared" si="11"/>
        <v>9.3419636393222982E-2</v>
      </c>
      <c r="U119" s="11">
        <f t="shared" si="12"/>
        <v>3.7798361338316276E-3</v>
      </c>
      <c r="V119" s="10">
        <f t="shared" si="19"/>
        <v>1.0188246782397573E-3</v>
      </c>
    </row>
    <row r="120" spans="5:22">
      <c r="E120" t="s">
        <v>278</v>
      </c>
      <c r="F120" t="s">
        <v>279</v>
      </c>
      <c r="G120" s="5">
        <v>115.39818750000001</v>
      </c>
      <c r="H120" s="6">
        <v>3.4524057141442901</v>
      </c>
      <c r="I120" s="5">
        <f t="shared" si="13"/>
        <v>1.491336978096677</v>
      </c>
      <c r="J120" s="5">
        <v>3.2813469000000004</v>
      </c>
      <c r="K120" s="7">
        <v>2.7411291044892845E-3</v>
      </c>
      <c r="L120" s="8">
        <f t="shared" si="9"/>
        <v>32.893549253871413</v>
      </c>
      <c r="M120" s="4">
        <f t="shared" si="10"/>
        <v>657870.98507742828</v>
      </c>
      <c r="N120" s="4">
        <f t="shared" si="14"/>
        <v>131574.19701548567</v>
      </c>
      <c r="O120" s="9">
        <f t="shared" si="15"/>
        <v>2354657.5844708541</v>
      </c>
      <c r="P120" s="4">
        <v>20250833</v>
      </c>
      <c r="Q120" s="4">
        <v>11340466.48</v>
      </c>
      <c r="R120" s="10">
        <f t="shared" si="16"/>
        <v>1.1602185610929619E-2</v>
      </c>
      <c r="S120" s="9">
        <v>74.566848904833847</v>
      </c>
      <c r="T120" s="10">
        <f t="shared" si="11"/>
        <v>1.5475803147760376</v>
      </c>
      <c r="U120" s="11">
        <f t="shared" si="12"/>
        <v>4.4005438719662525E-2</v>
      </c>
      <c r="V120" s="10">
        <f t="shared" si="19"/>
        <v>6.4972239421205872E-3</v>
      </c>
    </row>
    <row r="121" spans="5:22">
      <c r="E121" t="s">
        <v>280</v>
      </c>
      <c r="F121" t="s">
        <v>281</v>
      </c>
      <c r="G121" s="5">
        <v>35.589876283333332</v>
      </c>
      <c r="H121" s="6">
        <v>87.362512320059693</v>
      </c>
      <c r="I121" s="5">
        <f t="shared" si="13"/>
        <v>50.728702509826938</v>
      </c>
      <c r="J121" s="5">
        <v>2.0089503433962261</v>
      </c>
      <c r="K121" s="7">
        <v>7.214753181934702E-7</v>
      </c>
      <c r="L121" s="8">
        <f t="shared" si="9"/>
        <v>8.6577038183216423E-3</v>
      </c>
      <c r="M121" s="4">
        <f t="shared" si="10"/>
        <v>173.15407636643283</v>
      </c>
      <c r="N121" s="4">
        <f t="shared" si="14"/>
        <v>39.640361012528743</v>
      </c>
      <c r="O121" s="9">
        <f t="shared" si="15"/>
        <v>24130.848974240555</v>
      </c>
      <c r="P121" s="4">
        <v>441543</v>
      </c>
      <c r="Q121" s="4">
        <v>30908.00999999998</v>
      </c>
      <c r="R121" s="10">
        <f t="shared" si="16"/>
        <v>1.2825271187801729E-3</v>
      </c>
      <c r="S121" s="9">
        <v>2536.4351254913468</v>
      </c>
      <c r="T121" s="10">
        <f t="shared" si="11"/>
        <v>1.4031455378319216E-2</v>
      </c>
      <c r="U121" s="11">
        <f t="shared" si="12"/>
        <v>7.9203695107599539E-4</v>
      </c>
      <c r="V121" s="10">
        <f t="shared" si="19"/>
        <v>8.9776898314612044E-5</v>
      </c>
    </row>
    <row r="122" spans="5:22">
      <c r="E122" t="s">
        <v>282</v>
      </c>
      <c r="F122" t="s">
        <v>283</v>
      </c>
      <c r="G122" s="5">
        <v>75.779166666666683</v>
      </c>
      <c r="H122" s="6">
        <v>2.7512354174829499</v>
      </c>
      <c r="I122" s="5">
        <f t="shared" si="13"/>
        <v>6.3136059895342935</v>
      </c>
      <c r="J122" s="5" t="s">
        <v>41</v>
      </c>
      <c r="K122" s="7">
        <v>4.0146610447862455E-7</v>
      </c>
      <c r="L122" s="8">
        <f t="shared" si="9"/>
        <v>4.8175932537434943E-3</v>
      </c>
      <c r="M122" s="4">
        <f t="shared" si="10"/>
        <v>96.351865074869892</v>
      </c>
      <c r="N122" s="4">
        <f t="shared" si="14"/>
        <v>19.270373014973977</v>
      </c>
      <c r="O122" s="9">
        <f t="shared" si="15"/>
        <v>1459.9865098547966</v>
      </c>
      <c r="P122" s="4">
        <v>59190</v>
      </c>
      <c r="Q122" s="4">
        <v>17757.000000000004</v>
      </c>
      <c r="R122" s="10">
        <f t="shared" si="16"/>
        <v>1.0852268409626612E-3</v>
      </c>
      <c r="S122" s="9">
        <v>315.68029947671465</v>
      </c>
      <c r="T122" s="10">
        <f t="shared" si="11"/>
        <v>0.24005035091604232</v>
      </c>
      <c r="U122" s="11" t="str">
        <f t="shared" si="12"/>
        <v/>
      </c>
      <c r="V122" s="10">
        <f t="shared" si="19"/>
        <v>3.2556805228879838E-4</v>
      </c>
    </row>
    <row r="123" spans="5:22">
      <c r="E123" t="s">
        <v>284</v>
      </c>
      <c r="F123" t="s">
        <v>285</v>
      </c>
      <c r="G123" s="5">
        <v>57.529617000000002</v>
      </c>
      <c r="H123" s="6">
        <v>14.016667346028401</v>
      </c>
      <c r="I123" s="5" t="str">
        <f t="shared" si="13"/>
        <v/>
      </c>
      <c r="J123" s="5">
        <v>3.4608014999999996</v>
      </c>
      <c r="K123" s="7">
        <v>2.3797048801703978E-6</v>
      </c>
      <c r="L123" s="8">
        <f t="shared" si="9"/>
        <v>2.8556458562044775E-2</v>
      </c>
      <c r="M123" s="4">
        <f t="shared" si="10"/>
        <v>571.12917124089552</v>
      </c>
      <c r="N123" s="4">
        <f t="shared" si="14"/>
        <v>814.92862339024418</v>
      </c>
      <c r="O123" s="9" t="str">
        <f t="shared" si="15"/>
        <v/>
      </c>
      <c r="P123" s="4">
        <v>375265</v>
      </c>
      <c r="Q123" s="4">
        <v>30021.199999999986</v>
      </c>
      <c r="R123" s="10">
        <f t="shared" si="16"/>
        <v>2.7145104905541569E-2</v>
      </c>
      <c r="S123" s="9" t="s">
        <v>41</v>
      </c>
      <c r="T123" s="10" t="str">
        <f t="shared" si="11"/>
        <v/>
      </c>
      <c r="U123" s="11" t="str">
        <f t="shared" si="12"/>
        <v/>
      </c>
    </row>
    <row r="124" spans="5:22">
      <c r="E124" t="s">
        <v>286</v>
      </c>
      <c r="F124" t="s">
        <v>287</v>
      </c>
      <c r="G124" s="5">
        <v>712.46471108333321</v>
      </c>
      <c r="H124" s="6">
        <v>1.4696935964528901</v>
      </c>
      <c r="I124" s="5">
        <f t="shared" si="13"/>
        <v>2.6681274476760182</v>
      </c>
      <c r="J124" s="5">
        <v>5.5632822000000006</v>
      </c>
      <c r="K124" s="7">
        <v>2.3154412117071164E-3</v>
      </c>
      <c r="L124" s="8">
        <f t="shared" si="9"/>
        <v>27.785294540485395</v>
      </c>
      <c r="M124" s="4">
        <f t="shared" si="10"/>
        <v>555705.89080970793</v>
      </c>
      <c r="N124" s="4">
        <f t="shared" si="14"/>
        <v>111141.17816194159</v>
      </c>
      <c r="O124" s="9">
        <f t="shared" si="15"/>
        <v>3558465.9362511216</v>
      </c>
      <c r="P124" s="4">
        <v>4649658</v>
      </c>
      <c r="Q124" s="4">
        <v>1999352.9400000002</v>
      </c>
      <c r="R124" s="10">
        <f t="shared" si="16"/>
        <v>5.5588573652204487E-2</v>
      </c>
      <c r="S124" s="9">
        <v>133.40637238380091</v>
      </c>
      <c r="T124" s="10">
        <f t="shared" si="11"/>
        <v>5.3405598124924758</v>
      </c>
      <c r="U124" s="11">
        <f t="shared" si="12"/>
        <v>4.1701772565967257E-2</v>
      </c>
      <c r="V124" s="10">
        <f>IFERROR(N124/P124,"")</f>
        <v>2.390308667044793E-2</v>
      </c>
    </row>
    <row r="125" spans="5:22">
      <c r="E125" t="s">
        <v>288</v>
      </c>
      <c r="F125" t="s">
        <v>289</v>
      </c>
      <c r="G125" s="5">
        <v>50.588439999999999</v>
      </c>
      <c r="H125" s="6">
        <v>7.2830988836250796</v>
      </c>
      <c r="I125" s="5">
        <f t="shared" si="13"/>
        <v>18.680573030745599</v>
      </c>
      <c r="J125" s="5">
        <v>0.75315179333333337</v>
      </c>
      <c r="K125" s="7">
        <v>4.5615858827716181E-6</v>
      </c>
      <c r="L125" s="8">
        <f t="shared" si="9"/>
        <v>5.4739030593259415E-2</v>
      </c>
      <c r="M125" s="4">
        <f t="shared" si="10"/>
        <v>1094.7806118651883</v>
      </c>
      <c r="N125" s="4">
        <f t="shared" si="14"/>
        <v>3006.3593241240569</v>
      </c>
      <c r="O125" s="9">
        <f t="shared" si="15"/>
        <v>673926.17893154908</v>
      </c>
      <c r="P125" s="4">
        <v>1271768</v>
      </c>
      <c r="Q125" s="4">
        <v>750343.12000000011</v>
      </c>
      <c r="R125" s="10">
        <f t="shared" si="16"/>
        <v>4.0066460849591803E-3</v>
      </c>
      <c r="S125" s="9">
        <v>934.02865153727987</v>
      </c>
      <c r="T125" s="10">
        <f t="shared" si="11"/>
        <v>5.416155052282233E-2</v>
      </c>
      <c r="U125" s="11">
        <f t="shared" si="12"/>
        <v>8.0634763408354913E-4</v>
      </c>
      <c r="V125" s="10">
        <f>IFERROR(N125/P125,"")</f>
        <v>2.3639211901259169E-3</v>
      </c>
    </row>
    <row r="126" spans="5:22">
      <c r="E126" t="s">
        <v>290</v>
      </c>
      <c r="F126" t="s">
        <v>291</v>
      </c>
      <c r="G126" s="5">
        <v>41.812137250000006</v>
      </c>
      <c r="H126" s="6">
        <v>3.52413931018171</v>
      </c>
      <c r="I126" s="5" t="str">
        <f t="shared" si="13"/>
        <v/>
      </c>
      <c r="J126" s="5">
        <v>0.82464060606060607</v>
      </c>
      <c r="K126" s="7">
        <v>8.4366065433913861E-7</v>
      </c>
      <c r="L126" s="8">
        <f t="shared" si="9"/>
        <v>1.0123927852069663E-2</v>
      </c>
      <c r="M126" s="4">
        <f t="shared" si="10"/>
        <v>202.47855704139326</v>
      </c>
      <c r="N126" s="4">
        <f t="shared" si="14"/>
        <v>40.495711408278652</v>
      </c>
      <c r="O126" s="9" t="str">
        <f t="shared" si="15"/>
        <v/>
      </c>
      <c r="P126" s="4">
        <v>272815</v>
      </c>
      <c r="Q126" s="4">
        <v>147320.1</v>
      </c>
      <c r="R126" s="10">
        <f t="shared" si="16"/>
        <v>2.7488245940831326E-4</v>
      </c>
      <c r="S126" s="9" t="s">
        <v>41</v>
      </c>
      <c r="T126" s="10" t="str">
        <f t="shared" si="11"/>
        <v/>
      </c>
      <c r="U126" s="11" t="str">
        <f t="shared" si="12"/>
        <v/>
      </c>
    </row>
    <row r="127" spans="5:22">
      <c r="E127" t="s">
        <v>292</v>
      </c>
      <c r="F127" t="s">
        <v>293</v>
      </c>
      <c r="G127" s="5">
        <v>29.006646239999998</v>
      </c>
      <c r="H127" s="6">
        <v>16.1892921509709</v>
      </c>
      <c r="I127" s="5">
        <f t="shared" si="13"/>
        <v>16.144189638776638</v>
      </c>
      <c r="J127" s="5">
        <v>3.618525</v>
      </c>
      <c r="K127" s="7">
        <v>4.3670377358810131E-3</v>
      </c>
      <c r="L127" s="8">
        <f t="shared" si="9"/>
        <v>52.404452830572154</v>
      </c>
      <c r="M127" s="4">
        <f t="shared" si="10"/>
        <v>1048089.0566114431</v>
      </c>
      <c r="N127" s="4">
        <f t="shared" si="14"/>
        <v>1294792.9370075483</v>
      </c>
      <c r="O127" s="9">
        <f t="shared" si="15"/>
        <v>250840592.61598122</v>
      </c>
      <c r="P127" s="4">
        <v>128932753</v>
      </c>
      <c r="Q127" s="4">
        <v>20629240.480000004</v>
      </c>
      <c r="R127" s="10">
        <f t="shared" si="16"/>
        <v>6.2764934960298058E-2</v>
      </c>
      <c r="S127" s="9">
        <v>807.2094819388318</v>
      </c>
      <c r="T127" s="10">
        <f t="shared" si="11"/>
        <v>3.5934471644620804E-2</v>
      </c>
      <c r="U127" s="11">
        <f t="shared" si="12"/>
        <v>4.4827582938058233E-3</v>
      </c>
      <c r="V127" s="10">
        <f>IFERROR(N127/P127,"")</f>
        <v>1.0042389593647692E-2</v>
      </c>
    </row>
    <row r="128" spans="5:22">
      <c r="E128" t="s">
        <v>294</v>
      </c>
      <c r="F128" t="s">
        <v>295</v>
      </c>
      <c r="G128" s="5">
        <v>105</v>
      </c>
      <c r="H128" s="6">
        <v>4.49209439868602</v>
      </c>
      <c r="I128" s="5" t="str">
        <f t="shared" si="13"/>
        <v/>
      </c>
      <c r="J128" s="5">
        <v>7.8484273333333334</v>
      </c>
      <c r="K128" s="7" t="s">
        <v>41</v>
      </c>
      <c r="L128" s="8" t="str">
        <f t="shared" si="9"/>
        <v/>
      </c>
      <c r="M128" s="4" t="str">
        <f t="shared" si="10"/>
        <v/>
      </c>
      <c r="N128" s="4" t="str">
        <f t="shared" si="14"/>
        <v/>
      </c>
      <c r="O128" s="9" t="str">
        <f t="shared" si="15"/>
        <v/>
      </c>
      <c r="P128" s="4" t="s">
        <v>41</v>
      </c>
      <c r="Q128" s="4" t="s">
        <v>41</v>
      </c>
      <c r="R128" s="10" t="str">
        <f t="shared" si="16"/>
        <v/>
      </c>
      <c r="S128" s="9" t="s">
        <v>41</v>
      </c>
      <c r="T128" s="10" t="str">
        <f t="shared" si="11"/>
        <v/>
      </c>
      <c r="U128" s="11" t="str">
        <f t="shared" si="12"/>
        <v/>
      </c>
    </row>
    <row r="129" spans="5:22">
      <c r="E129" t="s">
        <v>296</v>
      </c>
      <c r="F129" t="s">
        <v>297</v>
      </c>
      <c r="G129" s="5">
        <v>9.953854999999999</v>
      </c>
      <c r="H129" s="6">
        <v>27.4842774331015</v>
      </c>
      <c r="I129" s="5">
        <f t="shared" si="13"/>
        <v>7.0505981637406681</v>
      </c>
      <c r="J129" s="5">
        <v>0.32116624999999999</v>
      </c>
      <c r="K129" s="7">
        <v>7.3794124682643406E-5</v>
      </c>
      <c r="L129" s="8">
        <f t="shared" si="9"/>
        <v>0.88552949619172083</v>
      </c>
      <c r="M129" s="4">
        <f t="shared" si="10"/>
        <v>17710.589923834417</v>
      </c>
      <c r="N129" s="4">
        <f t="shared" si="14"/>
        <v>12887.797372110752</v>
      </c>
      <c r="O129" s="9">
        <f t="shared" si="15"/>
        <v>1090400.1658375906</v>
      </c>
      <c r="P129" s="4">
        <v>4033963</v>
      </c>
      <c r="Q129" s="4">
        <v>2299358.91</v>
      </c>
      <c r="R129" s="10">
        <f t="shared" si="16"/>
        <v>5.6049524569919146E-3</v>
      </c>
      <c r="S129" s="9">
        <v>352.52990818703341</v>
      </c>
      <c r="T129" s="10">
        <f t="shared" si="11"/>
        <v>2.8235490858605446E-2</v>
      </c>
      <c r="U129" s="11">
        <f t="shared" si="12"/>
        <v>9.110326316756264E-4</v>
      </c>
      <c r="V129" s="10">
        <f>IFERROR(N129/P129,"")</f>
        <v>3.1948229004853915E-3</v>
      </c>
    </row>
    <row r="130" spans="5:22">
      <c r="E130" t="s">
        <v>298</v>
      </c>
      <c r="F130" t="s">
        <v>299</v>
      </c>
      <c r="G130" s="5">
        <v>37.612717949999997</v>
      </c>
      <c r="H130" s="6">
        <v>104.975164529105</v>
      </c>
      <c r="I130" s="5">
        <f t="shared" si="13"/>
        <v>309.71502993401106</v>
      </c>
      <c r="J130" s="5">
        <v>1.0844830683333333</v>
      </c>
      <c r="K130" s="7">
        <v>5.8183493402699209E-9</v>
      </c>
      <c r="L130" s="8">
        <f t="shared" si="9"/>
        <v>6.982019208323905E-5</v>
      </c>
      <c r="M130" s="4">
        <f t="shared" si="10"/>
        <v>1.396403841664781</v>
      </c>
      <c r="N130" s="4">
        <f t="shared" si="14"/>
        <v>0.26604461120470446</v>
      </c>
      <c r="O130" s="9">
        <f t="shared" si="15"/>
        <v>988.77617667656864</v>
      </c>
      <c r="P130" s="4">
        <v>39242</v>
      </c>
      <c r="Q130" s="4" t="s">
        <v>41</v>
      </c>
      <c r="R130" s="10" t="str">
        <f t="shared" si="16"/>
        <v/>
      </c>
      <c r="S130" s="9">
        <v>15485.751496700554</v>
      </c>
      <c r="T130" s="10">
        <f t="shared" si="11"/>
        <v>2.4288597139127469E-3</v>
      </c>
      <c r="U130" s="11">
        <f t="shared" si="12"/>
        <v>7.0031026170373263E-5</v>
      </c>
      <c r="V130" s="10">
        <f>IFERROR(N130/P130,"")</f>
        <v>6.7795884818486435E-6</v>
      </c>
    </row>
    <row r="131" spans="5:22">
      <c r="E131" t="s">
        <v>300</v>
      </c>
      <c r="F131" t="s">
        <v>301</v>
      </c>
      <c r="G131" s="5">
        <v>11.130833333333333</v>
      </c>
      <c r="H131" s="6">
        <v>5.25441787855019</v>
      </c>
      <c r="I131" s="5">
        <f t="shared" si="13"/>
        <v>6.8916453303918432</v>
      </c>
      <c r="J131" s="5">
        <v>0.60433333333333339</v>
      </c>
      <c r="K131" s="7">
        <v>3.4900379398221273E-3</v>
      </c>
      <c r="L131" s="8">
        <f t="shared" ref="L131:L194" si="20">IFERROR(K131*$B$3,"")</f>
        <v>41.880455277865529</v>
      </c>
      <c r="M131" s="4">
        <f t="shared" ref="M131:M194" si="21">IFERROR(L131*$B$4,"")</f>
        <v>837609.10555731063</v>
      </c>
      <c r="N131" s="4">
        <f t="shared" si="14"/>
        <v>3188208.9507065453</v>
      </c>
      <c r="O131" s="9">
        <f t="shared" si="15"/>
        <v>263664063.92940289</v>
      </c>
      <c r="P131" s="4">
        <v>3278290</v>
      </c>
      <c r="Q131" s="4">
        <v>1081835.7</v>
      </c>
      <c r="R131" s="10">
        <f t="shared" si="16"/>
        <v>2.9470361818403159</v>
      </c>
      <c r="S131" s="9">
        <v>344.58226651959217</v>
      </c>
      <c r="T131" s="10">
        <f t="shared" ref="T131:T194" si="22">IFERROR(G131/S131,"")</f>
        <v>3.2302397467399734E-2</v>
      </c>
      <c r="U131" s="11">
        <f t="shared" ref="U131:U194" si="23">IFERROR(J131/S131,"")</f>
        <v>1.7538143777313983E-3</v>
      </c>
      <c r="V131" s="10">
        <f>IFERROR(N131/P131,"")</f>
        <v>0.97252194000730419</v>
      </c>
    </row>
    <row r="132" spans="5:22">
      <c r="E132" t="s">
        <v>302</v>
      </c>
      <c r="F132" t="s">
        <v>303</v>
      </c>
      <c r="G132" s="5">
        <v>27.854529750000001</v>
      </c>
      <c r="H132" s="6">
        <v>25.072786704817702</v>
      </c>
      <c r="I132" s="5">
        <f t="shared" ref="I132:I195" si="24">IFERROR(S132*$B$9,"")</f>
        <v>14.743427542195768</v>
      </c>
      <c r="J132" s="5">
        <v>2.1238080999999998</v>
      </c>
      <c r="K132" s="7">
        <v>3.0214688124021698E-5</v>
      </c>
      <c r="L132" s="8">
        <f t="shared" si="20"/>
        <v>0.36257625748826039</v>
      </c>
      <c r="M132" s="4">
        <f t="shared" si="21"/>
        <v>7251.525149765208</v>
      </c>
      <c r="N132" s="4">
        <f t="shared" ref="N132:N195" si="25">IFERROR(IF(H132&lt;=$B$10,M132/$B$10,M132/H132*$B$6),"")</f>
        <v>5784.3790840942602</v>
      </c>
      <c r="O132" s="9">
        <f t="shared" ref="O132:O195" si="26">IFERROR(N132*I132*12,"")</f>
        <v>1023378.8868352374</v>
      </c>
      <c r="P132" s="4">
        <v>628066</v>
      </c>
      <c r="Q132" s="4">
        <v>200981.11999999997</v>
      </c>
      <c r="R132" s="10">
        <f t="shared" ref="R132:R195" si="27">IFERROR(N132/Q132,"")</f>
        <v>2.8780708775502203E-2</v>
      </c>
      <c r="S132" s="9">
        <v>737.17137710978841</v>
      </c>
      <c r="T132" s="10">
        <f t="shared" si="22"/>
        <v>3.7785690837873608E-2</v>
      </c>
      <c r="U132" s="11">
        <f t="shared" si="23"/>
        <v>2.8810235529311617E-3</v>
      </c>
      <c r="V132" s="10">
        <f>IFERROR(N132/P132,"")</f>
        <v>9.2098268081607024E-3</v>
      </c>
    </row>
    <row r="133" spans="5:22">
      <c r="E133" t="s">
        <v>304</v>
      </c>
      <c r="F133" t="s">
        <v>305</v>
      </c>
      <c r="G133" s="5">
        <v>71.04401279999999</v>
      </c>
      <c r="H133" s="6" t="s">
        <v>41</v>
      </c>
      <c r="I133" s="5" t="str">
        <f t="shared" si="24"/>
        <v/>
      </c>
      <c r="J133" s="5">
        <v>4.008559749999999</v>
      </c>
      <c r="K133" s="7">
        <v>2.2691562427052692E-7</v>
      </c>
      <c r="L133" s="8">
        <f t="shared" si="20"/>
        <v>2.7229874912463232E-3</v>
      </c>
      <c r="M133" s="4">
        <f t="shared" si="21"/>
        <v>54.459749824926462</v>
      </c>
      <c r="N133" s="4" t="str">
        <f t="shared" si="25"/>
        <v/>
      </c>
      <c r="O133" s="9" t="str">
        <f t="shared" si="26"/>
        <v/>
      </c>
      <c r="P133" s="4">
        <v>4992</v>
      </c>
      <c r="Q133" s="4">
        <v>4492.8</v>
      </c>
      <c r="R133" s="10" t="str">
        <f t="shared" si="27"/>
        <v/>
      </c>
      <c r="S133" s="9" t="s">
        <v>41</v>
      </c>
      <c r="T133" s="10" t="str">
        <f t="shared" si="22"/>
        <v/>
      </c>
      <c r="U133" s="11" t="str">
        <f t="shared" si="23"/>
        <v/>
      </c>
    </row>
    <row r="134" spans="5:22">
      <c r="E134" t="s">
        <v>306</v>
      </c>
      <c r="F134" t="s">
        <v>307</v>
      </c>
      <c r="G134" s="5">
        <v>32.739455666666657</v>
      </c>
      <c r="H134" s="6">
        <v>6.5461589405561096</v>
      </c>
      <c r="I134" s="5">
        <f t="shared" si="24"/>
        <v>5.3703343905535501</v>
      </c>
      <c r="J134" s="5">
        <v>0.88412515999999985</v>
      </c>
      <c r="K134" s="7">
        <v>1.002600503267292E-3</v>
      </c>
      <c r="L134" s="8">
        <f t="shared" si="20"/>
        <v>12.031206039207504</v>
      </c>
      <c r="M134" s="4">
        <f t="shared" si="21"/>
        <v>240624.12078415009</v>
      </c>
      <c r="N134" s="4">
        <f t="shared" si="25"/>
        <v>735161.254009236</v>
      </c>
      <c r="O134" s="9">
        <f t="shared" si="26"/>
        <v>47376741.180099286</v>
      </c>
      <c r="P134" s="4">
        <v>36910560</v>
      </c>
      <c r="Q134" s="4">
        <v>13287801.6</v>
      </c>
      <c r="R134" s="10">
        <f t="shared" si="27"/>
        <v>5.5326025789641228E-2</v>
      </c>
      <c r="S134" s="9">
        <v>268.51671952767748</v>
      </c>
      <c r="T134" s="10">
        <f t="shared" si="22"/>
        <v>0.12192706556320052</v>
      </c>
      <c r="U134" s="11">
        <f t="shared" si="23"/>
        <v>3.2926261037122058E-3</v>
      </c>
      <c r="V134" s="10">
        <f>IFERROR(N134/P134,"")</f>
        <v>1.9917369284270844E-2</v>
      </c>
    </row>
    <row r="135" spans="5:22">
      <c r="E135" t="s">
        <v>308</v>
      </c>
      <c r="F135" t="s">
        <v>309</v>
      </c>
      <c r="G135" s="5">
        <v>111.86491000000001</v>
      </c>
      <c r="H135" s="6">
        <v>3.4735250848053401</v>
      </c>
      <c r="I135" s="5">
        <f t="shared" si="24"/>
        <v>0.83886454529545718</v>
      </c>
      <c r="J135" s="5">
        <v>2.791652</v>
      </c>
      <c r="K135" s="7">
        <v>1.7665846817407744E-3</v>
      </c>
      <c r="L135" s="8">
        <f t="shared" si="20"/>
        <v>21.199016180889291</v>
      </c>
      <c r="M135" s="4">
        <f t="shared" si="21"/>
        <v>423980.32361778582</v>
      </c>
      <c r="N135" s="4">
        <f t="shared" si="25"/>
        <v>84796.064723557167</v>
      </c>
      <c r="O135" s="9">
        <f t="shared" si="26"/>
        <v>853588.9473260513</v>
      </c>
      <c r="P135" s="4">
        <v>31255435</v>
      </c>
      <c r="Q135" s="4">
        <v>19378369.699999999</v>
      </c>
      <c r="R135" s="10">
        <f t="shared" si="27"/>
        <v>4.3758100416237374E-3</v>
      </c>
      <c r="S135" s="9">
        <v>41.943227264772858</v>
      </c>
      <c r="T135" s="10">
        <f t="shared" si="22"/>
        <v>2.6670553816432898</v>
      </c>
      <c r="U135" s="11">
        <f t="shared" si="23"/>
        <v>6.6557873154997865E-2</v>
      </c>
      <c r="V135" s="10">
        <f>IFERROR(N135/P135,"")</f>
        <v>2.713002225806717E-3</v>
      </c>
    </row>
    <row r="136" spans="5:22">
      <c r="E136" t="s">
        <v>310</v>
      </c>
      <c r="F136" t="s">
        <v>311</v>
      </c>
      <c r="G136" s="5">
        <v>27.325971156000001</v>
      </c>
      <c r="H136" s="6">
        <v>7.1059436949922699</v>
      </c>
      <c r="I136" s="5">
        <f t="shared" si="24"/>
        <v>2.3636293724532633</v>
      </c>
      <c r="J136" s="5">
        <v>0.77955656320000011</v>
      </c>
      <c r="K136" s="7">
        <v>1.4676029825416641E-3</v>
      </c>
      <c r="L136" s="8">
        <f t="shared" si="20"/>
        <v>17.611235790499968</v>
      </c>
      <c r="M136" s="4">
        <f t="shared" si="21"/>
        <v>352224.71580999938</v>
      </c>
      <c r="N136" s="4">
        <f t="shared" si="25"/>
        <v>991352.39717202005</v>
      </c>
      <c r="O136" s="9">
        <f t="shared" si="26"/>
        <v>28118275.732892878</v>
      </c>
      <c r="P136" s="4">
        <v>54409800</v>
      </c>
      <c r="Q136" s="4">
        <v>37542762</v>
      </c>
      <c r="R136" s="10">
        <f t="shared" si="27"/>
        <v>2.6405952688617316E-2</v>
      </c>
      <c r="S136" s="9">
        <v>118.18146862266316</v>
      </c>
      <c r="T136" s="10">
        <f t="shared" si="22"/>
        <v>0.23122043984110563</v>
      </c>
      <c r="U136" s="11">
        <f t="shared" si="23"/>
        <v>6.5962673529554351E-3</v>
      </c>
      <c r="V136" s="10">
        <f>IFERROR(N136/P136,"")</f>
        <v>1.822010735514595E-2</v>
      </c>
    </row>
    <row r="137" spans="5:22">
      <c r="E137" t="s">
        <v>312</v>
      </c>
      <c r="F137" t="s">
        <v>313</v>
      </c>
      <c r="G137" s="5">
        <v>105.60472845000001</v>
      </c>
      <c r="H137" s="6">
        <v>3.9079836198194902</v>
      </c>
      <c r="I137" s="5">
        <f t="shared" si="24"/>
        <v>9.1590482088908622</v>
      </c>
      <c r="J137" s="5">
        <v>22.365057672222221</v>
      </c>
      <c r="K137" s="7">
        <v>1.8495019781889607E-3</v>
      </c>
      <c r="L137" s="8">
        <f t="shared" si="20"/>
        <v>22.194023738267529</v>
      </c>
      <c r="M137" s="4">
        <f t="shared" si="21"/>
        <v>443880.47476535058</v>
      </c>
      <c r="N137" s="4">
        <f t="shared" si="25"/>
        <v>88776.094953070118</v>
      </c>
      <c r="O137" s="9">
        <f t="shared" si="26"/>
        <v>9757254.4016669039</v>
      </c>
      <c r="P137" s="4">
        <v>2540905</v>
      </c>
      <c r="Q137" s="4">
        <v>1143407.25</v>
      </c>
      <c r="R137" s="10">
        <f t="shared" si="27"/>
        <v>7.7641710731736327E-2</v>
      </c>
      <c r="S137" s="9">
        <v>457.95241044454309</v>
      </c>
      <c r="T137" s="10">
        <f t="shared" si="22"/>
        <v>0.23060197095040399</v>
      </c>
      <c r="U137" s="11">
        <f t="shared" si="23"/>
        <v>4.8837078181359579E-2</v>
      </c>
      <c r="V137" s="10">
        <f>IFERROR(N137/P137,"")</f>
        <v>3.4938769829281346E-2</v>
      </c>
    </row>
    <row r="138" spans="5:22">
      <c r="E138" t="s">
        <v>314</v>
      </c>
      <c r="F138" t="s">
        <v>315</v>
      </c>
      <c r="G138" s="5">
        <v>13.145025243366666</v>
      </c>
      <c r="H138" s="6">
        <v>5.2166218784751797</v>
      </c>
      <c r="I138" s="5">
        <f t="shared" si="24"/>
        <v>1.7310860783828079</v>
      </c>
      <c r="J138" s="5">
        <v>0.61407682799999996</v>
      </c>
      <c r="K138" s="7">
        <v>3.2203399928525957E-4</v>
      </c>
      <c r="L138" s="8">
        <f t="shared" si="20"/>
        <v>3.8644079914231151</v>
      </c>
      <c r="M138" s="4">
        <f t="shared" si="21"/>
        <v>77288.159828462303</v>
      </c>
      <c r="N138" s="4">
        <f t="shared" si="25"/>
        <v>296314.97788777307</v>
      </c>
      <c r="O138" s="9">
        <f t="shared" si="26"/>
        <v>6155360.7964540021</v>
      </c>
      <c r="P138" s="4">
        <v>29136808</v>
      </c>
      <c r="Q138" s="4">
        <v>23018078.32</v>
      </c>
      <c r="R138" s="10">
        <f t="shared" si="27"/>
        <v>1.2873141439887718E-2</v>
      </c>
      <c r="S138" s="9">
        <v>86.554303919140395</v>
      </c>
      <c r="T138" s="10">
        <f t="shared" si="22"/>
        <v>0.15187026696727682</v>
      </c>
      <c r="U138" s="11">
        <f t="shared" si="23"/>
        <v>7.0947000922527738E-3</v>
      </c>
      <c r="V138" s="10">
        <f>IFERROR(N138/P138,"")</f>
        <v>1.0169781737511298E-2</v>
      </c>
    </row>
    <row r="139" spans="5:22">
      <c r="E139" t="s">
        <v>316</v>
      </c>
      <c r="F139" t="s">
        <v>317</v>
      </c>
      <c r="G139" s="5">
        <v>42.446544000000003</v>
      </c>
      <c r="H139" s="6">
        <v>15.147282911246201</v>
      </c>
      <c r="I139" s="5">
        <f t="shared" si="24"/>
        <v>0</v>
      </c>
      <c r="J139" s="5">
        <v>6.4932743800000008</v>
      </c>
      <c r="K139" s="7">
        <v>4.1065909643625101E-5</v>
      </c>
      <c r="L139" s="8">
        <f t="shared" si="20"/>
        <v>0.4927909157235012</v>
      </c>
      <c r="M139" s="4">
        <f t="shared" si="21"/>
        <v>9855.8183144700233</v>
      </c>
      <c r="N139" s="4">
        <f t="shared" si="25"/>
        <v>13013.315156545343</v>
      </c>
      <c r="O139" s="9">
        <f t="shared" si="26"/>
        <v>0</v>
      </c>
      <c r="P139" s="4">
        <v>285498</v>
      </c>
      <c r="Q139" s="4">
        <v>79939.44</v>
      </c>
      <c r="R139" s="10">
        <f t="shared" si="27"/>
        <v>0.16278967123794391</v>
      </c>
      <c r="S139" s="9">
        <v>0</v>
      </c>
      <c r="T139" s="10" t="str">
        <f t="shared" si="22"/>
        <v/>
      </c>
      <c r="U139" s="11" t="str">
        <f t="shared" si="23"/>
        <v/>
      </c>
    </row>
    <row r="140" spans="5:22">
      <c r="E140" t="s">
        <v>318</v>
      </c>
      <c r="F140" t="s">
        <v>319</v>
      </c>
      <c r="G140" s="5">
        <v>62.941690000000001</v>
      </c>
      <c r="H140" s="6">
        <v>66.659288762298104</v>
      </c>
      <c r="I140" s="5">
        <f t="shared" si="24"/>
        <v>70.712638575463203</v>
      </c>
      <c r="J140" s="5">
        <v>6.9947499999999998</v>
      </c>
      <c r="K140" s="7">
        <v>5.9152248567854158E-4</v>
      </c>
      <c r="L140" s="8">
        <f t="shared" si="20"/>
        <v>7.0982698281424987</v>
      </c>
      <c r="M140" s="4">
        <f t="shared" si="21"/>
        <v>141965.39656284999</v>
      </c>
      <c r="N140" s="4">
        <f t="shared" si="25"/>
        <v>42594.332822568111</v>
      </c>
      <c r="O140" s="9">
        <f t="shared" si="26"/>
        <v>36143491.946942985</v>
      </c>
      <c r="P140" s="4">
        <v>4822233</v>
      </c>
      <c r="Q140" s="4">
        <v>626890.29</v>
      </c>
      <c r="R140" s="10">
        <f t="shared" si="27"/>
        <v>6.7945433997020604E-2</v>
      </c>
      <c r="S140" s="9">
        <v>3535.6319287731599</v>
      </c>
      <c r="T140" s="10">
        <f t="shared" si="22"/>
        <v>1.7802104763161911E-2</v>
      </c>
      <c r="U140" s="11">
        <f t="shared" si="23"/>
        <v>1.9783592129815194E-3</v>
      </c>
      <c r="V140" s="10">
        <f>IFERROR(N140/P140,"")</f>
        <v>8.8329064196126794E-3</v>
      </c>
    </row>
    <row r="141" spans="5:22">
      <c r="E141" t="s">
        <v>320</v>
      </c>
      <c r="F141" t="s">
        <v>321</v>
      </c>
      <c r="G141" s="5">
        <v>52.495000000000005</v>
      </c>
      <c r="H141" s="6">
        <v>6.6491909294092197</v>
      </c>
      <c r="I141" s="5">
        <f t="shared" si="24"/>
        <v>3.3675865499396815</v>
      </c>
      <c r="J141" s="5">
        <v>0.94</v>
      </c>
      <c r="K141" s="7">
        <v>2.7034378374630162E-4</v>
      </c>
      <c r="L141" s="8">
        <f t="shared" si="20"/>
        <v>3.2441254049556196</v>
      </c>
      <c r="M141" s="4">
        <f t="shared" si="21"/>
        <v>64882.50809911239</v>
      </c>
      <c r="N141" s="4">
        <f t="shared" si="25"/>
        <v>195159.10668811909</v>
      </c>
      <c r="O141" s="9">
        <f t="shared" si="26"/>
        <v>7886582.1933738384</v>
      </c>
      <c r="P141" s="4">
        <v>6624554</v>
      </c>
      <c r="Q141" s="4">
        <v>2848558.22</v>
      </c>
      <c r="R141" s="10">
        <f t="shared" si="27"/>
        <v>6.8511538685742251E-2</v>
      </c>
      <c r="S141" s="9">
        <v>168.37932749698408</v>
      </c>
      <c r="T141" s="10">
        <f t="shared" si="22"/>
        <v>0.31176630041440373</v>
      </c>
      <c r="U141" s="11">
        <f t="shared" si="23"/>
        <v>5.582633058187245E-3</v>
      </c>
      <c r="V141" s="10">
        <f>IFERROR(N141/P141,"")</f>
        <v>2.9459961634869167E-2</v>
      </c>
    </row>
    <row r="142" spans="5:22">
      <c r="E142" t="s">
        <v>322</v>
      </c>
      <c r="F142" t="s">
        <v>323</v>
      </c>
      <c r="G142" s="5">
        <v>40.004705000000001</v>
      </c>
      <c r="H142" s="6">
        <v>2.7718821890322101</v>
      </c>
      <c r="I142" s="5">
        <f t="shared" si="24"/>
        <v>0.95404525710004751</v>
      </c>
      <c r="J142" s="5">
        <v>1.2817121615999998</v>
      </c>
      <c r="K142" s="7">
        <v>2.845609203592512E-3</v>
      </c>
      <c r="L142" s="8">
        <f t="shared" si="20"/>
        <v>34.147310443110143</v>
      </c>
      <c r="M142" s="4">
        <f t="shared" si="21"/>
        <v>682946.20886220282</v>
      </c>
      <c r="N142" s="4">
        <f t="shared" si="25"/>
        <v>136589.24177244055</v>
      </c>
      <c r="O142" s="9">
        <f t="shared" si="26"/>
        <v>1563747.8194066631</v>
      </c>
      <c r="P142" s="4">
        <v>24206644</v>
      </c>
      <c r="Q142" s="4">
        <v>20091514.52</v>
      </c>
      <c r="R142" s="10">
        <f t="shared" si="27"/>
        <v>6.7983546803539107E-3</v>
      </c>
      <c r="S142" s="9">
        <v>47.702262855002374</v>
      </c>
      <c r="T142" s="10">
        <f t="shared" si="22"/>
        <v>0.83863327661414799</v>
      </c>
      <c r="U142" s="11">
        <f t="shared" si="23"/>
        <v>2.6869001277694964E-2</v>
      </c>
      <c r="V142" s="10">
        <f>IFERROR(N142/P142,"")</f>
        <v>5.6426343846937461E-3</v>
      </c>
    </row>
    <row r="143" spans="5:22">
      <c r="E143" t="s">
        <v>324</v>
      </c>
      <c r="F143" t="s">
        <v>325</v>
      </c>
      <c r="G143" s="5">
        <v>88.57523840195833</v>
      </c>
      <c r="H143" s="6">
        <v>3.34206703338105</v>
      </c>
      <c r="I143" s="5">
        <f t="shared" si="24"/>
        <v>3.3796299654250781</v>
      </c>
      <c r="J143" s="5">
        <v>0.87546506666666668</v>
      </c>
      <c r="K143" s="7">
        <v>2.0460225455059176E-3</v>
      </c>
      <c r="L143" s="8">
        <f t="shared" si="20"/>
        <v>24.552270546071011</v>
      </c>
      <c r="M143" s="4">
        <f t="shared" si="21"/>
        <v>491045.4109214202</v>
      </c>
      <c r="N143" s="4">
        <f t="shared" si="25"/>
        <v>98209.082184284038</v>
      </c>
      <c r="O143" s="9">
        <f t="shared" si="26"/>
        <v>3982924.2843228062</v>
      </c>
      <c r="P143" s="4">
        <v>206139589</v>
      </c>
      <c r="Q143" s="4">
        <v>98947002.719999999</v>
      </c>
      <c r="R143" s="10">
        <f t="shared" si="27"/>
        <v>9.925422648950355E-4</v>
      </c>
      <c r="S143" s="9">
        <v>168.98149827125391</v>
      </c>
      <c r="T143" s="10">
        <f t="shared" si="22"/>
        <v>0.52417122174982045</v>
      </c>
      <c r="U143" s="11">
        <f t="shared" si="23"/>
        <v>5.1808338523626129E-3</v>
      </c>
      <c r="V143" s="10">
        <f>IFERROR(N143/P143,"")</f>
        <v>4.7642028714961704E-4</v>
      </c>
    </row>
    <row r="144" spans="5:22">
      <c r="E144" t="s">
        <v>326</v>
      </c>
      <c r="F144" t="s">
        <v>327</v>
      </c>
      <c r="G144" s="5">
        <v>29.793872304000001</v>
      </c>
      <c r="H144" s="6">
        <v>11.484042973000401</v>
      </c>
      <c r="I144" s="5" t="str">
        <f t="shared" si="24"/>
        <v/>
      </c>
      <c r="J144" s="5">
        <v>0.96028540800000006</v>
      </c>
      <c r="K144" s="7" t="s">
        <v>41</v>
      </c>
      <c r="L144" s="8" t="str">
        <f t="shared" si="20"/>
        <v/>
      </c>
      <c r="M144" s="4" t="str">
        <f t="shared" si="21"/>
        <v/>
      </c>
      <c r="N144" s="4" t="str">
        <f t="shared" si="25"/>
        <v/>
      </c>
      <c r="O144" s="9" t="str">
        <f t="shared" si="26"/>
        <v/>
      </c>
      <c r="P144" s="4" t="s">
        <v>41</v>
      </c>
      <c r="Q144" s="4" t="s">
        <v>41</v>
      </c>
      <c r="R144" s="10" t="str">
        <f t="shared" si="27"/>
        <v/>
      </c>
      <c r="S144" s="9" t="s">
        <v>41</v>
      </c>
      <c r="T144" s="10" t="str">
        <f t="shared" si="22"/>
        <v/>
      </c>
      <c r="U144" s="11" t="str">
        <f t="shared" si="23"/>
        <v/>
      </c>
    </row>
    <row r="145" spans="5:22">
      <c r="E145" t="s">
        <v>328</v>
      </c>
      <c r="F145" t="s">
        <v>329</v>
      </c>
      <c r="G145" s="5">
        <v>79.158372687500005</v>
      </c>
      <c r="H145" s="6">
        <v>67.313393343099804</v>
      </c>
      <c r="I145" s="5">
        <f t="shared" si="24"/>
        <v>136.22410928935025</v>
      </c>
      <c r="J145" s="5">
        <v>5.8145771249999996</v>
      </c>
      <c r="K145" s="7">
        <v>8.2056762580760725E-4</v>
      </c>
      <c r="L145" s="8">
        <f t="shared" si="20"/>
        <v>9.8468115096912872</v>
      </c>
      <c r="M145" s="4">
        <f t="shared" si="21"/>
        <v>196936.23019382573</v>
      </c>
      <c r="N145" s="4">
        <f t="shared" si="25"/>
        <v>58513.237979262674</v>
      </c>
      <c r="O145" s="9">
        <f t="shared" si="26"/>
        <v>95650964.704330057</v>
      </c>
      <c r="P145" s="4">
        <v>5421241</v>
      </c>
      <c r="Q145" s="4">
        <v>921610.9700000002</v>
      </c>
      <c r="R145" s="10">
        <f t="shared" si="27"/>
        <v>6.3490170889852426E-2</v>
      </c>
      <c r="S145" s="9">
        <v>6811.2054644675127</v>
      </c>
      <c r="T145" s="10">
        <f t="shared" si="22"/>
        <v>1.16217860554128E-2</v>
      </c>
      <c r="U145" s="11">
        <f t="shared" si="23"/>
        <v>8.5367812721746635E-4</v>
      </c>
      <c r="V145" s="10">
        <f>IFERROR(N145/P145,"")</f>
        <v>1.0793329051274916E-2</v>
      </c>
    </row>
    <row r="146" spans="5:22">
      <c r="E146" t="s">
        <v>330</v>
      </c>
      <c r="F146" t="s">
        <v>331</v>
      </c>
      <c r="G146" s="5">
        <v>91.036050000000003</v>
      </c>
      <c r="H146" s="6">
        <v>12.250029798746001</v>
      </c>
      <c r="I146" s="5">
        <f t="shared" si="24"/>
        <v>27.535303802687583</v>
      </c>
      <c r="J146" s="5">
        <v>2.12372615</v>
      </c>
      <c r="K146" s="7">
        <v>6.9528692781291529E-4</v>
      </c>
      <c r="L146" s="8">
        <f t="shared" si="20"/>
        <v>8.3434431337549828</v>
      </c>
      <c r="M146" s="4">
        <f t="shared" si="21"/>
        <v>166868.86267509966</v>
      </c>
      <c r="N146" s="4">
        <f t="shared" si="25"/>
        <v>272438.29674958263</v>
      </c>
      <c r="O146" s="9">
        <f t="shared" si="26"/>
        <v>90020055.221838132</v>
      </c>
      <c r="P146" s="4">
        <v>5106626</v>
      </c>
      <c r="Q146" s="4">
        <v>663861.38</v>
      </c>
      <c r="R146" s="10">
        <f t="shared" si="27"/>
        <v>0.41038431358905475</v>
      </c>
      <c r="S146" s="9">
        <v>1376.7651901343791</v>
      </c>
      <c r="T146" s="10">
        <f t="shared" si="22"/>
        <v>6.6123149141441059E-2</v>
      </c>
      <c r="U146" s="11">
        <f t="shared" si="23"/>
        <v>1.5425478253068804E-3</v>
      </c>
      <c r="V146" s="10">
        <f>IFERROR(N146/P146,"")</f>
        <v>5.3349960766577116E-2</v>
      </c>
    </row>
    <row r="147" spans="5:22">
      <c r="E147" t="s">
        <v>332</v>
      </c>
      <c r="F147" t="s">
        <v>333</v>
      </c>
      <c r="G147" s="5">
        <v>20.43080636454</v>
      </c>
      <c r="H147" s="6">
        <v>2.13799318476058</v>
      </c>
      <c r="I147" s="5">
        <f t="shared" si="24"/>
        <v>2.4705094447389744</v>
      </c>
      <c r="J147" s="5">
        <v>0.58609632457687499</v>
      </c>
      <c r="K147" s="7">
        <v>1.7317618609392588E-3</v>
      </c>
      <c r="L147" s="8">
        <f t="shared" si="20"/>
        <v>20.781142331271106</v>
      </c>
      <c r="M147" s="4">
        <f t="shared" si="21"/>
        <v>415622.84662542213</v>
      </c>
      <c r="N147" s="4">
        <f t="shared" si="25"/>
        <v>83124.56932508442</v>
      </c>
      <c r="O147" s="9">
        <f t="shared" si="26"/>
        <v>2464320.4032897684</v>
      </c>
      <c r="P147" s="4">
        <v>220892340</v>
      </c>
      <c r="Q147" s="4">
        <v>143580021</v>
      </c>
      <c r="R147" s="10">
        <f t="shared" si="27"/>
        <v>5.7894245136713295E-4</v>
      </c>
      <c r="S147" s="9">
        <v>123.52547223694872</v>
      </c>
      <c r="T147" s="10">
        <f t="shared" si="22"/>
        <v>0.16539751675953338</v>
      </c>
      <c r="U147" s="11">
        <f t="shared" si="23"/>
        <v>4.7447406106864726E-3</v>
      </c>
      <c r="V147" s="10">
        <f>IFERROR(N147/P147,"")</f>
        <v>3.7631259338863636E-4</v>
      </c>
    </row>
    <row r="148" spans="5:22">
      <c r="E148" t="s">
        <v>334</v>
      </c>
      <c r="F148" t="s">
        <v>335</v>
      </c>
      <c r="G148" s="5">
        <v>89.974999999999994</v>
      </c>
      <c r="H148" s="6">
        <v>4.2377443355513096</v>
      </c>
      <c r="I148" s="5">
        <f t="shared" si="24"/>
        <v>26.101124327544163</v>
      </c>
      <c r="J148" s="5">
        <v>1.6666666666666665</v>
      </c>
      <c r="K148" s="7">
        <v>1.0356661825680459E-6</v>
      </c>
      <c r="L148" s="8">
        <f t="shared" si="20"/>
        <v>1.2427994190816551E-2</v>
      </c>
      <c r="M148" s="4">
        <f t="shared" si="21"/>
        <v>248.55988381633102</v>
      </c>
      <c r="N148" s="4">
        <f t="shared" si="25"/>
        <v>49.711976763266208</v>
      </c>
      <c r="O148" s="9">
        <f t="shared" si="26"/>
        <v>15570.461832791971</v>
      </c>
      <c r="P148" s="4">
        <v>18094</v>
      </c>
      <c r="Q148" s="4" t="s">
        <v>41</v>
      </c>
      <c r="R148" s="10" t="str">
        <f t="shared" si="27"/>
        <v/>
      </c>
      <c r="S148" s="9">
        <v>1305.0562163772081</v>
      </c>
      <c r="T148" s="10">
        <f t="shared" si="22"/>
        <v>6.8943390231700166E-2</v>
      </c>
      <c r="U148" s="11">
        <f t="shared" si="23"/>
        <v>1.2770841943447286E-3</v>
      </c>
      <c r="V148" s="10">
        <f>IFERROR(N148/P148,"")</f>
        <v>2.7474288030986077E-3</v>
      </c>
    </row>
    <row r="149" spans="5:22">
      <c r="E149" t="s">
        <v>336</v>
      </c>
      <c r="F149" t="s">
        <v>337</v>
      </c>
      <c r="G149" s="5">
        <v>28.287083333333328</v>
      </c>
      <c r="H149" s="6">
        <v>3.1308130904947098</v>
      </c>
      <c r="I149" s="5" t="str">
        <f t="shared" si="24"/>
        <v/>
      </c>
      <c r="J149" s="5">
        <v>1.7080605</v>
      </c>
      <c r="K149" s="7" t="s">
        <v>41</v>
      </c>
      <c r="L149" s="8" t="str">
        <f t="shared" si="20"/>
        <v/>
      </c>
      <c r="M149" s="4" t="str">
        <f t="shared" si="21"/>
        <v/>
      </c>
      <c r="N149" s="4" t="str">
        <f t="shared" si="25"/>
        <v/>
      </c>
      <c r="O149" s="9" t="str">
        <f t="shared" si="26"/>
        <v/>
      </c>
      <c r="P149" s="4" t="s">
        <v>41</v>
      </c>
      <c r="Q149" s="4" t="s">
        <v>41</v>
      </c>
      <c r="R149" s="10" t="str">
        <f t="shared" si="27"/>
        <v/>
      </c>
      <c r="S149" s="9" t="s">
        <v>41</v>
      </c>
      <c r="T149" s="10" t="str">
        <f t="shared" si="22"/>
        <v/>
      </c>
      <c r="U149" s="11" t="str">
        <f t="shared" si="23"/>
        <v/>
      </c>
    </row>
    <row r="150" spans="5:22">
      <c r="E150" t="s">
        <v>338</v>
      </c>
      <c r="F150" t="s">
        <v>339</v>
      </c>
      <c r="G150" s="5">
        <v>66.052140000000009</v>
      </c>
      <c r="H150" s="6">
        <v>36.554168735333803</v>
      </c>
      <c r="I150" s="5">
        <f t="shared" si="24"/>
        <v>25.987622798203343</v>
      </c>
      <c r="J150" s="5">
        <v>4.4895833999999999</v>
      </c>
      <c r="K150" s="7">
        <v>1.6700408111376753E-4</v>
      </c>
      <c r="L150" s="8">
        <f t="shared" si="20"/>
        <v>2.0040489733652103</v>
      </c>
      <c r="M150" s="4">
        <f t="shared" si="21"/>
        <v>40080.979467304205</v>
      </c>
      <c r="N150" s="4">
        <f t="shared" si="25"/>
        <v>21929.635307811735</v>
      </c>
      <c r="O150" s="9">
        <f t="shared" si="26"/>
        <v>6838789.085778879</v>
      </c>
      <c r="P150" s="4">
        <v>4314767</v>
      </c>
      <c r="Q150" s="4">
        <v>1380725.4399999997</v>
      </c>
      <c r="R150" s="10">
        <f t="shared" si="27"/>
        <v>1.5882690846785397E-2</v>
      </c>
      <c r="S150" s="9">
        <v>1299.3811399101671</v>
      </c>
      <c r="T150" s="10">
        <f t="shared" si="22"/>
        <v>5.0833537575100202E-2</v>
      </c>
      <c r="U150" s="11">
        <f t="shared" si="23"/>
        <v>3.4551705131801343E-3</v>
      </c>
      <c r="V150" s="10">
        <f t="shared" ref="V150:V158" si="28">IFERROR(N150/P150,"")</f>
        <v>5.082461070971326E-3</v>
      </c>
    </row>
    <row r="151" spans="5:22">
      <c r="E151" t="s">
        <v>340</v>
      </c>
      <c r="F151" t="s">
        <v>341</v>
      </c>
      <c r="G151" s="5">
        <v>48.945335541666672</v>
      </c>
      <c r="H151" s="6">
        <v>2.67386106417338</v>
      </c>
      <c r="I151" s="5">
        <f t="shared" si="24"/>
        <v>4.6689566624067291</v>
      </c>
      <c r="J151" s="5">
        <v>2.2622640000000001</v>
      </c>
      <c r="K151" s="7">
        <v>1.0173383821461958E-3</v>
      </c>
      <c r="L151" s="8">
        <f t="shared" si="20"/>
        <v>12.20806058575435</v>
      </c>
      <c r="M151" s="4">
        <f t="shared" si="21"/>
        <v>244161.211715087</v>
      </c>
      <c r="N151" s="4">
        <f t="shared" si="25"/>
        <v>48832.242343017402</v>
      </c>
      <c r="O151" s="9">
        <f t="shared" si="26"/>
        <v>2735947.478732293</v>
      </c>
      <c r="P151" s="4">
        <v>8947024</v>
      </c>
      <c r="Q151" s="4">
        <v>7783910.8799999999</v>
      </c>
      <c r="R151" s="10">
        <f t="shared" si="27"/>
        <v>6.2734842543594746E-3</v>
      </c>
      <c r="S151" s="9">
        <v>233.44783312033647</v>
      </c>
      <c r="T151" s="10">
        <f t="shared" si="22"/>
        <v>0.20966283939091687</v>
      </c>
      <c r="U151" s="11">
        <f t="shared" si="23"/>
        <v>9.6906618055172099E-3</v>
      </c>
      <c r="V151" s="10">
        <f t="shared" si="28"/>
        <v>5.4579313012927426E-3</v>
      </c>
    </row>
    <row r="152" spans="5:22">
      <c r="E152" t="s">
        <v>342</v>
      </c>
      <c r="F152" t="s">
        <v>343</v>
      </c>
      <c r="G152" s="5">
        <v>35.568550000000002</v>
      </c>
      <c r="H152" s="6">
        <v>16.498967788952999</v>
      </c>
      <c r="I152" s="5">
        <f t="shared" si="24"/>
        <v>9.6761260273144885</v>
      </c>
      <c r="J152" s="5">
        <v>2.5338983333333336</v>
      </c>
      <c r="K152" s="7">
        <v>8.9252315209872543E-4</v>
      </c>
      <c r="L152" s="8">
        <f t="shared" si="20"/>
        <v>10.710277825184706</v>
      </c>
      <c r="M152" s="4">
        <f t="shared" si="21"/>
        <v>214205.55650369413</v>
      </c>
      <c r="N152" s="4">
        <f t="shared" si="25"/>
        <v>259659.34262519982</v>
      </c>
      <c r="O152" s="9">
        <f t="shared" si="26"/>
        <v>30149958.280932795</v>
      </c>
      <c r="P152" s="4">
        <v>7132538</v>
      </c>
      <c r="Q152" s="4">
        <v>2710364.44</v>
      </c>
      <c r="R152" s="10">
        <f t="shared" si="27"/>
        <v>9.5802372106534806E-2</v>
      </c>
      <c r="S152" s="9">
        <v>483.80630136572444</v>
      </c>
      <c r="T152" s="10">
        <f t="shared" si="22"/>
        <v>7.3518161916441463E-2</v>
      </c>
      <c r="U152" s="11">
        <f t="shared" si="23"/>
        <v>5.237423171588416E-3</v>
      </c>
      <c r="V152" s="10">
        <f t="shared" si="28"/>
        <v>3.6404901400483226E-2</v>
      </c>
    </row>
    <row r="153" spans="5:22">
      <c r="E153" t="s">
        <v>344</v>
      </c>
      <c r="F153" t="s">
        <v>345</v>
      </c>
      <c r="G153" s="5">
        <v>39.868882309999996</v>
      </c>
      <c r="H153" s="6">
        <v>7.9840479180942001</v>
      </c>
      <c r="I153" s="5">
        <f t="shared" si="24"/>
        <v>11.56872641271686</v>
      </c>
      <c r="J153" s="5">
        <v>1.153810518</v>
      </c>
      <c r="K153" s="7">
        <v>2.8754922458041382E-3</v>
      </c>
      <c r="L153" s="8">
        <f t="shared" si="20"/>
        <v>34.505906949649656</v>
      </c>
      <c r="M153" s="4">
        <f t="shared" si="21"/>
        <v>690118.13899299316</v>
      </c>
      <c r="N153" s="4">
        <f t="shared" si="25"/>
        <v>1728742.4776822357</v>
      </c>
      <c r="O153" s="9">
        <f t="shared" si="26"/>
        <v>239992185.14817679</v>
      </c>
      <c r="P153" s="4">
        <v>32971854</v>
      </c>
      <c r="Q153" s="4">
        <v>6924089.3399999989</v>
      </c>
      <c r="R153" s="10">
        <f t="shared" si="27"/>
        <v>0.24967073542731555</v>
      </c>
      <c r="S153" s="9">
        <v>578.436320635843</v>
      </c>
      <c r="T153" s="10">
        <f t="shared" si="22"/>
        <v>6.8925274723714347E-2</v>
      </c>
      <c r="U153" s="11">
        <f t="shared" si="23"/>
        <v>1.9947062050524075E-3</v>
      </c>
      <c r="V153" s="10">
        <f t="shared" si="28"/>
        <v>5.2430854439736253E-2</v>
      </c>
    </row>
    <row r="154" spans="5:22">
      <c r="E154" t="s">
        <v>346</v>
      </c>
      <c r="F154" t="s">
        <v>347</v>
      </c>
      <c r="G154" s="5">
        <v>53.711497207499995</v>
      </c>
      <c r="H154" s="6">
        <v>8.76941734334366</v>
      </c>
      <c r="I154" s="5">
        <f t="shared" si="24"/>
        <v>5.4201538735557682</v>
      </c>
      <c r="J154" s="5">
        <v>1.7718996186666667</v>
      </c>
      <c r="K154" s="7">
        <v>6.6983164944923437E-4</v>
      </c>
      <c r="L154" s="8">
        <f t="shared" si="20"/>
        <v>8.0379797933908126</v>
      </c>
      <c r="M154" s="4">
        <f t="shared" si="21"/>
        <v>160759.59586781624</v>
      </c>
      <c r="N154" s="4">
        <f t="shared" si="25"/>
        <v>366636.89176531037</v>
      </c>
      <c r="O154" s="9">
        <f t="shared" si="26"/>
        <v>23846740.429082327</v>
      </c>
      <c r="P154" s="4">
        <v>109581078</v>
      </c>
      <c r="Q154" s="4">
        <v>58077971.340000004</v>
      </c>
      <c r="R154" s="10">
        <f t="shared" si="27"/>
        <v>6.3128391592561835E-3</v>
      </c>
      <c r="S154" s="9">
        <v>271.00769367778838</v>
      </c>
      <c r="T154" s="10">
        <f t="shared" si="22"/>
        <v>0.19819178001403787</v>
      </c>
      <c r="U154" s="11">
        <f t="shared" si="23"/>
        <v>6.5381893577285202E-3</v>
      </c>
      <c r="V154" s="10">
        <f t="shared" si="28"/>
        <v>3.3458047544057778E-3</v>
      </c>
    </row>
    <row r="155" spans="5:22">
      <c r="E155" t="s">
        <v>348</v>
      </c>
      <c r="F155" t="s">
        <v>349</v>
      </c>
      <c r="G155" s="5">
        <v>16.659235895999998</v>
      </c>
      <c r="H155" s="6">
        <v>55.403268607352302</v>
      </c>
      <c r="I155" s="5">
        <f t="shared" si="24"/>
        <v>25.780803699017476</v>
      </c>
      <c r="J155" s="5">
        <v>0.63955374999999992</v>
      </c>
      <c r="K155" s="7">
        <v>6.8793835259615434E-4</v>
      </c>
      <c r="L155" s="8">
        <f t="shared" si="20"/>
        <v>8.2552602311538514</v>
      </c>
      <c r="M155" s="4">
        <f t="shared" si="21"/>
        <v>165105.20462307704</v>
      </c>
      <c r="N155" s="4">
        <f t="shared" si="25"/>
        <v>59601.250530250021</v>
      </c>
      <c r="O155" s="9">
        <f t="shared" si="26"/>
        <v>18438817.681636047</v>
      </c>
      <c r="P155" s="4">
        <v>37846611</v>
      </c>
      <c r="Q155" s="4">
        <v>15138644.4</v>
      </c>
      <c r="R155" s="10">
        <f t="shared" si="27"/>
        <v>3.9370269196791503E-3</v>
      </c>
      <c r="S155" s="9">
        <v>1289.0401849508737</v>
      </c>
      <c r="T155" s="10">
        <f t="shared" si="22"/>
        <v>1.2923752176612627E-2</v>
      </c>
      <c r="U155" s="11">
        <f t="shared" si="23"/>
        <v>4.9614725550574965E-4</v>
      </c>
      <c r="V155" s="10">
        <f t="shared" si="28"/>
        <v>1.5748107678716602E-3</v>
      </c>
    </row>
    <row r="156" spans="5:22">
      <c r="E156" t="s">
        <v>350</v>
      </c>
      <c r="F156" t="s">
        <v>351</v>
      </c>
      <c r="G156" s="5">
        <v>33.310133725</v>
      </c>
      <c r="H156" s="6">
        <v>37.992336424435301</v>
      </c>
      <c r="I156" s="5">
        <f t="shared" si="24"/>
        <v>39.270924204698552</v>
      </c>
      <c r="J156" s="5">
        <v>3.8453349999999995</v>
      </c>
      <c r="K156" s="7">
        <v>2.0575428771996523E-4</v>
      </c>
      <c r="L156" s="8">
        <f t="shared" si="20"/>
        <v>2.4690514526395826</v>
      </c>
      <c r="M156" s="4">
        <f t="shared" si="21"/>
        <v>49381.029052791651</v>
      </c>
      <c r="N156" s="4">
        <f t="shared" si="25"/>
        <v>25995.257833646447</v>
      </c>
      <c r="O156" s="9">
        <f t="shared" si="26"/>
        <v>12250293.600800712</v>
      </c>
      <c r="P156" s="4">
        <v>10196709</v>
      </c>
      <c r="Q156" s="4">
        <v>3466881.0599999996</v>
      </c>
      <c r="R156" s="10">
        <f t="shared" si="27"/>
        <v>7.4981683489442957E-3</v>
      </c>
      <c r="S156" s="9">
        <v>1963.5462102349277</v>
      </c>
      <c r="T156" s="10">
        <f t="shared" si="22"/>
        <v>1.6964272881061771E-2</v>
      </c>
      <c r="U156" s="11">
        <f t="shared" si="23"/>
        <v>1.9583623649681897E-3</v>
      </c>
      <c r="V156" s="10">
        <f t="shared" si="28"/>
        <v>2.5493772386410603E-3</v>
      </c>
    </row>
    <row r="157" spans="5:22">
      <c r="E157" t="s">
        <v>352</v>
      </c>
      <c r="F157" t="s">
        <v>353</v>
      </c>
      <c r="G157" s="5">
        <v>46.49</v>
      </c>
      <c r="H157" s="6">
        <v>47.874082504067196</v>
      </c>
      <c r="I157" s="5">
        <f t="shared" si="24"/>
        <v>52.703155783334182</v>
      </c>
      <c r="J157" s="5">
        <v>4</v>
      </c>
      <c r="K157" s="7">
        <v>1.9927846490424482E-5</v>
      </c>
      <c r="L157" s="8">
        <f t="shared" si="20"/>
        <v>0.23913415788509379</v>
      </c>
      <c r="M157" s="4">
        <f t="shared" si="21"/>
        <v>4782.6831577018756</v>
      </c>
      <c r="N157" s="4">
        <f t="shared" si="25"/>
        <v>1998.0260331027994</v>
      </c>
      <c r="O157" s="9">
        <f t="shared" si="26"/>
        <v>1263627.3273812886</v>
      </c>
      <c r="P157" s="4">
        <v>2860853</v>
      </c>
      <c r="Q157" s="4" t="s">
        <v>41</v>
      </c>
      <c r="R157" s="10" t="str">
        <f t="shared" si="27"/>
        <v/>
      </c>
      <c r="S157" s="9">
        <v>2635.1577891667089</v>
      </c>
      <c r="T157" s="10">
        <f t="shared" si="22"/>
        <v>1.7642207305810367E-2</v>
      </c>
      <c r="U157" s="11">
        <f t="shared" si="23"/>
        <v>1.5179356683854906E-3</v>
      </c>
      <c r="V157" s="10">
        <f t="shared" si="28"/>
        <v>6.9840220140734229E-4</v>
      </c>
    </row>
    <row r="158" spans="5:22">
      <c r="E158" t="s">
        <v>354</v>
      </c>
      <c r="F158" t="s">
        <v>355</v>
      </c>
      <c r="G158" s="5">
        <v>116.72616499999999</v>
      </c>
      <c r="H158" s="6">
        <v>23.975950123090399</v>
      </c>
      <c r="I158" s="5">
        <f t="shared" si="24"/>
        <v>109.84677816847461</v>
      </c>
      <c r="J158" s="5">
        <v>3.2042476666666664</v>
      </c>
      <c r="K158" s="7">
        <v>2.6083660092430058E-5</v>
      </c>
      <c r="L158" s="8">
        <f t="shared" si="20"/>
        <v>0.3130039211091607</v>
      </c>
      <c r="M158" s="4">
        <f t="shared" si="21"/>
        <v>6260.0784221832137</v>
      </c>
      <c r="N158" s="4">
        <f t="shared" si="25"/>
        <v>5221.9648356328125</v>
      </c>
      <c r="O158" s="9">
        <f t="shared" si="26"/>
        <v>6883392.1548399907</v>
      </c>
      <c r="P158" s="4">
        <v>2881053</v>
      </c>
      <c r="Q158" s="4">
        <v>115242.1200000001</v>
      </c>
      <c r="R158" s="10">
        <f t="shared" si="27"/>
        <v>4.5312988303519652E-2</v>
      </c>
      <c r="S158" s="9">
        <v>5492.3389084237306</v>
      </c>
      <c r="T158" s="10">
        <f t="shared" si="22"/>
        <v>2.1252542304149205E-2</v>
      </c>
      <c r="U158" s="11">
        <f t="shared" si="23"/>
        <v>5.8340312207468405E-4</v>
      </c>
      <c r="V158" s="10">
        <f t="shared" si="28"/>
        <v>1.8125195321407877E-3</v>
      </c>
    </row>
    <row r="159" spans="5:22">
      <c r="E159" t="s">
        <v>356</v>
      </c>
      <c r="F159" t="s">
        <v>357</v>
      </c>
      <c r="G159" s="5">
        <v>30.993980016666665</v>
      </c>
      <c r="H159" s="6">
        <v>16.351861610481802</v>
      </c>
      <c r="I159" s="5" t="str">
        <f t="shared" si="24"/>
        <v/>
      </c>
      <c r="J159" s="5">
        <v>0.76044668857142861</v>
      </c>
      <c r="K159" s="7">
        <v>5.614707113360474E-6</v>
      </c>
      <c r="L159" s="8">
        <f t="shared" si="20"/>
        <v>6.7376485360325686E-2</v>
      </c>
      <c r="M159" s="4">
        <f t="shared" si="21"/>
        <v>1347.5297072065136</v>
      </c>
      <c r="N159" s="4">
        <f t="shared" si="25"/>
        <v>1648.1667216932974</v>
      </c>
      <c r="O159" s="9" t="str">
        <f t="shared" si="26"/>
        <v/>
      </c>
      <c r="P159" s="4">
        <v>895312</v>
      </c>
      <c r="Q159" s="4">
        <v>0</v>
      </c>
      <c r="R159" s="10" t="str">
        <f t="shared" si="27"/>
        <v/>
      </c>
      <c r="S159" s="9" t="s">
        <v>41</v>
      </c>
      <c r="T159" s="10" t="str">
        <f t="shared" si="22"/>
        <v/>
      </c>
      <c r="U159" s="11" t="str">
        <f t="shared" si="23"/>
        <v/>
      </c>
    </row>
    <row r="160" spans="5:22">
      <c r="E160" t="s">
        <v>358</v>
      </c>
      <c r="F160" t="s">
        <v>359</v>
      </c>
      <c r="G160" s="5">
        <v>10.589240500000001</v>
      </c>
      <c r="H160" s="6">
        <v>61.081538971650502</v>
      </c>
      <c r="I160" s="5">
        <f t="shared" si="24"/>
        <v>20.666482226218299</v>
      </c>
      <c r="J160" s="5">
        <v>1.1831799999999999</v>
      </c>
      <c r="K160" s="7">
        <v>5.1707088752044755E-4</v>
      </c>
      <c r="L160" s="8">
        <f t="shared" si="20"/>
        <v>6.2048506502453709</v>
      </c>
      <c r="M160" s="4">
        <f t="shared" si="21"/>
        <v>124097.01300490742</v>
      </c>
      <c r="N160" s="4">
        <f t="shared" si="25"/>
        <v>40633.230627179844</v>
      </c>
      <c r="O160" s="9">
        <f t="shared" si="26"/>
        <v>10076951.262605295</v>
      </c>
      <c r="P160" s="4">
        <v>19237691</v>
      </c>
      <c r="Q160" s="4">
        <v>8656960.9499999993</v>
      </c>
      <c r="R160" s="10">
        <f t="shared" si="27"/>
        <v>4.6937061241081202E-3</v>
      </c>
      <c r="S160" s="9">
        <v>1033.324111310915</v>
      </c>
      <c r="T160" s="10">
        <f t="shared" si="22"/>
        <v>1.0247743553149146E-2</v>
      </c>
      <c r="U160" s="11">
        <f t="shared" si="23"/>
        <v>1.1450231220279685E-3</v>
      </c>
      <c r="V160" s="10">
        <f>IFERROR(N160/P160,"")</f>
        <v>2.1121677558486539E-3</v>
      </c>
    </row>
    <row r="161" spans="5:22">
      <c r="E161" t="s">
        <v>360</v>
      </c>
      <c r="F161" s="1" t="s">
        <v>361</v>
      </c>
      <c r="G161" s="5">
        <v>7.5019999999999998</v>
      </c>
      <c r="H161" s="6">
        <v>24.979727195210899</v>
      </c>
      <c r="I161" s="5">
        <f t="shared" si="24"/>
        <v>19.308333333333334</v>
      </c>
      <c r="J161" s="5">
        <v>0.28983774000000007</v>
      </c>
      <c r="K161" s="7">
        <v>3.6790249084133031E-2</v>
      </c>
      <c r="L161" s="8">
        <f t="shared" si="20"/>
        <v>441.48298900959639</v>
      </c>
      <c r="M161" s="4">
        <f t="shared" si="21"/>
        <v>8829659.7801919281</v>
      </c>
      <c r="N161" s="4">
        <f t="shared" si="25"/>
        <v>7069460.535889877</v>
      </c>
      <c r="O161" s="9">
        <f t="shared" si="26"/>
        <v>1637994006.1656847</v>
      </c>
      <c r="P161" s="4">
        <v>145934462</v>
      </c>
      <c r="Q161" s="4">
        <v>37942960.120000005</v>
      </c>
      <c r="R161" s="10">
        <f t="shared" si="27"/>
        <v>0.18631810785272693</v>
      </c>
      <c r="S161" s="9">
        <v>965.41666666666663</v>
      </c>
      <c r="T161" s="10">
        <f t="shared" si="22"/>
        <v>7.7707380233059996E-3</v>
      </c>
      <c r="U161" s="11">
        <f t="shared" si="23"/>
        <v>3.0022036081139413E-4</v>
      </c>
      <c r="V161" s="10">
        <f>IFERROR(N161/P161,"")</f>
        <v>4.8442708041709005E-2</v>
      </c>
    </row>
    <row r="162" spans="5:22">
      <c r="E162" t="s">
        <v>362</v>
      </c>
      <c r="F162" t="s">
        <v>363</v>
      </c>
      <c r="G162" s="5">
        <v>52.169086583333325</v>
      </c>
      <c r="H162" s="6">
        <v>6.3042930158467003</v>
      </c>
      <c r="I162" s="5" t="str">
        <f t="shared" si="24"/>
        <v/>
      </c>
      <c r="J162" s="5">
        <v>2.3604440999999996</v>
      </c>
      <c r="K162" s="7" t="s">
        <v>41</v>
      </c>
      <c r="L162" s="8" t="str">
        <f t="shared" si="20"/>
        <v/>
      </c>
      <c r="M162" s="4" t="str">
        <f t="shared" si="21"/>
        <v/>
      </c>
      <c r="N162" s="4" t="str">
        <f t="shared" si="25"/>
        <v/>
      </c>
      <c r="O162" s="9" t="str">
        <f t="shared" si="26"/>
        <v/>
      </c>
      <c r="P162" s="4" t="s">
        <v>41</v>
      </c>
      <c r="Q162" s="4" t="s">
        <v>41</v>
      </c>
      <c r="R162" s="10" t="str">
        <f t="shared" si="27"/>
        <v/>
      </c>
      <c r="S162" s="9" t="s">
        <v>41</v>
      </c>
      <c r="T162" s="10" t="str">
        <f t="shared" si="22"/>
        <v/>
      </c>
      <c r="U162" s="11" t="str">
        <f t="shared" si="23"/>
        <v/>
      </c>
    </row>
    <row r="163" spans="5:22">
      <c r="E163" t="s">
        <v>364</v>
      </c>
      <c r="F163" t="s">
        <v>365</v>
      </c>
      <c r="G163" s="5">
        <v>69.207276266666668</v>
      </c>
      <c r="H163" s="6" t="s">
        <v>41</v>
      </c>
      <c r="I163" s="5" t="str">
        <f t="shared" si="24"/>
        <v/>
      </c>
      <c r="J163" s="5">
        <v>39.865961538461541</v>
      </c>
      <c r="K163" s="7">
        <v>8.7857075038075818E-7</v>
      </c>
      <c r="L163" s="8">
        <f t="shared" si="20"/>
        <v>1.0542849004569099E-2</v>
      </c>
      <c r="M163" s="4">
        <f t="shared" si="21"/>
        <v>210.85698009138198</v>
      </c>
      <c r="N163" s="4" t="str">
        <f t="shared" si="25"/>
        <v/>
      </c>
      <c r="O163" s="9" t="str">
        <f t="shared" si="26"/>
        <v/>
      </c>
      <c r="P163" s="4">
        <v>6077</v>
      </c>
      <c r="Q163" s="4">
        <v>4436.21</v>
      </c>
      <c r="R163" s="10" t="str">
        <f t="shared" si="27"/>
        <v/>
      </c>
      <c r="S163" s="9" t="s">
        <v>41</v>
      </c>
      <c r="T163" s="10" t="str">
        <f t="shared" si="22"/>
        <v/>
      </c>
      <c r="U163" s="11" t="str">
        <f t="shared" si="23"/>
        <v/>
      </c>
    </row>
    <row r="164" spans="5:22">
      <c r="E164" t="s">
        <v>366</v>
      </c>
      <c r="F164" t="s">
        <v>367</v>
      </c>
      <c r="G164" s="5">
        <v>81.822721616999999</v>
      </c>
      <c r="H164" s="6">
        <v>7.1070432291532004</v>
      </c>
      <c r="I164" s="5" t="str">
        <f t="shared" si="24"/>
        <v/>
      </c>
      <c r="J164" s="5">
        <v>3.7002090000000001</v>
      </c>
      <c r="K164" s="7">
        <v>5.8183493402699215E-7</v>
      </c>
      <c r="L164" s="8">
        <f t="shared" si="20"/>
        <v>6.9820192083239058E-3</v>
      </c>
      <c r="M164" s="4">
        <f t="shared" si="21"/>
        <v>139.64038416647813</v>
      </c>
      <c r="N164" s="4">
        <f t="shared" si="25"/>
        <v>392.96337355504221</v>
      </c>
      <c r="O164" s="9" t="str">
        <f t="shared" si="26"/>
        <v/>
      </c>
      <c r="P164" s="4" t="s">
        <v>41</v>
      </c>
      <c r="Q164" s="4" t="s">
        <v>41</v>
      </c>
      <c r="R164" s="10" t="str">
        <f t="shared" si="27"/>
        <v/>
      </c>
      <c r="S164" s="9" t="s">
        <v>41</v>
      </c>
      <c r="T164" s="10" t="str">
        <f t="shared" si="22"/>
        <v/>
      </c>
      <c r="U164" s="11" t="str">
        <f t="shared" si="23"/>
        <v/>
      </c>
    </row>
    <row r="165" spans="5:22">
      <c r="E165" t="s">
        <v>368</v>
      </c>
      <c r="F165" t="s">
        <v>369</v>
      </c>
      <c r="G165" s="5">
        <v>49.952821499999999</v>
      </c>
      <c r="H165" s="6">
        <v>16.3488358334453</v>
      </c>
      <c r="I165" s="5" t="str">
        <f t="shared" si="24"/>
        <v/>
      </c>
      <c r="J165" s="5">
        <v>2.6209813749999999</v>
      </c>
      <c r="K165" s="7">
        <v>1.3731304443037015E-6</v>
      </c>
      <c r="L165" s="8">
        <f t="shared" si="20"/>
        <v>1.6477565331644416E-2</v>
      </c>
      <c r="M165" s="4">
        <f t="shared" si="21"/>
        <v>329.55130663288833</v>
      </c>
      <c r="N165" s="4">
        <f t="shared" si="25"/>
        <v>403.14956978002726</v>
      </c>
      <c r="O165" s="9" t="str">
        <f t="shared" si="26"/>
        <v/>
      </c>
      <c r="P165" s="4">
        <v>183627</v>
      </c>
      <c r="Q165" s="4">
        <v>148737.87</v>
      </c>
      <c r="R165" s="10">
        <f t="shared" si="27"/>
        <v>2.7104702372033919E-3</v>
      </c>
      <c r="S165" s="9" t="s">
        <v>41</v>
      </c>
      <c r="T165" s="10" t="str">
        <f t="shared" si="22"/>
        <v/>
      </c>
      <c r="U165" s="11" t="str">
        <f t="shared" si="23"/>
        <v/>
      </c>
    </row>
    <row r="166" spans="5:22">
      <c r="E166" t="s">
        <v>370</v>
      </c>
      <c r="F166" t="s">
        <v>371</v>
      </c>
      <c r="G166" s="5">
        <v>24.663476029999998</v>
      </c>
      <c r="H166" s="6">
        <v>14.487150391504599</v>
      </c>
      <c r="I166" s="5" t="str">
        <f t="shared" si="24"/>
        <v/>
      </c>
      <c r="J166" s="5">
        <v>3.4608014999999996</v>
      </c>
      <c r="K166" s="7">
        <v>3.9851707810067954E-7</v>
      </c>
      <c r="L166" s="8">
        <f t="shared" si="20"/>
        <v>4.7822049372081548E-3</v>
      </c>
      <c r="M166" s="4">
        <f t="shared" si="21"/>
        <v>95.644098744163102</v>
      </c>
      <c r="N166" s="4">
        <f t="shared" si="25"/>
        <v>132.03990592967088</v>
      </c>
      <c r="O166" s="9" t="str">
        <f t="shared" si="26"/>
        <v/>
      </c>
      <c r="P166" s="4" t="s">
        <v>41</v>
      </c>
      <c r="Q166" s="4" t="s">
        <v>41</v>
      </c>
      <c r="R166" s="10" t="str">
        <f t="shared" si="27"/>
        <v/>
      </c>
      <c r="S166" s="9" t="s">
        <v>41</v>
      </c>
      <c r="T166" s="10" t="str">
        <f t="shared" si="22"/>
        <v/>
      </c>
      <c r="U166" s="11" t="str">
        <f t="shared" si="23"/>
        <v/>
      </c>
    </row>
    <row r="167" spans="5:22">
      <c r="E167" t="s">
        <v>372</v>
      </c>
      <c r="F167" t="s">
        <v>373</v>
      </c>
      <c r="G167" s="5">
        <v>44.402507999999997</v>
      </c>
      <c r="H167" s="6">
        <v>15.693952220034999</v>
      </c>
      <c r="I167" s="5" t="str">
        <f t="shared" si="24"/>
        <v/>
      </c>
      <c r="J167" s="5">
        <v>2.4051358499999997</v>
      </c>
      <c r="K167" s="7">
        <v>8.7857075038075818E-7</v>
      </c>
      <c r="L167" s="8">
        <f t="shared" si="20"/>
        <v>1.0542849004569099E-2</v>
      </c>
      <c r="M167" s="4">
        <f t="shared" si="21"/>
        <v>210.85698009138198</v>
      </c>
      <c r="N167" s="4">
        <f t="shared" si="25"/>
        <v>268.71112787281282</v>
      </c>
      <c r="O167" s="9" t="str">
        <f t="shared" si="26"/>
        <v/>
      </c>
      <c r="P167" s="4" t="s">
        <v>41</v>
      </c>
      <c r="Q167" s="4" t="s">
        <v>41</v>
      </c>
      <c r="R167" s="10" t="str">
        <f t="shared" si="27"/>
        <v/>
      </c>
      <c r="S167" s="9" t="s">
        <v>41</v>
      </c>
      <c r="T167" s="10" t="str">
        <f t="shared" si="22"/>
        <v/>
      </c>
      <c r="U167" s="11" t="str">
        <f t="shared" si="23"/>
        <v/>
      </c>
    </row>
    <row r="168" spans="5:22">
      <c r="E168" t="s">
        <v>374</v>
      </c>
      <c r="F168" t="s">
        <v>375</v>
      </c>
      <c r="G168" s="5">
        <v>192.83590041666668</v>
      </c>
      <c r="H168" s="6" t="s">
        <v>41</v>
      </c>
      <c r="I168" s="5">
        <f t="shared" si="24"/>
        <v>6.9808805768808497</v>
      </c>
      <c r="J168" s="5">
        <v>0.56102249999999998</v>
      </c>
      <c r="K168" s="7">
        <v>6.3594558289150236E-6</v>
      </c>
      <c r="L168" s="8">
        <f t="shared" si="20"/>
        <v>7.6313469946980281E-2</v>
      </c>
      <c r="M168" s="4">
        <f t="shared" si="21"/>
        <v>1526.2693989396057</v>
      </c>
      <c r="N168" s="4" t="str">
        <f t="shared" si="25"/>
        <v/>
      </c>
      <c r="O168" s="9" t="str">
        <f t="shared" si="26"/>
        <v/>
      </c>
      <c r="P168" s="4">
        <v>198414</v>
      </c>
      <c r="Q168" s="4">
        <v>162699.48000000001</v>
      </c>
      <c r="R168" s="10" t="str">
        <f t="shared" si="27"/>
        <v/>
      </c>
      <c r="S168" s="9">
        <v>349.04402884404249</v>
      </c>
      <c r="T168" s="10">
        <f t="shared" si="22"/>
        <v>0.55246869873493332</v>
      </c>
      <c r="U168" s="11">
        <f t="shared" si="23"/>
        <v>1.6073115528089216E-3</v>
      </c>
    </row>
    <row r="169" spans="5:22">
      <c r="E169" t="s">
        <v>376</v>
      </c>
      <c r="F169" t="s">
        <v>377</v>
      </c>
      <c r="G169" s="5">
        <v>53.403019999999998</v>
      </c>
      <c r="H169" s="6">
        <v>24.263273605176199</v>
      </c>
      <c r="I169" s="5">
        <f t="shared" si="24"/>
        <v>81.658570003170567</v>
      </c>
      <c r="J169" s="5">
        <v>0.43383266666666664</v>
      </c>
      <c r="K169" s="7">
        <v>1.338220348262082E-7</v>
      </c>
      <c r="L169" s="8">
        <f t="shared" si="20"/>
        <v>1.6058644179144984E-3</v>
      </c>
      <c r="M169" s="4">
        <f t="shared" si="21"/>
        <v>32.117288358289969</v>
      </c>
      <c r="N169" s="4">
        <f t="shared" si="25"/>
        <v>26.473994301773224</v>
      </c>
      <c r="O169" s="9">
        <f t="shared" si="26"/>
        <v>25941.942203458653</v>
      </c>
      <c r="P169" s="4">
        <v>33931</v>
      </c>
      <c r="Q169" s="4">
        <v>1017.9300000000009</v>
      </c>
      <c r="R169" s="10">
        <f t="shared" si="27"/>
        <v>2.6007676659272446E-2</v>
      </c>
      <c r="S169" s="9">
        <v>4082.9285001585281</v>
      </c>
      <c r="T169" s="10">
        <f t="shared" si="22"/>
        <v>1.3079587359398166E-2</v>
      </c>
      <c r="U169" s="11">
        <f t="shared" si="23"/>
        <v>1.0625526914072147E-4</v>
      </c>
      <c r="V169" s="10">
        <f>IFERROR(N169/P169,"")</f>
        <v>7.802302997781741E-4</v>
      </c>
    </row>
    <row r="170" spans="5:22">
      <c r="E170" t="s">
        <v>378</v>
      </c>
      <c r="F170" t="s">
        <v>379</v>
      </c>
      <c r="G170" s="5">
        <v>74</v>
      </c>
      <c r="H170" s="6">
        <v>1.9924761525741901</v>
      </c>
      <c r="I170" s="5" t="str">
        <f t="shared" si="24"/>
        <v/>
      </c>
      <c r="J170" s="5">
        <v>30.965899999999998</v>
      </c>
      <c r="K170" s="7" t="s">
        <v>41</v>
      </c>
      <c r="L170" s="8" t="str">
        <f t="shared" si="20"/>
        <v/>
      </c>
      <c r="M170" s="4" t="str">
        <f t="shared" si="21"/>
        <v/>
      </c>
      <c r="N170" s="4" t="str">
        <f t="shared" si="25"/>
        <v/>
      </c>
      <c r="O170" s="9" t="str">
        <f t="shared" si="26"/>
        <v/>
      </c>
      <c r="P170" s="4" t="s">
        <v>41</v>
      </c>
      <c r="Q170" s="4" t="s">
        <v>41</v>
      </c>
      <c r="R170" s="10" t="str">
        <f t="shared" si="27"/>
        <v/>
      </c>
      <c r="S170" s="9" t="s">
        <v>41</v>
      </c>
      <c r="T170" s="10" t="str">
        <f t="shared" si="22"/>
        <v/>
      </c>
      <c r="U170" s="11" t="str">
        <f t="shared" si="23"/>
        <v/>
      </c>
    </row>
    <row r="171" spans="5:22">
      <c r="E171" t="s">
        <v>380</v>
      </c>
      <c r="F171" t="s">
        <v>381</v>
      </c>
      <c r="G171" s="5">
        <v>107.2699691</v>
      </c>
      <c r="H171" s="6">
        <v>12.668875611209801</v>
      </c>
      <c r="I171" s="5">
        <f t="shared" si="24"/>
        <v>38.898272430119711</v>
      </c>
      <c r="J171" s="5">
        <v>1.4688523639166668</v>
      </c>
      <c r="K171" s="7">
        <v>4.8292299524240346E-3</v>
      </c>
      <c r="L171" s="8">
        <f t="shared" si="20"/>
        <v>57.950759429088414</v>
      </c>
      <c r="M171" s="4">
        <f t="shared" si="21"/>
        <v>1159015.1885817682</v>
      </c>
      <c r="N171" s="4">
        <f t="shared" si="25"/>
        <v>1829704.8990776052</v>
      </c>
      <c r="O171" s="9">
        <f t="shared" si="26"/>
        <v>854068315.57254457</v>
      </c>
      <c r="P171" s="4">
        <v>34813871</v>
      </c>
      <c r="Q171" s="4">
        <v>5570219.3600000013</v>
      </c>
      <c r="R171" s="10">
        <f t="shared" si="27"/>
        <v>0.32847986422524028</v>
      </c>
      <c r="S171" s="9">
        <v>1944.9136215059855</v>
      </c>
      <c r="T171" s="10">
        <f t="shared" si="22"/>
        <v>5.5154104487652629E-2</v>
      </c>
      <c r="U171" s="11">
        <f t="shared" si="23"/>
        <v>7.5522755749908577E-4</v>
      </c>
      <c r="V171" s="10">
        <f>IFERROR(N171/P171,"")</f>
        <v>5.2556778276038454E-2</v>
      </c>
    </row>
    <row r="172" spans="5:22">
      <c r="E172" t="s">
        <v>382</v>
      </c>
      <c r="F172" t="s">
        <v>383</v>
      </c>
      <c r="G172" s="5">
        <v>41.3587104</v>
      </c>
      <c r="H172" s="6">
        <v>5.9297573465537399</v>
      </c>
      <c r="I172" s="5">
        <f t="shared" si="24"/>
        <v>2.4426516773365146</v>
      </c>
      <c r="J172" s="5">
        <v>0.93924792000000001</v>
      </c>
      <c r="K172" s="7">
        <v>4.3251281655830488E-4</v>
      </c>
      <c r="L172" s="8">
        <f t="shared" si="20"/>
        <v>5.1901537986996589</v>
      </c>
      <c r="M172" s="4">
        <f t="shared" si="21"/>
        <v>103803.07597399318</v>
      </c>
      <c r="N172" s="4">
        <f t="shared" si="25"/>
        <v>350109.01764579461</v>
      </c>
      <c r="O172" s="9">
        <f t="shared" si="26"/>
        <v>10262332.550437674</v>
      </c>
      <c r="P172" s="4">
        <v>16743927</v>
      </c>
      <c r="Q172" s="4">
        <v>8539402.7699999996</v>
      </c>
      <c r="R172" s="10">
        <f t="shared" si="27"/>
        <v>4.0999239299939309E-2</v>
      </c>
      <c r="S172" s="9">
        <v>122.13258386682573</v>
      </c>
      <c r="T172" s="10">
        <f t="shared" si="22"/>
        <v>0.33863780729553583</v>
      </c>
      <c r="U172" s="11">
        <f t="shared" si="23"/>
        <v>7.6903958817751937E-3</v>
      </c>
      <c r="V172" s="10">
        <f>IFERROR(N172/P172,"")</f>
        <v>2.0909612042969049E-2</v>
      </c>
    </row>
    <row r="173" spans="5:22">
      <c r="E173" t="s">
        <v>384</v>
      </c>
      <c r="F173" t="s">
        <v>385</v>
      </c>
      <c r="G173" s="5">
        <v>18.238441266666669</v>
      </c>
      <c r="H173" s="6">
        <v>24.7403732137705</v>
      </c>
      <c r="I173" s="5">
        <f t="shared" si="24"/>
        <v>12.087336429566538</v>
      </c>
      <c r="J173" s="5">
        <v>1.3015464886666668</v>
      </c>
      <c r="K173" s="7">
        <v>1.9647402052223469E-4</v>
      </c>
      <c r="L173" s="8">
        <f t="shared" si="20"/>
        <v>2.3576882462668163</v>
      </c>
      <c r="M173" s="4">
        <f t="shared" si="21"/>
        <v>47153.764925336327</v>
      </c>
      <c r="N173" s="4">
        <f t="shared" si="25"/>
        <v>38118.879224578981</v>
      </c>
      <c r="O173" s="9">
        <f t="shared" si="26"/>
        <v>5529068.610066006</v>
      </c>
      <c r="P173" s="4">
        <v>8737371</v>
      </c>
      <c r="Q173" s="4">
        <v>3844443.2399999998</v>
      </c>
      <c r="R173" s="10">
        <f t="shared" si="27"/>
        <v>9.9153185116550146E-3</v>
      </c>
      <c r="S173" s="9">
        <v>604.36682147832687</v>
      </c>
      <c r="T173" s="10">
        <f t="shared" si="22"/>
        <v>3.0177767240852277E-2</v>
      </c>
      <c r="U173" s="11">
        <f t="shared" si="23"/>
        <v>2.1535703854208706E-3</v>
      </c>
      <c r="V173" s="10">
        <f>IFERROR(N173/P173,"")</f>
        <v>4.3627401451282067E-3</v>
      </c>
    </row>
    <row r="174" spans="5:22">
      <c r="E174" t="s">
        <v>386</v>
      </c>
      <c r="F174" t="s">
        <v>387</v>
      </c>
      <c r="G174" s="5">
        <v>70.556208611999992</v>
      </c>
      <c r="H174" s="6">
        <v>3.9579533514131202</v>
      </c>
      <c r="I174" s="5">
        <f t="shared" si="24"/>
        <v>27.318041513342177</v>
      </c>
      <c r="J174" s="5">
        <v>8.6373176879882809</v>
      </c>
      <c r="K174" s="7">
        <v>1.0356661825680459E-6</v>
      </c>
      <c r="L174" s="8">
        <f t="shared" si="20"/>
        <v>1.2427994190816551E-2</v>
      </c>
      <c r="M174" s="4">
        <f t="shared" si="21"/>
        <v>248.55988381633102</v>
      </c>
      <c r="N174" s="4">
        <f t="shared" si="25"/>
        <v>49.711976763266208</v>
      </c>
      <c r="O174" s="9">
        <f t="shared" si="26"/>
        <v>16296.406139150495</v>
      </c>
      <c r="P174" s="4">
        <v>98347</v>
      </c>
      <c r="Q174" s="4">
        <v>43272.679999999993</v>
      </c>
      <c r="R174" s="10">
        <f t="shared" si="27"/>
        <v>1.1488074407054571E-3</v>
      </c>
      <c r="S174" s="9">
        <v>1365.9020756671089</v>
      </c>
      <c r="T174" s="10">
        <f t="shared" si="22"/>
        <v>5.1655393068745593E-2</v>
      </c>
      <c r="U174" s="11">
        <f t="shared" si="23"/>
        <v>6.3235262921537043E-3</v>
      </c>
      <c r="V174" s="10">
        <f>IFERROR(N174/P174,"")</f>
        <v>5.05475273910401E-4</v>
      </c>
    </row>
    <row r="175" spans="5:22">
      <c r="E175" t="s">
        <v>388</v>
      </c>
      <c r="F175" t="s">
        <v>389</v>
      </c>
      <c r="G175" s="5">
        <v>33.42871640325</v>
      </c>
      <c r="H175" s="6">
        <v>72.745410290368199</v>
      </c>
      <c r="I175" s="5">
        <f t="shared" si="24"/>
        <v>110.3146323269664</v>
      </c>
      <c r="J175" s="5">
        <v>1.0899753333333333</v>
      </c>
      <c r="K175" s="7">
        <v>1.5709543218728788E-6</v>
      </c>
      <c r="L175" s="8">
        <f t="shared" si="20"/>
        <v>1.8851451862474545E-2</v>
      </c>
      <c r="M175" s="4">
        <f t="shared" si="21"/>
        <v>377.0290372494909</v>
      </c>
      <c r="N175" s="4">
        <f t="shared" si="25"/>
        <v>103.65713403623792</v>
      </c>
      <c r="O175" s="9">
        <f t="shared" si="26"/>
        <v>137218.78355129593</v>
      </c>
      <c r="P175" s="4">
        <v>5850342</v>
      </c>
      <c r="Q175" s="4" t="s">
        <v>41</v>
      </c>
      <c r="R175" s="10" t="str">
        <f t="shared" si="27"/>
        <v/>
      </c>
      <c r="S175" s="9">
        <v>5515.7316163483201</v>
      </c>
      <c r="T175" s="10">
        <f t="shared" si="22"/>
        <v>6.0606133018091656E-3</v>
      </c>
      <c r="U175" s="11">
        <f t="shared" si="23"/>
        <v>1.9761210463952006E-4</v>
      </c>
      <c r="V175" s="10">
        <f>IFERROR(N175/P175,"")</f>
        <v>1.7718132382045002E-5</v>
      </c>
    </row>
    <row r="176" spans="5:22">
      <c r="E176" t="s">
        <v>390</v>
      </c>
      <c r="F176" t="s">
        <v>391</v>
      </c>
      <c r="G176" s="5">
        <v>115</v>
      </c>
      <c r="H176" s="6">
        <v>4.6891154866603504</v>
      </c>
      <c r="I176" s="5" t="str">
        <f t="shared" si="24"/>
        <v/>
      </c>
      <c r="J176" s="5">
        <v>4.1691067500000001</v>
      </c>
      <c r="K176" s="7">
        <v>7.5638541423508979E-8</v>
      </c>
      <c r="L176" s="8">
        <f t="shared" si="20"/>
        <v>9.0766249708210773E-4</v>
      </c>
      <c r="M176" s="4">
        <f t="shared" si="21"/>
        <v>18.153249941642155</v>
      </c>
      <c r="N176" s="4">
        <f t="shared" si="25"/>
        <v>3.6306499883284311</v>
      </c>
      <c r="O176" s="9" t="str">
        <f t="shared" si="26"/>
        <v/>
      </c>
      <c r="P176" s="4">
        <v>42876</v>
      </c>
      <c r="Q176" s="4">
        <v>1715.0400000000016</v>
      </c>
      <c r="R176" s="10">
        <f t="shared" si="27"/>
        <v>2.1169477028689871E-3</v>
      </c>
      <c r="S176" s="9" t="s">
        <v>41</v>
      </c>
      <c r="T176" s="10" t="str">
        <f t="shared" si="22"/>
        <v/>
      </c>
      <c r="U176" s="11" t="str">
        <f t="shared" si="23"/>
        <v/>
      </c>
    </row>
    <row r="177" spans="5:22">
      <c r="E177" t="s">
        <v>392</v>
      </c>
      <c r="F177" t="s">
        <v>393</v>
      </c>
      <c r="G177" s="5">
        <v>19.297909499999999</v>
      </c>
      <c r="H177" s="6">
        <v>72.256642471117601</v>
      </c>
      <c r="I177" s="5" t="str">
        <f t="shared" si="24"/>
        <v/>
      </c>
      <c r="J177" s="5">
        <v>3.5495399999999995</v>
      </c>
      <c r="K177" s="7">
        <v>1.0802929220079163E-4</v>
      </c>
      <c r="L177" s="8">
        <f t="shared" si="20"/>
        <v>1.2963515064094995</v>
      </c>
      <c r="M177" s="4">
        <f t="shared" si="21"/>
        <v>25927.030128189988</v>
      </c>
      <c r="N177" s="4">
        <f t="shared" si="25"/>
        <v>7176.3727849805728</v>
      </c>
      <c r="O177" s="9" t="str">
        <f t="shared" si="26"/>
        <v/>
      </c>
      <c r="P177" s="4">
        <v>5459642</v>
      </c>
      <c r="Q177" s="4">
        <v>2511435.3199999998</v>
      </c>
      <c r="R177" s="10">
        <f t="shared" si="27"/>
        <v>2.8574786409313433E-3</v>
      </c>
      <c r="S177" s="9" t="s">
        <v>41</v>
      </c>
      <c r="T177" s="10" t="str">
        <f t="shared" si="22"/>
        <v/>
      </c>
      <c r="U177" s="11" t="str">
        <f t="shared" si="23"/>
        <v/>
      </c>
    </row>
    <row r="178" spans="5:22">
      <c r="E178" t="s">
        <v>394</v>
      </c>
      <c r="F178" t="s">
        <v>395</v>
      </c>
      <c r="G178" s="5">
        <v>36.411149999999999</v>
      </c>
      <c r="H178" s="6">
        <v>65.456887669443006</v>
      </c>
      <c r="I178" s="5">
        <f t="shared" si="24"/>
        <v>43.526522276975683</v>
      </c>
      <c r="J178" s="5">
        <v>1.7242876533333333</v>
      </c>
      <c r="K178" s="7">
        <v>4.5243484469938912E-5</v>
      </c>
      <c r="L178" s="8">
        <f t="shared" si="20"/>
        <v>0.54292181363926695</v>
      </c>
      <c r="M178" s="4">
        <f t="shared" si="21"/>
        <v>10858.436272785339</v>
      </c>
      <c r="N178" s="4">
        <f t="shared" si="25"/>
        <v>3317.7368064367474</v>
      </c>
      <c r="O178" s="9">
        <f t="shared" si="26"/>
        <v>1732914.540174135</v>
      </c>
      <c r="P178" s="4">
        <v>2078938</v>
      </c>
      <c r="Q178" s="4">
        <v>935522.09999999986</v>
      </c>
      <c r="R178" s="10">
        <f t="shared" si="27"/>
        <v>3.5464013158393029E-3</v>
      </c>
      <c r="S178" s="9">
        <v>2176.3261138487842</v>
      </c>
      <c r="T178" s="10">
        <f t="shared" si="22"/>
        <v>1.6730557873795713E-2</v>
      </c>
      <c r="U178" s="11">
        <f t="shared" si="23"/>
        <v>7.9229286565144831E-4</v>
      </c>
      <c r="V178" s="10">
        <f>IFERROR(N178/P178,"")</f>
        <v>1.5958805921276861E-3</v>
      </c>
    </row>
    <row r="179" spans="5:22">
      <c r="E179" t="s">
        <v>396</v>
      </c>
      <c r="F179" t="s">
        <v>397</v>
      </c>
      <c r="G179" s="5">
        <v>19.149999999999999</v>
      </c>
      <c r="H179" s="6">
        <v>1.14416411228604</v>
      </c>
      <c r="I179" s="5">
        <f t="shared" si="24"/>
        <v>0</v>
      </c>
      <c r="J179" s="5">
        <v>0.6</v>
      </c>
      <c r="K179" s="7">
        <v>1.4093031221521597E-3</v>
      </c>
      <c r="L179" s="8">
        <f t="shared" si="20"/>
        <v>16.911637465825915</v>
      </c>
      <c r="M179" s="4">
        <f t="shared" si="21"/>
        <v>338232.74931651831</v>
      </c>
      <c r="N179" s="4">
        <f t="shared" si="25"/>
        <v>67646.549863303662</v>
      </c>
      <c r="O179" s="9">
        <f t="shared" si="26"/>
        <v>0</v>
      </c>
      <c r="P179" s="4">
        <v>15893222</v>
      </c>
      <c r="Q179" s="4">
        <v>8423407.6600000001</v>
      </c>
      <c r="R179" s="10">
        <f t="shared" si="27"/>
        <v>8.0307819108096767E-3</v>
      </c>
      <c r="S179" s="9">
        <v>0</v>
      </c>
      <c r="T179" s="10" t="str">
        <f t="shared" si="22"/>
        <v/>
      </c>
      <c r="U179" s="11" t="str">
        <f t="shared" si="23"/>
        <v/>
      </c>
    </row>
    <row r="180" spans="5:22">
      <c r="E180" t="s">
        <v>398</v>
      </c>
      <c r="F180" t="s">
        <v>399</v>
      </c>
      <c r="G180" s="5">
        <v>60.060463920000004</v>
      </c>
      <c r="H180" s="6">
        <v>14.041609414675699</v>
      </c>
      <c r="I180" s="5">
        <f t="shared" si="24"/>
        <v>10.62100942498909</v>
      </c>
      <c r="J180" s="5">
        <v>2.6729571178666669</v>
      </c>
      <c r="K180" s="7">
        <v>2.7251751905982644E-3</v>
      </c>
      <c r="L180" s="8">
        <f t="shared" si="20"/>
        <v>32.702102287179173</v>
      </c>
      <c r="M180" s="4">
        <f t="shared" si="21"/>
        <v>654042.04574358347</v>
      </c>
      <c r="N180" s="4">
        <f t="shared" si="25"/>
        <v>931577.03854090429</v>
      </c>
      <c r="O180" s="9">
        <f t="shared" si="26"/>
        <v>118731462.07735643</v>
      </c>
      <c r="P180" s="4">
        <v>59308690</v>
      </c>
      <c r="Q180" s="4">
        <v>19571867.699999999</v>
      </c>
      <c r="R180" s="10">
        <f t="shared" si="27"/>
        <v>4.7597758825076483E-2</v>
      </c>
      <c r="S180" s="9">
        <v>531.05047124945452</v>
      </c>
      <c r="T180" s="10">
        <f t="shared" si="22"/>
        <v>0.11309746845472118</v>
      </c>
      <c r="U180" s="11">
        <f t="shared" si="23"/>
        <v>5.0333391317358943E-3</v>
      </c>
      <c r="V180" s="10">
        <f>IFERROR(N180/P180,"")</f>
        <v>1.5707260412275239E-2</v>
      </c>
    </row>
    <row r="181" spans="5:22">
      <c r="E181" t="s">
        <v>400</v>
      </c>
      <c r="F181" t="s">
        <v>401</v>
      </c>
      <c r="G181" s="5">
        <v>31.14525081133333</v>
      </c>
      <c r="H181" s="6">
        <v>40.8089875207692</v>
      </c>
      <c r="I181" s="5" t="str">
        <f t="shared" si="24"/>
        <v/>
      </c>
      <c r="J181" s="5">
        <v>4.7169059750400004</v>
      </c>
      <c r="K181" s="7">
        <v>2.1842665258307311E-4</v>
      </c>
      <c r="L181" s="8">
        <f t="shared" si="20"/>
        <v>2.6211198309968773</v>
      </c>
      <c r="M181" s="4">
        <f t="shared" si="21"/>
        <v>52422.396619937543</v>
      </c>
      <c r="N181" s="4">
        <f t="shared" si="25"/>
        <v>25691.593839841211</v>
      </c>
      <c r="O181" s="9" t="str">
        <f t="shared" si="26"/>
        <v/>
      </c>
      <c r="P181" s="4">
        <v>51269185</v>
      </c>
      <c r="Q181" s="4">
        <v>9228453.3000000026</v>
      </c>
      <c r="R181" s="10">
        <f t="shared" si="27"/>
        <v>2.7839544726136504E-3</v>
      </c>
      <c r="S181" s="9" t="s">
        <v>41</v>
      </c>
      <c r="T181" s="10" t="str">
        <f t="shared" si="22"/>
        <v/>
      </c>
      <c r="U181" s="11" t="str">
        <f t="shared" si="23"/>
        <v/>
      </c>
    </row>
    <row r="182" spans="5:22">
      <c r="E182" t="s">
        <v>402</v>
      </c>
      <c r="F182" t="s">
        <v>403</v>
      </c>
      <c r="G182" s="5">
        <v>43.430410583333334</v>
      </c>
      <c r="H182" s="6">
        <v>55.836328569089602</v>
      </c>
      <c r="I182" s="5">
        <f t="shared" si="24"/>
        <v>50.648934983816503</v>
      </c>
      <c r="J182" s="5">
        <v>1.2423389999999999</v>
      </c>
      <c r="K182" s="7">
        <v>1.1205442627439037E-3</v>
      </c>
      <c r="L182" s="8">
        <f t="shared" si="20"/>
        <v>13.446531152926845</v>
      </c>
      <c r="M182" s="4">
        <f t="shared" si="21"/>
        <v>268930.6230585369</v>
      </c>
      <c r="N182" s="4">
        <f t="shared" si="25"/>
        <v>96328.189890126145</v>
      </c>
      <c r="O182" s="9">
        <f t="shared" si="26"/>
        <v>58547042.722244754</v>
      </c>
      <c r="P182" s="4">
        <v>46754778</v>
      </c>
      <c r="Q182" s="4">
        <v>9350955.5999999978</v>
      </c>
      <c r="R182" s="10">
        <f t="shared" si="27"/>
        <v>1.0301427363223302E-2</v>
      </c>
      <c r="S182" s="9">
        <v>2532.4467491908249</v>
      </c>
      <c r="T182" s="10">
        <f t="shared" si="22"/>
        <v>1.714958492106906E-2</v>
      </c>
      <c r="U182" s="11">
        <f t="shared" si="23"/>
        <v>4.9056865673363355E-4</v>
      </c>
      <c r="V182" s="10">
        <f>IFERROR(N182/P182,"")</f>
        <v>2.0602854726446598E-3</v>
      </c>
    </row>
    <row r="183" spans="5:22">
      <c r="E183" t="s">
        <v>404</v>
      </c>
      <c r="F183" t="s">
        <v>405</v>
      </c>
      <c r="G183" s="5">
        <v>9.5754463566666654</v>
      </c>
      <c r="H183" s="6">
        <v>20.730858155733699</v>
      </c>
      <c r="I183" s="5">
        <f t="shared" si="24"/>
        <v>6.8009452078258654</v>
      </c>
      <c r="J183" s="5">
        <v>0.37552151297163461</v>
      </c>
      <c r="K183" s="7">
        <v>1.4087387422661533E-4</v>
      </c>
      <c r="L183" s="8">
        <f t="shared" si="20"/>
        <v>1.6904864907193839</v>
      </c>
      <c r="M183" s="4">
        <f t="shared" si="21"/>
        <v>33809.729814387676</v>
      </c>
      <c r="N183" s="4">
        <f t="shared" si="25"/>
        <v>32617.781242246019</v>
      </c>
      <c r="O183" s="9">
        <f t="shared" si="26"/>
        <v>2661980.9163523857</v>
      </c>
      <c r="P183" s="4">
        <v>21413249</v>
      </c>
      <c r="Q183" s="4">
        <v>17558864.18</v>
      </c>
      <c r="R183" s="10">
        <f t="shared" si="27"/>
        <v>1.8576247818693488E-3</v>
      </c>
      <c r="S183" s="9">
        <v>340.04726039129326</v>
      </c>
      <c r="T183" s="10">
        <f t="shared" si="22"/>
        <v>2.8159163363492987E-2</v>
      </c>
      <c r="U183" s="11">
        <f t="shared" si="23"/>
        <v>1.1043215361874143E-3</v>
      </c>
      <c r="V183" s="10">
        <f>IFERROR(N183/P183,"")</f>
        <v>1.5232523211328659E-3</v>
      </c>
    </row>
    <row r="184" spans="5:22">
      <c r="E184" t="s">
        <v>406</v>
      </c>
      <c r="F184" t="s">
        <v>407</v>
      </c>
      <c r="G184" s="5">
        <v>48.851626250000002</v>
      </c>
      <c r="H184" s="6">
        <v>30.308149769213799</v>
      </c>
      <c r="I184" s="5" t="str">
        <f t="shared" si="24"/>
        <v/>
      </c>
      <c r="J184" s="5" t="s">
        <v>41</v>
      </c>
      <c r="K184" s="7" t="s">
        <v>41</v>
      </c>
      <c r="L184" s="8" t="str">
        <f t="shared" si="20"/>
        <v/>
      </c>
      <c r="M184" s="4" t="str">
        <f t="shared" si="21"/>
        <v/>
      </c>
      <c r="N184" s="4" t="str">
        <f t="shared" si="25"/>
        <v/>
      </c>
      <c r="O184" s="9" t="str">
        <f t="shared" si="26"/>
        <v/>
      </c>
      <c r="P184" s="4" t="s">
        <v>41</v>
      </c>
      <c r="Q184" s="4" t="s">
        <v>41</v>
      </c>
      <c r="R184" s="10" t="str">
        <f t="shared" si="27"/>
        <v/>
      </c>
      <c r="S184" s="9" t="s">
        <v>41</v>
      </c>
      <c r="T184" s="10" t="str">
        <f t="shared" si="22"/>
        <v/>
      </c>
      <c r="U184" s="11" t="str">
        <f t="shared" si="23"/>
        <v/>
      </c>
    </row>
    <row r="185" spans="5:22">
      <c r="E185" t="s">
        <v>408</v>
      </c>
      <c r="F185" t="s">
        <v>409</v>
      </c>
      <c r="G185" s="5">
        <v>28.613819025000002</v>
      </c>
      <c r="H185" s="6">
        <v>4.4220466873993596</v>
      </c>
      <c r="I185" s="5">
        <f t="shared" si="24"/>
        <v>10.025274344778065</v>
      </c>
      <c r="J185" s="5">
        <v>1.9414417332291665</v>
      </c>
      <c r="K185" s="7">
        <v>3.5045081746313791E-4</v>
      </c>
      <c r="L185" s="8">
        <f t="shared" si="20"/>
        <v>4.2054098095576551</v>
      </c>
      <c r="M185" s="4">
        <f t="shared" si="21"/>
        <v>84108.196191153096</v>
      </c>
      <c r="N185" s="4">
        <f t="shared" si="25"/>
        <v>16821.639238230619</v>
      </c>
      <c r="O185" s="9">
        <f t="shared" si="26"/>
        <v>2023698.5795057453</v>
      </c>
      <c r="P185" s="4">
        <v>586632</v>
      </c>
      <c r="Q185" s="4">
        <v>205321.19999999998</v>
      </c>
      <c r="R185" s="10">
        <f t="shared" si="27"/>
        <v>8.1928408942820413E-2</v>
      </c>
      <c r="S185" s="9">
        <v>501.26371723890321</v>
      </c>
      <c r="T185" s="10">
        <f t="shared" si="22"/>
        <v>5.7083363588756618E-2</v>
      </c>
      <c r="U185" s="11">
        <f t="shared" si="23"/>
        <v>3.8730944739490724E-3</v>
      </c>
      <c r="V185" s="10">
        <f>IFERROR(N185/P185,"")</f>
        <v>2.8674943129987144E-2</v>
      </c>
    </row>
    <row r="186" spans="5:22">
      <c r="E186" t="s">
        <v>410</v>
      </c>
      <c r="F186" t="s">
        <v>411</v>
      </c>
      <c r="G186" s="5">
        <v>48.397379000000001</v>
      </c>
      <c r="H186" s="6">
        <v>81.291676238668302</v>
      </c>
      <c r="I186" s="5">
        <f t="shared" si="24"/>
        <v>90.98176731010102</v>
      </c>
      <c r="J186" s="5">
        <v>1.4482062674999998</v>
      </c>
      <c r="K186" s="7">
        <v>9.2181854102698442E-4</v>
      </c>
      <c r="L186" s="8">
        <f t="shared" si="20"/>
        <v>11.061822492323813</v>
      </c>
      <c r="M186" s="4">
        <f t="shared" si="21"/>
        <v>221236.44984647626</v>
      </c>
      <c r="N186" s="4">
        <f t="shared" si="25"/>
        <v>54430.283660761794</v>
      </c>
      <c r="O186" s="9">
        <f t="shared" si="26"/>
        <v>59425960.831754677</v>
      </c>
      <c r="P186" s="4">
        <v>10099265</v>
      </c>
      <c r="Q186" s="4">
        <v>1211911.8</v>
      </c>
      <c r="R186" s="10">
        <f t="shared" si="27"/>
        <v>4.4912743370236839E-2</v>
      </c>
      <c r="S186" s="9">
        <v>4549.0883655050511</v>
      </c>
      <c r="T186" s="10">
        <f t="shared" si="22"/>
        <v>1.0638918198861324E-2</v>
      </c>
      <c r="U186" s="11">
        <f t="shared" si="23"/>
        <v>3.1835087629457739E-4</v>
      </c>
      <c r="V186" s="10">
        <f>IFERROR(N186/P186,"")</f>
        <v>5.3895292044284209E-3</v>
      </c>
    </row>
    <row r="187" spans="5:22">
      <c r="E187" t="s">
        <v>412</v>
      </c>
      <c r="F187" t="s">
        <v>413</v>
      </c>
      <c r="G187" s="5">
        <v>69.370361083333336</v>
      </c>
      <c r="H187" s="6">
        <v>110.45171863353001</v>
      </c>
      <c r="I187" s="5">
        <f t="shared" si="24"/>
        <v>138.03018026957844</v>
      </c>
      <c r="J187" s="5">
        <v>5.2407803000000008</v>
      </c>
      <c r="K187" s="7">
        <v>8.8770555884498187E-5</v>
      </c>
      <c r="L187" s="8">
        <f t="shared" si="20"/>
        <v>1.0652466706139783</v>
      </c>
      <c r="M187" s="4">
        <f t="shared" si="21"/>
        <v>21304.933412279566</v>
      </c>
      <c r="N187" s="4">
        <f t="shared" si="25"/>
        <v>3857.7821469609967</v>
      </c>
      <c r="O187" s="9">
        <f t="shared" si="26"/>
        <v>6389884.382229452</v>
      </c>
      <c r="P187" s="4">
        <v>8654622</v>
      </c>
      <c r="Q187" s="4">
        <v>2250201.7200000002</v>
      </c>
      <c r="R187" s="10">
        <f t="shared" si="27"/>
        <v>1.7144161399721071E-3</v>
      </c>
      <c r="S187" s="9">
        <v>6901.5090134789216</v>
      </c>
      <c r="T187" s="10">
        <f t="shared" si="22"/>
        <v>1.0051477285308221E-2</v>
      </c>
      <c r="U187" s="11">
        <f t="shared" si="23"/>
        <v>7.5936730500018889E-4</v>
      </c>
      <c r="V187" s="10">
        <f>IFERROR(N187/P187,"")</f>
        <v>4.4574819639274792E-4</v>
      </c>
    </row>
    <row r="188" spans="5:22">
      <c r="E188" t="s">
        <v>414</v>
      </c>
      <c r="F188" t="s">
        <v>415</v>
      </c>
      <c r="G188" s="5">
        <v>6.6930000000000005</v>
      </c>
      <c r="H188" s="6">
        <v>0.75836009063605903</v>
      </c>
      <c r="I188" s="5" t="str">
        <f t="shared" si="24"/>
        <v/>
      </c>
      <c r="J188" s="5">
        <v>7.1537500000000005</v>
      </c>
      <c r="K188" s="7">
        <v>4.1252096822513737E-4</v>
      </c>
      <c r="L188" s="8">
        <f t="shared" si="20"/>
        <v>4.9502516187016488</v>
      </c>
      <c r="M188" s="4">
        <f t="shared" si="21"/>
        <v>99005.032374032977</v>
      </c>
      <c r="N188" s="4">
        <f t="shared" si="25"/>
        <v>19801.006474806596</v>
      </c>
      <c r="O188" s="9" t="str">
        <f t="shared" si="26"/>
        <v/>
      </c>
      <c r="P188" s="4">
        <v>17500658</v>
      </c>
      <c r="Q188" s="4">
        <v>7000263.2000000002</v>
      </c>
      <c r="R188" s="10">
        <f t="shared" si="27"/>
        <v>2.8286088549937089E-3</v>
      </c>
      <c r="S188" s="9" t="s">
        <v>41</v>
      </c>
      <c r="T188" s="10" t="str">
        <f t="shared" si="22"/>
        <v/>
      </c>
      <c r="U188" s="11" t="str">
        <f t="shared" si="23"/>
        <v/>
      </c>
    </row>
    <row r="189" spans="5:22">
      <c r="E189" t="s">
        <v>416</v>
      </c>
      <c r="F189" t="s">
        <v>417</v>
      </c>
      <c r="G189" s="5">
        <v>23.665486830000003</v>
      </c>
      <c r="H189" s="6">
        <v>54.773838402836098</v>
      </c>
      <c r="I189" s="5" t="str">
        <f t="shared" si="24"/>
        <v/>
      </c>
      <c r="J189" s="5">
        <v>5.6672643300000001</v>
      </c>
      <c r="K189" s="7">
        <v>7.9548472180170375E-5</v>
      </c>
      <c r="L189" s="8">
        <f t="shared" si="20"/>
        <v>0.95458166616204454</v>
      </c>
      <c r="M189" s="4">
        <f t="shared" si="21"/>
        <v>19091.633323240891</v>
      </c>
      <c r="N189" s="4">
        <f t="shared" si="25"/>
        <v>6971.0773902061819</v>
      </c>
      <c r="O189" s="9" t="str">
        <f t="shared" si="26"/>
        <v/>
      </c>
      <c r="P189" s="4">
        <v>23816775</v>
      </c>
      <c r="Q189" s="4">
        <v>5001522.7499999991</v>
      </c>
      <c r="R189" s="10">
        <f t="shared" si="27"/>
        <v>1.3937909989924935E-3</v>
      </c>
      <c r="S189" s="9" t="s">
        <v>41</v>
      </c>
      <c r="T189" s="10" t="str">
        <f t="shared" si="22"/>
        <v/>
      </c>
      <c r="U189" s="11" t="str">
        <f t="shared" si="23"/>
        <v/>
      </c>
    </row>
    <row r="190" spans="5:22">
      <c r="E190" t="s">
        <v>418</v>
      </c>
      <c r="F190" t="s">
        <v>419</v>
      </c>
      <c r="G190" s="5">
        <v>19.760467824999999</v>
      </c>
      <c r="H190" s="6">
        <v>1.0096627369415501</v>
      </c>
      <c r="I190" s="5">
        <f t="shared" si="24"/>
        <v>1.3777025508978396</v>
      </c>
      <c r="J190" s="5">
        <v>2.6027427125</v>
      </c>
      <c r="K190" s="7">
        <v>3.1441777999884627E-4</v>
      </c>
      <c r="L190" s="8">
        <f t="shared" si="20"/>
        <v>3.7730133599861553</v>
      </c>
      <c r="M190" s="4">
        <f t="shared" si="21"/>
        <v>75460.267199723108</v>
      </c>
      <c r="N190" s="4">
        <f t="shared" si="25"/>
        <v>15092.053439944622</v>
      </c>
      <c r="O190" s="9">
        <f t="shared" si="26"/>
        <v>249508.32626997866</v>
      </c>
      <c r="P190" s="4">
        <v>9537645</v>
      </c>
      <c r="Q190" s="4">
        <v>6962480.8499999996</v>
      </c>
      <c r="R190" s="10">
        <f t="shared" si="27"/>
        <v>2.1676258455985017E-3</v>
      </c>
      <c r="S190" s="9">
        <v>68.885127544891972</v>
      </c>
      <c r="T190" s="10">
        <f t="shared" si="22"/>
        <v>0.28686116334940709</v>
      </c>
      <c r="U190" s="11">
        <f t="shared" si="23"/>
        <v>3.7783812054406229E-2</v>
      </c>
      <c r="V190" s="10">
        <f>IFERROR(N190/P190,"")</f>
        <v>1.5823668672869059E-3</v>
      </c>
    </row>
    <row r="191" spans="5:22">
      <c r="E191" t="s">
        <v>420</v>
      </c>
      <c r="F191" t="s">
        <v>421</v>
      </c>
      <c r="G191" s="5">
        <v>127.29040549999999</v>
      </c>
      <c r="H191" s="6">
        <v>4.5379214771240903</v>
      </c>
      <c r="I191" s="5">
        <f t="shared" si="24"/>
        <v>1.7683243581570165</v>
      </c>
      <c r="J191" s="5">
        <v>0.75136879166666659</v>
      </c>
      <c r="K191" s="7">
        <v>1.9899278395163755E-3</v>
      </c>
      <c r="L191" s="8">
        <f t="shared" si="20"/>
        <v>23.879134074196507</v>
      </c>
      <c r="M191" s="4">
        <f t="shared" si="21"/>
        <v>477582.68148393015</v>
      </c>
      <c r="N191" s="4">
        <f t="shared" si="25"/>
        <v>95516.536296786027</v>
      </c>
      <c r="O191" s="9">
        <f t="shared" si="26"/>
        <v>2026850.6128847462</v>
      </c>
      <c r="P191" s="4">
        <v>59734218</v>
      </c>
      <c r="Q191" s="4">
        <v>37632557.340000004</v>
      </c>
      <c r="R191" s="10">
        <f t="shared" si="27"/>
        <v>2.5381356742200612E-3</v>
      </c>
      <c r="S191" s="9">
        <v>88.416217907850822</v>
      </c>
      <c r="T191" s="10">
        <f t="shared" si="22"/>
        <v>1.4396725907532557</v>
      </c>
      <c r="U191" s="11">
        <f t="shared" si="23"/>
        <v>8.4980879011332337E-3</v>
      </c>
      <c r="V191" s="10">
        <f>IFERROR(N191/P191,"")</f>
        <v>1.5990254747586389E-3</v>
      </c>
    </row>
    <row r="192" spans="5:22">
      <c r="E192" t="s">
        <v>422</v>
      </c>
      <c r="F192" t="s">
        <v>423</v>
      </c>
      <c r="G192" s="5">
        <v>23.302264999999998</v>
      </c>
      <c r="H192" s="6">
        <v>30.614136325044601</v>
      </c>
      <c r="I192" s="5">
        <f t="shared" si="24"/>
        <v>12.159126026868252</v>
      </c>
      <c r="J192" s="5">
        <v>1.0631918610310001</v>
      </c>
      <c r="K192" s="7">
        <v>1.1477043174642836E-3</v>
      </c>
      <c r="L192" s="8">
        <f t="shared" si="20"/>
        <v>13.772451809571404</v>
      </c>
      <c r="M192" s="4">
        <f t="shared" si="21"/>
        <v>275449.03619142808</v>
      </c>
      <c r="N192" s="4">
        <f t="shared" si="25"/>
        <v>179948.91854328787</v>
      </c>
      <c r="O192" s="9">
        <f t="shared" si="26"/>
        <v>26256258.947597839</v>
      </c>
      <c r="P192" s="4">
        <v>69799978</v>
      </c>
      <c r="Q192" s="4">
        <v>34201989.219999999</v>
      </c>
      <c r="R192" s="10">
        <f t="shared" si="27"/>
        <v>5.2613582615265173E-3</v>
      </c>
      <c r="S192" s="9">
        <v>607.95630134341263</v>
      </c>
      <c r="T192" s="10">
        <f t="shared" si="22"/>
        <v>3.832884855129972E-2</v>
      </c>
      <c r="U192" s="11">
        <f t="shared" si="23"/>
        <v>1.7487965149495855E-3</v>
      </c>
      <c r="V192" s="10">
        <f>IFERROR(N192/P192,"")</f>
        <v>2.5780655481479932E-3</v>
      </c>
    </row>
    <row r="193" spans="5:22">
      <c r="E193" t="s">
        <v>424</v>
      </c>
      <c r="F193" t="s">
        <v>425</v>
      </c>
      <c r="G193" s="5">
        <v>52.467455729166673</v>
      </c>
      <c r="H193" s="6">
        <v>95.600058140867006</v>
      </c>
      <c r="I193" s="5" t="str">
        <f t="shared" si="24"/>
        <v/>
      </c>
      <c r="J193" s="5">
        <v>3.1058474999999999</v>
      </c>
      <c r="K193" s="7">
        <v>7.5749090060974109E-5</v>
      </c>
      <c r="L193" s="8">
        <f t="shared" si="20"/>
        <v>0.90898908073168927</v>
      </c>
      <c r="M193" s="4">
        <f t="shared" si="21"/>
        <v>18179.781614633786</v>
      </c>
      <c r="N193" s="4">
        <f t="shared" si="25"/>
        <v>3803.2992799744575</v>
      </c>
      <c r="O193" s="9" t="str">
        <f t="shared" si="26"/>
        <v/>
      </c>
      <c r="P193" s="4" t="s">
        <v>41</v>
      </c>
      <c r="Q193" s="4" t="s">
        <v>41</v>
      </c>
      <c r="R193" s="10" t="str">
        <f t="shared" si="27"/>
        <v/>
      </c>
      <c r="S193" s="9" t="s">
        <v>41</v>
      </c>
      <c r="T193" s="10" t="str">
        <f t="shared" si="22"/>
        <v/>
      </c>
      <c r="U193" s="11" t="str">
        <f t="shared" si="23"/>
        <v/>
      </c>
    </row>
    <row r="194" spans="5:22">
      <c r="E194" t="s">
        <v>426</v>
      </c>
      <c r="F194" t="s">
        <v>427</v>
      </c>
      <c r="G194" s="5">
        <v>107.33333333333333</v>
      </c>
      <c r="H194" s="6">
        <v>0.89486078757556498</v>
      </c>
      <c r="I194" s="5">
        <f t="shared" si="24"/>
        <v>2.0503803185979921</v>
      </c>
      <c r="J194" s="5">
        <v>1.6666666666666667</v>
      </c>
      <c r="K194" s="7">
        <v>3.3403143562489613E-5</v>
      </c>
      <c r="L194" s="8">
        <f t="shared" si="20"/>
        <v>0.40083772274987534</v>
      </c>
      <c r="M194" s="4">
        <f t="shared" si="21"/>
        <v>8016.7544549975064</v>
      </c>
      <c r="N194" s="4">
        <f t="shared" si="25"/>
        <v>1603.3508909995012</v>
      </c>
      <c r="O194" s="9">
        <f t="shared" si="26"/>
        <v>39449.749328543185</v>
      </c>
      <c r="P194" s="4">
        <v>1318445</v>
      </c>
      <c r="Q194" s="4">
        <v>883358.14999999991</v>
      </c>
      <c r="R194" s="10">
        <f t="shared" si="27"/>
        <v>1.8150632232232207E-3</v>
      </c>
      <c r="S194" s="9">
        <v>102.5190159298996</v>
      </c>
      <c r="T194" s="10">
        <f t="shared" si="22"/>
        <v>1.0469602381545065</v>
      </c>
      <c r="U194" s="11">
        <f t="shared" si="23"/>
        <v>1.6257146555194203E-2</v>
      </c>
      <c r="V194" s="10">
        <f t="shared" ref="V194:V208" si="29">IFERROR(N194/P194,"")</f>
        <v>1.2160923595595579E-3</v>
      </c>
    </row>
    <row r="195" spans="5:22">
      <c r="E195" t="s">
        <v>428</v>
      </c>
      <c r="F195" t="s">
        <v>429</v>
      </c>
      <c r="G195" s="5">
        <v>54.62180875</v>
      </c>
      <c r="H195" s="6">
        <v>4.0281325645163504</v>
      </c>
      <c r="I195" s="5">
        <f t="shared" si="24"/>
        <v>1.1332879342967506</v>
      </c>
      <c r="J195" s="5">
        <v>4.6892925000000005</v>
      </c>
      <c r="K195" s="7">
        <v>1.2218533614566834E-4</v>
      </c>
      <c r="L195" s="8">
        <f t="shared" ref="L195:L213" si="30">IFERROR(K195*$B$3,"")</f>
        <v>1.4662240337480201</v>
      </c>
      <c r="M195" s="4">
        <f t="shared" ref="M195:M213" si="31">IFERROR(L195*$B$4,"")</f>
        <v>29324.480674960403</v>
      </c>
      <c r="N195" s="4">
        <f t="shared" si="25"/>
        <v>5864.896134992081</v>
      </c>
      <c r="O195" s="9">
        <f t="shared" si="26"/>
        <v>79759.392308282069</v>
      </c>
      <c r="P195" s="4">
        <v>8278724</v>
      </c>
      <c r="Q195" s="4">
        <v>4718872.6800000006</v>
      </c>
      <c r="R195" s="10">
        <f t="shared" si="27"/>
        <v>1.2428595837834897E-3</v>
      </c>
      <c r="S195" s="9">
        <v>56.664396714837522</v>
      </c>
      <c r="T195" s="10">
        <f t="shared" ref="T195:T258" si="32">IFERROR(G195/S195,"")</f>
        <v>0.9639528860579456</v>
      </c>
      <c r="U195" s="11">
        <f t="shared" ref="U195:U213" si="33">IFERROR(J195/S195,"")</f>
        <v>8.275553560728395E-2</v>
      </c>
      <c r="V195" s="10">
        <f t="shared" si="29"/>
        <v>7.0842996275658919E-4</v>
      </c>
    </row>
    <row r="196" spans="5:22">
      <c r="E196" t="s">
        <v>430</v>
      </c>
      <c r="F196" t="s">
        <v>431</v>
      </c>
      <c r="G196" s="5">
        <v>67.542108333333346</v>
      </c>
      <c r="H196" s="6">
        <v>29.701314774795801</v>
      </c>
      <c r="I196" s="5">
        <f t="shared" ref="I196:I213" si="34">IFERROR(S196*$B$9,"")</f>
        <v>28.549855150429487</v>
      </c>
      <c r="J196" s="5">
        <v>1.8954119731199999</v>
      </c>
      <c r="K196" s="7">
        <v>1.1526150043074713E-5</v>
      </c>
      <c r="L196" s="8">
        <f t="shared" si="30"/>
        <v>0.13831380051689657</v>
      </c>
      <c r="M196" s="4">
        <f t="shared" si="31"/>
        <v>2766.2760103379314</v>
      </c>
      <c r="N196" s="4">
        <f t="shared" ref="N196:N213" si="35">IFERROR(IF(H196&lt;=$B$10,M196/$B$10,M196/H196*$B$6),"")</f>
        <v>1862.7296679036997</v>
      </c>
      <c r="O196" s="9">
        <f t="shared" ref="O196:O213" si="36">IFERROR(N196*I196*12,"")</f>
        <v>638167.94643669901</v>
      </c>
      <c r="P196" s="4">
        <v>1399488</v>
      </c>
      <c r="Q196" s="4">
        <v>671754.23999999999</v>
      </c>
      <c r="R196" s="10">
        <f t="shared" ref="R196:R213" si="37">IFERROR(N196/Q196,"")</f>
        <v>2.7729332499690658E-3</v>
      </c>
      <c r="S196" s="9">
        <v>1427.4927575214742</v>
      </c>
      <c r="T196" s="10">
        <f t="shared" si="32"/>
        <v>4.7315202110450837E-2</v>
      </c>
      <c r="U196" s="11">
        <f t="shared" si="33"/>
        <v>1.3277909559492014E-3</v>
      </c>
      <c r="V196" s="10">
        <f t="shared" si="29"/>
        <v>1.3310079599851514E-3</v>
      </c>
    </row>
    <row r="197" spans="5:22">
      <c r="E197" t="s">
        <v>432</v>
      </c>
      <c r="F197" t="s">
        <v>433</v>
      </c>
      <c r="G197" s="5">
        <v>11.6494119</v>
      </c>
      <c r="H197" s="6">
        <v>5.6561226917804897</v>
      </c>
      <c r="I197" s="5">
        <f t="shared" si="34"/>
        <v>5.7313151485771243</v>
      </c>
      <c r="J197" s="5">
        <v>1.0897226999999998</v>
      </c>
      <c r="K197" s="7">
        <v>3.4901368517609123E-4</v>
      </c>
      <c r="L197" s="8">
        <f t="shared" si="30"/>
        <v>4.1881642221130946</v>
      </c>
      <c r="M197" s="4">
        <f t="shared" si="31"/>
        <v>83763.284442261895</v>
      </c>
      <c r="N197" s="4">
        <f t="shared" si="35"/>
        <v>296186.23571934598</v>
      </c>
      <c r="O197" s="9">
        <f t="shared" si="36"/>
        <v>20370439.914939869</v>
      </c>
      <c r="P197" s="4">
        <v>11818619</v>
      </c>
      <c r="Q197" s="4">
        <v>3545585.7000000007</v>
      </c>
      <c r="R197" s="10">
        <f t="shared" si="37"/>
        <v>8.3536617298334073E-2</v>
      </c>
      <c r="S197" s="9">
        <v>286.56575742885622</v>
      </c>
      <c r="T197" s="10">
        <f t="shared" si="32"/>
        <v>4.0651793167898374E-2</v>
      </c>
      <c r="U197" s="11">
        <f t="shared" si="33"/>
        <v>3.8026968392081461E-3</v>
      </c>
      <c r="V197" s="10">
        <f t="shared" si="29"/>
        <v>2.5060985189500225E-2</v>
      </c>
    </row>
    <row r="198" spans="5:22">
      <c r="E198" t="s">
        <v>434</v>
      </c>
      <c r="F198" t="s">
        <v>435</v>
      </c>
      <c r="G198" s="5">
        <v>11.483677893999998</v>
      </c>
      <c r="H198" s="6">
        <v>8.8556343607789501</v>
      </c>
      <c r="I198" s="5">
        <f t="shared" si="34"/>
        <v>15.759322756413805</v>
      </c>
      <c r="J198" s="5">
        <v>0.63223846071428569</v>
      </c>
      <c r="K198" s="7">
        <v>1.7289574165572487E-3</v>
      </c>
      <c r="L198" s="8">
        <f t="shared" si="30"/>
        <v>20.747488998686983</v>
      </c>
      <c r="M198" s="4">
        <f t="shared" si="31"/>
        <v>414949.77997373964</v>
      </c>
      <c r="N198" s="4">
        <f t="shared" si="35"/>
        <v>937142.9828031885</v>
      </c>
      <c r="O198" s="9">
        <f t="shared" si="36"/>
        <v>177224864.8188456</v>
      </c>
      <c r="P198" s="4">
        <v>84339067</v>
      </c>
      <c r="Q198" s="4">
        <v>20241376.079999998</v>
      </c>
      <c r="R198" s="10">
        <f t="shared" si="37"/>
        <v>4.6298383029855179E-2</v>
      </c>
      <c r="S198" s="9">
        <v>787.96613782069028</v>
      </c>
      <c r="T198" s="10">
        <f t="shared" si="32"/>
        <v>1.4573821567714659E-2</v>
      </c>
      <c r="U198" s="11">
        <f t="shared" si="33"/>
        <v>8.0236755155861531E-4</v>
      </c>
      <c r="V198" s="10">
        <f t="shared" si="29"/>
        <v>1.1111611927165243E-2</v>
      </c>
    </row>
    <row r="199" spans="5:22">
      <c r="E199" t="s">
        <v>436</v>
      </c>
      <c r="F199" t="s">
        <v>437</v>
      </c>
      <c r="G199" s="5">
        <v>164.48428799999999</v>
      </c>
      <c r="H199" s="6">
        <v>0.73726643621286403</v>
      </c>
      <c r="I199" s="5">
        <f t="shared" si="34"/>
        <v>11.611059017717951</v>
      </c>
      <c r="J199" s="5">
        <v>21.406612500000001</v>
      </c>
      <c r="K199" s="7">
        <v>1.0556871226479146E-3</v>
      </c>
      <c r="L199" s="8">
        <f t="shared" si="30"/>
        <v>12.668245471774975</v>
      </c>
      <c r="M199" s="4">
        <f t="shared" si="31"/>
        <v>253364.90943549952</v>
      </c>
      <c r="N199" s="4">
        <f t="shared" si="35"/>
        <v>50672.981887099901</v>
      </c>
      <c r="O199" s="9">
        <f t="shared" si="36"/>
        <v>7060403.7995384354</v>
      </c>
      <c r="P199" s="4">
        <v>6031200</v>
      </c>
      <c r="Q199" s="4">
        <v>2834664</v>
      </c>
      <c r="R199" s="10">
        <f t="shared" si="37"/>
        <v>1.787618634416633E-2</v>
      </c>
      <c r="S199" s="9">
        <v>580.55295088589753</v>
      </c>
      <c r="T199" s="10">
        <f t="shared" si="32"/>
        <v>0.28332348969892307</v>
      </c>
      <c r="U199" s="11">
        <f t="shared" si="33"/>
        <v>3.6872799401561011E-2</v>
      </c>
      <c r="V199" s="10">
        <f t="shared" si="29"/>
        <v>8.4018075817581736E-3</v>
      </c>
    </row>
    <row r="200" spans="5:22">
      <c r="E200" t="s">
        <v>438</v>
      </c>
      <c r="F200" t="s">
        <v>439</v>
      </c>
      <c r="G200" s="5">
        <v>111</v>
      </c>
      <c r="H200" s="6">
        <v>36.289360047593</v>
      </c>
      <c r="I200" s="5">
        <f t="shared" si="34"/>
        <v>49.257843267401213</v>
      </c>
      <c r="J200" s="5">
        <v>8</v>
      </c>
      <c r="K200" s="7">
        <v>2.1353342078790612E-6</v>
      </c>
      <c r="L200" s="8">
        <f t="shared" si="30"/>
        <v>2.5624010494548734E-2</v>
      </c>
      <c r="M200" s="4">
        <f t="shared" si="31"/>
        <v>512.48020989097472</v>
      </c>
      <c r="N200" s="4">
        <f t="shared" si="35"/>
        <v>282.44102911644842</v>
      </c>
      <c r="O200" s="9">
        <f t="shared" si="36"/>
        <v>166949.23133401823</v>
      </c>
      <c r="P200" s="4" t="s">
        <v>41</v>
      </c>
      <c r="Q200" s="4" t="s">
        <v>41</v>
      </c>
      <c r="R200" s="10" t="str">
        <f t="shared" si="37"/>
        <v/>
      </c>
      <c r="S200" s="9">
        <v>2462.8921633700606</v>
      </c>
      <c r="T200" s="10">
        <f t="shared" si="32"/>
        <v>4.5068964711843032E-2</v>
      </c>
      <c r="U200" s="11">
        <f t="shared" si="33"/>
        <v>3.2482136729256239E-3</v>
      </c>
      <c r="V200" s="10" t="str">
        <f t="shared" si="29"/>
        <v/>
      </c>
    </row>
    <row r="201" spans="5:22">
      <c r="E201" t="s">
        <v>440</v>
      </c>
      <c r="F201" t="s">
        <v>441</v>
      </c>
      <c r="G201" s="5">
        <v>6.4127753999999992</v>
      </c>
      <c r="H201" s="6">
        <v>15.0937764989099</v>
      </c>
      <c r="I201" s="5">
        <f t="shared" si="34"/>
        <v>5.161362337022533</v>
      </c>
      <c r="J201" s="5">
        <v>0.74754666666666669</v>
      </c>
      <c r="K201" s="7">
        <v>1.3014309253835553E-3</v>
      </c>
      <c r="L201" s="8">
        <f t="shared" si="30"/>
        <v>15.617171104602663</v>
      </c>
      <c r="M201" s="4">
        <f t="shared" si="31"/>
        <v>312343.42209205328</v>
      </c>
      <c r="N201" s="4">
        <f t="shared" si="35"/>
        <v>413870.47451591888</v>
      </c>
      <c r="O201" s="9">
        <f t="shared" si="36"/>
        <v>25633625.754865289</v>
      </c>
      <c r="P201" s="4">
        <v>43733762</v>
      </c>
      <c r="Q201" s="4">
        <v>13557466.220000003</v>
      </c>
      <c r="R201" s="10">
        <f t="shared" si="37"/>
        <v>3.0527125629520382E-2</v>
      </c>
      <c r="S201" s="9">
        <v>258.06811685112666</v>
      </c>
      <c r="T201" s="10">
        <f t="shared" si="32"/>
        <v>2.4849157959715637E-2</v>
      </c>
      <c r="U201" s="11">
        <f t="shared" si="33"/>
        <v>2.8967029162223421E-3</v>
      </c>
      <c r="V201" s="10">
        <f t="shared" si="29"/>
        <v>9.4634089451513196E-3</v>
      </c>
    </row>
    <row r="202" spans="5:22">
      <c r="E202" t="s">
        <v>442</v>
      </c>
      <c r="F202" t="s">
        <v>443</v>
      </c>
      <c r="G202" s="5">
        <v>111.19731842099999</v>
      </c>
      <c r="H202" s="6">
        <v>28.326505751704001</v>
      </c>
      <c r="I202" s="5">
        <f t="shared" si="34"/>
        <v>73.065593915235482</v>
      </c>
      <c r="J202" s="5">
        <v>7.6232688000000008</v>
      </c>
      <c r="K202" s="7">
        <v>1.8780468000523254E-4</v>
      </c>
      <c r="L202" s="8">
        <f t="shared" si="30"/>
        <v>2.2536561600627905</v>
      </c>
      <c r="M202" s="4">
        <f t="shared" si="31"/>
        <v>45073.12320125581</v>
      </c>
      <c r="N202" s="4">
        <f t="shared" si="35"/>
        <v>31823.990997226618</v>
      </c>
      <c r="O202" s="9">
        <f t="shared" si="36"/>
        <v>27902865.635585643</v>
      </c>
      <c r="P202" s="4">
        <v>9890402</v>
      </c>
      <c r="Q202" s="4">
        <v>1384656.28</v>
      </c>
      <c r="R202" s="10">
        <f t="shared" si="37"/>
        <v>2.2983314673029626E-2</v>
      </c>
      <c r="S202" s="9">
        <v>3653.2796957617738</v>
      </c>
      <c r="T202" s="10">
        <f t="shared" si="32"/>
        <v>3.0437669075817467E-2</v>
      </c>
      <c r="U202" s="11">
        <f t="shared" si="33"/>
        <v>2.0866918043104866E-3</v>
      </c>
      <c r="V202" s="10">
        <f t="shared" si="29"/>
        <v>3.2176640542241476E-3</v>
      </c>
    </row>
    <row r="203" spans="5:22">
      <c r="E203" t="s">
        <v>444</v>
      </c>
      <c r="F203" t="s">
        <v>445</v>
      </c>
      <c r="G203" s="5">
        <v>34.781369999999995</v>
      </c>
      <c r="H203" s="6">
        <v>37.815987539442602</v>
      </c>
      <c r="I203" s="5">
        <f t="shared" si="34"/>
        <v>71.738713027425106</v>
      </c>
      <c r="J203" s="5">
        <v>1.4167371999999998</v>
      </c>
      <c r="K203" s="7">
        <v>5.4349201187461329E-4</v>
      </c>
      <c r="L203" s="8">
        <f t="shared" si="30"/>
        <v>6.5219041424953597</v>
      </c>
      <c r="M203" s="4">
        <f t="shared" si="31"/>
        <v>130438.08284990719</v>
      </c>
      <c r="N203" s="4">
        <f t="shared" si="35"/>
        <v>68985.681103188675</v>
      </c>
      <c r="O203" s="9">
        <f t="shared" si="36"/>
        <v>59387327.75595738</v>
      </c>
      <c r="P203" s="4">
        <v>67886011</v>
      </c>
      <c r="Q203" s="4">
        <v>11540621.870000003</v>
      </c>
      <c r="R203" s="10">
        <f t="shared" si="37"/>
        <v>5.9776398430068881E-3</v>
      </c>
      <c r="S203" s="9">
        <v>3586.9356513712555</v>
      </c>
      <c r="T203" s="10">
        <f t="shared" si="32"/>
        <v>9.6966807828580276E-3</v>
      </c>
      <c r="U203" s="11">
        <f t="shared" si="33"/>
        <v>3.9497145689201113E-4</v>
      </c>
      <c r="V203" s="10">
        <f t="shared" si="29"/>
        <v>1.0161987733111712E-3</v>
      </c>
    </row>
    <row r="204" spans="5:22">
      <c r="E204" t="s">
        <v>446</v>
      </c>
      <c r="F204" t="s">
        <v>447</v>
      </c>
      <c r="G204" s="5">
        <v>59.99</v>
      </c>
      <c r="H204" s="6">
        <v>71.297169530770901</v>
      </c>
      <c r="I204" s="5">
        <f>IFERROR(S204*$B$9,"")</f>
        <v>104.99411880876744</v>
      </c>
      <c r="J204" s="5">
        <v>3.3333333333333335</v>
      </c>
      <c r="K204" s="7">
        <v>2.0549461478890897E-2</v>
      </c>
      <c r="L204" s="8">
        <f t="shared" si="30"/>
        <v>246.59353774669077</v>
      </c>
      <c r="M204" s="4">
        <f t="shared" si="31"/>
        <v>4931870.7549338154</v>
      </c>
      <c r="N204" s="4">
        <f t="shared" si="35"/>
        <v>1383468.8774861633</v>
      </c>
      <c r="O204" s="9">
        <f t="shared" si="36"/>
        <v>1743073148.2921722</v>
      </c>
      <c r="P204" s="4">
        <v>331002651</v>
      </c>
      <c r="Q204" s="4">
        <v>56270450.670000017</v>
      </c>
      <c r="R204" s="10">
        <f t="shared" si="37"/>
        <v>2.4586063573571924E-2</v>
      </c>
      <c r="S204" s="9">
        <v>5249.7059404383717</v>
      </c>
      <c r="T204" s="10">
        <f t="shared" si="32"/>
        <v>1.1427306725486912E-2</v>
      </c>
      <c r="U204" s="11">
        <f t="shared" si="33"/>
        <v>6.349561996714404E-4</v>
      </c>
      <c r="V204" s="10">
        <f t="shared" si="29"/>
        <v>4.1796308075072288E-3</v>
      </c>
    </row>
    <row r="205" spans="5:22">
      <c r="E205" t="s">
        <v>448</v>
      </c>
      <c r="F205" t="s">
        <v>449</v>
      </c>
      <c r="G205" s="5">
        <v>38.590470000000003</v>
      </c>
      <c r="H205" s="6">
        <v>22.162869997827201</v>
      </c>
      <c r="I205" s="5">
        <f t="shared" si="34"/>
        <v>28.796616850916017</v>
      </c>
      <c r="J205" s="5">
        <v>1.5070000000000001</v>
      </c>
      <c r="K205" s="7">
        <v>3.9318077501808018E-4</v>
      </c>
      <c r="L205" s="8">
        <f t="shared" si="30"/>
        <v>4.718169300216962</v>
      </c>
      <c r="M205" s="4">
        <f t="shared" si="31"/>
        <v>94363.386004339234</v>
      </c>
      <c r="N205" s="4">
        <f t="shared" si="35"/>
        <v>85154.482261178637</v>
      </c>
      <c r="O205" s="9">
        <f t="shared" si="36"/>
        <v>29425931.98575943</v>
      </c>
      <c r="P205" s="4">
        <v>3473730</v>
      </c>
      <c r="Q205" s="4">
        <v>138949.20000000013</v>
      </c>
      <c r="R205" s="10">
        <f t="shared" si="37"/>
        <v>0.61284614996832343</v>
      </c>
      <c r="S205" s="9">
        <v>1439.8308425458008</v>
      </c>
      <c r="T205" s="10">
        <f t="shared" si="32"/>
        <v>2.6802085953213248E-2</v>
      </c>
      <c r="U205" s="11">
        <f t="shared" si="33"/>
        <v>1.0466507283143317E-3</v>
      </c>
      <c r="V205" s="10">
        <f t="shared" si="29"/>
        <v>2.4513845998732957E-2</v>
      </c>
    </row>
    <row r="206" spans="5:22">
      <c r="E206" t="s">
        <v>450</v>
      </c>
      <c r="F206" t="s">
        <v>451</v>
      </c>
      <c r="G206" s="5">
        <v>16.503491395833336</v>
      </c>
      <c r="H206" s="6">
        <v>2.1015745428434802</v>
      </c>
      <c r="I206" s="5">
        <f t="shared" si="34"/>
        <v>2.5484714391889192</v>
      </c>
      <c r="J206" s="5">
        <v>0.59858252999999995</v>
      </c>
      <c r="K206" s="7">
        <v>9.5565224244065401E-4</v>
      </c>
      <c r="L206" s="8">
        <f t="shared" si="30"/>
        <v>11.467826909287847</v>
      </c>
      <c r="M206" s="4">
        <f t="shared" si="31"/>
        <v>229356.53818575694</v>
      </c>
      <c r="N206" s="4">
        <f t="shared" si="35"/>
        <v>45871.307637151389</v>
      </c>
      <c r="O206" s="9">
        <f t="shared" si="36"/>
        <v>1402820.6086983462</v>
      </c>
      <c r="P206" s="4">
        <v>33469203</v>
      </c>
      <c r="Q206" s="4">
        <v>16734601.5</v>
      </c>
      <c r="R206" s="10">
        <f t="shared" si="37"/>
        <v>2.7411054656515956E-3</v>
      </c>
      <c r="S206" s="9">
        <v>127.42357195944597</v>
      </c>
      <c r="T206" s="10">
        <f t="shared" si="32"/>
        <v>0.12951678517602508</v>
      </c>
      <c r="U206" s="11">
        <f t="shared" si="33"/>
        <v>4.6975808384221544E-3</v>
      </c>
      <c r="V206" s="10">
        <f t="shared" si="29"/>
        <v>1.3705527328257978E-3</v>
      </c>
    </row>
    <row r="207" spans="5:22">
      <c r="E207" t="s">
        <v>452</v>
      </c>
      <c r="F207" t="s">
        <v>453</v>
      </c>
      <c r="G207" s="5">
        <v>160.12898999999999</v>
      </c>
      <c r="H207" s="6">
        <v>2.2242260078532401</v>
      </c>
      <c r="I207" s="5">
        <f t="shared" si="34"/>
        <v>5.2087633150108186</v>
      </c>
      <c r="J207" s="5">
        <v>6.0642857142857141</v>
      </c>
      <c r="K207" s="7">
        <v>2.7386970344650518E-5</v>
      </c>
      <c r="L207" s="8">
        <f t="shared" si="30"/>
        <v>0.32864364413580621</v>
      </c>
      <c r="M207" s="4">
        <f t="shared" si="31"/>
        <v>6572.872882716124</v>
      </c>
      <c r="N207" s="4">
        <f t="shared" si="35"/>
        <v>1314.5745765432248</v>
      </c>
      <c r="O207" s="9">
        <f t="shared" si="36"/>
        <v>82167.693949730776</v>
      </c>
      <c r="P207" s="4">
        <v>307145</v>
      </c>
      <c r="Q207" s="4">
        <v>233430.2</v>
      </c>
      <c r="R207" s="10">
        <f t="shared" si="37"/>
        <v>5.6315531432660588E-3</v>
      </c>
      <c r="S207" s="9">
        <v>260.43816575054092</v>
      </c>
      <c r="T207" s="10">
        <f t="shared" si="32"/>
        <v>0.61484456219592076</v>
      </c>
      <c r="U207" s="11">
        <f t="shared" si="33"/>
        <v>2.3284934820552963E-2</v>
      </c>
      <c r="V207" s="10">
        <f t="shared" si="29"/>
        <v>4.2799803888822052E-3</v>
      </c>
    </row>
    <row r="208" spans="5:22">
      <c r="E208" t="s">
        <v>454</v>
      </c>
      <c r="F208" t="s">
        <v>455</v>
      </c>
      <c r="G208" s="5">
        <v>11.270662</v>
      </c>
      <c r="H208" s="6">
        <v>13.412980562285901</v>
      </c>
      <c r="I208" s="5">
        <f t="shared" si="34"/>
        <v>4.2776615826418558</v>
      </c>
      <c r="J208" s="5">
        <v>0.491508</v>
      </c>
      <c r="K208" s="7">
        <v>6.9656696466777461E-4</v>
      </c>
      <c r="L208" s="8">
        <f t="shared" si="30"/>
        <v>8.3588035760132957</v>
      </c>
      <c r="M208" s="4">
        <f t="shared" si="31"/>
        <v>167176.07152026592</v>
      </c>
      <c r="N208" s="4">
        <f t="shared" si="35"/>
        <v>249275.05224353357</v>
      </c>
      <c r="O208" s="9">
        <f t="shared" si="36"/>
        <v>12795771.773918461</v>
      </c>
      <c r="P208" s="4">
        <v>97338579</v>
      </c>
      <c r="Q208" s="4">
        <v>60349918.979999997</v>
      </c>
      <c r="R208" s="10">
        <f t="shared" si="37"/>
        <v>4.1304952261185888E-3</v>
      </c>
      <c r="S208" s="9">
        <v>213.88307913209277</v>
      </c>
      <c r="T208" s="10">
        <f t="shared" si="32"/>
        <v>5.2695435495574261E-2</v>
      </c>
      <c r="U208" s="11">
        <f t="shared" si="33"/>
        <v>2.2980219005377602E-3</v>
      </c>
      <c r="V208" s="10">
        <f t="shared" si="29"/>
        <v>2.5609070401935246E-3</v>
      </c>
    </row>
    <row r="209" spans="5:22">
      <c r="E209" t="s">
        <v>456</v>
      </c>
      <c r="F209" t="s">
        <v>457</v>
      </c>
      <c r="G209" s="5">
        <v>179</v>
      </c>
      <c r="H209" s="6">
        <v>13.6330177519175</v>
      </c>
      <c r="I209" s="5" t="str">
        <f t="shared" si="34"/>
        <v/>
      </c>
      <c r="J209" s="5">
        <v>9.5416666666666679</v>
      </c>
      <c r="K209" s="7">
        <v>1.1556995264919707E-6</v>
      </c>
      <c r="L209" s="8">
        <f t="shared" si="30"/>
        <v>1.3868394317903649E-2</v>
      </c>
      <c r="M209" s="4">
        <f t="shared" si="31"/>
        <v>277.36788635807295</v>
      </c>
      <c r="N209" s="4">
        <f t="shared" si="35"/>
        <v>406.90607377674814</v>
      </c>
      <c r="O209" s="9" t="str">
        <f t="shared" si="36"/>
        <v/>
      </c>
      <c r="P209" s="4" t="s">
        <v>41</v>
      </c>
      <c r="Q209" s="4" t="s">
        <v>41</v>
      </c>
      <c r="R209" s="10" t="str">
        <f t="shared" si="37"/>
        <v/>
      </c>
      <c r="S209" s="9" t="s">
        <v>41</v>
      </c>
      <c r="T209" s="10" t="str">
        <f t="shared" si="32"/>
        <v/>
      </c>
      <c r="U209" s="11" t="str">
        <f t="shared" si="33"/>
        <v/>
      </c>
    </row>
    <row r="210" spans="5:22">
      <c r="E210" t="s">
        <v>458</v>
      </c>
      <c r="F210" t="s">
        <v>459</v>
      </c>
      <c r="G210" s="5">
        <v>85.970833333333346</v>
      </c>
      <c r="H210" s="6">
        <v>21.387790322823498</v>
      </c>
      <c r="I210" s="5">
        <f t="shared" si="34"/>
        <v>0</v>
      </c>
      <c r="J210" s="5">
        <v>2</v>
      </c>
      <c r="K210" s="7">
        <v>2.6899902771795869E-6</v>
      </c>
      <c r="L210" s="8">
        <f t="shared" si="30"/>
        <v>3.2279883326155043E-2</v>
      </c>
      <c r="M210" s="4">
        <f t="shared" si="31"/>
        <v>645.59766652310088</v>
      </c>
      <c r="N210" s="4">
        <f t="shared" si="35"/>
        <v>603.70674742791539</v>
      </c>
      <c r="O210" s="9">
        <f t="shared" si="36"/>
        <v>0</v>
      </c>
      <c r="P210" s="4" t="s">
        <v>41</v>
      </c>
      <c r="Q210" s="4" t="s">
        <v>41</v>
      </c>
      <c r="R210" s="10" t="str">
        <f t="shared" si="37"/>
        <v/>
      </c>
      <c r="S210" s="9">
        <v>0</v>
      </c>
      <c r="T210" s="10" t="str">
        <f t="shared" si="32"/>
        <v/>
      </c>
      <c r="U210" s="11" t="str">
        <f t="shared" si="33"/>
        <v/>
      </c>
    </row>
    <row r="211" spans="5:22">
      <c r="E211" t="s">
        <v>460</v>
      </c>
      <c r="F211" t="s">
        <v>461</v>
      </c>
      <c r="G211" s="5">
        <v>39.343288722499999</v>
      </c>
      <c r="H211" s="6">
        <v>0.65452328966744</v>
      </c>
      <c r="I211" s="5" t="str">
        <f t="shared" si="34"/>
        <v/>
      </c>
      <c r="J211" s="5">
        <v>15.977708</v>
      </c>
      <c r="K211" s="7">
        <v>1.1860705130140234E-3</v>
      </c>
      <c r="L211" s="8">
        <f t="shared" si="30"/>
        <v>14.23284615616828</v>
      </c>
      <c r="M211" s="4">
        <f t="shared" si="31"/>
        <v>284656.92312336562</v>
      </c>
      <c r="N211" s="4">
        <f t="shared" si="35"/>
        <v>56931.384624673126</v>
      </c>
      <c r="O211" s="9" t="str">
        <f t="shared" si="36"/>
        <v/>
      </c>
      <c r="P211" s="4">
        <v>29825964</v>
      </c>
      <c r="Q211" s="4">
        <v>18492097.68</v>
      </c>
      <c r="R211" s="10">
        <f t="shared" si="37"/>
        <v>3.0786872106049316E-3</v>
      </c>
      <c r="S211" s="9" t="s">
        <v>41</v>
      </c>
      <c r="T211" s="10" t="str">
        <f t="shared" si="32"/>
        <v/>
      </c>
      <c r="U211" s="11" t="str">
        <f t="shared" si="33"/>
        <v/>
      </c>
    </row>
    <row r="212" spans="5:22">
      <c r="E212" t="s">
        <v>462</v>
      </c>
      <c r="F212" t="s">
        <v>463</v>
      </c>
      <c r="G212" s="5">
        <v>83.350999999999999</v>
      </c>
      <c r="H212" s="6">
        <v>3.8446175628389998</v>
      </c>
      <c r="I212" s="5">
        <f t="shared" si="34"/>
        <v>2.527317767997697</v>
      </c>
      <c r="J212" s="5">
        <v>1.1333333333333335</v>
      </c>
      <c r="K212" s="7">
        <v>1.6700059010416339E-3</v>
      </c>
      <c r="L212" s="8">
        <f t="shared" si="30"/>
        <v>20.040070812499607</v>
      </c>
      <c r="M212" s="4">
        <f t="shared" si="31"/>
        <v>400801.41624999215</v>
      </c>
      <c r="N212" s="4">
        <f t="shared" si="35"/>
        <v>80160.283249998436</v>
      </c>
      <c r="O212" s="9">
        <f t="shared" si="36"/>
        <v>2431086.0977453906</v>
      </c>
      <c r="P212" s="4">
        <v>18383955</v>
      </c>
      <c r="Q212" s="4">
        <v>10111175.25</v>
      </c>
      <c r="R212" s="10">
        <f t="shared" si="37"/>
        <v>7.9278898118196935E-3</v>
      </c>
      <c r="S212" s="9">
        <v>126.36588839988485</v>
      </c>
      <c r="T212" s="10">
        <f t="shared" si="32"/>
        <v>0.65960047490218054</v>
      </c>
      <c r="U212" s="11">
        <f t="shared" si="33"/>
        <v>8.9686651016681034E-3</v>
      </c>
      <c r="V212" s="10">
        <f t="shared" ref="V212:V213" si="38">IFERROR(N212/P212,"")</f>
        <v>4.3603393965008308E-3</v>
      </c>
    </row>
    <row r="213" spans="5:22">
      <c r="E213" t="s">
        <v>464</v>
      </c>
      <c r="F213" t="s">
        <v>465</v>
      </c>
      <c r="G213" s="5">
        <v>45.804960000000001</v>
      </c>
      <c r="H213" s="6">
        <v>6.9235175139386698</v>
      </c>
      <c r="I213" s="5">
        <f t="shared" si="34"/>
        <v>2.8062342951577457</v>
      </c>
      <c r="J213" s="5" t="s">
        <v>41</v>
      </c>
      <c r="K213" s="7">
        <v>8.6905193086007654E-4</v>
      </c>
      <c r="L213" s="8">
        <f t="shared" si="30"/>
        <v>10.428623170320918</v>
      </c>
      <c r="M213" s="4">
        <f t="shared" si="31"/>
        <v>208572.46340641836</v>
      </c>
      <c r="N213" s="4">
        <f t="shared" si="35"/>
        <v>602504.32814393239</v>
      </c>
      <c r="O213" s="9">
        <f t="shared" si="36"/>
        <v>20289219.703421749</v>
      </c>
      <c r="P213" s="4">
        <v>14862924</v>
      </c>
      <c r="Q213" s="4">
        <v>9215012.8800000008</v>
      </c>
      <c r="R213" s="10">
        <f t="shared" si="37"/>
        <v>6.5382906783732278E-2</v>
      </c>
      <c r="S213" s="9">
        <v>140.31171475788727</v>
      </c>
      <c r="T213" s="10">
        <f t="shared" si="32"/>
        <v>0.32645143050983338</v>
      </c>
      <c r="U213" s="11" t="str">
        <f t="shared" si="33"/>
        <v/>
      </c>
      <c r="V213" s="10">
        <f t="shared" si="38"/>
        <v>4.0537402205914015E-2</v>
      </c>
    </row>
    <row r="350" spans="6:7">
      <c r="F350" s="4"/>
      <c r="G350" s="1"/>
    </row>
    <row r="351" spans="6:7">
      <c r="F351" s="4"/>
      <c r="G351" s="1"/>
    </row>
    <row r="352" spans="6:7">
      <c r="F352" s="10"/>
      <c r="G352" s="1"/>
    </row>
    <row r="353" spans="6:7">
      <c r="F353" s="4"/>
    </row>
    <row r="354" spans="6:7">
      <c r="F354" s="4"/>
      <c r="G354" s="1"/>
    </row>
    <row r="356" spans="6:7">
      <c r="G356" s="1"/>
    </row>
    <row r="358" spans="6:7">
      <c r="F358" s="13"/>
    </row>
  </sheetData>
  <autoFilter ref="E2:V213" xr:uid="{AD955975-1705-7F4A-98C1-AE0820574E3C}"/>
  <conditionalFormatting sqref="B214 E3:E213">
    <cfRule type="duplicateValues" dxfId="1" priority="2"/>
  </conditionalFormatting>
  <conditionalFormatting sqref="R3:R213">
    <cfRule type="top10" dxfId="0" priority="1" percent="1" rank="1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95BB-298B-2141-AB30-F2E908A4402C}">
  <dimension ref="A1:E165"/>
  <sheetViews>
    <sheetView workbookViewId="0"/>
  </sheetViews>
  <sheetFormatPr defaultColWidth="11.42578125" defaultRowHeight="12.95"/>
  <cols>
    <col min="1" max="1" width="13.140625" bestFit="1" customWidth="1"/>
    <col min="2" max="2" width="20.85546875" bestFit="1" customWidth="1"/>
  </cols>
  <sheetData>
    <row r="1" spans="1:5">
      <c r="A1" t="s">
        <v>466</v>
      </c>
    </row>
    <row r="3" spans="1:5">
      <c r="A3" s="17" t="s">
        <v>467</v>
      </c>
      <c r="B3" t="s">
        <v>468</v>
      </c>
    </row>
    <row r="4" spans="1:5">
      <c r="A4" s="18">
        <v>0</v>
      </c>
      <c r="B4" s="19">
        <v>0</v>
      </c>
      <c r="D4" t="s">
        <v>20</v>
      </c>
      <c r="E4" t="s">
        <v>469</v>
      </c>
    </row>
    <row r="5" spans="1:5">
      <c r="A5" s="18">
        <v>0.45292007396108036</v>
      </c>
      <c r="B5" s="19">
        <v>15050.00224633813</v>
      </c>
      <c r="D5" t="s">
        <v>470</v>
      </c>
      <c r="E5" s="9">
        <f>(SUM(B5:B68))/1000000000</f>
        <v>1.157023614800393</v>
      </c>
    </row>
    <row r="6" spans="1:5">
      <c r="A6" s="18">
        <v>0.82291736352718703</v>
      </c>
      <c r="B6" s="19">
        <v>695186.59142117354</v>
      </c>
      <c r="D6" s="20" t="s">
        <v>471</v>
      </c>
      <c r="E6" s="9">
        <f>(SUM(B69:B101))/1000000000</f>
        <v>6.1480744200628088</v>
      </c>
    </row>
    <row r="7" spans="1:5">
      <c r="A7" s="18">
        <v>0.83886454529545718</v>
      </c>
      <c r="B7" s="19">
        <v>853588.9473260513</v>
      </c>
      <c r="D7" t="s">
        <v>472</v>
      </c>
      <c r="E7" s="9">
        <f>(SUM(B102:B116))/1000000000</f>
        <v>0.33553698306086649</v>
      </c>
    </row>
    <row r="8" spans="1:5">
      <c r="A8" s="18">
        <v>0.87916887690300505</v>
      </c>
      <c r="B8" s="19">
        <v>3676187.1956812935</v>
      </c>
      <c r="D8" t="s">
        <v>473</v>
      </c>
      <c r="E8" s="9">
        <f>(SUM(B116:B124))/1000000000</f>
        <v>0.90593801340493452</v>
      </c>
    </row>
    <row r="9" spans="1:5">
      <c r="A9" s="18">
        <v>0.95404525710004751</v>
      </c>
      <c r="B9" s="19">
        <v>1563747.8194066631</v>
      </c>
      <c r="D9" t="s">
        <v>474</v>
      </c>
      <c r="E9" s="9">
        <f>(SUM(B126:B139))/1000000000</f>
        <v>0.45304667355076172</v>
      </c>
    </row>
    <row r="10" spans="1:5">
      <c r="A10" s="18">
        <v>1.1288702975756058</v>
      </c>
      <c r="B10" s="19">
        <v>2059428.444435325</v>
      </c>
      <c r="D10" t="s">
        <v>475</v>
      </c>
      <c r="E10" s="9">
        <f>(SUM(B140:B148))/1000000000</f>
        <v>5.9454951119326607</v>
      </c>
    </row>
    <row r="11" spans="1:5">
      <c r="A11" s="18">
        <v>1.1332879342967506</v>
      </c>
      <c r="B11" s="19">
        <v>79759.392308282069</v>
      </c>
      <c r="D11" t="s">
        <v>476</v>
      </c>
      <c r="E11" s="9">
        <f>(SUM(B149:B163))/1000000000</f>
        <v>1.9066820126142185</v>
      </c>
    </row>
    <row r="12" spans="1:5">
      <c r="A12" s="18">
        <v>1.2858730231074591</v>
      </c>
      <c r="B12" s="19">
        <v>1663881.5767970269</v>
      </c>
    </row>
    <row r="13" spans="1:5">
      <c r="A13" s="18">
        <v>1.3551614149333966</v>
      </c>
      <c r="B13" s="19">
        <v>479770.42699413362</v>
      </c>
    </row>
    <row r="14" spans="1:5">
      <c r="A14" s="18">
        <v>1.3777025508978396</v>
      </c>
      <c r="B14" s="19">
        <v>249508.32626997866</v>
      </c>
    </row>
    <row r="15" spans="1:5">
      <c r="A15" s="18">
        <v>1.491336978096677</v>
      </c>
      <c r="B15" s="19">
        <v>2354657.5844708541</v>
      </c>
    </row>
    <row r="16" spans="1:5">
      <c r="A16" s="18">
        <v>1.7310860783828079</v>
      </c>
      <c r="B16" s="19">
        <v>6155360.7964540021</v>
      </c>
    </row>
    <row r="17" spans="1:2">
      <c r="A17" s="18">
        <v>1.7683243581570165</v>
      </c>
      <c r="B17" s="19">
        <v>2026850.6128847462</v>
      </c>
    </row>
    <row r="18" spans="1:2">
      <c r="A18" s="18">
        <v>2.0364729387125964</v>
      </c>
      <c r="B18" s="19">
        <v>1076636.7548466744</v>
      </c>
    </row>
    <row r="19" spans="1:2">
      <c r="A19" s="18">
        <v>2.0503803185979921</v>
      </c>
      <c r="B19" s="19">
        <v>39449.749328543185</v>
      </c>
    </row>
    <row r="20" spans="1:2">
      <c r="A20" s="18">
        <v>2.3599255210589125</v>
      </c>
      <c r="B20" s="19">
        <v>5686.5578802334494</v>
      </c>
    </row>
    <row r="21" spans="1:2">
      <c r="A21" s="18">
        <v>2.3636293724532633</v>
      </c>
      <c r="B21" s="19">
        <v>28118275.732892878</v>
      </c>
    </row>
    <row r="22" spans="1:2">
      <c r="A22" s="18">
        <v>2.3922529258512135</v>
      </c>
      <c r="B22" s="19">
        <v>1483068.7175394068</v>
      </c>
    </row>
    <row r="23" spans="1:2">
      <c r="A23" s="18">
        <v>2.4426516773365146</v>
      </c>
      <c r="B23" s="19">
        <v>10262332.550437674</v>
      </c>
    </row>
    <row r="24" spans="1:2">
      <c r="A24" s="18">
        <v>2.4705094447389744</v>
      </c>
      <c r="B24" s="19">
        <v>2464320.4032897684</v>
      </c>
    </row>
    <row r="25" spans="1:2">
      <c r="A25" s="18">
        <v>2.5202111828807765</v>
      </c>
      <c r="B25" s="19">
        <v>11056258.081927057</v>
      </c>
    </row>
    <row r="26" spans="1:2">
      <c r="A26" s="18">
        <v>2.527317767997697</v>
      </c>
      <c r="B26" s="19">
        <v>2431086.0977453906</v>
      </c>
    </row>
    <row r="27" spans="1:2">
      <c r="A27" s="18">
        <v>2.5484714391889192</v>
      </c>
      <c r="B27" s="19">
        <v>1402820.6086983462</v>
      </c>
    </row>
    <row r="28" spans="1:2">
      <c r="A28" s="18">
        <v>2.5574895032244638</v>
      </c>
      <c r="B28" s="19">
        <v>1564344.212568579</v>
      </c>
    </row>
    <row r="29" spans="1:2">
      <c r="A29" s="18">
        <v>2.6681274476760182</v>
      </c>
      <c r="B29" s="19">
        <v>3558465.9362511216</v>
      </c>
    </row>
    <row r="30" spans="1:2">
      <c r="A30" s="18">
        <v>2.8062342951577457</v>
      </c>
      <c r="B30" s="19">
        <v>20289219.703421749</v>
      </c>
    </row>
    <row r="31" spans="1:2">
      <c r="A31" s="18">
        <v>2.8305839904686994</v>
      </c>
      <c r="B31" s="19">
        <v>476773.56301704783</v>
      </c>
    </row>
    <row r="32" spans="1:2">
      <c r="A32" s="18">
        <v>2.8466446754833901</v>
      </c>
      <c r="B32" s="19">
        <v>25563065.096916139</v>
      </c>
    </row>
    <row r="33" spans="1:2">
      <c r="A33" s="18">
        <v>3.3431050075400517</v>
      </c>
      <c r="B33" s="19">
        <v>95572716.897831246</v>
      </c>
    </row>
    <row r="34" spans="1:2">
      <c r="A34" s="18">
        <v>3.3675865499396815</v>
      </c>
      <c r="B34" s="19">
        <v>7886582.1933738384</v>
      </c>
    </row>
    <row r="35" spans="1:2">
      <c r="A35" s="18">
        <v>3.3796299654250781</v>
      </c>
      <c r="B35" s="19">
        <v>3982924.2843228062</v>
      </c>
    </row>
    <row r="36" spans="1:2">
      <c r="A36" s="18">
        <v>3.6705202740417309</v>
      </c>
      <c r="B36" s="19">
        <v>19800190.985102072</v>
      </c>
    </row>
    <row r="37" spans="1:2">
      <c r="A37" s="18">
        <v>4.1762945864926619</v>
      </c>
      <c r="B37" s="19">
        <v>10194479.147858795</v>
      </c>
    </row>
    <row r="38" spans="1:2">
      <c r="A38" s="18">
        <v>4.2776615826418558</v>
      </c>
      <c r="B38" s="19">
        <v>12795771.773918461</v>
      </c>
    </row>
    <row r="39" spans="1:2">
      <c r="A39" s="18">
        <v>4.6689566624067291</v>
      </c>
      <c r="B39" s="19">
        <v>2735947.478732293</v>
      </c>
    </row>
    <row r="40" spans="1:2">
      <c r="A40" s="18">
        <v>5.161362337022533</v>
      </c>
      <c r="B40" s="19">
        <v>25633625.754865289</v>
      </c>
    </row>
    <row r="41" spans="1:2">
      <c r="A41" s="18">
        <v>5.2087633150108186</v>
      </c>
      <c r="B41" s="19">
        <v>82167.693949730776</v>
      </c>
    </row>
    <row r="42" spans="1:2">
      <c r="A42" s="18">
        <v>5.2364820312315432</v>
      </c>
      <c r="B42" s="19">
        <v>157066.99306973256</v>
      </c>
    </row>
    <row r="43" spans="1:2">
      <c r="A43" s="18">
        <v>5.3703343905535501</v>
      </c>
      <c r="B43" s="19">
        <v>47376741.180099286</v>
      </c>
    </row>
    <row r="44" spans="1:2">
      <c r="A44" s="18">
        <v>5.4058100606371511</v>
      </c>
      <c r="B44" s="19">
        <v>266625.90877409803</v>
      </c>
    </row>
    <row r="45" spans="1:2">
      <c r="A45" s="18">
        <v>5.4201538735557682</v>
      </c>
      <c r="B45" s="19">
        <v>23846740.429082327</v>
      </c>
    </row>
    <row r="46" spans="1:2">
      <c r="A46" s="18">
        <v>5.4827444401438816</v>
      </c>
      <c r="B46" s="19">
        <v>8844717.4301396739</v>
      </c>
    </row>
    <row r="47" spans="1:2">
      <c r="A47" s="18">
        <v>5.7313151485771243</v>
      </c>
      <c r="B47" s="19">
        <v>20370439.914939869</v>
      </c>
    </row>
    <row r="48" spans="1:2">
      <c r="A48" s="18">
        <v>5.9143169251407981</v>
      </c>
      <c r="B48" s="19">
        <v>163933257.71582466</v>
      </c>
    </row>
    <row r="49" spans="1:2">
      <c r="A49" s="18">
        <v>6.3136059895342935</v>
      </c>
      <c r="B49" s="19">
        <v>1459.9865098547966</v>
      </c>
    </row>
    <row r="50" spans="1:2">
      <c r="A50" s="18">
        <v>6.4897440412595166</v>
      </c>
      <c r="B50" s="19">
        <v>212493186.58952731</v>
      </c>
    </row>
    <row r="51" spans="1:2">
      <c r="A51" s="18">
        <v>6.7794324146858997</v>
      </c>
      <c r="B51" s="19">
        <v>2966003.6169003006</v>
      </c>
    </row>
    <row r="52" spans="1:2">
      <c r="A52" s="18">
        <v>6.8009452078258654</v>
      </c>
      <c r="B52" s="19">
        <v>2661980.9163523857</v>
      </c>
    </row>
    <row r="53" spans="1:2">
      <c r="A53" s="18">
        <v>6.8436619210760083</v>
      </c>
      <c r="B53" s="19">
        <v>152315.57138919324</v>
      </c>
    </row>
    <row r="54" spans="1:2">
      <c r="A54" s="18">
        <v>6.8916453303918432</v>
      </c>
      <c r="B54" s="19">
        <v>263664063.92940289</v>
      </c>
    </row>
    <row r="55" spans="1:2">
      <c r="A55" s="18">
        <v>6.9228899634319214</v>
      </c>
      <c r="B55" s="19">
        <v>21335671.039976001</v>
      </c>
    </row>
    <row r="56" spans="1:2">
      <c r="A56" s="18">
        <v>6.9808805768808497</v>
      </c>
      <c r="B56" s="19">
        <v>0</v>
      </c>
    </row>
    <row r="57" spans="1:2">
      <c r="A57" s="18">
        <v>7.0341504611874797</v>
      </c>
      <c r="B57" s="19">
        <v>2184471.5576007348</v>
      </c>
    </row>
    <row r="58" spans="1:2">
      <c r="A58" s="18">
        <v>7.0505981637406681</v>
      </c>
      <c r="B58" s="19">
        <v>1090400.1658375906</v>
      </c>
    </row>
    <row r="59" spans="1:2">
      <c r="A59" s="18">
        <v>7.1869668612017987</v>
      </c>
      <c r="B59" s="19">
        <v>5678183.7676514545</v>
      </c>
    </row>
    <row r="60" spans="1:2">
      <c r="A60" s="18">
        <v>7.4548206180429535</v>
      </c>
      <c r="B60" s="19">
        <v>13588796.245020054</v>
      </c>
    </row>
    <row r="61" spans="1:2">
      <c r="A61" s="18">
        <v>7.8713129720294415</v>
      </c>
      <c r="B61" s="19">
        <v>5243944.9183175489</v>
      </c>
    </row>
    <row r="62" spans="1:2">
      <c r="A62" s="18">
        <v>7.8997361838065459</v>
      </c>
      <c r="B62" s="19">
        <v>844921.00194824627</v>
      </c>
    </row>
    <row r="63" spans="1:2">
      <c r="A63" s="18">
        <v>8.1412236025871625</v>
      </c>
      <c r="B63" s="19">
        <v>1449732.1817552841</v>
      </c>
    </row>
    <row r="64" spans="1:2">
      <c r="A64" s="18">
        <v>8.8073003073025973</v>
      </c>
      <c r="B64" s="19">
        <v>2526930.3712227861</v>
      </c>
    </row>
    <row r="65" spans="1:2">
      <c r="A65" s="18">
        <v>8.9237280979505034</v>
      </c>
      <c r="B65" s="19">
        <v>624915.29727731517</v>
      </c>
    </row>
    <row r="66" spans="1:2">
      <c r="A66" s="18">
        <v>9.1590482088908622</v>
      </c>
      <c r="B66" s="19">
        <v>9757254.4016669039</v>
      </c>
    </row>
    <row r="67" spans="1:2">
      <c r="A67" s="18">
        <v>9.6761260273144885</v>
      </c>
      <c r="B67" s="19">
        <v>30149958.280932795</v>
      </c>
    </row>
    <row r="68" spans="1:2">
      <c r="A68" s="18">
        <v>9.7236103510892047</v>
      </c>
      <c r="B68" s="19">
        <v>5464647.6957632545</v>
      </c>
    </row>
    <row r="69" spans="1:2">
      <c r="A69" s="18">
        <v>10.025274344778065</v>
      </c>
      <c r="B69" s="19">
        <v>2023698.5795057453</v>
      </c>
    </row>
    <row r="70" spans="1:2">
      <c r="A70" s="18">
        <v>10.120307704755065</v>
      </c>
      <c r="B70" s="19">
        <v>4264325.0188448075</v>
      </c>
    </row>
    <row r="71" spans="1:2">
      <c r="A71" s="18">
        <v>10.243070684466501</v>
      </c>
      <c r="B71" s="19">
        <v>2609089.0108193252</v>
      </c>
    </row>
    <row r="72" spans="1:2">
      <c r="A72" s="18">
        <v>10.493225664467989</v>
      </c>
      <c r="B72" s="19">
        <v>39755810.521509036</v>
      </c>
    </row>
    <row r="73" spans="1:2">
      <c r="A73" s="18">
        <v>10.529146421282833</v>
      </c>
      <c r="B73" s="19">
        <v>2819099.6303987294</v>
      </c>
    </row>
    <row r="74" spans="1:2">
      <c r="A74" s="18">
        <v>10.550125410697831</v>
      </c>
      <c r="B74" s="19">
        <v>17224502.703931414</v>
      </c>
    </row>
    <row r="75" spans="1:2">
      <c r="A75" s="18">
        <v>10.62100942498909</v>
      </c>
      <c r="B75" s="19">
        <v>118731462.07735643</v>
      </c>
    </row>
    <row r="76" spans="1:2">
      <c r="A76" s="18">
        <v>11.194852662968902</v>
      </c>
      <c r="B76" s="19">
        <v>182580691.3544957</v>
      </c>
    </row>
    <row r="77" spans="1:2">
      <c r="A77" s="18">
        <v>11.56872641271686</v>
      </c>
      <c r="B77" s="19">
        <v>239992185.14817679</v>
      </c>
    </row>
    <row r="78" spans="1:2">
      <c r="A78" s="18">
        <v>11.611059017717951</v>
      </c>
      <c r="B78" s="19">
        <v>7060403.7995384354</v>
      </c>
    </row>
    <row r="79" spans="1:2">
      <c r="A79" s="18">
        <v>12.087336429566538</v>
      </c>
      <c r="B79" s="19">
        <v>5529068.610066006</v>
      </c>
    </row>
    <row r="80" spans="1:2">
      <c r="A80" s="18">
        <v>12.159126026868252</v>
      </c>
      <c r="B80" s="19">
        <v>26256258.947597839</v>
      </c>
    </row>
    <row r="81" spans="1:2">
      <c r="A81" s="18">
        <v>12.823131450240233</v>
      </c>
      <c r="B81" s="19">
        <v>125178.69423273936</v>
      </c>
    </row>
    <row r="82" spans="1:2">
      <c r="A82" s="18">
        <v>13.128537084364735</v>
      </c>
      <c r="B82" s="19">
        <v>29890959.969007984</v>
      </c>
    </row>
    <row r="83" spans="1:2">
      <c r="A83" s="18">
        <v>13.261046359311434</v>
      </c>
      <c r="B83" s="19">
        <v>4421467.1734424578</v>
      </c>
    </row>
    <row r="84" spans="1:2">
      <c r="A84" s="18">
        <v>13.374672118023115</v>
      </c>
      <c r="B84" s="19">
        <v>177052.68463230369</v>
      </c>
    </row>
    <row r="85" spans="1:2">
      <c r="A85" s="18">
        <v>13.41771740061121</v>
      </c>
      <c r="B85" s="19">
        <v>7845397.8059734553</v>
      </c>
    </row>
    <row r="86" spans="1:2">
      <c r="A86" s="18">
        <v>13.799336231292903</v>
      </c>
      <c r="B86" s="19">
        <v>10119511.496312069</v>
      </c>
    </row>
    <row r="87" spans="1:2">
      <c r="A87" s="18">
        <v>14.743427542195768</v>
      </c>
      <c r="B87" s="19">
        <v>1023378.8868352374</v>
      </c>
    </row>
    <row r="88" spans="1:2">
      <c r="A88" s="18">
        <v>15.002057081058313</v>
      </c>
      <c r="B88" s="19">
        <v>906829322.28685749</v>
      </c>
    </row>
    <row r="89" spans="1:2">
      <c r="A89" s="18">
        <v>15.71288405066468</v>
      </c>
      <c r="B89" s="19">
        <v>4775383.9260407481</v>
      </c>
    </row>
    <row r="90" spans="1:2">
      <c r="A90" s="18">
        <v>15.759322756413805</v>
      </c>
      <c r="B90" s="19">
        <v>177224864.8188456</v>
      </c>
    </row>
    <row r="91" spans="1:2">
      <c r="A91" s="18">
        <v>16.144189638776638</v>
      </c>
      <c r="B91" s="19">
        <v>250840592.61598122</v>
      </c>
    </row>
    <row r="92" spans="1:2">
      <c r="A92" s="18">
        <v>16.354377284623261</v>
      </c>
      <c r="B92" s="19">
        <v>1140220646.7669759</v>
      </c>
    </row>
    <row r="93" spans="1:2">
      <c r="A93" s="18">
        <v>16.627795228764423</v>
      </c>
      <c r="B93" s="19">
        <v>201995563.9869417</v>
      </c>
    </row>
    <row r="94" spans="1:2">
      <c r="A94" s="18">
        <v>16.906993018075941</v>
      </c>
      <c r="B94" s="19">
        <v>613644.8681174512</v>
      </c>
    </row>
    <row r="95" spans="1:2">
      <c r="A95" s="18">
        <v>17.128221358731508</v>
      </c>
      <c r="B95" s="19">
        <v>113194.15977612001</v>
      </c>
    </row>
    <row r="96" spans="1:2">
      <c r="A96" s="18">
        <v>17.476511928632682</v>
      </c>
      <c r="B96" s="19">
        <v>19854.879017089486</v>
      </c>
    </row>
    <row r="97" spans="1:2">
      <c r="A97" s="18">
        <v>18.680573030745599</v>
      </c>
      <c r="B97" s="19">
        <v>673926.17893154908</v>
      </c>
    </row>
    <row r="98" spans="1:2">
      <c r="A98" s="18">
        <v>18.962425003835897</v>
      </c>
      <c r="B98" s="19">
        <v>17217586.519303635</v>
      </c>
    </row>
    <row r="99" spans="1:2">
      <c r="A99" s="18">
        <v>19.111151176417561</v>
      </c>
      <c r="B99" s="19">
        <v>43725.347296841588</v>
      </c>
    </row>
    <row r="100" spans="1:2">
      <c r="A100" s="18">
        <v>19.308333333333334</v>
      </c>
      <c r="B100" s="19">
        <v>1637994006.1656847</v>
      </c>
    </row>
    <row r="101" spans="1:2">
      <c r="A101" s="18">
        <v>19.389163347744162</v>
      </c>
      <c r="B101" s="19">
        <v>1107062565.4303625</v>
      </c>
    </row>
    <row r="102" spans="1:2">
      <c r="A102" s="18">
        <v>20.186890701075388</v>
      </c>
      <c r="B102" s="19">
        <v>8122275.8892004099</v>
      </c>
    </row>
    <row r="103" spans="1:2">
      <c r="A103" s="18">
        <v>20.666482226218299</v>
      </c>
      <c r="B103" s="19">
        <v>10076951.262605295</v>
      </c>
    </row>
    <row r="104" spans="1:2">
      <c r="A104" s="18">
        <v>25.023475031952707</v>
      </c>
      <c r="B104" s="19">
        <v>5358032.6866320139</v>
      </c>
    </row>
    <row r="105" spans="1:2">
      <c r="A105" s="18">
        <v>25.780803699017476</v>
      </c>
      <c r="B105" s="19">
        <v>18438817.681636047</v>
      </c>
    </row>
    <row r="106" spans="1:2">
      <c r="A106" s="18">
        <v>25.987622798203343</v>
      </c>
      <c r="B106" s="19">
        <v>6838789.085778879</v>
      </c>
    </row>
    <row r="107" spans="1:2">
      <c r="A107" s="18">
        <v>26.101124327544163</v>
      </c>
      <c r="B107" s="19">
        <v>15570.461832791971</v>
      </c>
    </row>
    <row r="108" spans="1:2">
      <c r="A108" s="18">
        <v>26.541323732177393</v>
      </c>
      <c r="B108" s="19">
        <v>158601942.25865453</v>
      </c>
    </row>
    <row r="109" spans="1:2">
      <c r="A109" s="18">
        <v>27.318041513342177</v>
      </c>
      <c r="B109" s="19">
        <v>16296.406139150495</v>
      </c>
    </row>
    <row r="110" spans="1:2">
      <c r="A110" s="18">
        <v>27.350312106613803</v>
      </c>
      <c r="B110" s="19">
        <v>3212392.1771952221</v>
      </c>
    </row>
    <row r="111" spans="1:2">
      <c r="A111" s="18">
        <v>27.535303802687583</v>
      </c>
      <c r="B111" s="19">
        <v>90020055.221838132</v>
      </c>
    </row>
    <row r="112" spans="1:2">
      <c r="A112" s="18">
        <v>27.787907065960638</v>
      </c>
      <c r="B112" s="19">
        <v>164394.5548648792</v>
      </c>
    </row>
    <row r="113" spans="1:2">
      <c r="A113" s="18">
        <v>28.549855150429487</v>
      </c>
      <c r="B113" s="19">
        <v>638167.94643669901</v>
      </c>
    </row>
    <row r="114" spans="1:2">
      <c r="A114" s="18">
        <v>28.796616850916017</v>
      </c>
      <c r="B114" s="19">
        <v>29425931.98575943</v>
      </c>
    </row>
    <row r="115" spans="1:2">
      <c r="A115" s="18">
        <v>29.575322441660479</v>
      </c>
      <c r="B115" s="19">
        <v>28915.361928614664</v>
      </c>
    </row>
    <row r="116" spans="1:2">
      <c r="A116" s="18">
        <v>29.763799964080956</v>
      </c>
      <c r="B116" s="19">
        <v>4578450.0803643176</v>
      </c>
    </row>
    <row r="117" spans="1:2">
      <c r="A117" s="18">
        <v>31.960294197014132</v>
      </c>
      <c r="B117" s="19">
        <v>4577160.9326384272</v>
      </c>
    </row>
    <row r="118" spans="1:2">
      <c r="A118" s="18">
        <v>33.873841652968743</v>
      </c>
      <c r="B118" s="19">
        <v>21722423.172643635</v>
      </c>
    </row>
    <row r="119" spans="1:2">
      <c r="A119" s="18">
        <v>38.617845629252386</v>
      </c>
      <c r="B119" s="19">
        <v>2987486.50626102</v>
      </c>
    </row>
    <row r="120" spans="1:2">
      <c r="A120" s="18">
        <v>38.898272430119711</v>
      </c>
      <c r="B120" s="19">
        <v>854068315.57254457</v>
      </c>
    </row>
    <row r="121" spans="1:2">
      <c r="A121" s="18">
        <v>39.270924204698552</v>
      </c>
      <c r="B121" s="19">
        <v>12250293.600800712</v>
      </c>
    </row>
    <row r="122" spans="1:2">
      <c r="A122" s="18">
        <v>39.985094461566625</v>
      </c>
      <c r="B122" s="19">
        <v>361256.44969757635</v>
      </c>
    </row>
    <row r="123" spans="1:2">
      <c r="A123" s="18">
        <v>43.526522276975683</v>
      </c>
      <c r="B123" s="19">
        <v>1732914.540174135</v>
      </c>
    </row>
    <row r="124" spans="1:2">
      <c r="A124" s="18">
        <v>47.81617787096534</v>
      </c>
      <c r="B124" s="19">
        <v>3659712.5498101045</v>
      </c>
    </row>
    <row r="125" spans="1:2">
      <c r="A125" s="18">
        <v>49.257843267401213</v>
      </c>
      <c r="B125" s="19">
        <v>166949.23133401823</v>
      </c>
    </row>
    <row r="126" spans="1:2">
      <c r="A126" s="18">
        <v>50.648934983816503</v>
      </c>
      <c r="B126" s="19">
        <v>58547042.722244754</v>
      </c>
    </row>
    <row r="127" spans="1:2">
      <c r="A127" s="18">
        <v>50.728702509826938</v>
      </c>
      <c r="B127" s="19">
        <v>24130.848974240555</v>
      </c>
    </row>
    <row r="128" spans="1:2">
      <c r="A128" s="18">
        <v>52.703155783334182</v>
      </c>
      <c r="B128" s="19">
        <v>1263627.3273812886</v>
      </c>
    </row>
    <row r="129" spans="1:2">
      <c r="A129" s="18">
        <v>52.71388131905821</v>
      </c>
      <c r="B129" s="19">
        <v>4007321.5946568036</v>
      </c>
    </row>
    <row r="130" spans="1:2">
      <c r="A130" s="18">
        <v>56.657303195251181</v>
      </c>
      <c r="B130" s="19">
        <v>10835562.829863507</v>
      </c>
    </row>
    <row r="131" spans="1:2">
      <c r="A131" s="18">
        <v>57.692928151831183</v>
      </c>
      <c r="B131" s="19">
        <v>94732735.118621945</v>
      </c>
    </row>
    <row r="132" spans="1:2">
      <c r="A132" s="18">
        <v>59.520936891720162</v>
      </c>
      <c r="B132" s="19">
        <v>697199.11666008574</v>
      </c>
    </row>
    <row r="133" spans="1:2">
      <c r="A133" s="18">
        <v>65.265705938991999</v>
      </c>
      <c r="B133" s="19">
        <v>56366500.735052362</v>
      </c>
    </row>
    <row r="134" spans="1:2">
      <c r="A134" s="18">
        <v>69.385151231507379</v>
      </c>
      <c r="B134" s="19">
        <v>95769924.497583002</v>
      </c>
    </row>
    <row r="135" spans="1:2">
      <c r="A135" s="18">
        <v>69.532875730950536</v>
      </c>
      <c r="B135" s="19">
        <v>7349144.6779472083</v>
      </c>
    </row>
    <row r="136" spans="1:2">
      <c r="A136" s="18">
        <v>69.655092097288176</v>
      </c>
      <c r="B136" s="19">
        <v>19798.743290430586</v>
      </c>
    </row>
    <row r="137" spans="1:2">
      <c r="A137" s="18">
        <v>70.712638575463203</v>
      </c>
      <c r="B137" s="19">
        <v>36143491.946942985</v>
      </c>
    </row>
    <row r="138" spans="1:2">
      <c r="A138" s="18">
        <v>71.738713027425106</v>
      </c>
      <c r="B138" s="19">
        <v>59387327.75595738</v>
      </c>
    </row>
    <row r="139" spans="1:2">
      <c r="A139" s="18">
        <v>73.065593915235482</v>
      </c>
      <c r="B139" s="19">
        <v>27902865.635585643</v>
      </c>
    </row>
    <row r="140" spans="1:2">
      <c r="A140" s="18">
        <v>77.173181302507089</v>
      </c>
      <c r="B140" s="19">
        <v>1726367098.3839707</v>
      </c>
    </row>
    <row r="141" spans="1:2">
      <c r="A141" s="18">
        <v>79.305124900844277</v>
      </c>
      <c r="B141" s="19">
        <v>4673469.1477219649</v>
      </c>
    </row>
    <row r="142" spans="1:2">
      <c r="A142" s="18">
        <v>79.684179451058014</v>
      </c>
      <c r="B142" s="19">
        <v>84911290.418452933</v>
      </c>
    </row>
    <row r="143" spans="1:2">
      <c r="A143" s="18">
        <v>81.658570003170567</v>
      </c>
      <c r="B143" s="19">
        <v>25941.942203458653</v>
      </c>
    </row>
    <row r="144" spans="1:2">
      <c r="A144" s="18">
        <v>83.384795517750135</v>
      </c>
      <c r="B144" s="19">
        <v>74432875.471218407</v>
      </c>
    </row>
    <row r="145" spans="1:2">
      <c r="A145" s="18">
        <v>85.797142103212849</v>
      </c>
      <c r="B145" s="19">
        <v>32978590.950845324</v>
      </c>
    </row>
    <row r="146" spans="1:2">
      <c r="A146" s="18">
        <v>90.784927310709136</v>
      </c>
      <c r="B146" s="19">
        <v>258467161.07181257</v>
      </c>
    </row>
    <row r="147" spans="1:2">
      <c r="A147" s="18">
        <v>90.98176731010102</v>
      </c>
      <c r="B147" s="19">
        <v>59425960.831754677</v>
      </c>
    </row>
    <row r="148" spans="1:2">
      <c r="A148" s="18">
        <v>95.591606742648509</v>
      </c>
      <c r="B148" s="19">
        <v>3704212723.7146811</v>
      </c>
    </row>
    <row r="149" spans="1:2">
      <c r="A149" s="18">
        <v>102.66422784065605</v>
      </c>
      <c r="B149" s="19">
        <v>6628859.3470448563</v>
      </c>
    </row>
    <row r="150" spans="1:2">
      <c r="A150" s="18">
        <v>104.99411880876744</v>
      </c>
      <c r="B150" s="19">
        <v>1743073148.2921722</v>
      </c>
    </row>
    <row r="151" spans="1:2">
      <c r="A151" s="18">
        <v>107.11617375683804</v>
      </c>
      <c r="B151" s="19">
        <v>0</v>
      </c>
    </row>
    <row r="152" spans="1:2">
      <c r="A152" s="18">
        <v>109.84677816847461</v>
      </c>
      <c r="B152" s="19">
        <v>6883392.1548399907</v>
      </c>
    </row>
    <row r="153" spans="1:2">
      <c r="A153" s="18">
        <v>110.3146323269664</v>
      </c>
      <c r="B153" s="19">
        <v>137218.78355129593</v>
      </c>
    </row>
    <row r="154" spans="1:2">
      <c r="A154" s="18">
        <v>121.61450704674992</v>
      </c>
      <c r="B154" s="19">
        <v>13497078.435266905</v>
      </c>
    </row>
    <row r="155" spans="1:2">
      <c r="A155" s="18">
        <v>131.03537988501441</v>
      </c>
      <c r="B155" s="19">
        <v>33499868.833958596</v>
      </c>
    </row>
    <row r="156" spans="1:2">
      <c r="A156" s="18">
        <v>136.22410928935025</v>
      </c>
      <c r="B156" s="19">
        <v>95650964.704330057</v>
      </c>
    </row>
    <row r="157" spans="1:2">
      <c r="A157" s="18">
        <v>138.03018026957844</v>
      </c>
      <c r="B157" s="19">
        <v>6389884.382229452</v>
      </c>
    </row>
    <row r="158" spans="1:2">
      <c r="A158" s="18">
        <v>143.29170789920701</v>
      </c>
      <c r="B158" s="19">
        <v>77048.648659973798</v>
      </c>
    </row>
    <row r="159" spans="1:2">
      <c r="A159" s="18">
        <v>148.51404690294314</v>
      </c>
      <c r="B159" s="19">
        <v>247966.62595689902</v>
      </c>
    </row>
    <row r="160" spans="1:2">
      <c r="A160" s="18">
        <v>188.36902899457655</v>
      </c>
      <c r="B160" s="19">
        <v>16297.645554680872</v>
      </c>
    </row>
    <row r="161" spans="1:2">
      <c r="A161" s="18">
        <v>194.42376844456686</v>
      </c>
      <c r="B161" s="19">
        <v>551980.07055028318</v>
      </c>
    </row>
    <row r="162" spans="1:2">
      <c r="A162" s="18">
        <v>302.33805004968372</v>
      </c>
      <c r="B162" s="19">
        <v>27315.913926323119</v>
      </c>
    </row>
    <row r="163" spans="1:2">
      <c r="A163" s="18">
        <v>309.71502993401106</v>
      </c>
      <c r="B163" s="19">
        <v>988.77617667656864</v>
      </c>
    </row>
    <row r="164" spans="1:2">
      <c r="A164" s="18"/>
      <c r="B164" s="19">
        <v>0</v>
      </c>
    </row>
    <row r="165" spans="1:2">
      <c r="A165" s="18" t="s">
        <v>477</v>
      </c>
      <c r="B165" s="19">
        <v>16847385328.577612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04777-6392-A741-8A81-7C04C5856481}">
  <dimension ref="A1:E165"/>
  <sheetViews>
    <sheetView tabSelected="1" workbookViewId="0"/>
  </sheetViews>
  <sheetFormatPr defaultColWidth="11.42578125" defaultRowHeight="12.95"/>
  <cols>
    <col min="1" max="1" width="13.140625" bestFit="1" customWidth="1"/>
    <col min="2" max="2" width="12.140625" bestFit="1" customWidth="1"/>
  </cols>
  <sheetData>
    <row r="1" spans="1:5">
      <c r="A1" t="s">
        <v>466</v>
      </c>
    </row>
    <row r="3" spans="1:5">
      <c r="A3" s="17" t="s">
        <v>467</v>
      </c>
      <c r="B3" t="s">
        <v>478</v>
      </c>
    </row>
    <row r="4" spans="1:5">
      <c r="A4" s="18">
        <v>0</v>
      </c>
      <c r="B4" s="19">
        <v>81680.262943882335</v>
      </c>
      <c r="D4" t="s">
        <v>20</v>
      </c>
      <c r="E4" t="s">
        <v>479</v>
      </c>
    </row>
    <row r="5" spans="1:5">
      <c r="A5" s="18">
        <v>0.45292007396108036</v>
      </c>
      <c r="B5" s="19">
        <v>2769.068818021261</v>
      </c>
      <c r="D5" t="s">
        <v>470</v>
      </c>
      <c r="E5" s="21">
        <f>(SUM(B5:B68))/1000000</f>
        <v>19.913611315990252</v>
      </c>
    </row>
    <row r="6" spans="1:5">
      <c r="A6" s="18">
        <v>0.82291736352718703</v>
      </c>
      <c r="B6" s="19">
        <v>70398.582554456618</v>
      </c>
      <c r="D6" s="20" t="s">
        <v>471</v>
      </c>
      <c r="E6" s="21">
        <f>(SUM(B69:B101))/1000000</f>
        <v>31.197371502102975</v>
      </c>
    </row>
    <row r="7" spans="1:5">
      <c r="A7" s="18">
        <v>0.83886454529545718</v>
      </c>
      <c r="B7" s="19">
        <v>84796.064723557167</v>
      </c>
      <c r="D7" t="s">
        <v>472</v>
      </c>
      <c r="E7" s="21">
        <f>(SUM(B102:B116))/1000000</f>
        <v>1.0542447379328024</v>
      </c>
    </row>
    <row r="8" spans="1:5">
      <c r="A8" s="18">
        <v>0.87916887690300505</v>
      </c>
      <c r="B8" s="19">
        <v>348452.88660876849</v>
      </c>
      <c r="D8" t="s">
        <v>473</v>
      </c>
      <c r="E8" s="21">
        <f>(SUM(B117:B125))/1000000</f>
        <v>1.9382520354931865</v>
      </c>
    </row>
    <row r="9" spans="1:5">
      <c r="A9" s="18">
        <v>0.95404525710004751</v>
      </c>
      <c r="B9" s="19">
        <v>136589.24177244055</v>
      </c>
      <c r="D9" t="s">
        <v>474</v>
      </c>
      <c r="E9" s="21">
        <f>(SUM(B126:B139))/1000000</f>
        <v>0.59767709930702717</v>
      </c>
    </row>
    <row r="10" spans="1:5">
      <c r="A10" s="18">
        <v>1.1288702975756058</v>
      </c>
      <c r="B10" s="19">
        <v>152027.24122058225</v>
      </c>
      <c r="D10" t="s">
        <v>475</v>
      </c>
      <c r="E10" s="21">
        <f>(SUM(B140:B148))/1000000</f>
        <v>5.5852078969041337</v>
      </c>
    </row>
    <row r="11" spans="1:5">
      <c r="A11" s="18">
        <v>1.1332879342967506</v>
      </c>
      <c r="B11" s="19">
        <v>5864.896134992081</v>
      </c>
      <c r="D11" t="s">
        <v>476</v>
      </c>
      <c r="E11" s="21">
        <f>(SUM(B149:B163))/1000000</f>
        <v>1.4875348890065208</v>
      </c>
    </row>
    <row r="12" spans="1:5">
      <c r="A12" s="18">
        <v>1.2858730231074591</v>
      </c>
      <c r="B12" s="19">
        <v>107830.86321489108</v>
      </c>
    </row>
    <row r="13" spans="1:5">
      <c r="A13" s="18">
        <v>1.3551614149333966</v>
      </c>
      <c r="B13" s="19">
        <v>29502.661805156829</v>
      </c>
    </row>
    <row r="14" spans="1:5">
      <c r="A14" s="18">
        <v>1.3777025508978396</v>
      </c>
      <c r="B14" s="19">
        <v>15092.053439944622</v>
      </c>
    </row>
    <row r="15" spans="1:5">
      <c r="A15" s="18">
        <v>1.491336978096677</v>
      </c>
      <c r="B15" s="19">
        <v>131574.19701548567</v>
      </c>
    </row>
    <row r="16" spans="1:5">
      <c r="A16" s="18">
        <v>1.7310860783828079</v>
      </c>
      <c r="B16" s="19">
        <v>296314.97788777307</v>
      </c>
    </row>
    <row r="17" spans="1:2">
      <c r="A17" s="18">
        <v>1.7683243581570165</v>
      </c>
      <c r="B17" s="19">
        <v>95516.536296786027</v>
      </c>
    </row>
    <row r="18" spans="1:2">
      <c r="A18" s="18">
        <v>2.0364729387125964</v>
      </c>
      <c r="B18" s="19">
        <v>44056.431030836386</v>
      </c>
    </row>
    <row r="19" spans="1:2">
      <c r="A19" s="18">
        <v>2.0503803185979921</v>
      </c>
      <c r="B19" s="19">
        <v>1603.3508909995012</v>
      </c>
    </row>
    <row r="20" spans="1:2">
      <c r="A20" s="18">
        <v>2.3599255210589125</v>
      </c>
      <c r="B20" s="19">
        <v>200.80287243139554</v>
      </c>
    </row>
    <row r="21" spans="1:2">
      <c r="A21" s="18">
        <v>2.3636293724532633</v>
      </c>
      <c r="B21" s="19">
        <v>991352.39717202005</v>
      </c>
    </row>
    <row r="22" spans="1:2">
      <c r="A22" s="18">
        <v>2.3922529258512135</v>
      </c>
      <c r="B22" s="19">
        <v>51662.204468189746</v>
      </c>
    </row>
    <row r="23" spans="1:2">
      <c r="A23" s="18">
        <v>2.4426516773365146</v>
      </c>
      <c r="B23" s="19">
        <v>350109.01764579461</v>
      </c>
    </row>
    <row r="24" spans="1:2">
      <c r="A24" s="18">
        <v>2.4705094447389744</v>
      </c>
      <c r="B24" s="19">
        <v>83124.56932508442</v>
      </c>
    </row>
    <row r="25" spans="1:2">
      <c r="A25" s="18">
        <v>2.5202111828807765</v>
      </c>
      <c r="B25" s="19">
        <v>365586.36292829056</v>
      </c>
    </row>
    <row r="26" spans="1:2">
      <c r="A26" s="18">
        <v>2.527317767997697</v>
      </c>
      <c r="B26" s="19">
        <v>80160.283249998436</v>
      </c>
    </row>
    <row r="27" spans="1:2">
      <c r="A27" s="18">
        <v>2.5484714391889192</v>
      </c>
      <c r="B27" s="19">
        <v>45871.307637151389</v>
      </c>
    </row>
    <row r="28" spans="1:2">
      <c r="A28" s="18">
        <v>2.5574895032244638</v>
      </c>
      <c r="B28" s="19">
        <v>50972.650151521164</v>
      </c>
    </row>
    <row r="29" spans="1:2">
      <c r="A29" s="18">
        <v>2.6681274476760182</v>
      </c>
      <c r="B29" s="19">
        <v>111141.17816194159</v>
      </c>
    </row>
    <row r="30" spans="1:2">
      <c r="A30" s="18">
        <v>2.8062342951577457</v>
      </c>
      <c r="B30" s="19">
        <v>602504.32814393239</v>
      </c>
    </row>
    <row r="31" spans="1:2">
      <c r="A31" s="18">
        <v>2.8305839904686994</v>
      </c>
      <c r="B31" s="19">
        <v>14036.372135646048</v>
      </c>
    </row>
    <row r="32" spans="1:2">
      <c r="A32" s="18">
        <v>2.8466446754833901</v>
      </c>
      <c r="B32" s="19">
        <v>748339.06847937452</v>
      </c>
    </row>
    <row r="33" spans="1:2">
      <c r="A33" s="18">
        <v>3.3431050075400517</v>
      </c>
      <c r="B33" s="19">
        <v>2382334.1046291841</v>
      </c>
    </row>
    <row r="34" spans="1:2">
      <c r="A34" s="18">
        <v>3.3675865499396815</v>
      </c>
      <c r="B34" s="19">
        <v>195159.10668811909</v>
      </c>
    </row>
    <row r="35" spans="1:2">
      <c r="A35" s="18">
        <v>3.3796299654250781</v>
      </c>
      <c r="B35" s="19">
        <v>98209.082184284038</v>
      </c>
    </row>
    <row r="36" spans="1:2">
      <c r="A36" s="18">
        <v>3.6705202740417309</v>
      </c>
      <c r="B36" s="19">
        <v>449531.8898234244</v>
      </c>
    </row>
    <row r="37" spans="1:2">
      <c r="A37" s="18">
        <v>4.1762945864926619</v>
      </c>
      <c r="B37" s="19">
        <v>203419.54126892521</v>
      </c>
    </row>
    <row r="38" spans="1:2">
      <c r="A38" s="18">
        <v>4.2776615826418558</v>
      </c>
      <c r="B38" s="19">
        <v>249275.05224353357</v>
      </c>
    </row>
    <row r="39" spans="1:2">
      <c r="A39" s="18">
        <v>4.6689566624067291</v>
      </c>
      <c r="B39" s="19">
        <v>48832.242343017402</v>
      </c>
    </row>
    <row r="40" spans="1:2">
      <c r="A40" s="18">
        <v>5.161362337022533</v>
      </c>
      <c r="B40" s="19">
        <v>413870.47451591888</v>
      </c>
    </row>
    <row r="41" spans="1:2">
      <c r="A41" s="18">
        <v>5.2087633150108186</v>
      </c>
      <c r="B41" s="19">
        <v>1314.5745765432248</v>
      </c>
    </row>
    <row r="42" spans="1:2">
      <c r="A42" s="18">
        <v>5.2364820312315432</v>
      </c>
      <c r="B42" s="19">
        <v>2499.5628765799584</v>
      </c>
    </row>
    <row r="43" spans="1:2">
      <c r="A43" s="18">
        <v>5.3703343905535501</v>
      </c>
      <c r="B43" s="19">
        <v>735161.254009236</v>
      </c>
    </row>
    <row r="44" spans="1:2">
      <c r="A44" s="18">
        <v>5.4058100606371511</v>
      </c>
      <c r="B44" s="19">
        <v>4110.1750675561161</v>
      </c>
    </row>
    <row r="45" spans="1:2">
      <c r="A45" s="18">
        <v>5.4201538735557682</v>
      </c>
      <c r="B45" s="19">
        <v>366636.89176531037</v>
      </c>
    </row>
    <row r="46" spans="1:2">
      <c r="A46" s="18">
        <v>5.4827444401438816</v>
      </c>
      <c r="B46" s="19">
        <v>134432.63567937346</v>
      </c>
    </row>
    <row r="47" spans="1:2">
      <c r="A47" s="18">
        <v>5.7313151485771243</v>
      </c>
      <c r="B47" s="19">
        <v>296186.23571934598</v>
      </c>
    </row>
    <row r="48" spans="1:2">
      <c r="A48" s="18">
        <v>5.9143169251407981</v>
      </c>
      <c r="B48" s="19">
        <v>2309836.449849504</v>
      </c>
    </row>
    <row r="49" spans="1:2">
      <c r="A49" s="18">
        <v>6.3136059895342935</v>
      </c>
      <c r="B49" s="19">
        <v>19.270373014973977</v>
      </c>
    </row>
    <row r="50" spans="1:2">
      <c r="A50" s="18">
        <v>6.4897440412595166</v>
      </c>
      <c r="B50" s="19">
        <v>2728576.8801585259</v>
      </c>
    </row>
    <row r="51" spans="1:2">
      <c r="A51" s="18">
        <v>6.7794324146858997</v>
      </c>
      <c r="B51" s="19">
        <v>36458.35712435178</v>
      </c>
    </row>
    <row r="52" spans="1:2">
      <c r="A52" s="18">
        <v>6.8009452078258654</v>
      </c>
      <c r="B52" s="19">
        <v>32617.781242246019</v>
      </c>
    </row>
    <row r="53" spans="1:2">
      <c r="A53" s="18">
        <v>6.8436619210760083</v>
      </c>
      <c r="B53" s="19">
        <v>1854.7035824991622</v>
      </c>
    </row>
    <row r="54" spans="1:2">
      <c r="A54" s="18">
        <v>6.8916453303918432</v>
      </c>
      <c r="B54" s="19">
        <v>3188208.9507065453</v>
      </c>
    </row>
    <row r="55" spans="1:2">
      <c r="A55" s="18">
        <v>6.9228899634319214</v>
      </c>
      <c r="B55" s="19">
        <v>256825.19815514484</v>
      </c>
    </row>
    <row r="56" spans="1:2">
      <c r="A56" s="18">
        <v>6.9808805768808497</v>
      </c>
      <c r="B56" s="19">
        <v>0</v>
      </c>
    </row>
    <row r="57" spans="1:2">
      <c r="A57" s="18">
        <v>7.0341504611874797</v>
      </c>
      <c r="B57" s="19">
        <v>25879.357780469869</v>
      </c>
    </row>
    <row r="58" spans="1:2">
      <c r="A58" s="18">
        <v>7.0505981637406681</v>
      </c>
      <c r="B58" s="19">
        <v>12887.797372110752</v>
      </c>
    </row>
    <row r="59" spans="1:2">
      <c r="A59" s="18">
        <v>7.1869668612017987</v>
      </c>
      <c r="B59" s="19">
        <v>65838.898352523654</v>
      </c>
    </row>
    <row r="60" spans="1:2">
      <c r="A60" s="18">
        <v>7.4548206180429535</v>
      </c>
      <c r="B60" s="19">
        <v>151901.66807558719</v>
      </c>
    </row>
    <row r="61" spans="1:2">
      <c r="A61" s="18">
        <v>7.8713129720294415</v>
      </c>
      <c r="B61" s="19">
        <v>55517.473566690911</v>
      </c>
    </row>
    <row r="62" spans="1:2">
      <c r="A62" s="18">
        <v>7.8997361838065459</v>
      </c>
      <c r="B62" s="19">
        <v>8912.966440577964</v>
      </c>
    </row>
    <row r="63" spans="1:2">
      <c r="A63" s="18">
        <v>8.1412236025871625</v>
      </c>
      <c r="B63" s="19">
        <v>14839.417395178985</v>
      </c>
    </row>
    <row r="64" spans="1:2">
      <c r="A64" s="18">
        <v>8.8073003073025973</v>
      </c>
      <c r="B64" s="19">
        <v>23909.430085020631</v>
      </c>
    </row>
    <row r="65" spans="1:2">
      <c r="A65" s="18">
        <v>8.9237280979505034</v>
      </c>
      <c r="B65" s="19">
        <v>5835.7083722743482</v>
      </c>
    </row>
    <row r="66" spans="1:2">
      <c r="A66" s="18">
        <v>9.1590482088908622</v>
      </c>
      <c r="B66" s="19">
        <v>88776.094953070118</v>
      </c>
    </row>
    <row r="67" spans="1:2">
      <c r="A67" s="18">
        <v>9.6761260273144885</v>
      </c>
      <c r="B67" s="19">
        <v>259659.34262519982</v>
      </c>
    </row>
    <row r="68" spans="1:2">
      <c r="A68" s="18">
        <v>9.7236103510892047</v>
      </c>
      <c r="B68" s="19">
        <v>46833.150603290094</v>
      </c>
    </row>
    <row r="69" spans="1:2">
      <c r="A69" s="18">
        <v>10.025274344778065</v>
      </c>
      <c r="B69" s="19">
        <v>16821.639238230619</v>
      </c>
    </row>
    <row r="70" spans="1:2">
      <c r="A70" s="18">
        <v>10.120307704755065</v>
      </c>
      <c r="B70" s="19">
        <v>35113.598183393166</v>
      </c>
    </row>
    <row r="71" spans="1:2">
      <c r="A71" s="18">
        <v>10.243070684466501</v>
      </c>
      <c r="B71" s="19">
        <v>21226.455516378006</v>
      </c>
    </row>
    <row r="72" spans="1:2">
      <c r="A72" s="18">
        <v>10.493225664467989</v>
      </c>
      <c r="B72" s="19">
        <v>315726.00419184088</v>
      </c>
    </row>
    <row r="73" spans="1:2">
      <c r="A73" s="18">
        <v>10.529146421282833</v>
      </c>
      <c r="B73" s="19">
        <v>22311.872187951936</v>
      </c>
    </row>
    <row r="74" spans="1:2">
      <c r="A74" s="18">
        <v>10.550125410697831</v>
      </c>
      <c r="B74" s="19">
        <v>136052.90643011188</v>
      </c>
    </row>
    <row r="75" spans="1:2">
      <c r="A75" s="18">
        <v>10.62100942498909</v>
      </c>
      <c r="B75" s="19">
        <v>931577.03854090429</v>
      </c>
    </row>
    <row r="76" spans="1:2">
      <c r="A76" s="18">
        <v>11.194852662968902</v>
      </c>
      <c r="B76" s="19">
        <v>1359111.9124956462</v>
      </c>
    </row>
    <row r="77" spans="1:2">
      <c r="A77" s="18">
        <v>11.56872641271686</v>
      </c>
      <c r="B77" s="19">
        <v>1728742.4776822357</v>
      </c>
    </row>
    <row r="78" spans="1:2">
      <c r="A78" s="18">
        <v>11.611059017717951</v>
      </c>
      <c r="B78" s="19">
        <v>50672.981887099901</v>
      </c>
    </row>
    <row r="79" spans="1:2">
      <c r="A79" s="18">
        <v>12.087336429566538</v>
      </c>
      <c r="B79" s="19">
        <v>38118.879224578981</v>
      </c>
    </row>
    <row r="80" spans="1:2">
      <c r="A80" s="18">
        <v>12.159126026868252</v>
      </c>
      <c r="B80" s="19">
        <v>179948.91854328787</v>
      </c>
    </row>
    <row r="81" spans="1:2">
      <c r="A81" s="18">
        <v>12.823131450240233</v>
      </c>
      <c r="B81" s="19">
        <v>813.49535354976433</v>
      </c>
    </row>
    <row r="82" spans="1:2">
      <c r="A82" s="18">
        <v>13.128537084364735</v>
      </c>
      <c r="B82" s="19">
        <v>189732.74133621383</v>
      </c>
    </row>
    <row r="83" spans="1:2">
      <c r="A83" s="18">
        <v>13.261046359311434</v>
      </c>
      <c r="B83" s="19">
        <v>27784.80579914081</v>
      </c>
    </row>
    <row r="84" spans="1:2">
      <c r="A84" s="18">
        <v>13.374672118023115</v>
      </c>
      <c r="B84" s="19">
        <v>1103.159034915177</v>
      </c>
    </row>
    <row r="85" spans="1:2">
      <c r="A85" s="18">
        <v>13.41771740061121</v>
      </c>
      <c r="B85" s="19">
        <v>48725.362964344931</v>
      </c>
    </row>
    <row r="86" spans="1:2">
      <c r="A86" s="18">
        <v>13.799336231292903</v>
      </c>
      <c r="B86" s="19">
        <v>61111.100603544153</v>
      </c>
    </row>
    <row r="87" spans="1:2">
      <c r="A87" s="18">
        <v>14.743427542195768</v>
      </c>
      <c r="B87" s="19">
        <v>5784.3790840942602</v>
      </c>
    </row>
    <row r="88" spans="1:2">
      <c r="A88" s="18">
        <v>15.002057081058313</v>
      </c>
      <c r="B88" s="19">
        <v>5037249.8772841934</v>
      </c>
    </row>
    <row r="89" spans="1:2">
      <c r="A89" s="18">
        <v>15.71288405066468</v>
      </c>
      <c r="B89" s="19">
        <v>25326.264689553398</v>
      </c>
    </row>
    <row r="90" spans="1:2">
      <c r="A90" s="18">
        <v>15.759322756413805</v>
      </c>
      <c r="B90" s="19">
        <v>937142.9828031885</v>
      </c>
    </row>
    <row r="91" spans="1:2">
      <c r="A91" s="18">
        <v>16.144189638776638</v>
      </c>
      <c r="B91" s="19">
        <v>1294792.9370075483</v>
      </c>
    </row>
    <row r="92" spans="1:2">
      <c r="A92" s="18">
        <v>16.354377284623261</v>
      </c>
      <c r="B92" s="19">
        <v>5809966.6882406864</v>
      </c>
    </row>
    <row r="93" spans="1:2">
      <c r="A93" s="18">
        <v>16.627795228764423</v>
      </c>
      <c r="B93" s="19">
        <v>1012338.884018678</v>
      </c>
    </row>
    <row r="94" spans="1:2">
      <c r="A94" s="18">
        <v>16.906993018075941</v>
      </c>
      <c r="B94" s="19">
        <v>3024.6107210459159</v>
      </c>
    </row>
    <row r="95" spans="1:2">
      <c r="A95" s="18">
        <v>17.128221358731508</v>
      </c>
      <c r="B95" s="19">
        <v>550.71956687443139</v>
      </c>
    </row>
    <row r="96" spans="1:2">
      <c r="A96" s="18">
        <v>17.476511928632682</v>
      </c>
      <c r="B96" s="19">
        <v>94.674112213052666</v>
      </c>
    </row>
    <row r="97" spans="1:2">
      <c r="A97" s="18">
        <v>18.680573030745599</v>
      </c>
      <c r="B97" s="19">
        <v>3006.3593241240569</v>
      </c>
    </row>
    <row r="98" spans="1:2">
      <c r="A98" s="18">
        <v>18.962425003835897</v>
      </c>
      <c r="B98" s="19">
        <v>75665.368554833665</v>
      </c>
    </row>
    <row r="99" spans="1:2">
      <c r="A99" s="18">
        <v>19.111151176417561</v>
      </c>
      <c r="B99" s="19">
        <v>190.66245187258795</v>
      </c>
    </row>
    <row r="100" spans="1:2">
      <c r="A100" s="18">
        <v>19.308333333333334</v>
      </c>
      <c r="B100" s="19">
        <v>7069460.535889877</v>
      </c>
    </row>
    <row r="101" spans="1:2">
      <c r="A101" s="18">
        <v>19.389163347744162</v>
      </c>
      <c r="B101" s="19">
        <v>4758081.209140826</v>
      </c>
    </row>
    <row r="102" spans="1:2">
      <c r="A102" s="18">
        <v>20.186890701075388</v>
      </c>
      <c r="B102" s="19">
        <v>33529.498629720969</v>
      </c>
    </row>
    <row r="103" spans="1:2">
      <c r="A103" s="18">
        <v>20.666482226218299</v>
      </c>
      <c r="B103" s="19">
        <v>40633.230627179844</v>
      </c>
    </row>
    <row r="104" spans="1:2">
      <c r="A104" s="18">
        <v>25.023475031952707</v>
      </c>
      <c r="B104" s="19">
        <v>17843.354023206517</v>
      </c>
    </row>
    <row r="105" spans="1:2">
      <c r="A105" s="18">
        <v>25.780803699017476</v>
      </c>
      <c r="B105" s="19">
        <v>59601.250530250021</v>
      </c>
    </row>
    <row r="106" spans="1:2">
      <c r="A106" s="18">
        <v>25.987622798203343</v>
      </c>
      <c r="B106" s="19">
        <v>21929.635307811735</v>
      </c>
    </row>
    <row r="107" spans="1:2">
      <c r="A107" s="18">
        <v>26.101124327544163</v>
      </c>
      <c r="B107" s="19">
        <v>49.711976763266208</v>
      </c>
    </row>
    <row r="108" spans="1:2">
      <c r="A108" s="18">
        <v>26.541323732177393</v>
      </c>
      <c r="B108" s="19">
        <v>497971.71591449727</v>
      </c>
    </row>
    <row r="109" spans="1:2">
      <c r="A109" s="18">
        <v>27.318041513342177</v>
      </c>
      <c r="B109" s="19">
        <v>49.711976763266208</v>
      </c>
    </row>
    <row r="110" spans="1:2">
      <c r="A110" s="18">
        <v>27.350312106613803</v>
      </c>
      <c r="B110" s="19">
        <v>9787.7986567790322</v>
      </c>
    </row>
    <row r="111" spans="1:2">
      <c r="A111" s="18">
        <v>27.535303802687583</v>
      </c>
      <c r="B111" s="19">
        <v>272438.29674958263</v>
      </c>
    </row>
    <row r="112" spans="1:2">
      <c r="A112" s="18">
        <v>27.787907065960638</v>
      </c>
      <c r="B112" s="19">
        <v>493.0038885699841</v>
      </c>
    </row>
    <row r="113" spans="1:2">
      <c r="A113" s="18">
        <v>28.549855150429487</v>
      </c>
      <c r="B113" s="19">
        <v>1862.7296679036997</v>
      </c>
    </row>
    <row r="114" spans="1:2">
      <c r="A114" s="18">
        <v>28.796616850916017</v>
      </c>
      <c r="B114" s="19">
        <v>85154.482261178637</v>
      </c>
    </row>
    <row r="115" spans="1:2">
      <c r="A115" s="18">
        <v>29.575322441660479</v>
      </c>
      <c r="B115" s="19">
        <v>81.473786086503836</v>
      </c>
    </row>
    <row r="116" spans="1:2">
      <c r="A116" s="18">
        <v>29.763799964080956</v>
      </c>
      <c r="B116" s="19">
        <v>12818.843936509018</v>
      </c>
    </row>
    <row r="117" spans="1:2">
      <c r="A117" s="18">
        <v>31.960294197014132</v>
      </c>
      <c r="B117" s="19">
        <v>11934.498329977943</v>
      </c>
    </row>
    <row r="118" spans="1:2">
      <c r="A118" s="18">
        <v>33.873841652968743</v>
      </c>
      <c r="B118" s="19">
        <v>53439.522732579942</v>
      </c>
    </row>
    <row r="119" spans="1:2">
      <c r="A119" s="18">
        <v>38.617845629252386</v>
      </c>
      <c r="B119" s="19">
        <v>6446.688177408425</v>
      </c>
    </row>
    <row r="120" spans="1:2">
      <c r="A120" s="18">
        <v>38.898272430119711</v>
      </c>
      <c r="B120" s="19">
        <v>1829704.8990776052</v>
      </c>
    </row>
    <row r="121" spans="1:2">
      <c r="A121" s="18">
        <v>39.270924204698552</v>
      </c>
      <c r="B121" s="19">
        <v>25995.257833646447</v>
      </c>
    </row>
    <row r="122" spans="1:2">
      <c r="A122" s="18">
        <v>39.985094461566625</v>
      </c>
      <c r="B122" s="19">
        <v>752.89816234900013</v>
      </c>
    </row>
    <row r="123" spans="1:2">
      <c r="A123" s="18">
        <v>43.526522276975683</v>
      </c>
      <c r="B123" s="19">
        <v>3317.7368064367474</v>
      </c>
    </row>
    <row r="124" spans="1:2">
      <c r="A124" s="18">
        <v>47.81617787096534</v>
      </c>
      <c r="B124" s="19">
        <v>6378.0933440666004</v>
      </c>
    </row>
    <row r="125" spans="1:2">
      <c r="A125" s="18">
        <v>49.257843267401213</v>
      </c>
      <c r="B125" s="19">
        <v>282.44102911644842</v>
      </c>
    </row>
    <row r="126" spans="1:2">
      <c r="A126" s="18">
        <v>50.648934983816503</v>
      </c>
      <c r="B126" s="19">
        <v>96328.189890126145</v>
      </c>
    </row>
    <row r="127" spans="1:2">
      <c r="A127" s="18">
        <v>50.728702509826938</v>
      </c>
      <c r="B127" s="19">
        <v>39.640361012528743</v>
      </c>
    </row>
    <row r="128" spans="1:2">
      <c r="A128" s="18">
        <v>52.703155783334182</v>
      </c>
      <c r="B128" s="19">
        <v>1998.0260331027994</v>
      </c>
    </row>
    <row r="129" spans="1:2">
      <c r="A129" s="18">
        <v>52.71388131905821</v>
      </c>
      <c r="B129" s="19">
        <v>6335.0195027408499</v>
      </c>
    </row>
    <row r="130" spans="1:2">
      <c r="A130" s="18">
        <v>56.657303195251181</v>
      </c>
      <c r="B130" s="19">
        <v>15937.284661141013</v>
      </c>
    </row>
    <row r="131" spans="1:2">
      <c r="A131" s="18">
        <v>57.692928151831183</v>
      </c>
      <c r="B131" s="19">
        <v>136834.70134229833</v>
      </c>
    </row>
    <row r="132" spans="1:2">
      <c r="A132" s="18">
        <v>59.520936891720162</v>
      </c>
      <c r="B132" s="19">
        <v>976.12587137254286</v>
      </c>
    </row>
    <row r="133" spans="1:2">
      <c r="A133" s="18">
        <v>65.265705938991999</v>
      </c>
      <c r="B133" s="19">
        <v>71970.544515039423</v>
      </c>
    </row>
    <row r="134" spans="1:2">
      <c r="A134" s="18">
        <v>69.385151231507379</v>
      </c>
      <c r="B134" s="19">
        <v>115022.11784242974</v>
      </c>
    </row>
    <row r="135" spans="1:2">
      <c r="A135" s="18">
        <v>69.532875730950536</v>
      </c>
      <c r="B135" s="19">
        <v>8807.7577221455631</v>
      </c>
    </row>
    <row r="136" spans="1:2">
      <c r="A136" s="18">
        <v>69.655092097288176</v>
      </c>
      <c r="B136" s="19">
        <v>23.68664263480003</v>
      </c>
    </row>
    <row r="137" spans="1:2">
      <c r="A137" s="18">
        <v>70.712638575463203</v>
      </c>
      <c r="B137" s="19">
        <v>42594.332822568111</v>
      </c>
    </row>
    <row r="138" spans="1:2">
      <c r="A138" s="18">
        <v>71.738713027425106</v>
      </c>
      <c r="B138" s="19">
        <v>68985.681103188675</v>
      </c>
    </row>
    <row r="139" spans="1:2">
      <c r="A139" s="18">
        <v>73.065593915235482</v>
      </c>
      <c r="B139" s="19">
        <v>31823.990997226618</v>
      </c>
    </row>
    <row r="140" spans="1:2">
      <c r="A140" s="18">
        <v>77.173181302507089</v>
      </c>
      <c r="B140" s="19">
        <v>1864169.9413868436</v>
      </c>
    </row>
    <row r="141" spans="1:2">
      <c r="A141" s="18">
        <v>79.305124900844277</v>
      </c>
      <c r="B141" s="19">
        <v>4910.852391911656</v>
      </c>
    </row>
    <row r="142" spans="1:2">
      <c r="A142" s="18">
        <v>79.684179451058014</v>
      </c>
      <c r="B142" s="19">
        <v>88799.820955054834</v>
      </c>
    </row>
    <row r="143" spans="1:2">
      <c r="A143" s="18">
        <v>81.658570003170567</v>
      </c>
      <c r="B143" s="19">
        <v>26.473994301773224</v>
      </c>
    </row>
    <row r="144" spans="1:2">
      <c r="A144" s="18">
        <v>83.384795517750135</v>
      </c>
      <c r="B144" s="19">
        <v>74386.938099298393</v>
      </c>
    </row>
    <row r="145" spans="1:2">
      <c r="A145" s="18">
        <v>85.797142103212849</v>
      </c>
      <c r="B145" s="19">
        <v>32031.555424822604</v>
      </c>
    </row>
    <row r="146" spans="1:2">
      <c r="A146" s="18">
        <v>90.784927310709136</v>
      </c>
      <c r="B146" s="19">
        <v>237252.27003378287</v>
      </c>
    </row>
    <row r="147" spans="1:2">
      <c r="A147" s="18">
        <v>90.98176731010102</v>
      </c>
      <c r="B147" s="19">
        <v>54430.283660761794</v>
      </c>
    </row>
    <row r="148" spans="1:2">
      <c r="A148" s="18">
        <v>95.591606742648509</v>
      </c>
      <c r="B148" s="19">
        <v>3229199.7609573556</v>
      </c>
    </row>
    <row r="149" spans="1:2">
      <c r="A149" s="18">
        <v>102.66422784065605</v>
      </c>
      <c r="B149" s="19">
        <v>5380.6954691604233</v>
      </c>
    </row>
    <row r="150" spans="1:2">
      <c r="A150" s="18">
        <v>104.99411880876744</v>
      </c>
      <c r="B150" s="19">
        <v>1383468.8774861633</v>
      </c>
    </row>
    <row r="151" spans="1:2">
      <c r="A151" s="18">
        <v>107.11617375683804</v>
      </c>
      <c r="B151" s="19">
        <v>0</v>
      </c>
    </row>
    <row r="152" spans="1:2">
      <c r="A152" s="18">
        <v>109.84677816847461</v>
      </c>
      <c r="B152" s="19">
        <v>5221.9648356328125</v>
      </c>
    </row>
    <row r="153" spans="1:2">
      <c r="A153" s="18">
        <v>110.3146323269664</v>
      </c>
      <c r="B153" s="19">
        <v>103.65713403623792</v>
      </c>
    </row>
    <row r="154" spans="1:2">
      <c r="A154" s="18">
        <v>121.61450704674992</v>
      </c>
      <c r="B154" s="19">
        <v>9248.5392046186844</v>
      </c>
    </row>
    <row r="155" spans="1:2">
      <c r="A155" s="18">
        <v>131.03537988501441</v>
      </c>
      <c r="B155" s="19">
        <v>21304.595282685772</v>
      </c>
    </row>
    <row r="156" spans="1:2">
      <c r="A156" s="18">
        <v>136.22410928935025</v>
      </c>
      <c r="B156" s="19">
        <v>58513.237979262674</v>
      </c>
    </row>
    <row r="157" spans="1:2">
      <c r="A157" s="18">
        <v>138.03018026957844</v>
      </c>
      <c r="B157" s="19">
        <v>3857.7821469609967</v>
      </c>
    </row>
    <row r="158" spans="1:2">
      <c r="A158" s="18">
        <v>143.29170789920701</v>
      </c>
      <c r="B158" s="19">
        <v>44.808738871204532</v>
      </c>
    </row>
    <row r="159" spans="1:2">
      <c r="A159" s="18">
        <v>148.51404690294314</v>
      </c>
      <c r="B159" s="19">
        <v>139.13758278981186</v>
      </c>
    </row>
    <row r="160" spans="1:2">
      <c r="A160" s="18">
        <v>188.36902899457655</v>
      </c>
      <c r="B160" s="19">
        <v>7.209981050525256</v>
      </c>
    </row>
    <row r="161" spans="1:2">
      <c r="A161" s="18">
        <v>194.42376844456686</v>
      </c>
      <c r="B161" s="19">
        <v>236.58804466408856</v>
      </c>
    </row>
    <row r="162" spans="1:2">
      <c r="A162" s="18">
        <v>302.33805004968372</v>
      </c>
      <c r="B162" s="19">
        <v>7.5290760132667858</v>
      </c>
    </row>
    <row r="163" spans="1:2">
      <c r="A163" s="18">
        <v>309.71502993401106</v>
      </c>
      <c r="B163" s="19">
        <v>0.26604461120470446</v>
      </c>
    </row>
    <row r="164" spans="1:2">
      <c r="A164" s="18"/>
      <c r="B164" s="19">
        <v>1591431.9505738968</v>
      </c>
    </row>
    <row r="165" spans="1:2">
      <c r="A165" s="18" t="s">
        <v>477</v>
      </c>
      <c r="B165" s="19">
        <v>63447011.690254666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Brett Winton</cp:lastModifiedBy>
  <cp:revision/>
  <dcterms:created xsi:type="dcterms:W3CDTF">2021-08-05T11:04:04Z</dcterms:created>
  <dcterms:modified xsi:type="dcterms:W3CDTF">2021-08-13T18:14:37Z</dcterms:modified>
  <cp:category/>
  <cp:contentStatus/>
</cp:coreProperties>
</file>