
<file path=[Content_Types].xml><?xml version="1.0" encoding="utf-8"?>
<Types xmlns="http://schemas.openxmlformats.org/package/2006/content-types">
  <Default Extension="img"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maguire\Downloads\"/>
    </mc:Choice>
  </mc:AlternateContent>
  <xr:revisionPtr revIDLastSave="0" documentId="8_{08C47E77-6B56-4E73-B3BC-5392C504C675}" xr6:coauthVersionLast="47" xr6:coauthVersionMax="47" xr10:uidLastSave="{00000000-0000-0000-0000-000000000000}"/>
  <bookViews>
    <workbookView xWindow="-16605" yWindow="-16320" windowWidth="29040" windowHeight="15720" xr2:uid="{5483965C-5401-374C-9207-D010171EF243}"/>
  </bookViews>
  <sheets>
    <sheet name="ARK Disclosure" sheetId="3" r:id="rId1"/>
    <sheet name="Demand Curve v2" sheetId="2" r:id="rId2"/>
  </sheets>
  <externalReferences>
    <externalReference r:id="rId3"/>
    <externalReference r:id="rId4"/>
  </externalReferences>
  <definedNames>
    <definedName name="\D">#REF!</definedName>
    <definedName name="\Y">#REF!</definedName>
    <definedName name="DATE">#REF!</definedName>
    <definedName name="FEMALEU19">#REF!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44165.9110648148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ALEU19">#REF!</definedName>
    <definedName name="Penetration" localSheetId="0">OFFSET([1]S_Curve!$B$11,0,0,COUNTA([1]S_Curve!$B$11:$B$110),1)</definedName>
    <definedName name="Penetration">OFFSET([2]S_Curve!$B$11,0,0,COUNTA([2]S_Curve!$B$11:$B$110),1)</definedName>
    <definedName name="Saturation" localSheetId="0">OFFSET([1]S_Curve!$C$11,0,0,COUNTA([1]S_Curve!$C$11:$C$110),1)</definedName>
    <definedName name="Saturation">OFFSET([2]S_Curve!$C$11,0,0,COUNTA([2]S_Curve!$C$11:$C$110),1)</definedName>
    <definedName name="TABLE">#REF!</definedName>
    <definedName name="TITLE">#REF!</definedName>
    <definedName name="Year" localSheetId="0">OFFSET([1]S_Curve!$A$11,0,0,COUNTA([1]S_Curve!$A$11:$A$110),1)</definedName>
    <definedName name="Year">OFFSET([2]S_Curve!$A$11,0,0,COUNTA([2]S_Curve!$A$11:$A$110),1)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35" i="2" l="1"/>
  <c r="AI235" i="2" s="1"/>
  <c r="AJ235" i="2" s="1"/>
  <c r="AK235" i="2" s="1"/>
  <c r="AH234" i="2"/>
  <c r="AI234" i="2" s="1"/>
  <c r="AJ234" i="2" s="1"/>
  <c r="AK234" i="2" s="1"/>
  <c r="AH233" i="2"/>
  <c r="AI233" i="2" s="1"/>
  <c r="AJ233" i="2" s="1"/>
  <c r="AK233" i="2" s="1"/>
  <c r="AH232" i="2"/>
  <c r="AI232" i="2" s="1"/>
  <c r="AJ232" i="2" s="1"/>
  <c r="AK232" i="2" s="1"/>
  <c r="AL232" i="2" s="1"/>
  <c r="AH231" i="2"/>
  <c r="AI231" i="2" s="1"/>
  <c r="AJ231" i="2" s="1"/>
  <c r="AK231" i="2" s="1"/>
  <c r="AH230" i="2"/>
  <c r="AI230" i="2" s="1"/>
  <c r="AJ230" i="2" s="1"/>
  <c r="AK230" i="2" s="1"/>
  <c r="AH229" i="2"/>
  <c r="AI229" i="2" s="1"/>
  <c r="AJ229" i="2" s="1"/>
  <c r="AK229" i="2" s="1"/>
  <c r="AL229" i="2" s="1"/>
  <c r="AH228" i="2"/>
  <c r="AI228" i="2" s="1"/>
  <c r="AJ228" i="2" s="1"/>
  <c r="AK228" i="2" s="1"/>
  <c r="AH227" i="2"/>
  <c r="AI227" i="2" s="1"/>
  <c r="AJ227" i="2" s="1"/>
  <c r="AK227" i="2" s="1"/>
  <c r="AH226" i="2"/>
  <c r="AI226" i="2" s="1"/>
  <c r="AJ226" i="2" s="1"/>
  <c r="AK226" i="2" s="1"/>
  <c r="AH225" i="2"/>
  <c r="AI225" i="2" s="1"/>
  <c r="AJ225" i="2" s="1"/>
  <c r="AK225" i="2" s="1"/>
  <c r="AH224" i="2"/>
  <c r="AI224" i="2" s="1"/>
  <c r="AJ224" i="2" s="1"/>
  <c r="AK224" i="2" s="1"/>
  <c r="AH223" i="2"/>
  <c r="AI223" i="2" s="1"/>
  <c r="AJ223" i="2" s="1"/>
  <c r="AK223" i="2" s="1"/>
  <c r="AH222" i="2"/>
  <c r="AI222" i="2" s="1"/>
  <c r="AJ222" i="2" s="1"/>
  <c r="AK222" i="2" s="1"/>
  <c r="AH221" i="2"/>
  <c r="AI221" i="2" s="1"/>
  <c r="AJ221" i="2" s="1"/>
  <c r="AK221" i="2" s="1"/>
  <c r="AH220" i="2"/>
  <c r="AI220" i="2" s="1"/>
  <c r="AJ220" i="2" s="1"/>
  <c r="AK220" i="2" s="1"/>
  <c r="AH219" i="2"/>
  <c r="AI219" i="2" s="1"/>
  <c r="AJ219" i="2" s="1"/>
  <c r="AK219" i="2" s="1"/>
  <c r="AH218" i="2"/>
  <c r="AI218" i="2" s="1"/>
  <c r="AJ218" i="2" s="1"/>
  <c r="AK218" i="2" s="1"/>
  <c r="AH217" i="2"/>
  <c r="AI217" i="2" s="1"/>
  <c r="AJ217" i="2" s="1"/>
  <c r="AK217" i="2" s="1"/>
  <c r="AH216" i="2"/>
  <c r="AI216" i="2" s="1"/>
  <c r="AJ216" i="2" s="1"/>
  <c r="AK216" i="2" s="1"/>
  <c r="AH215" i="2"/>
  <c r="AI215" i="2" s="1"/>
  <c r="AJ215" i="2" s="1"/>
  <c r="AK215" i="2" s="1"/>
  <c r="AH214" i="2"/>
  <c r="AI214" i="2" s="1"/>
  <c r="AJ214" i="2" s="1"/>
  <c r="AK214" i="2" s="1"/>
  <c r="AH213" i="2"/>
  <c r="AI213" i="2" s="1"/>
  <c r="AJ213" i="2" s="1"/>
  <c r="AK213" i="2" s="1"/>
  <c r="U235" i="2"/>
  <c r="T235" i="2"/>
  <c r="AB235" i="2" s="1"/>
  <c r="R235" i="2"/>
  <c r="Q235" i="2"/>
  <c r="AH212" i="2"/>
  <c r="AI212" i="2" s="1"/>
  <c r="AJ212" i="2" s="1"/>
  <c r="AK212" i="2" s="1"/>
  <c r="U234" i="2"/>
  <c r="V234" i="2" s="1"/>
  <c r="T234" i="2"/>
  <c r="AB234" i="2" s="1"/>
  <c r="AD234" i="2" s="1"/>
  <c r="Q234" i="2"/>
  <c r="R234" i="2" s="1"/>
  <c r="AH211" i="2"/>
  <c r="AI211" i="2" s="1"/>
  <c r="AJ211" i="2" s="1"/>
  <c r="AK211" i="2" s="1"/>
  <c r="U233" i="2"/>
  <c r="T233" i="2"/>
  <c r="AB233" i="2" s="1"/>
  <c r="AD233" i="2" s="1"/>
  <c r="Q233" i="2"/>
  <c r="R233" i="2" s="1"/>
  <c r="AH210" i="2"/>
  <c r="AI210" i="2" s="1"/>
  <c r="AJ210" i="2" s="1"/>
  <c r="AK210" i="2" s="1"/>
  <c r="AB232" i="2"/>
  <c r="U232" i="2"/>
  <c r="T232" i="2"/>
  <c r="Q232" i="2"/>
  <c r="R232" i="2" s="1"/>
  <c r="AH209" i="2"/>
  <c r="AI209" i="2" s="1"/>
  <c r="AJ209" i="2" s="1"/>
  <c r="AK209" i="2" s="1"/>
  <c r="AB231" i="2"/>
  <c r="U231" i="2"/>
  <c r="T231" i="2"/>
  <c r="R231" i="2"/>
  <c r="Q231" i="2"/>
  <c r="AH208" i="2"/>
  <c r="AI208" i="2" s="1"/>
  <c r="AJ208" i="2" s="1"/>
  <c r="AK208" i="2" s="1"/>
  <c r="U230" i="2"/>
  <c r="V230" i="2" s="1"/>
  <c r="T230" i="2"/>
  <c r="AB230" i="2" s="1"/>
  <c r="Q230" i="2"/>
  <c r="R230" i="2" s="1"/>
  <c r="AH207" i="2"/>
  <c r="AI207" i="2" s="1"/>
  <c r="AJ207" i="2" s="1"/>
  <c r="AK207" i="2" s="1"/>
  <c r="U229" i="2"/>
  <c r="T229" i="2"/>
  <c r="AB229" i="2" s="1"/>
  <c r="Q229" i="2"/>
  <c r="R229" i="2" s="1"/>
  <c r="AH206" i="2"/>
  <c r="AI206" i="2" s="1"/>
  <c r="AJ206" i="2" s="1"/>
  <c r="AK206" i="2" s="1"/>
  <c r="U228" i="2"/>
  <c r="V228" i="2" s="1"/>
  <c r="T228" i="2"/>
  <c r="AB228" i="2" s="1"/>
  <c r="AD228" i="2" s="1"/>
  <c r="Q228" i="2"/>
  <c r="R228" i="2" s="1"/>
  <c r="AH205" i="2"/>
  <c r="AI205" i="2" s="1"/>
  <c r="AJ205" i="2" s="1"/>
  <c r="AK205" i="2" s="1"/>
  <c r="U227" i="2"/>
  <c r="V227" i="2" s="1"/>
  <c r="T227" i="2"/>
  <c r="AB227" i="2" s="1"/>
  <c r="R227" i="2"/>
  <c r="Q227" i="2"/>
  <c r="AH204" i="2"/>
  <c r="AI204" i="2" s="1"/>
  <c r="AJ204" i="2" s="1"/>
  <c r="AK204" i="2" s="1"/>
  <c r="AB226" i="2"/>
  <c r="U226" i="2"/>
  <c r="T226" i="2"/>
  <c r="Q226" i="2"/>
  <c r="R226" i="2" s="1"/>
  <c r="AH203" i="2"/>
  <c r="AI203" i="2" s="1"/>
  <c r="AJ203" i="2" s="1"/>
  <c r="AK203" i="2" s="1"/>
  <c r="AB225" i="2"/>
  <c r="U225" i="2"/>
  <c r="V225" i="2" s="1"/>
  <c r="T225" i="2"/>
  <c r="Q225" i="2"/>
  <c r="R225" i="2" s="1"/>
  <c r="AH202" i="2"/>
  <c r="AI202" i="2" s="1"/>
  <c r="AJ202" i="2" s="1"/>
  <c r="AK202" i="2" s="1"/>
  <c r="U224" i="2"/>
  <c r="V224" i="2" s="1"/>
  <c r="T224" i="2"/>
  <c r="AB224" i="2" s="1"/>
  <c r="AD224" i="2" s="1"/>
  <c r="Q224" i="2"/>
  <c r="R224" i="2" s="1"/>
  <c r="AH201" i="2"/>
  <c r="AI201" i="2" s="1"/>
  <c r="AJ201" i="2" s="1"/>
  <c r="AK201" i="2" s="1"/>
  <c r="U223" i="2"/>
  <c r="V223" i="2" s="1"/>
  <c r="T223" i="2"/>
  <c r="AB223" i="2" s="1"/>
  <c r="AD223" i="2" s="1"/>
  <c r="Q223" i="2"/>
  <c r="R223" i="2" s="1"/>
  <c r="AH200" i="2"/>
  <c r="AI200" i="2" s="1"/>
  <c r="AJ200" i="2" s="1"/>
  <c r="AK200" i="2" s="1"/>
  <c r="U222" i="2"/>
  <c r="T222" i="2"/>
  <c r="AB222" i="2" s="1"/>
  <c r="Q222" i="2"/>
  <c r="R222" i="2" s="1"/>
  <c r="AH199" i="2"/>
  <c r="AI199" i="2" s="1"/>
  <c r="AJ199" i="2" s="1"/>
  <c r="AK199" i="2" s="1"/>
  <c r="AL199" i="2" s="1"/>
  <c r="U221" i="2"/>
  <c r="V221" i="2" s="1"/>
  <c r="T221" i="2"/>
  <c r="AB221" i="2" s="1"/>
  <c r="AD221" i="2" s="1"/>
  <c r="R221" i="2"/>
  <c r="Q221" i="2"/>
  <c r="AH198" i="2"/>
  <c r="AI198" i="2" s="1"/>
  <c r="AJ198" i="2" s="1"/>
  <c r="AK198" i="2" s="1"/>
  <c r="U220" i="2"/>
  <c r="T220" i="2"/>
  <c r="AB220" i="2" s="1"/>
  <c r="Q220" i="2"/>
  <c r="R220" i="2" s="1"/>
  <c r="AH197" i="2"/>
  <c r="AI197" i="2" s="1"/>
  <c r="AJ197" i="2" s="1"/>
  <c r="AK197" i="2" s="1"/>
  <c r="U219" i="2"/>
  <c r="T219" i="2"/>
  <c r="AB219" i="2" s="1"/>
  <c r="R219" i="2"/>
  <c r="Q219" i="2"/>
  <c r="AH196" i="2"/>
  <c r="AI196" i="2" s="1"/>
  <c r="AJ196" i="2" s="1"/>
  <c r="AK196" i="2" s="1"/>
  <c r="U218" i="2"/>
  <c r="V218" i="2" s="1"/>
  <c r="T218" i="2"/>
  <c r="AB218" i="2" s="1"/>
  <c r="AD218" i="2" s="1"/>
  <c r="Q218" i="2"/>
  <c r="R218" i="2" s="1"/>
  <c r="AH195" i="2"/>
  <c r="AI195" i="2" s="1"/>
  <c r="AJ195" i="2" s="1"/>
  <c r="AK195" i="2" s="1"/>
  <c r="U217" i="2"/>
  <c r="V217" i="2" s="1"/>
  <c r="T217" i="2"/>
  <c r="AB217" i="2" s="1"/>
  <c r="AD217" i="2" s="1"/>
  <c r="Q217" i="2"/>
  <c r="R217" i="2" s="1"/>
  <c r="AH194" i="2"/>
  <c r="AI194" i="2" s="1"/>
  <c r="AJ194" i="2" s="1"/>
  <c r="AK194" i="2" s="1"/>
  <c r="AB216" i="2"/>
  <c r="U216" i="2"/>
  <c r="V216" i="2" s="1"/>
  <c r="T216" i="2"/>
  <c r="Q216" i="2"/>
  <c r="R216" i="2" s="1"/>
  <c r="AH193" i="2"/>
  <c r="AI193" i="2" s="1"/>
  <c r="AJ193" i="2" s="1"/>
  <c r="AK193" i="2" s="1"/>
  <c r="AB215" i="2"/>
  <c r="U215" i="2"/>
  <c r="V215" i="2" s="1"/>
  <c r="T215" i="2"/>
  <c r="R215" i="2"/>
  <c r="Q215" i="2"/>
  <c r="AH192" i="2"/>
  <c r="AI192" i="2" s="1"/>
  <c r="AJ192" i="2" s="1"/>
  <c r="AK192" i="2" s="1"/>
  <c r="U214" i="2"/>
  <c r="V214" i="2" s="1"/>
  <c r="T214" i="2"/>
  <c r="AB214" i="2" s="1"/>
  <c r="Q214" i="2"/>
  <c r="R214" i="2" s="1"/>
  <c r="AH191" i="2"/>
  <c r="AI191" i="2" s="1"/>
  <c r="AJ191" i="2" s="1"/>
  <c r="AK191" i="2" s="1"/>
  <c r="U213" i="2"/>
  <c r="V213" i="2" s="1"/>
  <c r="T213" i="2"/>
  <c r="AB213" i="2" s="1"/>
  <c r="Q213" i="2"/>
  <c r="R213" i="2" s="1"/>
  <c r="AH190" i="2"/>
  <c r="AI190" i="2" s="1"/>
  <c r="AJ190" i="2" s="1"/>
  <c r="AK190" i="2" s="1"/>
  <c r="U212" i="2"/>
  <c r="V212" i="2" s="1"/>
  <c r="T212" i="2"/>
  <c r="AB212" i="2" s="1"/>
  <c r="AD212" i="2" s="1"/>
  <c r="Q212" i="2"/>
  <c r="R212" i="2" s="1"/>
  <c r="AH189" i="2"/>
  <c r="AI189" i="2" s="1"/>
  <c r="AJ189" i="2" s="1"/>
  <c r="AK189" i="2" s="1"/>
  <c r="U211" i="2"/>
  <c r="T211" i="2"/>
  <c r="AB211" i="2" s="1"/>
  <c r="R211" i="2"/>
  <c r="Q211" i="2"/>
  <c r="AH188" i="2"/>
  <c r="AI188" i="2" s="1"/>
  <c r="AJ188" i="2" s="1"/>
  <c r="AK188" i="2" s="1"/>
  <c r="AB210" i="2"/>
  <c r="U210" i="2"/>
  <c r="T210" i="2"/>
  <c r="Q210" i="2"/>
  <c r="R210" i="2" s="1"/>
  <c r="AH187" i="2"/>
  <c r="AI187" i="2" s="1"/>
  <c r="AJ187" i="2" s="1"/>
  <c r="AK187" i="2" s="1"/>
  <c r="AB209" i="2"/>
  <c r="U209" i="2"/>
  <c r="V209" i="2" s="1"/>
  <c r="T209" i="2"/>
  <c r="Q209" i="2"/>
  <c r="R209" i="2" s="1"/>
  <c r="AH186" i="2"/>
  <c r="AI186" i="2" s="1"/>
  <c r="AJ186" i="2" s="1"/>
  <c r="AK186" i="2" s="1"/>
  <c r="U208" i="2"/>
  <c r="T208" i="2"/>
  <c r="AB208" i="2" s="1"/>
  <c r="AD208" i="2" s="1"/>
  <c r="Q208" i="2"/>
  <c r="R208" i="2" s="1"/>
  <c r="AH185" i="2"/>
  <c r="AI185" i="2" s="1"/>
  <c r="AJ185" i="2" s="1"/>
  <c r="AK185" i="2" s="1"/>
  <c r="U207" i="2"/>
  <c r="V207" i="2" s="1"/>
  <c r="T207" i="2"/>
  <c r="AB207" i="2" s="1"/>
  <c r="Q207" i="2"/>
  <c r="R207" i="2" s="1"/>
  <c r="AH184" i="2"/>
  <c r="AI184" i="2" s="1"/>
  <c r="AJ184" i="2" s="1"/>
  <c r="AK184" i="2" s="1"/>
  <c r="U206" i="2"/>
  <c r="T206" i="2"/>
  <c r="AB206" i="2" s="1"/>
  <c r="Q206" i="2"/>
  <c r="R206" i="2" s="1"/>
  <c r="AH183" i="2"/>
  <c r="AI183" i="2" s="1"/>
  <c r="AJ183" i="2" s="1"/>
  <c r="AK183" i="2" s="1"/>
  <c r="U205" i="2"/>
  <c r="V205" i="2" s="1"/>
  <c r="T205" i="2"/>
  <c r="AB205" i="2" s="1"/>
  <c r="AD205" i="2" s="1"/>
  <c r="R205" i="2"/>
  <c r="Q205" i="2"/>
  <c r="AH182" i="2"/>
  <c r="AI182" i="2" s="1"/>
  <c r="AJ182" i="2" s="1"/>
  <c r="AK182" i="2" s="1"/>
  <c r="AL182" i="2" s="1"/>
  <c r="U204" i="2"/>
  <c r="T204" i="2"/>
  <c r="AB204" i="2" s="1"/>
  <c r="AD204" i="2" s="1"/>
  <c r="Q204" i="2"/>
  <c r="R204" i="2" s="1"/>
  <c r="AH181" i="2"/>
  <c r="AI181" i="2" s="1"/>
  <c r="AJ181" i="2" s="1"/>
  <c r="AK181" i="2" s="1"/>
  <c r="U203" i="2"/>
  <c r="V203" i="2" s="1"/>
  <c r="T203" i="2"/>
  <c r="AB203" i="2" s="1"/>
  <c r="R203" i="2"/>
  <c r="Q203" i="2"/>
  <c r="AH180" i="2"/>
  <c r="AI180" i="2" s="1"/>
  <c r="AJ180" i="2" s="1"/>
  <c r="AK180" i="2" s="1"/>
  <c r="U202" i="2"/>
  <c r="V202" i="2" s="1"/>
  <c r="T202" i="2"/>
  <c r="AB202" i="2" s="1"/>
  <c r="Q202" i="2"/>
  <c r="R202" i="2" s="1"/>
  <c r="AH179" i="2"/>
  <c r="AI179" i="2" s="1"/>
  <c r="AJ179" i="2" s="1"/>
  <c r="AK179" i="2" s="1"/>
  <c r="U201" i="2"/>
  <c r="T201" i="2"/>
  <c r="AB201" i="2" s="1"/>
  <c r="Q201" i="2"/>
  <c r="R201" i="2" s="1"/>
  <c r="AH178" i="2"/>
  <c r="AI178" i="2" s="1"/>
  <c r="AJ178" i="2" s="1"/>
  <c r="AK178" i="2" s="1"/>
  <c r="AB200" i="2"/>
  <c r="U200" i="2"/>
  <c r="V200" i="2" s="1"/>
  <c r="T200" i="2"/>
  <c r="Q200" i="2"/>
  <c r="R200" i="2" s="1"/>
  <c r="AH177" i="2"/>
  <c r="AI177" i="2" s="1"/>
  <c r="AJ177" i="2" s="1"/>
  <c r="AK177" i="2" s="1"/>
  <c r="AB199" i="2"/>
  <c r="U199" i="2"/>
  <c r="T199" i="2"/>
  <c r="R199" i="2"/>
  <c r="Q199" i="2"/>
  <c r="AH176" i="2"/>
  <c r="AI176" i="2" s="1"/>
  <c r="AJ176" i="2" s="1"/>
  <c r="AK176" i="2" s="1"/>
  <c r="U198" i="2"/>
  <c r="V198" i="2" s="1"/>
  <c r="T198" i="2"/>
  <c r="AB198" i="2" s="1"/>
  <c r="Q198" i="2"/>
  <c r="R198" i="2" s="1"/>
  <c r="AH175" i="2"/>
  <c r="AI175" i="2" s="1"/>
  <c r="AJ175" i="2" s="1"/>
  <c r="AK175" i="2" s="1"/>
  <c r="U197" i="2"/>
  <c r="T197" i="2"/>
  <c r="AB197" i="2" s="1"/>
  <c r="Q197" i="2"/>
  <c r="R197" i="2" s="1"/>
  <c r="AH174" i="2"/>
  <c r="AI174" i="2" s="1"/>
  <c r="AJ174" i="2" s="1"/>
  <c r="AK174" i="2" s="1"/>
  <c r="U196" i="2"/>
  <c r="V196" i="2" s="1"/>
  <c r="T196" i="2"/>
  <c r="AB196" i="2" s="1"/>
  <c r="Q196" i="2"/>
  <c r="R196" i="2" s="1"/>
  <c r="AH173" i="2"/>
  <c r="AI173" i="2" s="1"/>
  <c r="AJ173" i="2" s="1"/>
  <c r="AK173" i="2" s="1"/>
  <c r="U195" i="2"/>
  <c r="T195" i="2"/>
  <c r="AB195" i="2" s="1"/>
  <c r="R195" i="2"/>
  <c r="Q195" i="2"/>
  <c r="AH172" i="2"/>
  <c r="AI172" i="2" s="1"/>
  <c r="AJ172" i="2" s="1"/>
  <c r="AK172" i="2" s="1"/>
  <c r="AB194" i="2"/>
  <c r="U194" i="2"/>
  <c r="T194" i="2"/>
  <c r="Q194" i="2"/>
  <c r="R194" i="2" s="1"/>
  <c r="AH171" i="2"/>
  <c r="AI171" i="2" s="1"/>
  <c r="AJ171" i="2" s="1"/>
  <c r="AK171" i="2" s="1"/>
  <c r="AB193" i="2"/>
  <c r="U193" i="2"/>
  <c r="V193" i="2" s="1"/>
  <c r="T193" i="2"/>
  <c r="Q193" i="2"/>
  <c r="R193" i="2" s="1"/>
  <c r="AH170" i="2"/>
  <c r="AI170" i="2" s="1"/>
  <c r="AJ170" i="2" s="1"/>
  <c r="AK170" i="2" s="1"/>
  <c r="U192" i="2"/>
  <c r="V192" i="2" s="1"/>
  <c r="T192" i="2"/>
  <c r="AB192" i="2" s="1"/>
  <c r="AD192" i="2" s="1"/>
  <c r="Q192" i="2"/>
  <c r="R192" i="2" s="1"/>
  <c r="AH169" i="2"/>
  <c r="AI169" i="2" s="1"/>
  <c r="AJ169" i="2" s="1"/>
  <c r="AK169" i="2" s="1"/>
  <c r="U191" i="2"/>
  <c r="V191" i="2" s="1"/>
  <c r="T191" i="2"/>
  <c r="AB191" i="2" s="1"/>
  <c r="AD191" i="2" s="1"/>
  <c r="R191" i="2"/>
  <c r="Q191" i="2"/>
  <c r="AH168" i="2"/>
  <c r="AI168" i="2" s="1"/>
  <c r="AJ168" i="2" s="1"/>
  <c r="AK168" i="2" s="1"/>
  <c r="U190" i="2"/>
  <c r="V190" i="2" s="1"/>
  <c r="T190" i="2"/>
  <c r="AB190" i="2" s="1"/>
  <c r="Q190" i="2"/>
  <c r="R190" i="2" s="1"/>
  <c r="AH167" i="2"/>
  <c r="AI167" i="2" s="1"/>
  <c r="AJ167" i="2" s="1"/>
  <c r="AK167" i="2" s="1"/>
  <c r="U189" i="2"/>
  <c r="V189" i="2" s="1"/>
  <c r="T189" i="2"/>
  <c r="AB189" i="2" s="1"/>
  <c r="AD189" i="2" s="1"/>
  <c r="R189" i="2"/>
  <c r="Q189" i="2"/>
  <c r="AH166" i="2"/>
  <c r="AI166" i="2" s="1"/>
  <c r="AJ166" i="2" s="1"/>
  <c r="AK166" i="2" s="1"/>
  <c r="U188" i="2"/>
  <c r="V188" i="2" s="1"/>
  <c r="T188" i="2"/>
  <c r="AB188" i="2" s="1"/>
  <c r="Q188" i="2"/>
  <c r="R188" i="2" s="1"/>
  <c r="AH165" i="2"/>
  <c r="AI165" i="2" s="1"/>
  <c r="AJ165" i="2" s="1"/>
  <c r="AK165" i="2" s="1"/>
  <c r="AL165" i="2" s="1"/>
  <c r="U187" i="2"/>
  <c r="T187" i="2"/>
  <c r="AB187" i="2" s="1"/>
  <c r="AD187" i="2" s="1"/>
  <c r="R187" i="2"/>
  <c r="Q187" i="2"/>
  <c r="AH164" i="2"/>
  <c r="AI164" i="2" s="1"/>
  <c r="AJ164" i="2" s="1"/>
  <c r="AK164" i="2" s="1"/>
  <c r="U186" i="2"/>
  <c r="V186" i="2" s="1"/>
  <c r="T186" i="2"/>
  <c r="AB186" i="2" s="1"/>
  <c r="AD186" i="2" s="1"/>
  <c r="Q186" i="2"/>
  <c r="R186" i="2" s="1"/>
  <c r="AH163" i="2"/>
  <c r="AI163" i="2" s="1"/>
  <c r="AJ163" i="2" s="1"/>
  <c r="AK163" i="2" s="1"/>
  <c r="U185" i="2"/>
  <c r="T185" i="2"/>
  <c r="AB185" i="2" s="1"/>
  <c r="Q185" i="2"/>
  <c r="R185" i="2" s="1"/>
  <c r="AH162" i="2"/>
  <c r="AI162" i="2" s="1"/>
  <c r="AJ162" i="2" s="1"/>
  <c r="AK162" i="2" s="1"/>
  <c r="AB184" i="2"/>
  <c r="U184" i="2"/>
  <c r="T184" i="2"/>
  <c r="Q184" i="2"/>
  <c r="R184" i="2" s="1"/>
  <c r="AH161" i="2"/>
  <c r="AI161" i="2" s="1"/>
  <c r="AJ161" i="2" s="1"/>
  <c r="AK161" i="2" s="1"/>
  <c r="AB183" i="2"/>
  <c r="U183" i="2"/>
  <c r="T183" i="2"/>
  <c r="R183" i="2"/>
  <c r="Q183" i="2"/>
  <c r="AH160" i="2"/>
  <c r="AI160" i="2" s="1"/>
  <c r="AJ160" i="2" s="1"/>
  <c r="AK160" i="2" s="1"/>
  <c r="AL160" i="2" s="1"/>
  <c r="U182" i="2"/>
  <c r="V182" i="2" s="1"/>
  <c r="T182" i="2"/>
  <c r="AB182" i="2" s="1"/>
  <c r="Q182" i="2"/>
  <c r="R182" i="2" s="1"/>
  <c r="AH159" i="2"/>
  <c r="AI159" i="2" s="1"/>
  <c r="AJ159" i="2" s="1"/>
  <c r="AK159" i="2" s="1"/>
  <c r="U181" i="2"/>
  <c r="T181" i="2"/>
  <c r="AB181" i="2" s="1"/>
  <c r="AD181" i="2" s="1"/>
  <c r="Q181" i="2"/>
  <c r="R181" i="2" s="1"/>
  <c r="AH158" i="2"/>
  <c r="AI158" i="2" s="1"/>
  <c r="AJ158" i="2" s="1"/>
  <c r="AK158" i="2" s="1"/>
  <c r="AB180" i="2"/>
  <c r="U180" i="2"/>
  <c r="V180" i="2" s="1"/>
  <c r="T180" i="2"/>
  <c r="Q180" i="2"/>
  <c r="R180" i="2" s="1"/>
  <c r="AH157" i="2"/>
  <c r="AI157" i="2" s="1"/>
  <c r="AJ157" i="2" s="1"/>
  <c r="AK157" i="2" s="1"/>
  <c r="U179" i="2"/>
  <c r="V179" i="2" s="1"/>
  <c r="T179" i="2"/>
  <c r="AB179" i="2" s="1"/>
  <c r="R179" i="2"/>
  <c r="Q179" i="2"/>
  <c r="AH156" i="2"/>
  <c r="AI156" i="2" s="1"/>
  <c r="AJ156" i="2" s="1"/>
  <c r="AK156" i="2" s="1"/>
  <c r="U178" i="2"/>
  <c r="T178" i="2"/>
  <c r="AB178" i="2" s="1"/>
  <c r="Q178" i="2"/>
  <c r="R178" i="2" s="1"/>
  <c r="AH155" i="2"/>
  <c r="AI155" i="2" s="1"/>
  <c r="AJ155" i="2" s="1"/>
  <c r="AK155" i="2" s="1"/>
  <c r="AL155" i="2" s="1"/>
  <c r="U177" i="2"/>
  <c r="V177" i="2" s="1"/>
  <c r="T177" i="2"/>
  <c r="AB177" i="2" s="1"/>
  <c r="AD177" i="2" s="1"/>
  <c r="Q177" i="2"/>
  <c r="R177" i="2" s="1"/>
  <c r="AH154" i="2"/>
  <c r="AI154" i="2" s="1"/>
  <c r="AJ154" i="2" s="1"/>
  <c r="AK154" i="2" s="1"/>
  <c r="AB176" i="2"/>
  <c r="U176" i="2"/>
  <c r="V176" i="2" s="1"/>
  <c r="T176" i="2"/>
  <c r="Q176" i="2"/>
  <c r="R176" i="2" s="1"/>
  <c r="AH153" i="2"/>
  <c r="AI153" i="2" s="1"/>
  <c r="AJ153" i="2" s="1"/>
  <c r="AK153" i="2" s="1"/>
  <c r="U175" i="2"/>
  <c r="T175" i="2"/>
  <c r="AB175" i="2" s="1"/>
  <c r="AD175" i="2" s="1"/>
  <c r="R175" i="2"/>
  <c r="Q175" i="2"/>
  <c r="AH152" i="2"/>
  <c r="AI152" i="2" s="1"/>
  <c r="AJ152" i="2" s="1"/>
  <c r="AK152" i="2" s="1"/>
  <c r="U174" i="2"/>
  <c r="T174" i="2"/>
  <c r="AB174" i="2" s="1"/>
  <c r="Q174" i="2"/>
  <c r="R174" i="2" s="1"/>
  <c r="AH151" i="2"/>
  <c r="AI151" i="2" s="1"/>
  <c r="AJ151" i="2" s="1"/>
  <c r="AK151" i="2" s="1"/>
  <c r="U173" i="2"/>
  <c r="V173" i="2" s="1"/>
  <c r="T173" i="2"/>
  <c r="AB173" i="2" s="1"/>
  <c r="AD173" i="2" s="1"/>
  <c r="Q173" i="2"/>
  <c r="R173" i="2" s="1"/>
  <c r="AH150" i="2"/>
  <c r="AI150" i="2" s="1"/>
  <c r="AJ150" i="2" s="1"/>
  <c r="AK150" i="2" s="1"/>
  <c r="U172" i="2"/>
  <c r="T172" i="2"/>
  <c r="AB172" i="2" s="1"/>
  <c r="Q172" i="2"/>
  <c r="R172" i="2" s="1"/>
  <c r="AH149" i="2"/>
  <c r="AI149" i="2" s="1"/>
  <c r="AJ149" i="2" s="1"/>
  <c r="AK149" i="2" s="1"/>
  <c r="AB171" i="2"/>
  <c r="U171" i="2"/>
  <c r="T171" i="2"/>
  <c r="R171" i="2"/>
  <c r="Q171" i="2"/>
  <c r="AH148" i="2"/>
  <c r="AI148" i="2" s="1"/>
  <c r="AJ148" i="2" s="1"/>
  <c r="AK148" i="2" s="1"/>
  <c r="AB170" i="2"/>
  <c r="U170" i="2"/>
  <c r="T170" i="2"/>
  <c r="Q170" i="2"/>
  <c r="R170" i="2" s="1"/>
  <c r="AH147" i="2"/>
  <c r="AI147" i="2" s="1"/>
  <c r="AJ147" i="2" s="1"/>
  <c r="AK147" i="2" s="1"/>
  <c r="AL147" i="2" s="1"/>
  <c r="U169" i="2"/>
  <c r="T169" i="2"/>
  <c r="AB169" i="2" s="1"/>
  <c r="AD169" i="2" s="1"/>
  <c r="Q169" i="2"/>
  <c r="R169" i="2" s="1"/>
  <c r="AH146" i="2"/>
  <c r="AI146" i="2" s="1"/>
  <c r="AJ146" i="2" s="1"/>
  <c r="AK146" i="2" s="1"/>
  <c r="AB168" i="2"/>
  <c r="U168" i="2"/>
  <c r="V168" i="2" s="1"/>
  <c r="T168" i="2"/>
  <c r="Q168" i="2"/>
  <c r="R168" i="2" s="1"/>
  <c r="AH145" i="2"/>
  <c r="AI145" i="2" s="1"/>
  <c r="AJ145" i="2" s="1"/>
  <c r="AK145" i="2" s="1"/>
  <c r="AL145" i="2" s="1"/>
  <c r="U167" i="2"/>
  <c r="V167" i="2" s="1"/>
  <c r="T167" i="2"/>
  <c r="AB167" i="2" s="1"/>
  <c r="Q167" i="2"/>
  <c r="R167" i="2" s="1"/>
  <c r="AH144" i="2"/>
  <c r="AI144" i="2" s="1"/>
  <c r="AJ144" i="2" s="1"/>
  <c r="AK144" i="2" s="1"/>
  <c r="U166" i="2"/>
  <c r="V166" i="2" s="1"/>
  <c r="T166" i="2"/>
  <c r="AB166" i="2" s="1"/>
  <c r="R166" i="2"/>
  <c r="Q166" i="2"/>
  <c r="AH143" i="2"/>
  <c r="AI143" i="2" s="1"/>
  <c r="AJ143" i="2" s="1"/>
  <c r="AK143" i="2" s="1"/>
  <c r="U165" i="2"/>
  <c r="V165" i="2" s="1"/>
  <c r="T165" i="2"/>
  <c r="AB165" i="2" s="1"/>
  <c r="Q165" i="2"/>
  <c r="R165" i="2" s="1"/>
  <c r="AH142" i="2"/>
  <c r="AI142" i="2" s="1"/>
  <c r="AJ142" i="2" s="1"/>
  <c r="AK142" i="2" s="1"/>
  <c r="AB164" i="2"/>
  <c r="U164" i="2"/>
  <c r="T164" i="2"/>
  <c r="R164" i="2"/>
  <c r="Q164" i="2"/>
  <c r="AH141" i="2"/>
  <c r="AI141" i="2" s="1"/>
  <c r="AJ141" i="2" s="1"/>
  <c r="AK141" i="2" s="1"/>
  <c r="U163" i="2"/>
  <c r="T163" i="2"/>
  <c r="AB163" i="2" s="1"/>
  <c r="AD163" i="2" s="1"/>
  <c r="R163" i="2"/>
  <c r="Q163" i="2"/>
  <c r="AH140" i="2"/>
  <c r="AI140" i="2" s="1"/>
  <c r="AJ140" i="2" s="1"/>
  <c r="AK140" i="2" s="1"/>
  <c r="AB162" i="2"/>
  <c r="AD162" i="2" s="1"/>
  <c r="U162" i="2"/>
  <c r="T162" i="2"/>
  <c r="R162" i="2"/>
  <c r="Q162" i="2"/>
  <c r="AH139" i="2"/>
  <c r="AI139" i="2" s="1"/>
  <c r="AJ139" i="2" s="1"/>
  <c r="AK139" i="2" s="1"/>
  <c r="U161" i="2"/>
  <c r="V161" i="2" s="1"/>
  <c r="T161" i="2"/>
  <c r="AB161" i="2" s="1"/>
  <c r="AD161" i="2" s="1"/>
  <c r="Q161" i="2"/>
  <c r="R161" i="2" s="1"/>
  <c r="AH138" i="2"/>
  <c r="AI138" i="2" s="1"/>
  <c r="AJ138" i="2" s="1"/>
  <c r="AK138" i="2" s="1"/>
  <c r="U160" i="2"/>
  <c r="T160" i="2"/>
  <c r="AB160" i="2" s="1"/>
  <c r="R160" i="2"/>
  <c r="Q160" i="2"/>
  <c r="AH137" i="2"/>
  <c r="AI137" i="2" s="1"/>
  <c r="AJ137" i="2" s="1"/>
  <c r="AK137" i="2" s="1"/>
  <c r="U159" i="2"/>
  <c r="V159" i="2" s="1"/>
  <c r="T159" i="2"/>
  <c r="AB159" i="2" s="1"/>
  <c r="AD159" i="2" s="1"/>
  <c r="R159" i="2"/>
  <c r="Q159" i="2"/>
  <c r="AH136" i="2"/>
  <c r="AI136" i="2" s="1"/>
  <c r="AJ136" i="2" s="1"/>
  <c r="AK136" i="2" s="1"/>
  <c r="AB158" i="2"/>
  <c r="U158" i="2"/>
  <c r="V158" i="2" s="1"/>
  <c r="T158" i="2"/>
  <c r="R158" i="2"/>
  <c r="Q158" i="2"/>
  <c r="AH135" i="2"/>
  <c r="AI135" i="2" s="1"/>
  <c r="AJ135" i="2" s="1"/>
  <c r="AK135" i="2" s="1"/>
  <c r="U157" i="2"/>
  <c r="V157" i="2" s="1"/>
  <c r="T157" i="2"/>
  <c r="AB157" i="2" s="1"/>
  <c r="AD157" i="2" s="1"/>
  <c r="Q157" i="2"/>
  <c r="R157" i="2" s="1"/>
  <c r="AH134" i="2"/>
  <c r="AI134" i="2" s="1"/>
  <c r="AJ134" i="2" s="1"/>
  <c r="AK134" i="2" s="1"/>
  <c r="AB156" i="2"/>
  <c r="U156" i="2"/>
  <c r="T156" i="2"/>
  <c r="Q156" i="2"/>
  <c r="R156" i="2" s="1"/>
  <c r="AH133" i="2"/>
  <c r="AI133" i="2" s="1"/>
  <c r="AJ133" i="2" s="1"/>
  <c r="AK133" i="2" s="1"/>
  <c r="U155" i="2"/>
  <c r="V155" i="2" s="1"/>
  <c r="T155" i="2"/>
  <c r="AB155" i="2" s="1"/>
  <c r="AD155" i="2" s="1"/>
  <c r="R155" i="2"/>
  <c r="Q155" i="2"/>
  <c r="AH132" i="2"/>
  <c r="AI132" i="2" s="1"/>
  <c r="AJ132" i="2" s="1"/>
  <c r="AK132" i="2" s="1"/>
  <c r="U154" i="2"/>
  <c r="V154" i="2" s="1"/>
  <c r="T154" i="2"/>
  <c r="AB154" i="2" s="1"/>
  <c r="Q154" i="2"/>
  <c r="R154" i="2" s="1"/>
  <c r="AH131" i="2"/>
  <c r="AI131" i="2" s="1"/>
  <c r="AJ131" i="2" s="1"/>
  <c r="AK131" i="2" s="1"/>
  <c r="AB153" i="2"/>
  <c r="AD153" i="2" s="1"/>
  <c r="U153" i="2"/>
  <c r="T153" i="2"/>
  <c r="Q153" i="2"/>
  <c r="R153" i="2" s="1"/>
  <c r="AH130" i="2"/>
  <c r="AI130" i="2" s="1"/>
  <c r="AJ130" i="2" s="1"/>
  <c r="AK130" i="2" s="1"/>
  <c r="U152" i="2"/>
  <c r="V152" i="2" s="1"/>
  <c r="T152" i="2"/>
  <c r="AB152" i="2" s="1"/>
  <c r="AD152" i="2" s="1"/>
  <c r="Q152" i="2"/>
  <c r="R152" i="2" s="1"/>
  <c r="AH129" i="2"/>
  <c r="AI129" i="2" s="1"/>
  <c r="AJ129" i="2" s="1"/>
  <c r="AK129" i="2" s="1"/>
  <c r="U151" i="2"/>
  <c r="T151" i="2"/>
  <c r="AB151" i="2" s="1"/>
  <c r="Q151" i="2"/>
  <c r="R151" i="2" s="1"/>
  <c r="AH128" i="2"/>
  <c r="AI128" i="2" s="1"/>
  <c r="AJ128" i="2" s="1"/>
  <c r="AK128" i="2" s="1"/>
  <c r="AB150" i="2"/>
  <c r="U150" i="2"/>
  <c r="T150" i="2"/>
  <c r="Q150" i="2"/>
  <c r="R150" i="2" s="1"/>
  <c r="AH127" i="2"/>
  <c r="AI127" i="2" s="1"/>
  <c r="AJ127" i="2" s="1"/>
  <c r="AK127" i="2" s="1"/>
  <c r="U149" i="2"/>
  <c r="T149" i="2"/>
  <c r="AB149" i="2" s="1"/>
  <c r="AD149" i="2" s="1"/>
  <c r="Q149" i="2"/>
  <c r="R149" i="2" s="1"/>
  <c r="AH126" i="2"/>
  <c r="AI126" i="2" s="1"/>
  <c r="AJ126" i="2" s="1"/>
  <c r="AK126" i="2" s="1"/>
  <c r="AB148" i="2"/>
  <c r="U148" i="2"/>
  <c r="T148" i="2"/>
  <c r="R148" i="2"/>
  <c r="Q148" i="2"/>
  <c r="AH125" i="2"/>
  <c r="AI125" i="2" s="1"/>
  <c r="AJ125" i="2" s="1"/>
  <c r="AK125" i="2" s="1"/>
  <c r="AL125" i="2" s="1"/>
  <c r="AB147" i="2"/>
  <c r="AD147" i="2" s="1"/>
  <c r="U147" i="2"/>
  <c r="T147" i="2"/>
  <c r="R147" i="2"/>
  <c r="Q147" i="2"/>
  <c r="AH124" i="2"/>
  <c r="AI124" i="2" s="1"/>
  <c r="AJ124" i="2" s="1"/>
  <c r="AK124" i="2" s="1"/>
  <c r="AB146" i="2"/>
  <c r="U146" i="2"/>
  <c r="T146" i="2"/>
  <c r="Q146" i="2"/>
  <c r="R146" i="2" s="1"/>
  <c r="AH123" i="2"/>
  <c r="AI123" i="2" s="1"/>
  <c r="AJ123" i="2" s="1"/>
  <c r="AK123" i="2" s="1"/>
  <c r="AL123" i="2" s="1"/>
  <c r="AB145" i="2"/>
  <c r="AD145" i="2" s="1"/>
  <c r="U145" i="2"/>
  <c r="V145" i="2" s="1"/>
  <c r="T145" i="2"/>
  <c r="Q145" i="2"/>
  <c r="R145" i="2" s="1"/>
  <c r="AH122" i="2"/>
  <c r="AI122" i="2" s="1"/>
  <c r="AJ122" i="2" s="1"/>
  <c r="AK122" i="2" s="1"/>
  <c r="U144" i="2"/>
  <c r="V144" i="2" s="1"/>
  <c r="T144" i="2"/>
  <c r="AB144" i="2" s="1"/>
  <c r="Q144" i="2"/>
  <c r="R144" i="2" s="1"/>
  <c r="AH121" i="2"/>
  <c r="AI121" i="2" s="1"/>
  <c r="AJ121" i="2" s="1"/>
  <c r="AK121" i="2" s="1"/>
  <c r="AL121" i="2" s="1"/>
  <c r="AB143" i="2"/>
  <c r="AD143" i="2" s="1"/>
  <c r="U143" i="2"/>
  <c r="V143" i="2" s="1"/>
  <c r="T143" i="2"/>
  <c r="R143" i="2"/>
  <c r="Q143" i="2"/>
  <c r="AH120" i="2"/>
  <c r="AI120" i="2" s="1"/>
  <c r="AJ120" i="2" s="1"/>
  <c r="AK120" i="2" s="1"/>
  <c r="AB142" i="2"/>
  <c r="U142" i="2"/>
  <c r="T142" i="2"/>
  <c r="R142" i="2"/>
  <c r="Q142" i="2"/>
  <c r="AH119" i="2"/>
  <c r="AI119" i="2" s="1"/>
  <c r="AJ119" i="2" s="1"/>
  <c r="AK119" i="2" s="1"/>
  <c r="AB141" i="2"/>
  <c r="AD141" i="2" s="1"/>
  <c r="U141" i="2"/>
  <c r="V141" i="2" s="1"/>
  <c r="T141" i="2"/>
  <c r="Q141" i="2"/>
  <c r="R141" i="2" s="1"/>
  <c r="AH118" i="2"/>
  <c r="AI118" i="2" s="1"/>
  <c r="AJ118" i="2" s="1"/>
  <c r="AK118" i="2" s="1"/>
  <c r="AB140" i="2"/>
  <c r="U140" i="2"/>
  <c r="T140" i="2"/>
  <c r="Q140" i="2"/>
  <c r="R140" i="2" s="1"/>
  <c r="AH117" i="2"/>
  <c r="AI117" i="2" s="1"/>
  <c r="AJ117" i="2" s="1"/>
  <c r="AK117" i="2" s="1"/>
  <c r="U139" i="2"/>
  <c r="T139" i="2"/>
  <c r="AB139" i="2" s="1"/>
  <c r="AD139" i="2" s="1"/>
  <c r="R139" i="2"/>
  <c r="Q139" i="2"/>
  <c r="AH116" i="2"/>
  <c r="AI116" i="2" s="1"/>
  <c r="AJ116" i="2" s="1"/>
  <c r="AK116" i="2" s="1"/>
  <c r="U138" i="2"/>
  <c r="T138" i="2"/>
  <c r="AB138" i="2" s="1"/>
  <c r="AD138" i="2" s="1"/>
  <c r="Q138" i="2"/>
  <c r="R138" i="2" s="1"/>
  <c r="AH115" i="2"/>
  <c r="AI115" i="2" s="1"/>
  <c r="AJ115" i="2" s="1"/>
  <c r="AK115" i="2" s="1"/>
  <c r="U137" i="2"/>
  <c r="V137" i="2" s="1"/>
  <c r="T137" i="2"/>
  <c r="AB137" i="2" s="1"/>
  <c r="AD137" i="2" s="1"/>
  <c r="Q137" i="2"/>
  <c r="R137" i="2" s="1"/>
  <c r="AH114" i="2"/>
  <c r="AI114" i="2" s="1"/>
  <c r="AJ114" i="2" s="1"/>
  <c r="AK114" i="2" s="1"/>
  <c r="U136" i="2"/>
  <c r="T136" i="2"/>
  <c r="AB136" i="2" s="1"/>
  <c r="Q136" i="2"/>
  <c r="R136" i="2" s="1"/>
  <c r="AH113" i="2"/>
  <c r="AI113" i="2" s="1"/>
  <c r="AJ113" i="2" s="1"/>
  <c r="AK113" i="2" s="1"/>
  <c r="AB135" i="2"/>
  <c r="AD135" i="2" s="1"/>
  <c r="U135" i="2"/>
  <c r="T135" i="2"/>
  <c r="R135" i="2"/>
  <c r="Q135" i="2"/>
  <c r="AH112" i="2"/>
  <c r="AI112" i="2" s="1"/>
  <c r="AJ112" i="2" s="1"/>
  <c r="AK112" i="2" s="1"/>
  <c r="U134" i="2"/>
  <c r="V134" i="2" s="1"/>
  <c r="T134" i="2"/>
  <c r="AB134" i="2" s="1"/>
  <c r="Q134" i="2"/>
  <c r="R134" i="2" s="1"/>
  <c r="AH111" i="2"/>
  <c r="AI111" i="2" s="1"/>
  <c r="AJ111" i="2" s="1"/>
  <c r="AK111" i="2" s="1"/>
  <c r="U133" i="2"/>
  <c r="T133" i="2"/>
  <c r="AB133" i="2" s="1"/>
  <c r="Q133" i="2"/>
  <c r="R133" i="2" s="1"/>
  <c r="AH110" i="2"/>
  <c r="AI110" i="2" s="1"/>
  <c r="AJ110" i="2" s="1"/>
  <c r="AK110" i="2" s="1"/>
  <c r="U132" i="2"/>
  <c r="T132" i="2"/>
  <c r="AB132" i="2" s="1"/>
  <c r="Q132" i="2"/>
  <c r="R132" i="2" s="1"/>
  <c r="AH109" i="2"/>
  <c r="AI109" i="2" s="1"/>
  <c r="AJ109" i="2" s="1"/>
  <c r="AK109" i="2" s="1"/>
  <c r="U131" i="2"/>
  <c r="V131" i="2" s="1"/>
  <c r="T131" i="2"/>
  <c r="AB131" i="2" s="1"/>
  <c r="AD131" i="2" s="1"/>
  <c r="Q131" i="2"/>
  <c r="R131" i="2" s="1"/>
  <c r="AH108" i="2"/>
  <c r="AI108" i="2" s="1"/>
  <c r="AJ108" i="2" s="1"/>
  <c r="AK108" i="2" s="1"/>
  <c r="AB130" i="2"/>
  <c r="U130" i="2"/>
  <c r="V130" i="2" s="1"/>
  <c r="T130" i="2"/>
  <c r="Q130" i="2"/>
  <c r="R130" i="2" s="1"/>
  <c r="AH107" i="2"/>
  <c r="AI107" i="2" s="1"/>
  <c r="AJ107" i="2" s="1"/>
  <c r="AK107" i="2" s="1"/>
  <c r="U129" i="2"/>
  <c r="V129" i="2" s="1"/>
  <c r="T129" i="2"/>
  <c r="AB129" i="2" s="1"/>
  <c r="Q129" i="2"/>
  <c r="R129" i="2" s="1"/>
  <c r="AH106" i="2"/>
  <c r="AI106" i="2" s="1"/>
  <c r="AJ106" i="2" s="1"/>
  <c r="AK106" i="2" s="1"/>
  <c r="AL106" i="2" s="1"/>
  <c r="U128" i="2"/>
  <c r="V128" i="2" s="1"/>
  <c r="T128" i="2"/>
  <c r="AB128" i="2" s="1"/>
  <c r="Q128" i="2"/>
  <c r="R128" i="2" s="1"/>
  <c r="AH105" i="2"/>
  <c r="AI105" i="2" s="1"/>
  <c r="AJ105" i="2" s="1"/>
  <c r="AK105" i="2" s="1"/>
  <c r="U127" i="2"/>
  <c r="T127" i="2"/>
  <c r="AB127" i="2" s="1"/>
  <c r="Q127" i="2"/>
  <c r="R127" i="2" s="1"/>
  <c r="AH104" i="2"/>
  <c r="AI104" i="2" s="1"/>
  <c r="AJ104" i="2" s="1"/>
  <c r="AK104" i="2" s="1"/>
  <c r="U126" i="2"/>
  <c r="V126" i="2" s="1"/>
  <c r="T126" i="2"/>
  <c r="AB126" i="2" s="1"/>
  <c r="AD126" i="2" s="1"/>
  <c r="Q126" i="2"/>
  <c r="R126" i="2" s="1"/>
  <c r="AH103" i="2"/>
  <c r="AI103" i="2" s="1"/>
  <c r="AJ103" i="2" s="1"/>
  <c r="AK103" i="2" s="1"/>
  <c r="AB125" i="2"/>
  <c r="AD125" i="2" s="1"/>
  <c r="U125" i="2"/>
  <c r="V125" i="2" s="1"/>
  <c r="T125" i="2"/>
  <c r="Q125" i="2"/>
  <c r="R125" i="2" s="1"/>
  <c r="AH102" i="2"/>
  <c r="AI102" i="2" s="1"/>
  <c r="AJ102" i="2" s="1"/>
  <c r="AK102" i="2" s="1"/>
  <c r="U124" i="2"/>
  <c r="T124" i="2"/>
  <c r="AB124" i="2" s="1"/>
  <c r="AD124" i="2" s="1"/>
  <c r="Q124" i="2"/>
  <c r="R124" i="2" s="1"/>
  <c r="AH101" i="2"/>
  <c r="AI101" i="2" s="1"/>
  <c r="AJ101" i="2" s="1"/>
  <c r="AK101" i="2" s="1"/>
  <c r="AB123" i="2"/>
  <c r="U123" i="2"/>
  <c r="T123" i="2"/>
  <c r="Q123" i="2"/>
  <c r="R123" i="2" s="1"/>
  <c r="AH100" i="2"/>
  <c r="AI100" i="2" s="1"/>
  <c r="AJ100" i="2" s="1"/>
  <c r="AK100" i="2" s="1"/>
  <c r="AB122" i="2"/>
  <c r="U122" i="2"/>
  <c r="V122" i="2" s="1"/>
  <c r="T122" i="2"/>
  <c r="Q122" i="2"/>
  <c r="R122" i="2" s="1"/>
  <c r="AH99" i="2"/>
  <c r="AI99" i="2" s="1"/>
  <c r="AJ99" i="2" s="1"/>
  <c r="AK99" i="2" s="1"/>
  <c r="U121" i="2"/>
  <c r="V121" i="2" s="1"/>
  <c r="T121" i="2"/>
  <c r="AB121" i="2" s="1"/>
  <c r="R121" i="2"/>
  <c r="Q121" i="2"/>
  <c r="AH98" i="2"/>
  <c r="AI98" i="2" s="1"/>
  <c r="AJ98" i="2" s="1"/>
  <c r="AK98" i="2" s="1"/>
  <c r="U120" i="2"/>
  <c r="V120" i="2" s="1"/>
  <c r="T120" i="2"/>
  <c r="AB120" i="2" s="1"/>
  <c r="AD120" i="2" s="1"/>
  <c r="Q120" i="2"/>
  <c r="R120" i="2" s="1"/>
  <c r="AH97" i="2"/>
  <c r="AI97" i="2" s="1"/>
  <c r="AJ97" i="2" s="1"/>
  <c r="AK97" i="2" s="1"/>
  <c r="U119" i="2"/>
  <c r="T119" i="2"/>
  <c r="AB119" i="2" s="1"/>
  <c r="AD119" i="2" s="1"/>
  <c r="Q119" i="2"/>
  <c r="R119" i="2" s="1"/>
  <c r="AH96" i="2"/>
  <c r="AI96" i="2" s="1"/>
  <c r="AJ96" i="2" s="1"/>
  <c r="AK96" i="2" s="1"/>
  <c r="AB118" i="2"/>
  <c r="U118" i="2"/>
  <c r="V118" i="2" s="1"/>
  <c r="T118" i="2"/>
  <c r="Q118" i="2"/>
  <c r="R118" i="2" s="1"/>
  <c r="AH95" i="2"/>
  <c r="AI95" i="2" s="1"/>
  <c r="AJ95" i="2" s="1"/>
  <c r="AK95" i="2" s="1"/>
  <c r="U117" i="2"/>
  <c r="V117" i="2" s="1"/>
  <c r="T117" i="2"/>
  <c r="AB117" i="2" s="1"/>
  <c r="Q117" i="2"/>
  <c r="R117" i="2" s="1"/>
  <c r="AH94" i="2"/>
  <c r="AI94" i="2" s="1"/>
  <c r="AJ94" i="2" s="1"/>
  <c r="AK94" i="2" s="1"/>
  <c r="AB116" i="2"/>
  <c r="AD116" i="2" s="1"/>
  <c r="U116" i="2"/>
  <c r="V116" i="2" s="1"/>
  <c r="T116" i="2"/>
  <c r="Q116" i="2"/>
  <c r="R116" i="2" s="1"/>
  <c r="AH93" i="2"/>
  <c r="AI93" i="2" s="1"/>
  <c r="AJ93" i="2" s="1"/>
  <c r="AK93" i="2" s="1"/>
  <c r="AB115" i="2"/>
  <c r="AD115" i="2" s="1"/>
  <c r="U115" i="2"/>
  <c r="T115" i="2"/>
  <c r="Q115" i="2"/>
  <c r="R115" i="2" s="1"/>
  <c r="AH92" i="2"/>
  <c r="AI92" i="2" s="1"/>
  <c r="AJ92" i="2" s="1"/>
  <c r="AK92" i="2" s="1"/>
  <c r="U114" i="2"/>
  <c r="V114" i="2" s="1"/>
  <c r="T114" i="2"/>
  <c r="AB114" i="2" s="1"/>
  <c r="AD114" i="2" s="1"/>
  <c r="Q114" i="2"/>
  <c r="R114" i="2" s="1"/>
  <c r="AH91" i="2"/>
  <c r="AI91" i="2" s="1"/>
  <c r="AJ91" i="2" s="1"/>
  <c r="AK91" i="2" s="1"/>
  <c r="U113" i="2"/>
  <c r="V113" i="2" s="1"/>
  <c r="T113" i="2"/>
  <c r="AB113" i="2" s="1"/>
  <c r="R113" i="2"/>
  <c r="Q113" i="2"/>
  <c r="AH90" i="2"/>
  <c r="AI90" i="2" s="1"/>
  <c r="AJ90" i="2" s="1"/>
  <c r="AK90" i="2" s="1"/>
  <c r="U112" i="2"/>
  <c r="T112" i="2"/>
  <c r="AB112" i="2" s="1"/>
  <c r="Q112" i="2"/>
  <c r="R112" i="2" s="1"/>
  <c r="AH89" i="2"/>
  <c r="AI89" i="2" s="1"/>
  <c r="AJ89" i="2" s="1"/>
  <c r="AK89" i="2" s="1"/>
  <c r="AB111" i="2"/>
  <c r="U111" i="2"/>
  <c r="T111" i="2"/>
  <c r="Q111" i="2"/>
  <c r="R111" i="2" s="1"/>
  <c r="AH88" i="2"/>
  <c r="AI88" i="2" s="1"/>
  <c r="AJ88" i="2" s="1"/>
  <c r="AK88" i="2" s="1"/>
  <c r="AB110" i="2"/>
  <c r="U110" i="2"/>
  <c r="V110" i="2" s="1"/>
  <c r="T110" i="2"/>
  <c r="R110" i="2"/>
  <c r="Q110" i="2"/>
  <c r="AH87" i="2"/>
  <c r="AI87" i="2" s="1"/>
  <c r="AJ87" i="2" s="1"/>
  <c r="AK87" i="2" s="1"/>
  <c r="AB109" i="2"/>
  <c r="U109" i="2"/>
  <c r="V109" i="2" s="1"/>
  <c r="T109" i="2"/>
  <c r="R109" i="2"/>
  <c r="Q109" i="2"/>
  <c r="AH86" i="2"/>
  <c r="AI86" i="2" s="1"/>
  <c r="AJ86" i="2" s="1"/>
  <c r="AK86" i="2" s="1"/>
  <c r="U108" i="2"/>
  <c r="V108" i="2" s="1"/>
  <c r="T108" i="2"/>
  <c r="AB108" i="2" s="1"/>
  <c r="Q108" i="2"/>
  <c r="R108" i="2" s="1"/>
  <c r="AH85" i="2"/>
  <c r="AI85" i="2" s="1"/>
  <c r="AJ85" i="2" s="1"/>
  <c r="AK85" i="2" s="1"/>
  <c r="U107" i="2"/>
  <c r="V107" i="2" s="1"/>
  <c r="T107" i="2"/>
  <c r="AB107" i="2" s="1"/>
  <c r="Q107" i="2"/>
  <c r="R107" i="2" s="1"/>
  <c r="AH84" i="2"/>
  <c r="AI84" i="2" s="1"/>
  <c r="AJ84" i="2" s="1"/>
  <c r="AK84" i="2" s="1"/>
  <c r="U106" i="2"/>
  <c r="V106" i="2" s="1"/>
  <c r="T106" i="2"/>
  <c r="AB106" i="2" s="1"/>
  <c r="AD106" i="2" s="1"/>
  <c r="Q106" i="2"/>
  <c r="R106" i="2" s="1"/>
  <c r="AH83" i="2"/>
  <c r="AI83" i="2" s="1"/>
  <c r="AJ83" i="2" s="1"/>
  <c r="AK83" i="2" s="1"/>
  <c r="U105" i="2"/>
  <c r="V105" i="2" s="1"/>
  <c r="T105" i="2"/>
  <c r="AB105" i="2" s="1"/>
  <c r="Q105" i="2"/>
  <c r="R105" i="2" s="1"/>
  <c r="AH82" i="2"/>
  <c r="AI82" i="2" s="1"/>
  <c r="AJ82" i="2" s="1"/>
  <c r="AK82" i="2" s="1"/>
  <c r="AB104" i="2"/>
  <c r="AD104" i="2" s="1"/>
  <c r="U104" i="2"/>
  <c r="V104" i="2" s="1"/>
  <c r="T104" i="2"/>
  <c r="Q104" i="2"/>
  <c r="R104" i="2" s="1"/>
  <c r="AH81" i="2"/>
  <c r="AI81" i="2" s="1"/>
  <c r="AJ81" i="2" s="1"/>
  <c r="AK81" i="2" s="1"/>
  <c r="U103" i="2"/>
  <c r="T103" i="2"/>
  <c r="AB103" i="2" s="1"/>
  <c r="Q103" i="2"/>
  <c r="R103" i="2" s="1"/>
  <c r="AH80" i="2"/>
  <c r="AI80" i="2" s="1"/>
  <c r="AJ80" i="2" s="1"/>
  <c r="AK80" i="2" s="1"/>
  <c r="U102" i="2"/>
  <c r="T102" i="2"/>
  <c r="AB102" i="2" s="1"/>
  <c r="Q102" i="2"/>
  <c r="R102" i="2" s="1"/>
  <c r="AH79" i="2"/>
  <c r="AI79" i="2" s="1"/>
  <c r="AJ79" i="2" s="1"/>
  <c r="AK79" i="2" s="1"/>
  <c r="AB101" i="2"/>
  <c r="AD101" i="2" s="1"/>
  <c r="U101" i="2"/>
  <c r="V101" i="2" s="1"/>
  <c r="T101" i="2"/>
  <c r="Q101" i="2"/>
  <c r="R101" i="2" s="1"/>
  <c r="AH78" i="2"/>
  <c r="AI78" i="2" s="1"/>
  <c r="AJ78" i="2" s="1"/>
  <c r="AK78" i="2" s="1"/>
  <c r="AB100" i="2"/>
  <c r="U100" i="2"/>
  <c r="T100" i="2"/>
  <c r="R100" i="2"/>
  <c r="Q100" i="2"/>
  <c r="AH77" i="2"/>
  <c r="AI77" i="2" s="1"/>
  <c r="AJ77" i="2" s="1"/>
  <c r="AK77" i="2" s="1"/>
  <c r="AB99" i="2"/>
  <c r="U99" i="2"/>
  <c r="V99" i="2" s="1"/>
  <c r="T99" i="2"/>
  <c r="Q99" i="2"/>
  <c r="R99" i="2" s="1"/>
  <c r="AH76" i="2"/>
  <c r="AI76" i="2" s="1"/>
  <c r="AJ76" i="2" s="1"/>
  <c r="AK76" i="2" s="1"/>
  <c r="AL76" i="2" s="1"/>
  <c r="U98" i="2"/>
  <c r="T98" i="2"/>
  <c r="AB98" i="2" s="1"/>
  <c r="AD98" i="2" s="1"/>
  <c r="Q98" i="2"/>
  <c r="R98" i="2" s="1"/>
  <c r="AH75" i="2"/>
  <c r="AI75" i="2" s="1"/>
  <c r="AJ75" i="2" s="1"/>
  <c r="AK75" i="2" s="1"/>
  <c r="U97" i="2"/>
  <c r="V97" i="2" s="1"/>
  <c r="T97" i="2"/>
  <c r="AB97" i="2" s="1"/>
  <c r="AD97" i="2" s="1"/>
  <c r="Q97" i="2"/>
  <c r="R97" i="2" s="1"/>
  <c r="AH74" i="2"/>
  <c r="AI74" i="2" s="1"/>
  <c r="AJ74" i="2" s="1"/>
  <c r="AK74" i="2" s="1"/>
  <c r="U96" i="2"/>
  <c r="V96" i="2" s="1"/>
  <c r="T96" i="2"/>
  <c r="AB96" i="2" s="1"/>
  <c r="Q96" i="2"/>
  <c r="R96" i="2" s="1"/>
  <c r="AH73" i="2"/>
  <c r="AI73" i="2" s="1"/>
  <c r="AJ73" i="2" s="1"/>
  <c r="AK73" i="2" s="1"/>
  <c r="AB95" i="2"/>
  <c r="AD95" i="2" s="1"/>
  <c r="U95" i="2"/>
  <c r="V95" i="2" s="1"/>
  <c r="T95" i="2"/>
  <c r="Q95" i="2"/>
  <c r="R95" i="2" s="1"/>
  <c r="AH72" i="2"/>
  <c r="AI72" i="2" s="1"/>
  <c r="AJ72" i="2" s="1"/>
  <c r="AK72" i="2" s="1"/>
  <c r="U94" i="2"/>
  <c r="V94" i="2" s="1"/>
  <c r="T94" i="2"/>
  <c r="AB94" i="2" s="1"/>
  <c r="AD94" i="2" s="1"/>
  <c r="R94" i="2"/>
  <c r="Q94" i="2"/>
  <c r="AH71" i="2"/>
  <c r="AI71" i="2" s="1"/>
  <c r="AJ71" i="2" s="1"/>
  <c r="AK71" i="2" s="1"/>
  <c r="U93" i="2"/>
  <c r="V93" i="2" s="1"/>
  <c r="T93" i="2"/>
  <c r="AB93" i="2" s="1"/>
  <c r="AD93" i="2" s="1"/>
  <c r="Q93" i="2"/>
  <c r="R93" i="2" s="1"/>
  <c r="AH70" i="2"/>
  <c r="AI70" i="2" s="1"/>
  <c r="AJ70" i="2" s="1"/>
  <c r="AK70" i="2" s="1"/>
  <c r="U92" i="2"/>
  <c r="T92" i="2"/>
  <c r="AB92" i="2" s="1"/>
  <c r="AD92" i="2" s="1"/>
  <c r="Q92" i="2"/>
  <c r="R92" i="2" s="1"/>
  <c r="AH69" i="2"/>
  <c r="AI69" i="2" s="1"/>
  <c r="AJ69" i="2" s="1"/>
  <c r="AK69" i="2" s="1"/>
  <c r="AL69" i="2" s="1"/>
  <c r="AB91" i="2"/>
  <c r="U91" i="2"/>
  <c r="T91" i="2"/>
  <c r="Q91" i="2"/>
  <c r="R91" i="2" s="1"/>
  <c r="AH68" i="2"/>
  <c r="AI68" i="2" s="1"/>
  <c r="AJ68" i="2" s="1"/>
  <c r="AK68" i="2" s="1"/>
  <c r="U90" i="2"/>
  <c r="T90" i="2"/>
  <c r="AB90" i="2" s="1"/>
  <c r="Q90" i="2"/>
  <c r="R90" i="2" s="1"/>
  <c r="AH67" i="2"/>
  <c r="AI67" i="2" s="1"/>
  <c r="AJ67" i="2" s="1"/>
  <c r="AK67" i="2" s="1"/>
  <c r="U89" i="2"/>
  <c r="V89" i="2" s="1"/>
  <c r="T89" i="2"/>
  <c r="AB89" i="2" s="1"/>
  <c r="AD89" i="2" s="1"/>
  <c r="Q89" i="2"/>
  <c r="R89" i="2" s="1"/>
  <c r="AH66" i="2"/>
  <c r="AI66" i="2" s="1"/>
  <c r="AJ66" i="2" s="1"/>
  <c r="AK66" i="2" s="1"/>
  <c r="U88" i="2"/>
  <c r="T88" i="2"/>
  <c r="AB88" i="2" s="1"/>
  <c r="AD88" i="2" s="1"/>
  <c r="R88" i="2"/>
  <c r="Q88" i="2"/>
  <c r="AH65" i="2"/>
  <c r="AI65" i="2" s="1"/>
  <c r="AJ65" i="2" s="1"/>
  <c r="AK65" i="2" s="1"/>
  <c r="AL65" i="2" s="1"/>
  <c r="U87" i="2"/>
  <c r="V87" i="2" s="1"/>
  <c r="T87" i="2"/>
  <c r="AB87" i="2" s="1"/>
  <c r="AD87" i="2" s="1"/>
  <c r="Q87" i="2"/>
  <c r="R87" i="2" s="1"/>
  <c r="AH64" i="2"/>
  <c r="AI64" i="2" s="1"/>
  <c r="AJ64" i="2" s="1"/>
  <c r="AK64" i="2" s="1"/>
  <c r="U86" i="2"/>
  <c r="V86" i="2" s="1"/>
  <c r="T86" i="2"/>
  <c r="AB86" i="2" s="1"/>
  <c r="Q86" i="2"/>
  <c r="R86" i="2" s="1"/>
  <c r="AH63" i="2"/>
  <c r="AI63" i="2" s="1"/>
  <c r="AJ63" i="2" s="1"/>
  <c r="AK63" i="2" s="1"/>
  <c r="AB85" i="2"/>
  <c r="AD85" i="2" s="1"/>
  <c r="U85" i="2"/>
  <c r="V85" i="2" s="1"/>
  <c r="T85" i="2"/>
  <c r="R85" i="2"/>
  <c r="Q85" i="2"/>
  <c r="AH62" i="2"/>
  <c r="AI62" i="2" s="1"/>
  <c r="AJ62" i="2" s="1"/>
  <c r="AK62" i="2" s="1"/>
  <c r="U84" i="2"/>
  <c r="V84" i="2" s="1"/>
  <c r="T84" i="2"/>
  <c r="AB84" i="2" s="1"/>
  <c r="Q84" i="2"/>
  <c r="R84" i="2" s="1"/>
  <c r="AH61" i="2"/>
  <c r="AI61" i="2" s="1"/>
  <c r="AJ61" i="2" s="1"/>
  <c r="AK61" i="2" s="1"/>
  <c r="AB83" i="2"/>
  <c r="AD83" i="2" s="1"/>
  <c r="U83" i="2"/>
  <c r="T83" i="2"/>
  <c r="Q83" i="2"/>
  <c r="R83" i="2" s="1"/>
  <c r="AH60" i="2"/>
  <c r="AI60" i="2" s="1"/>
  <c r="AJ60" i="2" s="1"/>
  <c r="AK60" i="2" s="1"/>
  <c r="U82" i="2"/>
  <c r="V82" i="2" s="1"/>
  <c r="T82" i="2"/>
  <c r="AB82" i="2" s="1"/>
  <c r="AD82" i="2" s="1"/>
  <c r="Q82" i="2"/>
  <c r="R82" i="2" s="1"/>
  <c r="AH59" i="2"/>
  <c r="AI59" i="2" s="1"/>
  <c r="AJ59" i="2" s="1"/>
  <c r="AK59" i="2" s="1"/>
  <c r="U81" i="2"/>
  <c r="T81" i="2"/>
  <c r="AB81" i="2" s="1"/>
  <c r="AD81" i="2" s="1"/>
  <c r="Q81" i="2"/>
  <c r="R81" i="2" s="1"/>
  <c r="AH58" i="2"/>
  <c r="AI58" i="2" s="1"/>
  <c r="AJ58" i="2" s="1"/>
  <c r="AK58" i="2" s="1"/>
  <c r="U80" i="2"/>
  <c r="T80" i="2"/>
  <c r="AB80" i="2" s="1"/>
  <c r="Q80" i="2"/>
  <c r="R80" i="2" s="1"/>
  <c r="AH57" i="2"/>
  <c r="AI57" i="2" s="1"/>
  <c r="AJ57" i="2" s="1"/>
  <c r="AK57" i="2" s="1"/>
  <c r="U79" i="2"/>
  <c r="T79" i="2"/>
  <c r="AB79" i="2" s="1"/>
  <c r="AD79" i="2" s="1"/>
  <c r="Q79" i="2"/>
  <c r="R79" i="2" s="1"/>
  <c r="AH56" i="2"/>
  <c r="AI56" i="2" s="1"/>
  <c r="AJ56" i="2" s="1"/>
  <c r="AK56" i="2" s="1"/>
  <c r="U78" i="2"/>
  <c r="T78" i="2"/>
  <c r="AB78" i="2" s="1"/>
  <c r="AD78" i="2" s="1"/>
  <c r="Q78" i="2"/>
  <c r="R78" i="2" s="1"/>
  <c r="AH55" i="2"/>
  <c r="AI55" i="2" s="1"/>
  <c r="AJ55" i="2" s="1"/>
  <c r="AK55" i="2" s="1"/>
  <c r="U77" i="2"/>
  <c r="V77" i="2" s="1"/>
  <c r="T77" i="2"/>
  <c r="AB77" i="2" s="1"/>
  <c r="AD77" i="2" s="1"/>
  <c r="Q77" i="2"/>
  <c r="R77" i="2" s="1"/>
  <c r="AH54" i="2"/>
  <c r="AI54" i="2" s="1"/>
  <c r="AJ54" i="2" s="1"/>
  <c r="AK54" i="2" s="1"/>
  <c r="AL54" i="2" s="1"/>
  <c r="U76" i="2"/>
  <c r="T76" i="2"/>
  <c r="AB76" i="2" s="1"/>
  <c r="Q76" i="2"/>
  <c r="R76" i="2" s="1"/>
  <c r="AH53" i="2"/>
  <c r="AI53" i="2" s="1"/>
  <c r="AJ53" i="2" s="1"/>
  <c r="AK53" i="2" s="1"/>
  <c r="U75" i="2"/>
  <c r="T75" i="2"/>
  <c r="AB75" i="2" s="1"/>
  <c r="AD75" i="2" s="1"/>
  <c r="Q75" i="2"/>
  <c r="R75" i="2" s="1"/>
  <c r="AH52" i="2"/>
  <c r="AI52" i="2" s="1"/>
  <c r="AJ52" i="2" s="1"/>
  <c r="AK52" i="2" s="1"/>
  <c r="AB74" i="2"/>
  <c r="AD74" i="2" s="1"/>
  <c r="U74" i="2"/>
  <c r="V74" i="2" s="1"/>
  <c r="T74" i="2"/>
  <c r="R74" i="2"/>
  <c r="Q74" i="2"/>
  <c r="AH51" i="2"/>
  <c r="AI51" i="2" s="1"/>
  <c r="AJ51" i="2" s="1"/>
  <c r="AK51" i="2" s="1"/>
  <c r="AB73" i="2"/>
  <c r="U73" i="2"/>
  <c r="V73" i="2" s="1"/>
  <c r="T73" i="2"/>
  <c r="Q73" i="2"/>
  <c r="R73" i="2" s="1"/>
  <c r="AH50" i="2"/>
  <c r="AI50" i="2" s="1"/>
  <c r="AJ50" i="2" s="1"/>
  <c r="AK50" i="2" s="1"/>
  <c r="AL50" i="2" s="1"/>
  <c r="U72" i="2"/>
  <c r="V72" i="2" s="1"/>
  <c r="T72" i="2"/>
  <c r="AB72" i="2" s="1"/>
  <c r="Q72" i="2"/>
  <c r="R72" i="2" s="1"/>
  <c r="AH49" i="2"/>
  <c r="AI49" i="2" s="1"/>
  <c r="AJ49" i="2" s="1"/>
  <c r="AK49" i="2" s="1"/>
  <c r="U71" i="2"/>
  <c r="V71" i="2" s="1"/>
  <c r="T71" i="2"/>
  <c r="AB71" i="2" s="1"/>
  <c r="AD71" i="2" s="1"/>
  <c r="Q71" i="2"/>
  <c r="R71" i="2" s="1"/>
  <c r="AH48" i="2"/>
  <c r="AI48" i="2" s="1"/>
  <c r="AJ48" i="2" s="1"/>
  <c r="AK48" i="2" s="1"/>
  <c r="U70" i="2"/>
  <c r="V70" i="2" s="1"/>
  <c r="T70" i="2"/>
  <c r="AB70" i="2" s="1"/>
  <c r="AD70" i="2" s="1"/>
  <c r="Q70" i="2"/>
  <c r="R70" i="2" s="1"/>
  <c r="AH47" i="2"/>
  <c r="AI47" i="2" s="1"/>
  <c r="AJ47" i="2" s="1"/>
  <c r="AK47" i="2" s="1"/>
  <c r="AL47" i="2" s="1"/>
  <c r="AB69" i="2"/>
  <c r="AD69" i="2" s="1"/>
  <c r="U69" i="2"/>
  <c r="V69" i="2" s="1"/>
  <c r="T69" i="2"/>
  <c r="Q69" i="2"/>
  <c r="R69" i="2" s="1"/>
  <c r="AH46" i="2"/>
  <c r="AI46" i="2" s="1"/>
  <c r="AJ46" i="2" s="1"/>
  <c r="AK46" i="2" s="1"/>
  <c r="AL46" i="2" s="1"/>
  <c r="U68" i="2"/>
  <c r="V68" i="2" s="1"/>
  <c r="T68" i="2"/>
  <c r="AB68" i="2" s="1"/>
  <c r="AD68" i="2" s="1"/>
  <c r="Q68" i="2"/>
  <c r="R68" i="2" s="1"/>
  <c r="AH45" i="2"/>
  <c r="AI45" i="2" s="1"/>
  <c r="AJ45" i="2" s="1"/>
  <c r="AK45" i="2" s="1"/>
  <c r="U67" i="2"/>
  <c r="T67" i="2"/>
  <c r="AB67" i="2" s="1"/>
  <c r="Q67" i="2"/>
  <c r="R67" i="2" s="1"/>
  <c r="AH44" i="2"/>
  <c r="AI44" i="2" s="1"/>
  <c r="AJ44" i="2" s="1"/>
  <c r="AK44" i="2" s="1"/>
  <c r="U66" i="2"/>
  <c r="V66" i="2" s="1"/>
  <c r="T66" i="2"/>
  <c r="AB66" i="2" s="1"/>
  <c r="Q66" i="2"/>
  <c r="R66" i="2" s="1"/>
  <c r="AH43" i="2"/>
  <c r="AI43" i="2" s="1"/>
  <c r="AJ43" i="2" s="1"/>
  <c r="AK43" i="2" s="1"/>
  <c r="U65" i="2"/>
  <c r="T65" i="2"/>
  <c r="AB65" i="2" s="1"/>
  <c r="Q65" i="2"/>
  <c r="R65" i="2" s="1"/>
  <c r="AH42" i="2"/>
  <c r="AI42" i="2" s="1"/>
  <c r="AJ42" i="2" s="1"/>
  <c r="AK42" i="2" s="1"/>
  <c r="AB64" i="2"/>
  <c r="AD64" i="2" s="1"/>
  <c r="U64" i="2"/>
  <c r="T64" i="2"/>
  <c r="Q64" i="2"/>
  <c r="R64" i="2" s="1"/>
  <c r="AH41" i="2"/>
  <c r="AI41" i="2" s="1"/>
  <c r="AJ41" i="2" s="1"/>
  <c r="AK41" i="2" s="1"/>
  <c r="U63" i="2"/>
  <c r="T63" i="2"/>
  <c r="AB63" i="2" s="1"/>
  <c r="AD63" i="2" s="1"/>
  <c r="Q63" i="2"/>
  <c r="R63" i="2" s="1"/>
  <c r="AH40" i="2"/>
  <c r="AI40" i="2" s="1"/>
  <c r="AJ40" i="2" s="1"/>
  <c r="AK40" i="2" s="1"/>
  <c r="AB62" i="2"/>
  <c r="AD62" i="2" s="1"/>
  <c r="U62" i="2"/>
  <c r="V62" i="2" s="1"/>
  <c r="T62" i="2"/>
  <c r="Q62" i="2"/>
  <c r="R62" i="2" s="1"/>
  <c r="AH39" i="2"/>
  <c r="AI39" i="2" s="1"/>
  <c r="AJ39" i="2" s="1"/>
  <c r="AK39" i="2" s="1"/>
  <c r="U61" i="2"/>
  <c r="T61" i="2"/>
  <c r="AB61" i="2" s="1"/>
  <c r="Q61" i="2"/>
  <c r="R61" i="2" s="1"/>
  <c r="AH38" i="2"/>
  <c r="AI38" i="2" s="1"/>
  <c r="AJ38" i="2" s="1"/>
  <c r="AK38" i="2" s="1"/>
  <c r="U60" i="2"/>
  <c r="V60" i="2" s="1"/>
  <c r="T60" i="2"/>
  <c r="AB60" i="2" s="1"/>
  <c r="AD60" i="2" s="1"/>
  <c r="Q60" i="2"/>
  <c r="R60" i="2" s="1"/>
  <c r="AH37" i="2"/>
  <c r="AI37" i="2" s="1"/>
  <c r="AJ37" i="2" s="1"/>
  <c r="AK37" i="2" s="1"/>
  <c r="U59" i="2"/>
  <c r="V59" i="2" s="1"/>
  <c r="T59" i="2"/>
  <c r="AB59" i="2" s="1"/>
  <c r="R59" i="2"/>
  <c r="Q59" i="2"/>
  <c r="AH36" i="2"/>
  <c r="AI36" i="2" s="1"/>
  <c r="AJ36" i="2" s="1"/>
  <c r="AK36" i="2" s="1"/>
  <c r="U58" i="2"/>
  <c r="V58" i="2" s="1"/>
  <c r="T58" i="2"/>
  <c r="AB58" i="2" s="1"/>
  <c r="AD58" i="2" s="1"/>
  <c r="Q58" i="2"/>
  <c r="R58" i="2" s="1"/>
  <c r="AH35" i="2"/>
  <c r="AI35" i="2" s="1"/>
  <c r="AJ35" i="2" s="1"/>
  <c r="AK35" i="2" s="1"/>
  <c r="U57" i="2"/>
  <c r="V57" i="2" s="1"/>
  <c r="T57" i="2"/>
  <c r="AB57" i="2" s="1"/>
  <c r="AD57" i="2" s="1"/>
  <c r="Q57" i="2"/>
  <c r="R57" i="2" s="1"/>
  <c r="AH34" i="2"/>
  <c r="AI34" i="2" s="1"/>
  <c r="AJ34" i="2" s="1"/>
  <c r="AK34" i="2" s="1"/>
  <c r="AL34" i="2" s="1"/>
  <c r="U56" i="2"/>
  <c r="V56" i="2" s="1"/>
  <c r="T56" i="2"/>
  <c r="AB56" i="2" s="1"/>
  <c r="AD56" i="2" s="1"/>
  <c r="Q56" i="2"/>
  <c r="R56" i="2" s="1"/>
  <c r="AH33" i="2"/>
  <c r="AI33" i="2" s="1"/>
  <c r="AJ33" i="2" s="1"/>
  <c r="AK33" i="2" s="1"/>
  <c r="AL33" i="2" s="1"/>
  <c r="AB55" i="2"/>
  <c r="AD55" i="2" s="1"/>
  <c r="U55" i="2"/>
  <c r="T55" i="2"/>
  <c r="Q55" i="2"/>
  <c r="R55" i="2" s="1"/>
  <c r="AH32" i="2"/>
  <c r="AI32" i="2" s="1"/>
  <c r="AJ32" i="2" s="1"/>
  <c r="AK32" i="2" s="1"/>
  <c r="AL32" i="2" s="1"/>
  <c r="U54" i="2"/>
  <c r="V54" i="2" s="1"/>
  <c r="T54" i="2"/>
  <c r="AB54" i="2" s="1"/>
  <c r="Q54" i="2"/>
  <c r="R54" i="2" s="1"/>
  <c r="AH31" i="2"/>
  <c r="AI31" i="2" s="1"/>
  <c r="AJ31" i="2" s="1"/>
  <c r="AK31" i="2" s="1"/>
  <c r="U53" i="2"/>
  <c r="V53" i="2" s="1"/>
  <c r="T53" i="2"/>
  <c r="AB53" i="2" s="1"/>
  <c r="Q53" i="2"/>
  <c r="R53" i="2" s="1"/>
  <c r="AH30" i="2"/>
  <c r="AI30" i="2" s="1"/>
  <c r="AJ30" i="2" s="1"/>
  <c r="AK30" i="2" s="1"/>
  <c r="U52" i="2"/>
  <c r="T52" i="2"/>
  <c r="AB52" i="2" s="1"/>
  <c r="AD52" i="2" s="1"/>
  <c r="Q52" i="2"/>
  <c r="R52" i="2" s="1"/>
  <c r="AH29" i="2"/>
  <c r="AI29" i="2" s="1"/>
  <c r="AJ29" i="2" s="1"/>
  <c r="AK29" i="2" s="1"/>
  <c r="U51" i="2"/>
  <c r="T51" i="2"/>
  <c r="AB51" i="2" s="1"/>
  <c r="AD51" i="2" s="1"/>
  <c r="Q51" i="2"/>
  <c r="R51" i="2" s="1"/>
  <c r="AH28" i="2"/>
  <c r="AI28" i="2" s="1"/>
  <c r="AJ28" i="2" s="1"/>
  <c r="AK28" i="2" s="1"/>
  <c r="AB50" i="2"/>
  <c r="AD50" i="2" s="1"/>
  <c r="U50" i="2"/>
  <c r="T50" i="2"/>
  <c r="Q50" i="2"/>
  <c r="R50" i="2" s="1"/>
  <c r="AB49" i="2"/>
  <c r="U49" i="2"/>
  <c r="V49" i="2" s="1"/>
  <c r="T49" i="2"/>
  <c r="Q49" i="2"/>
  <c r="R49" i="2" s="1"/>
  <c r="U48" i="2"/>
  <c r="V48" i="2" s="1"/>
  <c r="T48" i="2"/>
  <c r="AB48" i="2" s="1"/>
  <c r="AD48" i="2" s="1"/>
  <c r="Q48" i="2"/>
  <c r="R48" i="2" s="1"/>
  <c r="U47" i="2"/>
  <c r="V47" i="2" s="1"/>
  <c r="T47" i="2"/>
  <c r="AB47" i="2" s="1"/>
  <c r="Q47" i="2"/>
  <c r="R47" i="2" s="1"/>
  <c r="U46" i="2"/>
  <c r="V46" i="2" s="1"/>
  <c r="T46" i="2"/>
  <c r="AB46" i="2" s="1"/>
  <c r="Q46" i="2"/>
  <c r="R46" i="2" s="1"/>
  <c r="U45" i="2"/>
  <c r="V45" i="2" s="1"/>
  <c r="T45" i="2"/>
  <c r="AB45" i="2" s="1"/>
  <c r="AD45" i="2" s="1"/>
  <c r="Q45" i="2"/>
  <c r="R45" i="2" s="1"/>
  <c r="AB44" i="2"/>
  <c r="AD44" i="2" s="1"/>
  <c r="U44" i="2"/>
  <c r="V44" i="2" s="1"/>
  <c r="T44" i="2"/>
  <c r="Q44" i="2"/>
  <c r="R44" i="2" s="1"/>
  <c r="U43" i="2"/>
  <c r="T43" i="2"/>
  <c r="AB43" i="2" s="1"/>
  <c r="AD43" i="2" s="1"/>
  <c r="Q43" i="2"/>
  <c r="R43" i="2" s="1"/>
  <c r="U42" i="2"/>
  <c r="T42" i="2"/>
  <c r="AB42" i="2" s="1"/>
  <c r="AD42" i="2" s="1"/>
  <c r="Q42" i="2"/>
  <c r="R42" i="2" s="1"/>
  <c r="AB41" i="2"/>
  <c r="AD41" i="2" s="1"/>
  <c r="U41" i="2"/>
  <c r="T41" i="2"/>
  <c r="Q41" i="2"/>
  <c r="R41" i="2" s="1"/>
  <c r="U40" i="2"/>
  <c r="T40" i="2"/>
  <c r="AB40" i="2" s="1"/>
  <c r="AD40" i="2" s="1"/>
  <c r="Q40" i="2"/>
  <c r="R40" i="2" s="1"/>
  <c r="U39" i="2"/>
  <c r="T39" i="2"/>
  <c r="AB39" i="2" s="1"/>
  <c r="AD39" i="2" s="1"/>
  <c r="R39" i="2"/>
  <c r="Q39" i="2"/>
  <c r="U38" i="2"/>
  <c r="V38" i="2" s="1"/>
  <c r="T38" i="2"/>
  <c r="AB38" i="2" s="1"/>
  <c r="AD38" i="2" s="1"/>
  <c r="R38" i="2"/>
  <c r="Q38" i="2"/>
  <c r="U37" i="2"/>
  <c r="V37" i="2" s="1"/>
  <c r="T37" i="2"/>
  <c r="AB37" i="2" s="1"/>
  <c r="AD37" i="2" s="1"/>
  <c r="Q37" i="2"/>
  <c r="R37" i="2" s="1"/>
  <c r="AB36" i="2"/>
  <c r="AD36" i="2" s="1"/>
  <c r="U36" i="2"/>
  <c r="V36" i="2" s="1"/>
  <c r="T36" i="2"/>
  <c r="R36" i="2"/>
  <c r="Q36" i="2"/>
  <c r="AB35" i="2"/>
  <c r="AD35" i="2" s="1"/>
  <c r="U35" i="2"/>
  <c r="V35" i="2" s="1"/>
  <c r="T35" i="2"/>
  <c r="Q35" i="2"/>
  <c r="R35" i="2" s="1"/>
  <c r="U34" i="2"/>
  <c r="V34" i="2" s="1"/>
  <c r="T34" i="2"/>
  <c r="AB34" i="2" s="1"/>
  <c r="AD34" i="2" s="1"/>
  <c r="Q34" i="2"/>
  <c r="R34" i="2" s="1"/>
  <c r="U33" i="2"/>
  <c r="T33" i="2"/>
  <c r="AB33" i="2" s="1"/>
  <c r="Q33" i="2"/>
  <c r="R33" i="2" s="1"/>
  <c r="U32" i="2"/>
  <c r="T32" i="2"/>
  <c r="AB32" i="2" s="1"/>
  <c r="AD32" i="2" s="1"/>
  <c r="Q32" i="2"/>
  <c r="R32" i="2" s="1"/>
  <c r="U31" i="2"/>
  <c r="V31" i="2" s="1"/>
  <c r="T31" i="2"/>
  <c r="AB31" i="2" s="1"/>
  <c r="Q31" i="2"/>
  <c r="R31" i="2" s="1"/>
  <c r="U30" i="2"/>
  <c r="T30" i="2"/>
  <c r="AB30" i="2" s="1"/>
  <c r="AD30" i="2" s="1"/>
  <c r="Q30" i="2"/>
  <c r="R30" i="2" s="1"/>
  <c r="U29" i="2"/>
  <c r="T29" i="2"/>
  <c r="AB29" i="2" s="1"/>
  <c r="Q29" i="2"/>
  <c r="R29" i="2" s="1"/>
  <c r="U28" i="2"/>
  <c r="T28" i="2"/>
  <c r="AB28" i="2" s="1"/>
  <c r="AD28" i="2" s="1"/>
  <c r="Q28" i="2"/>
  <c r="R28" i="2" s="1"/>
  <c r="AH27" i="2"/>
  <c r="AI27" i="2" s="1"/>
  <c r="AJ27" i="2" s="1"/>
  <c r="AK27" i="2" s="1"/>
  <c r="AB27" i="2"/>
  <c r="U27" i="2"/>
  <c r="T27" i="2"/>
  <c r="Q27" i="2"/>
  <c r="R27" i="2" s="1"/>
  <c r="AH26" i="2"/>
  <c r="AI26" i="2" s="1"/>
  <c r="AJ26" i="2" s="1"/>
  <c r="AK26" i="2" s="1"/>
  <c r="U26" i="2"/>
  <c r="V26" i="2" s="1"/>
  <c r="T26" i="2"/>
  <c r="AB26" i="2" s="1"/>
  <c r="AD26" i="2" s="1"/>
  <c r="Q26" i="2"/>
  <c r="R26" i="2" s="1"/>
  <c r="AH25" i="2"/>
  <c r="AI25" i="2" s="1"/>
  <c r="AJ25" i="2" s="1"/>
  <c r="AK25" i="2" s="1"/>
  <c r="U25" i="2"/>
  <c r="V25" i="2" s="1"/>
  <c r="T25" i="2"/>
  <c r="AB25" i="2" s="1"/>
  <c r="AD25" i="2" s="1"/>
  <c r="Q25" i="2"/>
  <c r="R25" i="2" s="1"/>
  <c r="AH24" i="2"/>
  <c r="AI24" i="2" s="1"/>
  <c r="AJ24" i="2" s="1"/>
  <c r="AK24" i="2" s="1"/>
  <c r="AL24" i="2" s="1"/>
  <c r="AB24" i="2"/>
  <c r="AD24" i="2" s="1"/>
  <c r="U24" i="2"/>
  <c r="V24" i="2" s="1"/>
  <c r="T24" i="2"/>
  <c r="Q24" i="2"/>
  <c r="R24" i="2" s="1"/>
  <c r="AH23" i="2"/>
  <c r="AI23" i="2" s="1"/>
  <c r="AJ23" i="2" s="1"/>
  <c r="AK23" i="2" s="1"/>
  <c r="AB23" i="2"/>
  <c r="U23" i="2"/>
  <c r="V23" i="2" s="1"/>
  <c r="T23" i="2"/>
  <c r="Q23" i="2"/>
  <c r="R23" i="2" s="1"/>
  <c r="AH22" i="2"/>
  <c r="AI22" i="2" s="1"/>
  <c r="AJ22" i="2" s="1"/>
  <c r="AK22" i="2" s="1"/>
  <c r="U22" i="2"/>
  <c r="V22" i="2" s="1"/>
  <c r="T22" i="2"/>
  <c r="AB22" i="2" s="1"/>
  <c r="Q22" i="2"/>
  <c r="R22" i="2" s="1"/>
  <c r="AH21" i="2"/>
  <c r="AI21" i="2" s="1"/>
  <c r="AJ21" i="2" s="1"/>
  <c r="AK21" i="2" s="1"/>
  <c r="U21" i="2"/>
  <c r="V21" i="2" s="1"/>
  <c r="T21" i="2"/>
  <c r="AB21" i="2" s="1"/>
  <c r="R21" i="2"/>
  <c r="Q21" i="2"/>
  <c r="AH20" i="2"/>
  <c r="AI20" i="2" s="1"/>
  <c r="AJ20" i="2" s="1"/>
  <c r="AK20" i="2" s="1"/>
  <c r="U20" i="2"/>
  <c r="V20" i="2" s="1"/>
  <c r="T20" i="2"/>
  <c r="AB20" i="2" s="1"/>
  <c r="AD20" i="2" s="1"/>
  <c r="R20" i="2"/>
  <c r="Q20" i="2"/>
  <c r="AH19" i="2"/>
  <c r="AI19" i="2" s="1"/>
  <c r="AJ19" i="2" s="1"/>
  <c r="AK19" i="2" s="1"/>
  <c r="U19" i="2"/>
  <c r="T19" i="2"/>
  <c r="AB19" i="2" s="1"/>
  <c r="AD19" i="2" s="1"/>
  <c r="Q19" i="2"/>
  <c r="R19" i="2" s="1"/>
  <c r="AH18" i="2"/>
  <c r="AI18" i="2" s="1"/>
  <c r="AJ18" i="2" s="1"/>
  <c r="AK18" i="2" s="1"/>
  <c r="U18" i="2"/>
  <c r="V18" i="2" s="1"/>
  <c r="T18" i="2"/>
  <c r="AB18" i="2" s="1"/>
  <c r="AD18" i="2" s="1"/>
  <c r="Q18" i="2"/>
  <c r="R18" i="2" s="1"/>
  <c r="AH17" i="2"/>
  <c r="AI17" i="2" s="1"/>
  <c r="AJ17" i="2" s="1"/>
  <c r="AK17" i="2" s="1"/>
  <c r="U17" i="2"/>
  <c r="T17" i="2"/>
  <c r="AB17" i="2" s="1"/>
  <c r="AD17" i="2" s="1"/>
  <c r="Q17" i="2"/>
  <c r="R17" i="2" s="1"/>
  <c r="AH16" i="2"/>
  <c r="AI16" i="2" s="1"/>
  <c r="AJ16" i="2" s="1"/>
  <c r="AK16" i="2" s="1"/>
  <c r="U16" i="2"/>
  <c r="V16" i="2" s="1"/>
  <c r="T16" i="2"/>
  <c r="AB16" i="2" s="1"/>
  <c r="R16" i="2"/>
  <c r="Q16" i="2"/>
  <c r="AH15" i="2"/>
  <c r="AI15" i="2" s="1"/>
  <c r="AJ15" i="2" s="1"/>
  <c r="AK15" i="2" s="1"/>
  <c r="U15" i="2"/>
  <c r="T15" i="2"/>
  <c r="AB15" i="2" s="1"/>
  <c r="AD15" i="2" s="1"/>
  <c r="R15" i="2"/>
  <c r="Q15" i="2"/>
  <c r="AH14" i="2"/>
  <c r="AI14" i="2" s="1"/>
  <c r="AJ14" i="2" s="1"/>
  <c r="AK14" i="2" s="1"/>
  <c r="U14" i="2"/>
  <c r="V14" i="2" s="1"/>
  <c r="T14" i="2"/>
  <c r="AB14" i="2" s="1"/>
  <c r="AD14" i="2" s="1"/>
  <c r="Q14" i="2"/>
  <c r="R14" i="2" s="1"/>
  <c r="AH13" i="2"/>
  <c r="AI13" i="2" s="1"/>
  <c r="AJ13" i="2" s="1"/>
  <c r="AK13" i="2" s="1"/>
  <c r="U13" i="2"/>
  <c r="V13" i="2" s="1"/>
  <c r="T13" i="2"/>
  <c r="AB13" i="2" s="1"/>
  <c r="AD13" i="2" s="1"/>
  <c r="Q13" i="2"/>
  <c r="R13" i="2" s="1"/>
  <c r="AH12" i="2"/>
  <c r="AI12" i="2" s="1"/>
  <c r="AJ12" i="2" s="1"/>
  <c r="AK12" i="2" s="1"/>
  <c r="AB12" i="2"/>
  <c r="AD12" i="2" s="1"/>
  <c r="U12" i="2"/>
  <c r="V12" i="2" s="1"/>
  <c r="T12" i="2"/>
  <c r="R12" i="2"/>
  <c r="Q12" i="2"/>
  <c r="AH11" i="2"/>
  <c r="AI11" i="2" s="1"/>
  <c r="AJ11" i="2" s="1"/>
  <c r="AK11" i="2" s="1"/>
  <c r="AL11" i="2" s="1"/>
  <c r="U11" i="2"/>
  <c r="V11" i="2" s="1"/>
  <c r="T11" i="2"/>
  <c r="AB11" i="2" s="1"/>
  <c r="AD11" i="2" s="1"/>
  <c r="Q11" i="2"/>
  <c r="R11" i="2" s="1"/>
  <c r="AH10" i="2"/>
  <c r="AI10" i="2" s="1"/>
  <c r="AJ10" i="2" s="1"/>
  <c r="AK10" i="2" s="1"/>
  <c r="U10" i="2"/>
  <c r="V10" i="2" s="1"/>
  <c r="T10" i="2"/>
  <c r="AB10" i="2" s="1"/>
  <c r="AD10" i="2" s="1"/>
  <c r="Q10" i="2"/>
  <c r="R10" i="2" s="1"/>
  <c r="AH9" i="2"/>
  <c r="AI9" i="2" s="1"/>
  <c r="AJ9" i="2" s="1"/>
  <c r="AK9" i="2" s="1"/>
  <c r="U9" i="2"/>
  <c r="T9" i="2"/>
  <c r="AB9" i="2" s="1"/>
  <c r="AD9" i="2" s="1"/>
  <c r="Q9" i="2"/>
  <c r="R9" i="2" s="1"/>
  <c r="AH8" i="2"/>
  <c r="AI8" i="2" s="1"/>
  <c r="AJ8" i="2" s="1"/>
  <c r="AK8" i="2" s="1"/>
  <c r="AL8" i="2" s="1"/>
  <c r="U8" i="2"/>
  <c r="V8" i="2" s="1"/>
  <c r="T8" i="2"/>
  <c r="AB8" i="2" s="1"/>
  <c r="AD8" i="2" s="1"/>
  <c r="Q8" i="2"/>
  <c r="R8" i="2" s="1"/>
  <c r="AH7" i="2"/>
  <c r="AI7" i="2" s="1"/>
  <c r="AJ7" i="2" s="1"/>
  <c r="AK7" i="2" s="1"/>
  <c r="U7" i="2"/>
  <c r="V7" i="2" s="1"/>
  <c r="T7" i="2"/>
  <c r="AB7" i="2" s="1"/>
  <c r="AD7" i="2" s="1"/>
  <c r="Q7" i="2"/>
  <c r="R7" i="2" s="1"/>
  <c r="AD27" i="2"/>
  <c r="AD31" i="2"/>
  <c r="AD46" i="2"/>
  <c r="AD47" i="2"/>
  <c r="AD59" i="2"/>
  <c r="AD72" i="2"/>
  <c r="AD86" i="2"/>
  <c r="AD90" i="2"/>
  <c r="AD91" i="2"/>
  <c r="AD102" i="2"/>
  <c r="AD108" i="2"/>
  <c r="AD110" i="2"/>
  <c r="AD112" i="2"/>
  <c r="AD118" i="2"/>
  <c r="AD123" i="2"/>
  <c r="AD127" i="2"/>
  <c r="AD128" i="2"/>
  <c r="AD129" i="2"/>
  <c r="AD130" i="2"/>
  <c r="AD132" i="2"/>
  <c r="AD140" i="2"/>
  <c r="AD146" i="2"/>
  <c r="AD148" i="2"/>
  <c r="AD150" i="2"/>
  <c r="AD151" i="2"/>
  <c r="AD154" i="2"/>
  <c r="AD164" i="2"/>
  <c r="AD166" i="2"/>
  <c r="AD167" i="2"/>
  <c r="AD168" i="2"/>
  <c r="AD170" i="2"/>
  <c r="AD171" i="2"/>
  <c r="AD176" i="2"/>
  <c r="AD178" i="2"/>
  <c r="AD179" i="2"/>
  <c r="AD180" i="2"/>
  <c r="AD183" i="2"/>
  <c r="AD184" i="2"/>
  <c r="AD193" i="2"/>
  <c r="AD195" i="2"/>
  <c r="AD206" i="2"/>
  <c r="AD209" i="2"/>
  <c r="AD210" i="2"/>
  <c r="AD214" i="2"/>
  <c r="AD215" i="2"/>
  <c r="AD216" i="2"/>
  <c r="AD219" i="2"/>
  <c r="AD225" i="2"/>
  <c r="AD226" i="2"/>
  <c r="AD230" i="2"/>
  <c r="AD231" i="2"/>
  <c r="AD235"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C9" i="2"/>
  <c r="AL87" i="2" l="1"/>
  <c r="AL38" i="2"/>
  <c r="AL45" i="2"/>
  <c r="AL55" i="2"/>
  <c r="AL75" i="2"/>
  <c r="AL85" i="2"/>
  <c r="AL128" i="2"/>
  <c r="AL167" i="2"/>
  <c r="AL52" i="2"/>
  <c r="AL115" i="2"/>
  <c r="AL181" i="2"/>
  <c r="AL225" i="2"/>
  <c r="AL89" i="2"/>
  <c r="AL9" i="2"/>
  <c r="AL19" i="2"/>
  <c r="AL36" i="2"/>
  <c r="AL90" i="2"/>
  <c r="AL97" i="2"/>
  <c r="AL126" i="2"/>
  <c r="AL149" i="2"/>
  <c r="AL204" i="2"/>
  <c r="AL214" i="2"/>
  <c r="AL169" i="2"/>
  <c r="AL41" i="2"/>
  <c r="AL43" i="2"/>
  <c r="AL95" i="2"/>
  <c r="AL170" i="2"/>
  <c r="AL186" i="2"/>
  <c r="AL176" i="2"/>
  <c r="AL88" i="2"/>
  <c r="AL168" i="2"/>
  <c r="AL177" i="2"/>
  <c r="AL184" i="2"/>
  <c r="AL209" i="2"/>
  <c r="AL228" i="2"/>
  <c r="AL42" i="2"/>
  <c r="AL119" i="2"/>
  <c r="AL27" i="2"/>
  <c r="AL51" i="2"/>
  <c r="AL7" i="2"/>
  <c r="AL71" i="2"/>
  <c r="AL81" i="2"/>
  <c r="AL143" i="2"/>
  <c r="AL159" i="2"/>
  <c r="AL166" i="2"/>
  <c r="AL175" i="2"/>
  <c r="AL230" i="2"/>
  <c r="AL40" i="2"/>
  <c r="AL77" i="2"/>
  <c r="AL12" i="2"/>
  <c r="AL56" i="2"/>
  <c r="AL37" i="2"/>
  <c r="AL127" i="2"/>
  <c r="AL150" i="2"/>
  <c r="AL173" i="2"/>
  <c r="AL219" i="2"/>
  <c r="AL35" i="2"/>
  <c r="AL44" i="2"/>
  <c r="AL64" i="2"/>
  <c r="AL74" i="2"/>
  <c r="AL91" i="2"/>
  <c r="AL114" i="2"/>
  <c r="AL141" i="2"/>
  <c r="AL148" i="2"/>
  <c r="AL212" i="2"/>
  <c r="AL171" i="2"/>
  <c r="AL187" i="2"/>
  <c r="AL137" i="2"/>
  <c r="AL72" i="2"/>
  <c r="AL82" i="2"/>
  <c r="V28" i="2"/>
  <c r="W28" i="2" s="1"/>
  <c r="X28" i="2" s="1"/>
  <c r="Y28" i="2" s="1"/>
  <c r="AA28" i="2" s="1"/>
  <c r="AE28" i="2" s="1"/>
  <c r="V41" i="2"/>
  <c r="W41" i="2" s="1"/>
  <c r="X41" i="2" s="1"/>
  <c r="Y41" i="2" s="1"/>
  <c r="AA41" i="2" s="1"/>
  <c r="AE41" i="2" s="1"/>
  <c r="V162" i="2"/>
  <c r="W162" i="2" s="1"/>
  <c r="X162" i="2" s="1"/>
  <c r="V171" i="2"/>
  <c r="W171" i="2" s="1"/>
  <c r="X171" i="2" s="1"/>
  <c r="Y171" i="2" s="1"/>
  <c r="AA171" i="2" s="1"/>
  <c r="AE171" i="2" s="1"/>
  <c r="V187" i="2"/>
  <c r="W187" i="2" s="1"/>
  <c r="X187" i="2" s="1"/>
  <c r="V194" i="2"/>
  <c r="W194" i="2" s="1"/>
  <c r="X194" i="2" s="1"/>
  <c r="Y194" i="2" s="1"/>
  <c r="AA194" i="2" s="1"/>
  <c r="V219" i="2"/>
  <c r="W219" i="2" s="1"/>
  <c r="X219" i="2" s="1"/>
  <c r="V65" i="2"/>
  <c r="W65" i="2" s="1"/>
  <c r="X65" i="2" s="1"/>
  <c r="Y65" i="2" s="1"/>
  <c r="AA65" i="2" s="1"/>
  <c r="AE65" i="2" s="1"/>
  <c r="W70" i="2"/>
  <c r="X70" i="2" s="1"/>
  <c r="Y70" i="2" s="1"/>
  <c r="AA70" i="2" s="1"/>
  <c r="AE70" i="2" s="1"/>
  <c r="V75" i="2"/>
  <c r="W75" i="2" s="1"/>
  <c r="X75" i="2" s="1"/>
  <c r="Y75" i="2" s="1"/>
  <c r="AA75" i="2" s="1"/>
  <c r="AE75" i="2" s="1"/>
  <c r="V112" i="2"/>
  <c r="W112" i="2" s="1"/>
  <c r="X112" i="2" s="1"/>
  <c r="Y112" i="2" s="1"/>
  <c r="AA112" i="2" s="1"/>
  <c r="AE112" i="2" s="1"/>
  <c r="V124" i="2"/>
  <c r="W124" i="2" s="1"/>
  <c r="X124" i="2" s="1"/>
  <c r="Y124" i="2" s="1"/>
  <c r="AA124" i="2" s="1"/>
  <c r="AE124" i="2" s="1"/>
  <c r="V169" i="2"/>
  <c r="W169" i="2" s="1"/>
  <c r="X169" i="2" s="1"/>
  <c r="Y169" i="2" s="1"/>
  <c r="AA169" i="2" s="1"/>
  <c r="AE169" i="2" s="1"/>
  <c r="V185" i="2"/>
  <c r="W185" i="2" s="1"/>
  <c r="X185" i="2" s="1"/>
  <c r="Y185" i="2" s="1"/>
  <c r="AA185" i="2" s="1"/>
  <c r="V39" i="2"/>
  <c r="W39" i="2" s="1"/>
  <c r="X39" i="2" s="1"/>
  <c r="Y39" i="2" s="1"/>
  <c r="AA39" i="2" s="1"/>
  <c r="AE39" i="2" s="1"/>
  <c r="V160" i="2"/>
  <c r="W160" i="2" s="1"/>
  <c r="X160" i="2" s="1"/>
  <c r="V27" i="2"/>
  <c r="W27" i="2" s="1"/>
  <c r="X27" i="2" s="1"/>
  <c r="Y27" i="2" s="1"/>
  <c r="AA27" i="2" s="1"/>
  <c r="AE27" i="2" s="1"/>
  <c r="V78" i="2"/>
  <c r="W78" i="2" s="1"/>
  <c r="X78" i="2" s="1"/>
  <c r="Y78" i="2" s="1"/>
  <c r="AA78" i="2" s="1"/>
  <c r="AE78" i="2" s="1"/>
  <c r="V90" i="2"/>
  <c r="W90" i="2" s="1"/>
  <c r="X90" i="2" s="1"/>
  <c r="Y90" i="2" s="1"/>
  <c r="AA90" i="2" s="1"/>
  <c r="AE90" i="2" s="1"/>
  <c r="W108" i="2"/>
  <c r="X108" i="2" s="1"/>
  <c r="Y108" i="2" s="1"/>
  <c r="AA108" i="2" s="1"/>
  <c r="AE108" i="2" s="1"/>
  <c r="V115" i="2"/>
  <c r="W115" i="2" s="1"/>
  <c r="X115" i="2" s="1"/>
  <c r="W130" i="2"/>
  <c r="X130" i="2" s="1"/>
  <c r="Y130" i="2" s="1"/>
  <c r="AA130" i="2" s="1"/>
  <c r="AE130" i="2" s="1"/>
  <c r="W176" i="2"/>
  <c r="X176" i="2" s="1"/>
  <c r="W190" i="2"/>
  <c r="X190" i="2" s="1"/>
  <c r="Y190" i="2" s="1"/>
  <c r="AA190" i="2" s="1"/>
  <c r="V43" i="2"/>
  <c r="W43" i="2" s="1"/>
  <c r="X43" i="2" s="1"/>
  <c r="Y43" i="2" s="1"/>
  <c r="AA43" i="2" s="1"/>
  <c r="AE43" i="2" s="1"/>
  <c r="V98" i="2"/>
  <c r="W98" i="2" s="1"/>
  <c r="X98" i="2" s="1"/>
  <c r="Y98" i="2" s="1"/>
  <c r="AA98" i="2" s="1"/>
  <c r="AE98" i="2" s="1"/>
  <c r="V103" i="2"/>
  <c r="W103" i="2" s="1"/>
  <c r="X103" i="2" s="1"/>
  <c r="Y103" i="2" s="1"/>
  <c r="AA103" i="2" s="1"/>
  <c r="W10" i="2"/>
  <c r="X10" i="2" s="1"/>
  <c r="Y10" i="2" s="1"/>
  <c r="AA10" i="2" s="1"/>
  <c r="AE10" i="2" s="1"/>
  <c r="V15" i="2"/>
  <c r="W15" i="2" s="1"/>
  <c r="X15" i="2" s="1"/>
  <c r="Y15" i="2" s="1"/>
  <c r="AA15" i="2" s="1"/>
  <c r="AE15" i="2" s="1"/>
  <c r="V30" i="2"/>
  <c r="W30" i="2" s="1"/>
  <c r="X30" i="2" s="1"/>
  <c r="V40" i="2"/>
  <c r="W40" i="2" s="1"/>
  <c r="X40" i="2" s="1"/>
  <c r="Y40" i="2" s="1"/>
  <c r="AA40" i="2" s="1"/>
  <c r="AE40" i="2" s="1"/>
  <c r="V52" i="2"/>
  <c r="W52" i="2" s="1"/>
  <c r="X52" i="2" s="1"/>
  <c r="Y52" i="2" s="1"/>
  <c r="AA52" i="2" s="1"/>
  <c r="AE52" i="2" s="1"/>
  <c r="V88" i="2"/>
  <c r="W88" i="2" s="1"/>
  <c r="X88" i="2" s="1"/>
  <c r="Y88" i="2" s="1"/>
  <c r="AA88" i="2" s="1"/>
  <c r="AE88" i="2" s="1"/>
  <c r="W93" i="2"/>
  <c r="X93" i="2" s="1"/>
  <c r="Y93" i="2" s="1"/>
  <c r="AA93" i="2" s="1"/>
  <c r="AE93" i="2" s="1"/>
  <c r="V149" i="2"/>
  <c r="W149" i="2" s="1"/>
  <c r="X149" i="2" s="1"/>
  <c r="Y149" i="2" s="1"/>
  <c r="AA149" i="2" s="1"/>
  <c r="AE149" i="2" s="1"/>
  <c r="V81" i="2"/>
  <c r="W81" i="2" s="1"/>
  <c r="X81" i="2" s="1"/>
  <c r="V204" i="2"/>
  <c r="W204" i="2" s="1"/>
  <c r="X204" i="2" s="1"/>
  <c r="Y204" i="2" s="1"/>
  <c r="AA204" i="2" s="1"/>
  <c r="AE204" i="2" s="1"/>
  <c r="V19" i="2"/>
  <c r="W19" i="2" s="1"/>
  <c r="X19" i="2" s="1"/>
  <c r="Y19" i="2" s="1"/>
  <c r="AA19" i="2" s="1"/>
  <c r="AE19" i="2" s="1"/>
  <c r="W45" i="2"/>
  <c r="X45" i="2" s="1"/>
  <c r="Y45" i="2" s="1"/>
  <c r="AA45" i="2" s="1"/>
  <c r="AE45" i="2" s="1"/>
  <c r="V51" i="2"/>
  <c r="W51" i="2" s="1"/>
  <c r="X51" i="2" s="1"/>
  <c r="Y51" i="2" s="1"/>
  <c r="AA51" i="2" s="1"/>
  <c r="AE51" i="2" s="1"/>
  <c r="W58" i="2"/>
  <c r="X58" i="2" s="1"/>
  <c r="V102" i="2"/>
  <c r="W102" i="2" s="1"/>
  <c r="X102" i="2" s="1"/>
  <c r="Y102" i="2" s="1"/>
  <c r="AA102" i="2" s="1"/>
  <c r="AE102" i="2" s="1"/>
  <c r="V146" i="2"/>
  <c r="W146" i="2" s="1"/>
  <c r="X146" i="2" s="1"/>
  <c r="Y146" i="2" s="1"/>
  <c r="AA146" i="2" s="1"/>
  <c r="AE146" i="2" s="1"/>
  <c r="V148" i="2"/>
  <c r="W148" i="2" s="1"/>
  <c r="X148" i="2" s="1"/>
  <c r="Y148" i="2" s="1"/>
  <c r="AA148" i="2" s="1"/>
  <c r="AE148" i="2" s="1"/>
  <c r="V210" i="2"/>
  <c r="W210" i="2" s="1"/>
  <c r="X210" i="2" s="1"/>
  <c r="Y210" i="2" s="1"/>
  <c r="AA210" i="2" s="1"/>
  <c r="AE210" i="2" s="1"/>
  <c r="V235" i="2"/>
  <c r="W235" i="2" s="1"/>
  <c r="X235" i="2" s="1"/>
  <c r="Y235" i="2" s="1"/>
  <c r="AA235" i="2" s="1"/>
  <c r="AE235" i="2" s="1"/>
  <c r="V92" i="2"/>
  <c r="W92" i="2" s="1"/>
  <c r="X92" i="2" s="1"/>
  <c r="Y92" i="2" s="1"/>
  <c r="AA92" i="2" s="1"/>
  <c r="AE92" i="2" s="1"/>
  <c r="V29" i="2"/>
  <c r="W29" i="2" s="1"/>
  <c r="X29" i="2" s="1"/>
  <c r="Y29" i="2" s="1"/>
  <c r="AA29" i="2" s="1"/>
  <c r="V42" i="2"/>
  <c r="W42" i="2" s="1"/>
  <c r="X42" i="2" s="1"/>
  <c r="Y42" i="2" s="1"/>
  <c r="AA42" i="2" s="1"/>
  <c r="AE42" i="2" s="1"/>
  <c r="V63" i="2"/>
  <c r="W63" i="2" s="1"/>
  <c r="X63" i="2" s="1"/>
  <c r="V208" i="2"/>
  <c r="W208" i="2" s="1"/>
  <c r="X208" i="2" s="1"/>
  <c r="Y208" i="2" s="1"/>
  <c r="AA208" i="2" s="1"/>
  <c r="AE208" i="2" s="1"/>
  <c r="V233" i="2"/>
  <c r="W233" i="2" s="1"/>
  <c r="X233" i="2" s="1"/>
  <c r="Y233" i="2" s="1"/>
  <c r="AA233" i="2" s="1"/>
  <c r="AE233" i="2" s="1"/>
  <c r="V9" i="2"/>
  <c r="W9" i="2" s="1"/>
  <c r="X9" i="2" s="1"/>
  <c r="V153" i="2"/>
  <c r="W153" i="2" s="1"/>
  <c r="X153" i="2" s="1"/>
  <c r="Y153" i="2" s="1"/>
  <c r="AA153" i="2" s="1"/>
  <c r="AE153" i="2" s="1"/>
  <c r="V100" i="2"/>
  <c r="W100" i="2" s="1"/>
  <c r="X100" i="2" s="1"/>
  <c r="V135" i="2"/>
  <c r="W135" i="2" s="1"/>
  <c r="X135" i="2" s="1"/>
  <c r="V183" i="2"/>
  <c r="W183" i="2" s="1"/>
  <c r="X183" i="2" s="1"/>
  <c r="Y183" i="2" s="1"/>
  <c r="AA183" i="2" s="1"/>
  <c r="AE183" i="2" s="1"/>
  <c r="V199" i="2"/>
  <c r="W199" i="2" s="1"/>
  <c r="X199" i="2" s="1"/>
  <c r="Y199" i="2" s="1"/>
  <c r="AA199" i="2" s="1"/>
  <c r="AE199" i="2" s="1"/>
  <c r="V231" i="2"/>
  <c r="W231" i="2" s="1"/>
  <c r="X231" i="2" s="1"/>
  <c r="Y231" i="2" s="1"/>
  <c r="AA231" i="2" s="1"/>
  <c r="AE231" i="2" s="1"/>
  <c r="V201" i="2"/>
  <c r="W201" i="2" s="1"/>
  <c r="X201" i="2" s="1"/>
  <c r="Y201" i="2" s="1"/>
  <c r="AA201" i="2" s="1"/>
  <c r="AE201" i="2" s="1"/>
  <c r="W68" i="2"/>
  <c r="X68" i="2" s="1"/>
  <c r="Y68" i="2" s="1"/>
  <c r="AA68" i="2" s="1"/>
  <c r="AE68" i="2" s="1"/>
  <c r="V127" i="2"/>
  <c r="W127" i="2" s="1"/>
  <c r="X127" i="2" s="1"/>
  <c r="W167" i="2"/>
  <c r="X167" i="2" s="1"/>
  <c r="Y167" i="2" s="1"/>
  <c r="AA167" i="2" s="1"/>
  <c r="AE167" i="2" s="1"/>
  <c r="V206" i="2"/>
  <c r="W206" i="2" s="1"/>
  <c r="X206" i="2" s="1"/>
  <c r="Y206" i="2" s="1"/>
  <c r="AA206" i="2" s="1"/>
  <c r="AE206" i="2" s="1"/>
  <c r="V222" i="2"/>
  <c r="W222" i="2" s="1"/>
  <c r="X222" i="2" s="1"/>
  <c r="Y222" i="2" s="1"/>
  <c r="AA222" i="2" s="1"/>
  <c r="V32" i="2"/>
  <c r="W32" i="2" s="1"/>
  <c r="X32" i="2" s="1"/>
  <c r="Y32" i="2" s="1"/>
  <c r="AA32" i="2" s="1"/>
  <c r="AE32" i="2" s="1"/>
  <c r="V17" i="2"/>
  <c r="W17" i="2" s="1"/>
  <c r="X17" i="2" s="1"/>
  <c r="Y17" i="2" s="1"/>
  <c r="AA17" i="2" s="1"/>
  <c r="AE17" i="2" s="1"/>
  <c r="W22" i="2"/>
  <c r="X22" i="2" s="1"/>
  <c r="Y22" i="2" s="1"/>
  <c r="AA22" i="2" s="1"/>
  <c r="W46" i="2"/>
  <c r="X46" i="2" s="1"/>
  <c r="Y46" i="2" s="1"/>
  <c r="AA46" i="2" s="1"/>
  <c r="AE46" i="2" s="1"/>
  <c r="V61" i="2"/>
  <c r="W61" i="2" s="1"/>
  <c r="X61" i="2" s="1"/>
  <c r="Y61" i="2" s="1"/>
  <c r="AA61" i="2" s="1"/>
  <c r="AE61" i="2" s="1"/>
  <c r="V133" i="2"/>
  <c r="W133" i="2" s="1"/>
  <c r="X133" i="2" s="1"/>
  <c r="Y133" i="2" s="1"/>
  <c r="AA133" i="2" s="1"/>
  <c r="V138" i="2"/>
  <c r="W138" i="2" s="1"/>
  <c r="X138" i="2" s="1"/>
  <c r="Y138" i="2" s="1"/>
  <c r="AA138" i="2" s="1"/>
  <c r="AE138" i="2" s="1"/>
  <c r="V151" i="2"/>
  <c r="W151" i="2" s="1"/>
  <c r="X151" i="2" s="1"/>
  <c r="V174" i="2"/>
  <c r="W174" i="2" s="1"/>
  <c r="X174" i="2" s="1"/>
  <c r="Y174" i="2" s="1"/>
  <c r="AA174" i="2" s="1"/>
  <c r="V181" i="2"/>
  <c r="W181" i="2" s="1"/>
  <c r="X181" i="2" s="1"/>
  <c r="Y181" i="2" s="1"/>
  <c r="AA181" i="2" s="1"/>
  <c r="AE181" i="2" s="1"/>
  <c r="V197" i="2"/>
  <c r="W197" i="2" s="1"/>
  <c r="X197" i="2" s="1"/>
  <c r="Y197" i="2" s="1"/>
  <c r="AA197" i="2" s="1"/>
  <c r="W213" i="2"/>
  <c r="X213" i="2" s="1"/>
  <c r="Y213" i="2" s="1"/>
  <c r="AA213" i="2" s="1"/>
  <c r="V220" i="2"/>
  <c r="W220" i="2" s="1"/>
  <c r="X220" i="2" s="1"/>
  <c r="Y220" i="2" s="1"/>
  <c r="AA220" i="2" s="1"/>
  <c r="V229" i="2"/>
  <c r="W229" i="2" s="1"/>
  <c r="X229" i="2" s="1"/>
  <c r="V33" i="2"/>
  <c r="W33" i="2" s="1"/>
  <c r="X33" i="2" s="1"/>
  <c r="Y33" i="2" s="1"/>
  <c r="AA33" i="2" s="1"/>
  <c r="AE33" i="2" s="1"/>
  <c r="V80" i="2"/>
  <c r="W80" i="2" s="1"/>
  <c r="X80" i="2" s="1"/>
  <c r="Y80" i="2" s="1"/>
  <c r="AA80" i="2" s="1"/>
  <c r="V132" i="2"/>
  <c r="W132" i="2" s="1"/>
  <c r="X132" i="2" s="1"/>
  <c r="Y132" i="2" s="1"/>
  <c r="AA132" i="2" s="1"/>
  <c r="AE132" i="2" s="1"/>
  <c r="V156" i="2"/>
  <c r="W156" i="2" s="1"/>
  <c r="X156" i="2" s="1"/>
  <c r="Y156" i="2" s="1"/>
  <c r="AA156" i="2" s="1"/>
  <c r="AE156" i="2" s="1"/>
  <c r="V178" i="2"/>
  <c r="W178" i="2" s="1"/>
  <c r="X178" i="2" s="1"/>
  <c r="Y178" i="2" s="1"/>
  <c r="AA178" i="2" s="1"/>
  <c r="AE178" i="2" s="1"/>
  <c r="V140" i="2"/>
  <c r="W140" i="2" s="1"/>
  <c r="X140" i="2" s="1"/>
  <c r="Y140" i="2" s="1"/>
  <c r="AA140" i="2" s="1"/>
  <c r="AE140" i="2" s="1"/>
  <c r="V226" i="2"/>
  <c r="W226" i="2" s="1"/>
  <c r="X226" i="2" s="1"/>
  <c r="Y226" i="2" s="1"/>
  <c r="AA226" i="2" s="1"/>
  <c r="AE226" i="2" s="1"/>
  <c r="V83" i="2"/>
  <c r="W83" i="2" s="1"/>
  <c r="X83" i="2" s="1"/>
  <c r="Y83" i="2" s="1"/>
  <c r="AA83" i="2" s="1"/>
  <c r="AE83" i="2" s="1"/>
  <c r="V119" i="2"/>
  <c r="W119" i="2" s="1"/>
  <c r="X119" i="2" s="1"/>
  <c r="V142" i="2"/>
  <c r="W142" i="2" s="1"/>
  <c r="X142" i="2" s="1"/>
  <c r="Y142" i="2" s="1"/>
  <c r="AA142" i="2" s="1"/>
  <c r="V164" i="2"/>
  <c r="W164" i="2" s="1"/>
  <c r="X164" i="2" s="1"/>
  <c r="Y164" i="2" s="1"/>
  <c r="AA164" i="2" s="1"/>
  <c r="AE164" i="2" s="1"/>
  <c r="W154" i="2"/>
  <c r="X154" i="2" s="1"/>
  <c r="Y154" i="2" s="1"/>
  <c r="AA154" i="2" s="1"/>
  <c r="AE154" i="2" s="1"/>
  <c r="W165" i="2"/>
  <c r="X165" i="2" s="1"/>
  <c r="Y165" i="2" s="1"/>
  <c r="AA165" i="2" s="1"/>
  <c r="AE165" i="2" s="1"/>
  <c r="W34" i="2"/>
  <c r="X34" i="2" s="1"/>
  <c r="Y34" i="2" s="1"/>
  <c r="AA34" i="2" s="1"/>
  <c r="AE34" i="2" s="1"/>
  <c r="W106" i="2"/>
  <c r="X106" i="2" s="1"/>
  <c r="Y106" i="2" s="1"/>
  <c r="AA106" i="2" s="1"/>
  <c r="AE106" i="2" s="1"/>
  <c r="W113" i="2"/>
  <c r="X113" i="2" s="1"/>
  <c r="Y113" i="2" s="1"/>
  <c r="AA113" i="2" s="1"/>
  <c r="W125" i="2"/>
  <c r="X125" i="2" s="1"/>
  <c r="Y125" i="2" s="1"/>
  <c r="AA125" i="2" s="1"/>
  <c r="AE125" i="2" s="1"/>
  <c r="W202" i="2"/>
  <c r="X202" i="2" s="1"/>
  <c r="Y202" i="2" s="1"/>
  <c r="AA202" i="2" s="1"/>
  <c r="AE202" i="2" s="1"/>
  <c r="V50" i="2"/>
  <c r="W50" i="2" s="1"/>
  <c r="X50" i="2" s="1"/>
  <c r="Y50" i="2" s="1"/>
  <c r="AA50" i="2" s="1"/>
  <c r="AE50" i="2" s="1"/>
  <c r="V170" i="2"/>
  <c r="W170" i="2" s="1"/>
  <c r="X170" i="2" s="1"/>
  <c r="Y170" i="2" s="1"/>
  <c r="AA170" i="2" s="1"/>
  <c r="AE170" i="2" s="1"/>
  <c r="W101" i="2"/>
  <c r="X101" i="2" s="1"/>
  <c r="Y101" i="2" s="1"/>
  <c r="AA101" i="2" s="1"/>
  <c r="AE101" i="2" s="1"/>
  <c r="W118" i="2"/>
  <c r="X118" i="2" s="1"/>
  <c r="Y118" i="2" s="1"/>
  <c r="AA118" i="2" s="1"/>
  <c r="AE118" i="2" s="1"/>
  <c r="W161" i="2"/>
  <c r="X161" i="2" s="1"/>
  <c r="Y161" i="2" s="1"/>
  <c r="AA161" i="2" s="1"/>
  <c r="AE161" i="2" s="1"/>
  <c r="W209" i="2"/>
  <c r="X209" i="2" s="1"/>
  <c r="V111" i="2"/>
  <c r="W111" i="2" s="1"/>
  <c r="X111" i="2" s="1"/>
  <c r="V123" i="2"/>
  <c r="W123" i="2" s="1"/>
  <c r="X123" i="2" s="1"/>
  <c r="Y123" i="2" s="1"/>
  <c r="AA123" i="2" s="1"/>
  <c r="AE123" i="2" s="1"/>
  <c r="V147" i="2"/>
  <c r="W147" i="2" s="1"/>
  <c r="X147" i="2" s="1"/>
  <c r="Y147" i="2" s="1"/>
  <c r="AA147" i="2" s="1"/>
  <c r="AE147" i="2" s="1"/>
  <c r="V195" i="2"/>
  <c r="W195" i="2" s="1"/>
  <c r="X195" i="2" s="1"/>
  <c r="Y195" i="2" s="1"/>
  <c r="AA195" i="2" s="1"/>
  <c r="AE195" i="2" s="1"/>
  <c r="V64" i="2"/>
  <c r="W64" i="2" s="1"/>
  <c r="X64" i="2" s="1"/>
  <c r="Y64" i="2" s="1"/>
  <c r="AA64" i="2" s="1"/>
  <c r="AE64" i="2" s="1"/>
  <c r="V76" i="2"/>
  <c r="W76" i="2" s="1"/>
  <c r="X76" i="2" s="1"/>
  <c r="V136" i="2"/>
  <c r="W136" i="2" s="1"/>
  <c r="X136" i="2" s="1"/>
  <c r="Y136" i="2" s="1"/>
  <c r="AA136" i="2" s="1"/>
  <c r="V172" i="2"/>
  <c r="W172" i="2" s="1"/>
  <c r="X172" i="2" s="1"/>
  <c r="Y172" i="2" s="1"/>
  <c r="AA172" i="2" s="1"/>
  <c r="V184" i="2"/>
  <c r="W184" i="2" s="1"/>
  <c r="X184" i="2" s="1"/>
  <c r="Y184" i="2" s="1"/>
  <c r="AA184" i="2" s="1"/>
  <c r="AE184" i="2" s="1"/>
  <c r="V232" i="2"/>
  <c r="W232" i="2" s="1"/>
  <c r="X232" i="2" s="1"/>
  <c r="Y232" i="2" s="1"/>
  <c r="AA232" i="2" s="1"/>
  <c r="AE232" i="2" s="1"/>
  <c r="W214" i="2"/>
  <c r="X214" i="2" s="1"/>
  <c r="Y214" i="2" s="1"/>
  <c r="AA214" i="2" s="1"/>
  <c r="AE214" i="2" s="1"/>
  <c r="W38" i="2"/>
  <c r="X38" i="2" s="1"/>
  <c r="Y38" i="2" s="1"/>
  <c r="AA38" i="2" s="1"/>
  <c r="AE38" i="2" s="1"/>
  <c r="W53" i="2"/>
  <c r="X53" i="2" s="1"/>
  <c r="Y53" i="2" s="1"/>
  <c r="AA53" i="2" s="1"/>
  <c r="W82" i="2"/>
  <c r="X82" i="2" s="1"/>
  <c r="Y82" i="2" s="1"/>
  <c r="AA82" i="2" s="1"/>
  <c r="AE82" i="2" s="1"/>
  <c r="W89" i="2"/>
  <c r="X89" i="2" s="1"/>
  <c r="Y89" i="2" s="1"/>
  <c r="AA89" i="2" s="1"/>
  <c r="AE89" i="2" s="1"/>
  <c r="W94" i="2"/>
  <c r="X94" i="2" s="1"/>
  <c r="Y94" i="2" s="1"/>
  <c r="AA94" i="2" s="1"/>
  <c r="AE94" i="2" s="1"/>
  <c r="W121" i="2"/>
  <c r="X121" i="2" s="1"/>
  <c r="Y121" i="2" s="1"/>
  <c r="AA121" i="2" s="1"/>
  <c r="AE121" i="2" s="1"/>
  <c r="W166" i="2"/>
  <c r="X166" i="2" s="1"/>
  <c r="Y166" i="2" s="1"/>
  <c r="AA166" i="2" s="1"/>
  <c r="AE166" i="2" s="1"/>
  <c r="W173" i="2"/>
  <c r="X173" i="2" s="1"/>
  <c r="W189" i="2"/>
  <c r="X189" i="2" s="1"/>
  <c r="Y189" i="2" s="1"/>
  <c r="AA189" i="2" s="1"/>
  <c r="AE189" i="2" s="1"/>
  <c r="W196" i="2"/>
  <c r="X196" i="2" s="1"/>
  <c r="Y196" i="2" s="1"/>
  <c r="AA196" i="2" s="1"/>
  <c r="W221" i="2"/>
  <c r="X221" i="2" s="1"/>
  <c r="Y221" i="2" s="1"/>
  <c r="AA221" i="2" s="1"/>
  <c r="AE221" i="2" s="1"/>
  <c r="V150" i="2"/>
  <c r="W150" i="2" s="1"/>
  <c r="X150" i="2" s="1"/>
  <c r="Y150" i="2" s="1"/>
  <c r="AA150" i="2" s="1"/>
  <c r="AE150" i="2" s="1"/>
  <c r="W16" i="2"/>
  <c r="X16" i="2" s="1"/>
  <c r="Y16" i="2" s="1"/>
  <c r="AA16" i="2" s="1"/>
  <c r="W77" i="2"/>
  <c r="X77" i="2" s="1"/>
  <c r="W87" i="2"/>
  <c r="X87" i="2" s="1"/>
  <c r="Y87" i="2" s="1"/>
  <c r="AA87" i="2" s="1"/>
  <c r="AE87" i="2" s="1"/>
  <c r="W137" i="2"/>
  <c r="X137" i="2" s="1"/>
  <c r="Y137" i="2" s="1"/>
  <c r="AA137" i="2" s="1"/>
  <c r="AE137" i="2" s="1"/>
  <c r="V55" i="2"/>
  <c r="W55" i="2" s="1"/>
  <c r="X55" i="2" s="1"/>
  <c r="Y55" i="2" s="1"/>
  <c r="AA55" i="2" s="1"/>
  <c r="AE55" i="2" s="1"/>
  <c r="V67" i="2"/>
  <c r="W67" i="2" s="1"/>
  <c r="X67" i="2" s="1"/>
  <c r="Y67" i="2" s="1"/>
  <c r="AA67" i="2" s="1"/>
  <c r="AE67" i="2" s="1"/>
  <c r="V79" i="2"/>
  <c r="W79" i="2" s="1"/>
  <c r="X79" i="2" s="1"/>
  <c r="Y79" i="2" s="1"/>
  <c r="AA79" i="2" s="1"/>
  <c r="AE79" i="2" s="1"/>
  <c r="V91" i="2"/>
  <c r="W91" i="2" s="1"/>
  <c r="X91" i="2" s="1"/>
  <c r="Y91" i="2" s="1"/>
  <c r="AA91" i="2" s="1"/>
  <c r="AE91" i="2" s="1"/>
  <c r="V139" i="2"/>
  <c r="W139" i="2" s="1"/>
  <c r="X139" i="2" s="1"/>
  <c r="Y139" i="2" s="1"/>
  <c r="AA139" i="2" s="1"/>
  <c r="AE139" i="2" s="1"/>
  <c r="V163" i="2"/>
  <c r="W163" i="2" s="1"/>
  <c r="X163" i="2" s="1"/>
  <c r="Y163" i="2" s="1"/>
  <c r="AA163" i="2" s="1"/>
  <c r="AE163" i="2" s="1"/>
  <c r="V175" i="2"/>
  <c r="W175" i="2" s="1"/>
  <c r="X175" i="2" s="1"/>
  <c r="Y175" i="2" s="1"/>
  <c r="AA175" i="2" s="1"/>
  <c r="AE175" i="2" s="1"/>
  <c r="V211" i="2"/>
  <c r="W211" i="2" s="1"/>
  <c r="X211" i="2" s="1"/>
  <c r="Y211" i="2" s="1"/>
  <c r="AA211" i="2" s="1"/>
  <c r="W203" i="2"/>
  <c r="X203" i="2" s="1"/>
  <c r="Y203" i="2" s="1"/>
  <c r="AA203" i="2" s="1"/>
  <c r="W56" i="2"/>
  <c r="X56" i="2" s="1"/>
  <c r="Y56" i="2" s="1"/>
  <c r="AA56" i="2" s="1"/>
  <c r="AE56" i="2" s="1"/>
  <c r="W144" i="2"/>
  <c r="X144" i="2" s="1"/>
  <c r="Y144" i="2" s="1"/>
  <c r="AA144" i="2" s="1"/>
  <c r="AE144" i="2" s="1"/>
  <c r="W192" i="2"/>
  <c r="X192" i="2" s="1"/>
  <c r="Y192" i="2" s="1"/>
  <c r="AA192" i="2" s="1"/>
  <c r="AE192" i="2" s="1"/>
  <c r="W217" i="2"/>
  <c r="X217" i="2" s="1"/>
  <c r="Y217" i="2" s="1"/>
  <c r="AA217" i="2" s="1"/>
  <c r="AE217" i="2" s="1"/>
  <c r="W224" i="2"/>
  <c r="X224" i="2" s="1"/>
  <c r="Y224" i="2" s="1"/>
  <c r="AA224" i="2" s="1"/>
  <c r="AE224" i="2" s="1"/>
  <c r="W12" i="2"/>
  <c r="X12" i="2" s="1"/>
  <c r="Y12" i="2" s="1"/>
  <c r="AA12" i="2" s="1"/>
  <c r="AE12" i="2" s="1"/>
  <c r="W24" i="2"/>
  <c r="X24" i="2" s="1"/>
  <c r="W36" i="2"/>
  <c r="X36" i="2" s="1"/>
  <c r="Y36" i="2" s="1"/>
  <c r="AA36" i="2" s="1"/>
  <c r="AE36" i="2" s="1"/>
  <c r="W49" i="2"/>
  <c r="X49" i="2" s="1"/>
  <c r="Y49" i="2" s="1"/>
  <c r="AA49" i="2" s="1"/>
  <c r="W54" i="2"/>
  <c r="X54" i="2" s="1"/>
  <c r="W73" i="2"/>
  <c r="X73" i="2" s="1"/>
  <c r="Y73" i="2" s="1"/>
  <c r="AA73" i="2" s="1"/>
  <c r="W85" i="2"/>
  <c r="X85" i="2" s="1"/>
  <c r="W95" i="2"/>
  <c r="X95" i="2" s="1"/>
  <c r="Y95" i="2" s="1"/>
  <c r="AA95" i="2" s="1"/>
  <c r="AE95" i="2" s="1"/>
  <c r="W105" i="2"/>
  <c r="X105" i="2" s="1"/>
  <c r="Y105" i="2" s="1"/>
  <c r="AA105" i="2" s="1"/>
  <c r="W110" i="2"/>
  <c r="X110" i="2" s="1"/>
  <c r="Y110" i="2" s="1"/>
  <c r="AA110" i="2" s="1"/>
  <c r="AE110" i="2" s="1"/>
  <c r="W117" i="2"/>
  <c r="X117" i="2" s="1"/>
  <c r="Y117" i="2" s="1"/>
  <c r="AA117" i="2" s="1"/>
  <c r="W122" i="2"/>
  <c r="X122" i="2" s="1"/>
  <c r="Y122" i="2" s="1"/>
  <c r="AA122" i="2" s="1"/>
  <c r="AE122" i="2" s="1"/>
  <c r="W158" i="2"/>
  <c r="X158" i="2" s="1"/>
  <c r="W215" i="2"/>
  <c r="X215" i="2" s="1"/>
  <c r="W71" i="2"/>
  <c r="X71" i="2" s="1"/>
  <c r="W86" i="2"/>
  <c r="X86" i="2" s="1"/>
  <c r="Y86" i="2" s="1"/>
  <c r="AA86" i="2" s="1"/>
  <c r="AE86" i="2" s="1"/>
  <c r="W96" i="2"/>
  <c r="X96" i="2" s="1"/>
  <c r="Y96" i="2" s="1"/>
  <c r="AA96" i="2" s="1"/>
  <c r="W128" i="2"/>
  <c r="X128" i="2" s="1"/>
  <c r="Y128" i="2" s="1"/>
  <c r="AA128" i="2" s="1"/>
  <c r="AE128" i="2" s="1"/>
  <c r="W145" i="2"/>
  <c r="X145" i="2" s="1"/>
  <c r="Y145" i="2" s="1"/>
  <c r="AA145" i="2" s="1"/>
  <c r="AE145" i="2" s="1"/>
  <c r="W168" i="2"/>
  <c r="X168" i="2" s="1"/>
  <c r="Y168" i="2" s="1"/>
  <c r="AA168" i="2" s="1"/>
  <c r="AE168" i="2" s="1"/>
  <c r="W193" i="2"/>
  <c r="X193" i="2" s="1"/>
  <c r="Y193" i="2" s="1"/>
  <c r="AA193" i="2" s="1"/>
  <c r="AE193" i="2" s="1"/>
  <c r="W200" i="2"/>
  <c r="X200" i="2" s="1"/>
  <c r="Y200" i="2" s="1"/>
  <c r="AA200" i="2" s="1"/>
  <c r="W216" i="2"/>
  <c r="X216" i="2" s="1"/>
  <c r="Y216" i="2" s="1"/>
  <c r="AA216" i="2" s="1"/>
  <c r="AE216" i="2" s="1"/>
  <c r="W225" i="2"/>
  <c r="X225" i="2" s="1"/>
  <c r="Y225" i="2" s="1"/>
  <c r="AA225" i="2" s="1"/>
  <c r="AE225" i="2" s="1"/>
  <c r="W188" i="2"/>
  <c r="X188" i="2" s="1"/>
  <c r="Y188" i="2" s="1"/>
  <c r="AA188" i="2" s="1"/>
  <c r="W120" i="2"/>
  <c r="X120" i="2" s="1"/>
  <c r="Y120" i="2" s="1"/>
  <c r="AA120" i="2" s="1"/>
  <c r="AE120" i="2" s="1"/>
  <c r="W20" i="2"/>
  <c r="X20" i="2" s="1"/>
  <c r="Y20" i="2" s="1"/>
  <c r="AA20" i="2" s="1"/>
  <c r="AE20" i="2" s="1"/>
  <c r="W37" i="2"/>
  <c r="X37" i="2" s="1"/>
  <c r="Y37" i="2" s="1"/>
  <c r="AA37" i="2" s="1"/>
  <c r="AE37" i="2" s="1"/>
  <c r="W57" i="2"/>
  <c r="X57" i="2" s="1"/>
  <c r="Y57" i="2" s="1"/>
  <c r="AA57" i="2" s="1"/>
  <c r="AE57" i="2" s="1"/>
  <c r="W59" i="2"/>
  <c r="X59" i="2" s="1"/>
  <c r="Y59" i="2" s="1"/>
  <c r="AA59" i="2" s="1"/>
  <c r="AE59" i="2" s="1"/>
  <c r="W179" i="2"/>
  <c r="X179" i="2" s="1"/>
  <c r="Y179" i="2" s="1"/>
  <c r="AA179" i="2" s="1"/>
  <c r="AE179" i="2" s="1"/>
  <c r="W186" i="2"/>
  <c r="X186" i="2" s="1"/>
  <c r="W218" i="2"/>
  <c r="X218" i="2" s="1"/>
  <c r="Y218" i="2" s="1"/>
  <c r="AA218" i="2" s="1"/>
  <c r="AE218" i="2" s="1"/>
  <c r="W227" i="2"/>
  <c r="X227" i="2" s="1"/>
  <c r="Y227" i="2" s="1"/>
  <c r="AA227" i="2" s="1"/>
  <c r="AE227" i="2" s="1"/>
  <c r="W234" i="2"/>
  <c r="X234" i="2" s="1"/>
  <c r="Y234" i="2" s="1"/>
  <c r="AA234" i="2" s="1"/>
  <c r="AE234" i="2" s="1"/>
  <c r="W13" i="2"/>
  <c r="X13" i="2" s="1"/>
  <c r="Y13" i="2" s="1"/>
  <c r="AA13" i="2" s="1"/>
  <c r="AE13" i="2" s="1"/>
  <c r="W25" i="2"/>
  <c r="X25" i="2" s="1"/>
  <c r="Y25" i="2" s="1"/>
  <c r="AA25" i="2" s="1"/>
  <c r="AE25" i="2" s="1"/>
  <c r="W47" i="2"/>
  <c r="X47" i="2" s="1"/>
  <c r="Y47" i="2" s="1"/>
  <c r="AA47" i="2" s="1"/>
  <c r="AE47" i="2" s="1"/>
  <c r="W66" i="2"/>
  <c r="X66" i="2" s="1"/>
  <c r="Y66" i="2" s="1"/>
  <c r="AA66" i="2" s="1"/>
  <c r="W69" i="2"/>
  <c r="X69" i="2" s="1"/>
  <c r="Y69" i="2" s="1"/>
  <c r="AA69" i="2" s="1"/>
  <c r="AE69" i="2" s="1"/>
  <c r="W18" i="2"/>
  <c r="X18" i="2" s="1"/>
  <c r="Y18" i="2" s="1"/>
  <c r="AA18" i="2" s="1"/>
  <c r="AE18" i="2" s="1"/>
  <c r="W31" i="2"/>
  <c r="X31" i="2" s="1"/>
  <c r="Y31" i="2" s="1"/>
  <c r="AA31" i="2" s="1"/>
  <c r="AE31" i="2" s="1"/>
  <c r="W44" i="2"/>
  <c r="X44" i="2" s="1"/>
  <c r="Y44" i="2" s="1"/>
  <c r="AA44" i="2" s="1"/>
  <c r="AE44" i="2" s="1"/>
  <c r="W62" i="2"/>
  <c r="X62" i="2" s="1"/>
  <c r="W74" i="2"/>
  <c r="X74" i="2" s="1"/>
  <c r="Y74" i="2" s="1"/>
  <c r="AA74" i="2" s="1"/>
  <c r="AE74" i="2" s="1"/>
  <c r="W99" i="2"/>
  <c r="X99" i="2" s="1"/>
  <c r="Y99" i="2" s="1"/>
  <c r="AA99" i="2" s="1"/>
  <c r="W109" i="2"/>
  <c r="X109" i="2" s="1"/>
  <c r="Y109" i="2" s="1"/>
  <c r="AA109" i="2" s="1"/>
  <c r="AE109" i="2" s="1"/>
  <c r="W131" i="2"/>
  <c r="X131" i="2" s="1"/>
  <c r="Y131" i="2" s="1"/>
  <c r="AA131" i="2" s="1"/>
  <c r="AE131" i="2" s="1"/>
  <c r="W141" i="2"/>
  <c r="X141" i="2" s="1"/>
  <c r="Y141" i="2" s="1"/>
  <c r="AA141" i="2" s="1"/>
  <c r="AE141" i="2" s="1"/>
  <c r="W143" i="2"/>
  <c r="X143" i="2" s="1"/>
  <c r="W152" i="2"/>
  <c r="X152" i="2" s="1"/>
  <c r="Y152" i="2" s="1"/>
  <c r="AA152" i="2" s="1"/>
  <c r="AE152" i="2" s="1"/>
  <c r="W157" i="2"/>
  <c r="X157" i="2" s="1"/>
  <c r="Y157" i="2" s="1"/>
  <c r="AA157" i="2" s="1"/>
  <c r="AE157" i="2" s="1"/>
  <c r="W159" i="2"/>
  <c r="X159" i="2" s="1"/>
  <c r="Y159" i="2" s="1"/>
  <c r="AA159" i="2" s="1"/>
  <c r="AE159" i="2" s="1"/>
  <c r="W177" i="2"/>
  <c r="X177" i="2" s="1"/>
  <c r="Y177" i="2" s="1"/>
  <c r="AA177" i="2" s="1"/>
  <c r="AE177" i="2" s="1"/>
  <c r="W191" i="2"/>
  <c r="X191" i="2" s="1"/>
  <c r="Y191" i="2" s="1"/>
  <c r="AA191" i="2" s="1"/>
  <c r="AE191" i="2" s="1"/>
  <c r="W207" i="2"/>
  <c r="X207" i="2" s="1"/>
  <c r="Y207" i="2" s="1"/>
  <c r="AA207" i="2" s="1"/>
  <c r="W223" i="2"/>
  <c r="X223" i="2" s="1"/>
  <c r="Y223" i="2" s="1"/>
  <c r="AA223" i="2" s="1"/>
  <c r="AE223" i="2" s="1"/>
  <c r="W8" i="2"/>
  <c r="X8" i="2" s="1"/>
  <c r="Y8" i="2" s="1"/>
  <c r="AA8" i="2" s="1"/>
  <c r="AE8" i="2" s="1"/>
  <c r="W11" i="2"/>
  <c r="X11" i="2" s="1"/>
  <c r="Y11" i="2" s="1"/>
  <c r="AA11" i="2" s="1"/>
  <c r="AE11" i="2" s="1"/>
  <c r="W23" i="2"/>
  <c r="X23" i="2" s="1"/>
  <c r="Y23" i="2" s="1"/>
  <c r="AA23" i="2" s="1"/>
  <c r="AE23" i="2" s="1"/>
  <c r="W35" i="2"/>
  <c r="X35" i="2" s="1"/>
  <c r="Y35" i="2" s="1"/>
  <c r="AA35" i="2" s="1"/>
  <c r="AE35" i="2" s="1"/>
  <c r="W84" i="2"/>
  <c r="X84" i="2" s="1"/>
  <c r="Y84" i="2" s="1"/>
  <c r="AA84" i="2" s="1"/>
  <c r="W104" i="2"/>
  <c r="X104" i="2" s="1"/>
  <c r="Y104" i="2" s="1"/>
  <c r="AA104" i="2" s="1"/>
  <c r="AE104" i="2" s="1"/>
  <c r="W116" i="2"/>
  <c r="X116" i="2" s="1"/>
  <c r="Y116" i="2" s="1"/>
  <c r="AA116" i="2" s="1"/>
  <c r="AE116" i="2" s="1"/>
  <c r="W134" i="2"/>
  <c r="X134" i="2" s="1"/>
  <c r="Y134" i="2" s="1"/>
  <c r="AA134" i="2" s="1"/>
  <c r="W182" i="2"/>
  <c r="X182" i="2" s="1"/>
  <c r="Y182" i="2" s="1"/>
  <c r="AA182" i="2" s="1"/>
  <c r="AE182" i="2" s="1"/>
  <c r="W198" i="2"/>
  <c r="X198" i="2" s="1"/>
  <c r="Y198" i="2" s="1"/>
  <c r="AA198" i="2" s="1"/>
  <c r="AE198" i="2" s="1"/>
  <c r="W230" i="2"/>
  <c r="X230" i="2" s="1"/>
  <c r="Y230" i="2" s="1"/>
  <c r="AA230" i="2" s="1"/>
  <c r="AE230" i="2" s="1"/>
  <c r="W48" i="2"/>
  <c r="X48" i="2" s="1"/>
  <c r="Y48" i="2" s="1"/>
  <c r="AA48" i="2" s="1"/>
  <c r="AE48" i="2" s="1"/>
  <c r="W60" i="2"/>
  <c r="X60" i="2" s="1"/>
  <c r="Y60" i="2" s="1"/>
  <c r="AA60" i="2" s="1"/>
  <c r="AE60" i="2" s="1"/>
  <c r="W72" i="2"/>
  <c r="X72" i="2" s="1"/>
  <c r="Y72" i="2" s="1"/>
  <c r="AA72" i="2" s="1"/>
  <c r="AE72" i="2" s="1"/>
  <c r="W107" i="2"/>
  <c r="X107" i="2" s="1"/>
  <c r="Y107" i="2" s="1"/>
  <c r="AA107" i="2" s="1"/>
  <c r="W155" i="2"/>
  <c r="X155" i="2" s="1"/>
  <c r="Y155" i="2" s="1"/>
  <c r="AA155" i="2" s="1"/>
  <c r="AE155" i="2" s="1"/>
  <c r="W180" i="2"/>
  <c r="X180" i="2" s="1"/>
  <c r="Y180" i="2" s="1"/>
  <c r="AA180" i="2" s="1"/>
  <c r="AE180" i="2" s="1"/>
  <c r="W205" i="2"/>
  <c r="X205" i="2" s="1"/>
  <c r="W212" i="2"/>
  <c r="X212" i="2" s="1"/>
  <c r="Y212" i="2" s="1"/>
  <c r="AA212" i="2" s="1"/>
  <c r="AE212" i="2" s="1"/>
  <c r="W228" i="2"/>
  <c r="X228" i="2" s="1"/>
  <c r="Y228" i="2" s="1"/>
  <c r="AA228" i="2" s="1"/>
  <c r="AE228" i="2" s="1"/>
  <c r="W14" i="2"/>
  <c r="X14" i="2" s="1"/>
  <c r="Y14" i="2" s="1"/>
  <c r="AA14" i="2" s="1"/>
  <c r="AE14" i="2" s="1"/>
  <c r="W21" i="2"/>
  <c r="X21" i="2" s="1"/>
  <c r="Y21" i="2" s="1"/>
  <c r="AA21" i="2" s="1"/>
  <c r="W26" i="2"/>
  <c r="X26" i="2" s="1"/>
  <c r="Y26" i="2" s="1"/>
  <c r="AA26" i="2" s="1"/>
  <c r="AE26" i="2" s="1"/>
  <c r="W97" i="2"/>
  <c r="X97" i="2" s="1"/>
  <c r="Y97" i="2" s="1"/>
  <c r="AA97" i="2" s="1"/>
  <c r="AE97" i="2" s="1"/>
  <c r="W114" i="2"/>
  <c r="X114" i="2" s="1"/>
  <c r="Y114" i="2" s="1"/>
  <c r="AA114" i="2" s="1"/>
  <c r="AE114" i="2" s="1"/>
  <c r="W126" i="2"/>
  <c r="X126" i="2" s="1"/>
  <c r="W129" i="2"/>
  <c r="X129" i="2" s="1"/>
  <c r="Y129" i="2" s="1"/>
  <c r="AA129" i="2" s="1"/>
  <c r="AE129" i="2" s="1"/>
  <c r="W7" i="2"/>
  <c r="X7" i="2" s="1"/>
  <c r="Y7" i="2" s="1"/>
  <c r="AA7" i="2" s="1"/>
  <c r="AE7" i="2" s="1"/>
  <c r="AL14" i="2"/>
  <c r="AL78" i="2"/>
  <c r="AL206" i="2"/>
  <c r="AL58" i="2"/>
  <c r="AL62" i="2"/>
  <c r="AL94" i="2"/>
  <c r="AL15" i="2"/>
  <c r="AL20" i="2"/>
  <c r="AL31" i="2"/>
  <c r="AL131" i="2"/>
  <c r="AL67" i="2"/>
  <c r="AL105" i="2"/>
  <c r="AL17" i="2"/>
  <c r="AL39" i="2"/>
  <c r="AL28" i="2"/>
  <c r="AL18" i="2"/>
  <c r="AL83" i="2"/>
  <c r="AL139" i="2"/>
  <c r="AL223" i="2"/>
  <c r="AL108" i="2"/>
  <c r="AL116" i="2"/>
  <c r="AL151" i="2"/>
  <c r="AL208" i="2"/>
  <c r="AL60" i="2"/>
  <c r="AL79" i="2"/>
  <c r="AL86" i="2"/>
  <c r="AL178" i="2"/>
  <c r="AL48" i="2"/>
  <c r="AL63" i="2"/>
  <c r="AL13" i="2"/>
  <c r="AL70" i="2"/>
  <c r="AL163" i="2"/>
  <c r="AL192" i="2"/>
  <c r="AL59" i="2"/>
  <c r="AL110" i="2"/>
  <c r="AL120" i="2"/>
  <c r="AL132" i="2"/>
  <c r="AL162" i="2"/>
  <c r="AL191" i="2"/>
  <c r="AL210" i="2"/>
  <c r="AL220" i="2"/>
  <c r="AL26" i="2"/>
  <c r="AL25" i="2"/>
  <c r="AL102" i="2"/>
  <c r="AL124" i="2"/>
  <c r="AL146" i="2"/>
  <c r="AL153" i="2"/>
  <c r="AL10" i="2"/>
  <c r="AL57" i="2"/>
  <c r="AL180" i="2"/>
  <c r="AL30" i="2"/>
  <c r="AL92" i="2"/>
  <c r="AL152" i="2"/>
  <c r="AL183" i="2"/>
  <c r="AL68" i="2"/>
  <c r="AL98" i="2"/>
  <c r="AL101" i="2"/>
  <c r="AL140" i="2"/>
  <c r="AL161" i="2"/>
  <c r="AL164" i="2"/>
  <c r="AL129" i="2"/>
  <c r="AL193" i="2"/>
  <c r="AL130" i="2"/>
  <c r="AL135" i="2"/>
  <c r="AL179" i="2"/>
  <c r="AL218" i="2"/>
  <c r="AL118" i="2"/>
  <c r="AL195" i="2"/>
  <c r="AL231" i="2"/>
  <c r="AL104" i="2"/>
  <c r="AL138" i="2"/>
  <c r="AL154" i="2"/>
  <c r="AL205" i="2"/>
  <c r="AL226" i="2"/>
  <c r="AL227" i="2"/>
  <c r="AL234" i="2"/>
  <c r="AL215" i="2"/>
  <c r="AL222" i="2"/>
  <c r="AL221" i="2"/>
  <c r="AL93" i="2"/>
  <c r="AL189" i="2"/>
  <c r="AL216" i="2"/>
  <c r="AL112" i="2"/>
  <c r="AL224" i="2"/>
  <c r="AL235" i="2"/>
  <c r="AL157" i="2"/>
  <c r="AL217" i="2"/>
  <c r="AL233" i="2"/>
  <c r="AD21" i="2"/>
  <c r="AL21" i="2" s="1"/>
  <c r="AD66" i="2"/>
  <c r="AL66" i="2" s="1"/>
  <c r="AD136" i="2"/>
  <c r="AL136" i="2" s="1"/>
  <c r="AD188" i="2"/>
  <c r="AL188" i="2" s="1"/>
  <c r="AD190" i="2"/>
  <c r="AL190" i="2" s="1"/>
  <c r="AD200" i="2"/>
  <c r="AL200" i="2" s="1"/>
  <c r="AD144" i="2"/>
  <c r="AL144" i="2" s="1"/>
  <c r="AD67" i="2"/>
  <c r="AD198" i="2"/>
  <c r="AL198" i="2" s="1"/>
  <c r="AD16" i="2"/>
  <c r="AL16" i="2" s="1"/>
  <c r="AD23" i="2"/>
  <c r="AL23" i="2" s="1"/>
  <c r="AD73" i="2"/>
  <c r="AL73" i="2" s="1"/>
  <c r="AD103" i="2"/>
  <c r="AL103" i="2" s="1"/>
  <c r="AD107" i="2"/>
  <c r="AL107" i="2" s="1"/>
  <c r="AD53" i="2"/>
  <c r="AL53" i="2" s="1"/>
  <c r="AD22" i="2"/>
  <c r="AL22" i="2" s="1"/>
  <c r="AD61" i="2"/>
  <c r="AL61" i="2" s="1"/>
  <c r="AD96" i="2"/>
  <c r="AL96" i="2" s="1"/>
  <c r="AD29" i="2"/>
  <c r="AL29" i="2" s="1"/>
  <c r="AD49" i="2"/>
  <c r="AL49" i="2" s="1"/>
  <c r="AD122" i="2"/>
  <c r="AL122" i="2" s="1"/>
  <c r="AD84" i="2"/>
  <c r="AL84" i="2" s="1"/>
  <c r="AD99" i="2"/>
  <c r="AL99" i="2" s="1"/>
  <c r="AD80" i="2"/>
  <c r="AL80" i="2" s="1"/>
  <c r="AD105" i="2"/>
  <c r="AD111" i="2"/>
  <c r="AL111" i="2" s="1"/>
  <c r="AD117" i="2"/>
  <c r="AL117" i="2" s="1"/>
  <c r="AD100" i="2"/>
  <c r="AL100" i="2" s="1"/>
  <c r="AD113" i="2"/>
  <c r="AL113" i="2" s="1"/>
  <c r="AD133" i="2"/>
  <c r="AL133" i="2" s="1"/>
  <c r="AD142" i="2"/>
  <c r="AL142" i="2" s="1"/>
  <c r="AD158" i="2"/>
  <c r="AL158" i="2" s="1"/>
  <c r="AD109" i="2"/>
  <c r="AL109" i="2" s="1"/>
  <c r="AD134" i="2"/>
  <c r="AL134" i="2" s="1"/>
  <c r="AD172" i="2"/>
  <c r="AL172" i="2" s="1"/>
  <c r="AD156" i="2"/>
  <c r="AL156" i="2" s="1"/>
  <c r="AD196" i="2"/>
  <c r="AL196" i="2" s="1"/>
  <c r="AD211" i="2"/>
  <c r="AL211" i="2" s="1"/>
  <c r="AD174" i="2"/>
  <c r="AL174" i="2" s="1"/>
  <c r="AD194" i="2"/>
  <c r="AL194" i="2" s="1"/>
  <c r="AD185" i="2"/>
  <c r="AL185" i="2" s="1"/>
  <c r="AD197" i="2"/>
  <c r="AL197" i="2" s="1"/>
  <c r="AD222" i="2"/>
  <c r="AD220" i="2"/>
  <c r="AD227" i="2"/>
  <c r="AD213" i="2"/>
  <c r="AL213" i="2" s="1"/>
  <c r="AD203" i="2"/>
  <c r="AL203" i="2" s="1"/>
  <c r="AD207" i="2"/>
  <c r="AL207" i="2" s="1"/>
  <c r="AD202" i="2"/>
  <c r="AL202" i="2" s="1"/>
  <c r="AD201" i="2"/>
  <c r="AL201" i="2" s="1"/>
  <c r="AE207" i="2" l="1"/>
  <c r="AE203" i="2"/>
  <c r="AE16" i="2"/>
  <c r="AE105" i="2"/>
  <c r="AE73" i="2"/>
  <c r="AE220" i="2"/>
  <c r="AE134" i="2"/>
  <c r="AE142" i="2"/>
  <c r="AE222" i="2"/>
  <c r="AE80" i="2"/>
  <c r="AE49" i="2"/>
  <c r="AE196" i="2"/>
  <c r="AE66" i="2"/>
  <c r="AE172" i="2"/>
  <c r="AE84" i="2"/>
  <c r="AE117" i="2"/>
  <c r="AE21" i="2"/>
  <c r="AE211" i="2"/>
  <c r="AE29" i="2"/>
  <c r="AE99" i="2"/>
  <c r="AE190" i="2"/>
  <c r="AE197" i="2"/>
  <c r="AE194" i="2"/>
  <c r="AE136" i="2"/>
  <c r="AE188" i="2"/>
  <c r="AE113" i="2"/>
  <c r="AE107" i="2"/>
  <c r="AE213" i="2"/>
  <c r="AE133" i="2"/>
  <c r="AE103" i="2"/>
  <c r="AE53" i="2"/>
  <c r="AE96" i="2"/>
  <c r="AE185" i="2"/>
  <c r="AE22" i="2"/>
  <c r="AE174" i="2"/>
  <c r="AE200" i="2"/>
  <c r="Y76" i="2"/>
  <c r="AA76" i="2" s="1"/>
  <c r="AE76" i="2" s="1"/>
  <c r="Y63" i="2"/>
  <c r="AA63" i="2" s="1"/>
  <c r="AE63" i="2" s="1"/>
  <c r="Y115" i="2"/>
  <c r="AA115" i="2" s="1"/>
  <c r="AE115" i="2" s="1"/>
  <c r="Y205" i="2"/>
  <c r="AA205" i="2" s="1"/>
  <c r="AE205" i="2" s="1"/>
  <c r="Y9" i="2"/>
  <c r="AA9" i="2" s="1"/>
  <c r="AE9" i="2" s="1"/>
  <c r="C15" i="2" s="1"/>
  <c r="C16" i="2" s="1"/>
  <c r="C17" i="2" s="1"/>
  <c r="Y77" i="2"/>
  <c r="AA77" i="2" s="1"/>
  <c r="AE77" i="2" s="1"/>
  <c r="Y127" i="2"/>
  <c r="AA127" i="2" s="1"/>
  <c r="AE127" i="2" s="1"/>
  <c r="Y30" i="2"/>
  <c r="AA30" i="2" s="1"/>
  <c r="AE30" i="2" s="1"/>
  <c r="Y100" i="2"/>
  <c r="AA100" i="2" s="1"/>
  <c r="AE100" i="2" s="1"/>
  <c r="Y81" i="2"/>
  <c r="AA81" i="2" s="1"/>
  <c r="AE81" i="2" s="1"/>
  <c r="Y160" i="2"/>
  <c r="AA160" i="2" s="1"/>
  <c r="AE160" i="2" s="1"/>
  <c r="Y176" i="2"/>
  <c r="AA176" i="2" s="1"/>
  <c r="AE176" i="2" s="1"/>
  <c r="Y126" i="2"/>
  <c r="AA126" i="2" s="1"/>
  <c r="AE126" i="2" s="1"/>
  <c r="Y173" i="2"/>
  <c r="AA173" i="2" s="1"/>
  <c r="AE173" i="2" s="1"/>
  <c r="Y119" i="2"/>
  <c r="AA119" i="2" s="1"/>
  <c r="AE119" i="2" s="1"/>
  <c r="Y135" i="2"/>
  <c r="AA135" i="2" s="1"/>
  <c r="AE135" i="2" s="1"/>
  <c r="Y58" i="2"/>
  <c r="AA58" i="2" s="1"/>
  <c r="AE58" i="2" s="1"/>
  <c r="Y215" i="2"/>
  <c r="AA215" i="2" s="1"/>
  <c r="AE215" i="2" s="1"/>
  <c r="Y209" i="2"/>
  <c r="AA209" i="2" s="1"/>
  <c r="AE209" i="2" s="1"/>
  <c r="Y219" i="2"/>
  <c r="AA219" i="2" s="1"/>
  <c r="AE219" i="2" s="1"/>
  <c r="Y187" i="2"/>
  <c r="AA187" i="2" s="1"/>
  <c r="AE187" i="2" s="1"/>
  <c r="Y71" i="2"/>
  <c r="AA71" i="2" s="1"/>
  <c r="AE71" i="2" s="1"/>
  <c r="Y186" i="2"/>
  <c r="AA186" i="2" s="1"/>
  <c r="AE186" i="2" s="1"/>
  <c r="Y54" i="2"/>
  <c r="AA54" i="2" s="1"/>
  <c r="AE54" i="2" s="1"/>
  <c r="Y229" i="2"/>
  <c r="AA229" i="2" s="1"/>
  <c r="AE229" i="2" s="1"/>
  <c r="Y162" i="2"/>
  <c r="AA162" i="2" s="1"/>
  <c r="AE162" i="2" s="1"/>
  <c r="Y62" i="2"/>
  <c r="AA62" i="2" s="1"/>
  <c r="AE62" i="2" s="1"/>
  <c r="Y158" i="2"/>
  <c r="AA158" i="2" s="1"/>
  <c r="AE158" i="2" s="1"/>
  <c r="Y143" i="2"/>
  <c r="AA143" i="2" s="1"/>
  <c r="AE143" i="2" s="1"/>
  <c r="Y151" i="2"/>
  <c r="AA151" i="2" s="1"/>
  <c r="AE151" i="2" s="1"/>
  <c r="Y111" i="2"/>
  <c r="AA111" i="2" s="1"/>
  <c r="AE111" i="2" s="1"/>
  <c r="Y24" i="2"/>
  <c r="AA24" i="2" s="1"/>
  <c r="AE24" i="2" s="1"/>
  <c r="Y85" i="2"/>
  <c r="AA85" i="2" s="1"/>
  <c r="AE85" i="2" s="1"/>
  <c r="C52" i="2" l="1"/>
</calcChain>
</file>

<file path=xl/sharedStrings.xml><?xml version="1.0" encoding="utf-8"?>
<sst xmlns="http://schemas.openxmlformats.org/spreadsheetml/2006/main" count="448" uniqueCount="295">
  <si>
    <t>This work is licensed under a Creative Commons Attribution-Non-Commercial 4.0 International License.</t>
  </si>
  <si>
    <t>You may not use the material for commercial purposes without first obtaining written permission.</t>
  </si>
  <si>
    <t>2025, ARK Investment Management LLC. All content is original and has been researched and produced by ARK Investment Management LLC (“ARK”) unless otherwise stated herein.</t>
  </si>
  <si>
    <t xml:space="preserve">The reader is urged to use extreme caution when considering the forecasted revenue, as it is inherently subjective and reflects ARK’s long term positive view of the market. There is no guarantee that any results will align with the forecasted revenue, and they might not be predictive. </t>
  </si>
  <si>
    <t xml:space="preserve">The forecasts herein are subject to revision by ARK Invest (“ARK”) and provided solely as a guide to current expectations.  Forecasts regarding broad markets and individual issuers are not, and are not intended to be, representative of any ARK-managed investment product or the characteristics of any ARK portfolio. </t>
  </si>
  <si>
    <t xml:space="preserve">FORECASTS ARE HYPOTHETICAL AND HIGHLY SPECULATIVE, AND PRESENT MANY RISKS AND LIMITATIONS.  While ARK believes that there is a sound basis for the forecasts presented, they are provided for illustrative purposes only and no representations are made as to their accuracy. </t>
  </si>
  <si>
    <t xml:space="preserve">This material is intended only to provide observations and views of the author(s) at the time of writing, both of which are subject to change at any time without prior notice. Any statements of future expectations and other forward-looking statements that may be presented herein are based on ARK's current views and assumptions and involve known and unknown risks and uncertainties that could cause actual results, performance or events to differ materially from those expressed or implied in such statements. Past performance is no guarantee of future results. </t>
  </si>
  <si>
    <t>ARK does not have investment banking, consulting, or any type of fee-paying relationship with any company operating in the industry or sector that is the subject of this model. To the extent the forecasted results of this model are used as an input to form the basis of any forecast related to the valuation model of a specific company, the reader is directed to the published company valuation model for additional information and disclosures relevant to such forecast.</t>
  </si>
  <si>
    <t>Rural Calculation</t>
  </si>
  <si>
    <t>Urban Calculation</t>
  </si>
  <si>
    <t>Cells in this color can be adjusted by the user to see their impact on key outputs.</t>
  </si>
  <si>
    <t>Sources:</t>
  </si>
  <si>
    <t>https://www.cia.gov/the-world-factbook/field/area/country-comparison/</t>
  </si>
  <si>
    <t>https://bestbroadbanddeals.co.uk/broadband/speed/worldwide-speed-league/</t>
  </si>
  <si>
    <t>https://www.worldometers.info/world-population/population-by-country/</t>
  </si>
  <si>
    <t xml:space="preserve"> </t>
  </si>
  <si>
    <t>https://data.worldbank.org/indicator/NY.GNP.PCAP.PP.CD</t>
  </si>
  <si>
    <t>If data is missing or unreliable, a global average of 3.45 is used.. https://www.un.org/development/desa/pd/data/household-size-and-composition https://worldpopulationreview.com/country-rankings/family-size-by-country</t>
  </si>
  <si>
    <t>https://bestbroadbanddeals.co.uk/broadband/pricing/worldwide-comparison/</t>
  </si>
  <si>
    <t>https://data.worldbank.org/indicator/AG.LND.TOTL.UR.K2</t>
  </si>
  <si>
    <t>Key Inputs</t>
  </si>
  <si>
    <t>Country</t>
  </si>
  <si>
    <t>Percent Of World Area</t>
  </si>
  <si>
    <t>Mean Download Speed (Mbps)</t>
  </si>
  <si>
    <t>Population</t>
  </si>
  <si>
    <t>Urban Population Percent</t>
  </si>
  <si>
    <t>Implied Rural Population Percent</t>
  </si>
  <si>
    <t>Implied Rural Population</t>
  </si>
  <si>
    <t>2022 GNI Per Capita</t>
  </si>
  <si>
    <t>2022 Monthly GNI Per Capita</t>
  </si>
  <si>
    <t>Number Of Satellites Over Land</t>
  </si>
  <si>
    <t>Satellite Bandwidth Available (Mbps)</t>
  </si>
  <si>
    <t>Potential Users</t>
  </si>
  <si>
    <t>Implied Rural Adoption</t>
  </si>
  <si>
    <t>Potential Users W/O Exceeding Rural Population</t>
  </si>
  <si>
    <t>Household Size</t>
  </si>
  <si>
    <t>Households</t>
  </si>
  <si>
    <t>Acceptable Broadband Cost Per Month ($)</t>
  </si>
  <si>
    <t>Price Of Broadband Per Month ($)</t>
  </si>
  <si>
    <t>Minimum Broadband Price Per Month ($)</t>
  </si>
  <si>
    <t>Annual Revenue</t>
  </si>
  <si>
    <t>Urban Area Percent of World Area</t>
  </si>
  <si>
    <t>Number Of Satellites</t>
  </si>
  <si>
    <t>Bandwidth</t>
  </si>
  <si>
    <t>Satellites</t>
  </si>
  <si>
    <t>Inputted Number Of Satellites</t>
  </si>
  <si>
    <t>Afghanistan</t>
  </si>
  <si>
    <t>Mbps per satellite</t>
  </si>
  <si>
    <t>Assumed Bandwidth Per Satellite (Mbps)</t>
  </si>
  <si>
    <t>Åland Islands</t>
  </si>
  <si>
    <t>N.A.</t>
  </si>
  <si>
    <t>Total constellation mbps</t>
  </si>
  <si>
    <t>[Satellites]*[Bandwidth Per Satellite]</t>
  </si>
  <si>
    <t>Albania</t>
  </si>
  <si>
    <t>Oversubscription ratio</t>
  </si>
  <si>
    <t>Oversubscription Ratio Indicates How Many Users Can Share A Unit Of Bandwidth Based On Average Usage.</t>
  </si>
  <si>
    <t>Algeria</t>
  </si>
  <si>
    <t>Minimum Bandwidth (Mbps)</t>
  </si>
  <si>
    <t>Mbps</t>
  </si>
  <si>
    <t>American Samoa</t>
  </si>
  <si>
    <t>Acceptable Price Of Broadband As % Of Monthly GNI</t>
  </si>
  <si>
    <t>https://www.itu.int/en/ITU-D/Statistics/Documents/facts/FactsFigures2023.pdf</t>
  </si>
  <si>
    <t>Andorra</t>
  </si>
  <si>
    <t>Angola</t>
  </si>
  <si>
    <t>Key Outputs</t>
  </si>
  <si>
    <t>Anguilla</t>
  </si>
  <si>
    <t>Global Revenue</t>
  </si>
  <si>
    <t>Antigua and Barbuda</t>
  </si>
  <si>
    <t>Annual Revenue Ex-China</t>
  </si>
  <si>
    <t>Global Revenue Ex-China</t>
  </si>
  <si>
    <t>Argentina</t>
  </si>
  <si>
    <t>Annual Revenue Ex-China Ex-Russia</t>
  </si>
  <si>
    <t>Global Revenue Ex-China Ex-Russia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</si>
  <si>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</si>
  <si>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</si>
  <si>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</si>
  <si>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</si>
  <si>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</si>
  <si>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</si>
  <si>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</si>
  <si>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</si>
  <si>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</si>
  <si>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</si>
  <si>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</si>
  <si>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</si>
  <si>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</si>
  <si>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</si>
  <si>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</si>
  <si>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</si>
  <si>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</si>
  <si>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</si>
  <si>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</si>
  <si>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</si>
  <si>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Indian Ocean Territory</t>
  </si>
  <si>
    <t>British Virgin Islands</t>
  </si>
  <si>
    <t>Brunei</t>
  </si>
  <si>
    <t>Bulgaria</t>
  </si>
  <si>
    <t>Burkina Faso</t>
  </si>
  <si>
    <t>Burundi</t>
  </si>
  <si>
    <t>Cabo Verde</t>
  </si>
  <si>
    <t>Cambodia</t>
  </si>
  <si>
    <t>Cameroon</t>
  </si>
  <si>
    <t>CaN.A.</t>
  </si>
  <si>
    <t>Cayman Islands</t>
  </si>
  <si>
    <t>Central African Republic</t>
  </si>
  <si>
    <t>Chad</t>
  </si>
  <si>
    <t>Output Demand Curve [Chart Data]</t>
  </si>
  <si>
    <t>Chile</t>
  </si>
  <si>
    <t>Revenue TAM</t>
  </si>
  <si>
    <t>China</t>
  </si>
  <si>
    <t>Tbps</t>
  </si>
  <si>
    <t>Colombia</t>
  </si>
  <si>
    <t>Comoros</t>
  </si>
  <si>
    <t>Congo Republic</t>
  </si>
  <si>
    <t>Costa Rica</t>
  </si>
  <si>
    <t>Croatia</t>
  </si>
  <si>
    <t>Cuba</t>
  </si>
  <si>
    <t>Curaçao</t>
  </si>
  <si>
    <t>Cyprus</t>
  </si>
  <si>
    <t>Czechia</t>
  </si>
  <si>
    <t>Denmark</t>
  </si>
  <si>
    <t>Djibouti</t>
  </si>
  <si>
    <t>Dominica</t>
  </si>
  <si>
    <t>Dominican Republic</t>
  </si>
  <si>
    <t>DR Congo</t>
  </si>
  <si>
    <t>Ecuador</t>
  </si>
  <si>
    <t>Egypt</t>
  </si>
  <si>
    <t>El Salvador</t>
  </si>
  <si>
    <t>Equatorial Guinea</t>
  </si>
  <si>
    <t>Eritrea</t>
  </si>
  <si>
    <t>Estonia</t>
  </si>
  <si>
    <t>Eswatini</t>
  </si>
  <si>
    <t>Ethiopia</t>
  </si>
  <si>
    <t>Falkland Islands</t>
  </si>
  <si>
    <t>Faroe Islands</t>
  </si>
  <si>
    <t>Federated States of Micronesia</t>
  </si>
  <si>
    <t>Fiji</t>
  </si>
  <si>
    <t>Finland</t>
  </si>
  <si>
    <t>France</t>
  </si>
  <si>
    <t>French Guiana</t>
  </si>
  <si>
    <t>French Polynesia</t>
  </si>
  <si>
    <t>Gabon</t>
  </si>
  <si>
    <t>Gambia</t>
  </si>
  <si>
    <t>Georgia</t>
  </si>
  <si>
    <t>Germany</t>
  </si>
  <si>
    <t>Ghana</t>
  </si>
  <si>
    <t>Gibraltar</t>
  </si>
  <si>
    <t>Greece</t>
  </si>
  <si>
    <t>Greenland</t>
  </si>
  <si>
    <t>GreN.A.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</si>
  <si>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</si>
  <si>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</si>
  <si>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</si>
  <si>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</si>
  <si>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</si>
  <si>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</si>
  <si>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</si>
  <si>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</si>
  <si>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</si>
  <si>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</si>
  <si>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</si>
  <si>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</si>
  <si>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</si>
  <si>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</si>
  <si>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</si>
  <si>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</si>
  <si>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</si>
  <si>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</si>
  <si>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</si>
  <si>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</si>
  <si>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</si>
  <si>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</si>
  <si>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</si>
  <si>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</si>
  <si>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</si>
  <si>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</si>
  <si>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</si>
  <si>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Kosovo</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</si>
  <si>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</si>
  <si>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</si>
  <si>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</si>
  <si>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</si>
  <si>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</si>
  <si>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</si>
  <si>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</si>
  <si>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</si>
  <si>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</si>
  <si>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</si>
  <si>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</si>
  <si>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</si>
  <si>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</si>
  <si>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</si>
  <si>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</si>
  <si>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</si>
  <si>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</si>
  <si>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</si>
  <si>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</si>
  <si>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</si>
  <si>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</si>
  <si>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</si>
  <si>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</si>
  <si>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</si>
  <si>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</si>
  <si>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</si>
  <si>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</si>
  <si>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</si>
  <si>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</si>
  <si>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</si>
  <si>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</si>
  <si>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</si>
  <si>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</si>
  <si>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</si>
  <si>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</si>
  <si>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</si>
  <si>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</si>
  <si>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</si>
  <si>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</si>
  <si>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</si>
  <si>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</si>
  <si>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</si>
  <si>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</si>
  <si>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</si>
  <si>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</si>
  <si>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</si>
  <si>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Palestine</t>
  </si>
  <si>
    <t>Panama</t>
  </si>
  <si>
    <t>Papua New Guinea</t>
  </si>
  <si>
    <t>Paraguay</t>
  </si>
  <si>
    <t>Peru</t>
  </si>
  <si>
    <t>Philippines</t>
  </si>
  <si>
    <t>Poland</t>
  </si>
  <si>
    <t>Portugal</t>
  </si>
  <si>
    <t>Puerto Rico</t>
  </si>
  <si>
    <t>Qatar</t>
  </si>
  <si>
    <t>Réunion</t>
  </si>
  <si>
    <t>Romania</t>
  </si>
  <si>
    <t>Russia</t>
  </si>
  <si>
    <t>Rwanda</t>
  </si>
  <si>
    <t>Saint Barthélemy</t>
  </si>
  <si>
    <t>Saint Lucia</t>
  </si>
  <si>
    <t>Saint Martin</t>
  </si>
  <si>
    <t>Saint Pierre and Miquelon</t>
  </si>
  <si>
    <t>Samoa</t>
  </si>
  <si>
    <t>San Marino</t>
  </si>
  <si>
    <t>São Tomé and Príncipe</t>
  </si>
  <si>
    <t>Saudi Arabia</t>
  </si>
  <si>
    <t>Senegal</t>
  </si>
  <si>
    <t>Serbia</t>
  </si>
  <si>
    <t>Seychelles</t>
  </si>
  <si>
    <t>Sierra Leone</t>
  </si>
  <si>
    <t>Singapore</t>
  </si>
  <si>
    <t>Sint Maarten</t>
  </si>
  <si>
    <t>Slovakia</t>
  </si>
  <si>
    <t>Slovenia</t>
  </si>
  <si>
    <t>Solomon Islands</t>
  </si>
  <si>
    <t>Somalia</t>
  </si>
  <si>
    <t>South Africa</t>
  </si>
  <si>
    <t>South Korea</t>
  </si>
  <si>
    <t>South Sudan</t>
  </si>
  <si>
    <t>Spain</t>
  </si>
  <si>
    <t>Sri Lanka</t>
  </si>
  <si>
    <t>St Kitts and Nevis</t>
  </si>
  <si>
    <t>St Vincent and Grenadines</t>
  </si>
  <si>
    <t>Sudan</t>
  </si>
  <si>
    <t>Suriname</t>
  </si>
  <si>
    <t>Sweden</t>
  </si>
  <si>
    <t>Switzerland</t>
  </si>
  <si>
    <t>Syria</t>
  </si>
  <si>
    <t>Taiwan</t>
  </si>
  <si>
    <t>Tajikistan</t>
  </si>
  <si>
    <t>Tanzania</t>
  </si>
  <si>
    <t>Thailand</t>
  </si>
  <si>
    <t>Timor-Leste</t>
  </si>
  <si>
    <t>Togo</t>
  </si>
  <si>
    <t>Trinidad and Tobago</t>
  </si>
  <si>
    <t>Tunisia</t>
  </si>
  <si>
    <t>Turkey</t>
  </si>
  <si>
    <t>Turkmenistan</t>
  </si>
  <si>
    <t>Turks and Caicos Islands</t>
  </si>
  <si>
    <t>U.S. Virgin Islands</t>
  </si>
  <si>
    <t>Uganda</t>
  </si>
  <si>
    <t>Ukraine</t>
  </si>
  <si>
    <t>United Arab Emirates</t>
  </si>
  <si>
    <t>United Kingdom</t>
  </si>
  <si>
    <t>United States</t>
  </si>
  <si>
    <t>Uruguay</t>
  </si>
  <si>
    <t>Uzbekistan</t>
  </si>
  <si>
    <t>Vanuatu</t>
  </si>
  <si>
    <t>Vatican City</t>
  </si>
  <si>
    <t>Venezuela</t>
  </si>
  <si>
    <t>Vietnam</t>
  </si>
  <si>
    <t>Wallis and Futuna</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</si>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</sst>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_);_(* \(#,##0\);_(* &quot;-&quot;??_);_(@_)"/>
    <numFmt numFmtId="165" formatCode="0.0%"/>
    <numFmt numFmtId="166" formatCode="_(* #,##0.0_);_(* \(#,##0.0\);_(* &quot;-&quot;??_);_(@_)"/>
    <numFmt numFmtId="167" formatCode="_(&quot;$&quot;* #,##0_);_(&quot;$&quot;* \(#,##0\);_(&quot;$&quot;* &quot;-&quot;??_);_(@_)"/>
    <numFmt numFmtId="168" formatCode="0.0000"/>
  </numFmts>
  <fonts count="13" x14ac:knownFonts="1">
    <font>
      <sz val="12"/>
      <color theme="1"/>
      <name val="Aptos Narrow"/>
      <family val="2"/>
      <scheme val="minor"/>
    </font>
    <font>
      <sz val="12"/>
      <color theme="1"/>
      <name val="Aptos Narrow"/>
      <family val="2"/>
      <scheme val="minor"/>
    </font>
    <font>
      <b/>
      <sz val="12"/>
      <color theme="1"/>
      <name val="Aptos Narrow"/>
      <family val="2"/>
      <scheme val="minor"/>
    </font>
    <font>
      <sz val="10"/>
      <color rgb="FF000000"/>
      <name val="Aptos Narrow"/>
      <family val="2"/>
      <scheme val="minor"/>
    </font>
    <font>
      <sz val="12"/>
      <name val="Aptos Narrow"/>
      <family val="2"/>
      <scheme val="minor"/>
    </font>
    <font>
      <sz val="11"/>
      <color theme="1"/>
      <name val="Aptos Narrow"/>
      <family val="2"/>
      <scheme val="minor"/>
    </font>
    <font>
      <b/>
      <sz val="11"/>
      <color theme="1"/>
      <name val="Aptos Narrow"/>
      <family val="2"/>
      <scheme val="minor"/>
    </font>
    <font>
      <sz val="12"/>
      <color theme="2" tint="-0.249977111117893"/>
      <name val="Aptos Narrow"/>
      <family val="2"/>
      <scheme val="minor"/>
    </font>
    <font>
      <sz val="10"/>
      <color theme="2" tint="-0.249977111117893"/>
      <name val="Aptos Narrow"/>
      <family val="2"/>
      <scheme val="minor"/>
    </font>
    <font>
      <sz val="11"/>
      <color theme="2" tint="-0.249977111117893"/>
      <name val="Aptos Narrow"/>
      <family val="2"/>
      <scheme val="minor"/>
    </font>
    <font>
      <u/>
      <sz val="12"/>
      <color theme="10"/>
      <name val="Aptos Narrow"/>
      <family val="2"/>
      <scheme val="minor"/>
    </font>
    <font>
      <b/>
      <sz val="11"/>
      <color rgb="FF000000"/>
      <name val="Calibri"/>
      <family val="2"/>
    </font>
    <font>
      <b/>
      <sz val="11"/>
      <color rgb="FF000000"/>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xf numFmtId="0" fontId="5" fillId="0" borderId="0"/>
    <xf numFmtId="0" fontId="1" fillId="0" borderId="0"/>
    <xf numFmtId="0" fontId="10" fillId="0" borderId="0" applyNumberFormat="0" applyFill="0" applyBorder="0" applyAlignment="0" applyProtection="0"/>
    <xf numFmtId="0" fontId="10" fillId="0" borderId="0" applyNumberFormat="0" applyFill="0" applyBorder="0" applyAlignment="0" applyProtection="0"/>
  </cellStyleXfs>
  <cellXfs count="73">
    <xf numFmtId="0" fontId="0" fillId="0" borderId="0" xfId="0"/>
    <xf numFmtId="0" fontId="2" fillId="0" borderId="0" xfId="0" applyFont="1"/>
    <xf numFmtId="164" fontId="0" fillId="0" borderId="0" xfId="0" applyNumberFormat="1"/>
    <xf numFmtId="167" fontId="0" fillId="0" borderId="0" xfId="0" applyNumberFormat="1"/>
    <xf numFmtId="43" fontId="0" fillId="0" borderId="0" xfId="0" applyNumberFormat="1"/>
    <xf numFmtId="168" fontId="0" fillId="0" borderId="0" xfId="0" applyNumberFormat="1"/>
    <xf numFmtId="0" fontId="0" fillId="0" borderId="1" xfId="0" applyBorder="1"/>
    <xf numFmtId="0" fontId="0" fillId="0" borderId="4" xfId="0" applyBorder="1"/>
    <xf numFmtId="164" fontId="0" fillId="0" borderId="0" xfId="1" applyNumberFormat="1" applyFont="1" applyBorder="1"/>
    <xf numFmtId="0" fontId="0" fillId="0" borderId="6" xfId="0" applyBorder="1"/>
    <xf numFmtId="0" fontId="0" fillId="0" borderId="3" xfId="0" applyBorder="1"/>
    <xf numFmtId="167" fontId="0" fillId="0" borderId="7" xfId="0" applyNumberFormat="1" applyBorder="1"/>
    <xf numFmtId="0" fontId="7" fillId="0" borderId="3" xfId="0" applyFont="1" applyBorder="1"/>
    <xf numFmtId="0" fontId="7" fillId="0" borderId="5" xfId="0" applyFont="1" applyBorder="1"/>
    <xf numFmtId="0" fontId="7" fillId="0" borderId="8" xfId="0" applyFont="1" applyBorder="1"/>
    <xf numFmtId="164" fontId="7" fillId="0" borderId="3" xfId="1" applyNumberFormat="1" applyFont="1" applyBorder="1"/>
    <xf numFmtId="0" fontId="7" fillId="0" borderId="0" xfId="0" applyFont="1"/>
    <xf numFmtId="0" fontId="2" fillId="0" borderId="2" xfId="0" applyFont="1" applyBorder="1"/>
    <xf numFmtId="0" fontId="2" fillId="0" borderId="4" xfId="0" applyFont="1" applyBorder="1"/>
    <xf numFmtId="167" fontId="0" fillId="0" borderId="0" xfId="2" applyNumberFormat="1" applyFont="1" applyBorder="1"/>
    <xf numFmtId="0" fontId="2" fillId="0" borderId="5" xfId="0" applyFont="1" applyBorder="1"/>
    <xf numFmtId="164" fontId="0" fillId="0" borderId="4" xfId="1" applyNumberFormat="1" applyFont="1" applyBorder="1"/>
    <xf numFmtId="164" fontId="0" fillId="0" borderId="5" xfId="1" applyNumberFormat="1" applyFont="1" applyBorder="1"/>
    <xf numFmtId="164" fontId="0" fillId="0" borderId="6" xfId="1" applyNumberFormat="1" applyFont="1" applyBorder="1"/>
    <xf numFmtId="167" fontId="0" fillId="0" borderId="7" xfId="2" applyNumberFormat="1" applyFont="1" applyBorder="1"/>
    <xf numFmtId="164" fontId="0" fillId="0" borderId="8" xfId="1" applyNumberFormat="1" applyFont="1" applyBorder="1"/>
    <xf numFmtId="0" fontId="7" fillId="0" borderId="4" xfId="0" applyFont="1" applyBorder="1"/>
    <xf numFmtId="0" fontId="8" fillId="0" borderId="0" xfId="4" applyFont="1"/>
    <xf numFmtId="0" fontId="9" fillId="0" borderId="0" xfId="5" applyFont="1"/>
    <xf numFmtId="44" fontId="7" fillId="0" borderId="0" xfId="0" applyNumberFormat="1" applyFont="1"/>
    <xf numFmtId="0" fontId="1" fillId="0" borderId="4" xfId="4" applyFont="1" applyBorder="1"/>
    <xf numFmtId="165" fontId="0" fillId="0" borderId="0" xfId="3" applyNumberFormat="1" applyFont="1" applyBorder="1"/>
    <xf numFmtId="9" fontId="0" fillId="0" borderId="0" xfId="3" applyFont="1" applyBorder="1"/>
    <xf numFmtId="9" fontId="0" fillId="0" borderId="0" xfId="0" applyNumberFormat="1"/>
    <xf numFmtId="166" fontId="0" fillId="0" borderId="0" xfId="1" applyNumberFormat="1" applyFont="1" applyBorder="1"/>
    <xf numFmtId="44" fontId="0" fillId="0" borderId="0" xfId="2" applyFont="1" applyBorder="1"/>
    <xf numFmtId="44" fontId="0" fillId="0" borderId="0" xfId="0" applyNumberFormat="1"/>
    <xf numFmtId="167" fontId="0" fillId="0" borderId="5" xfId="2" applyNumberFormat="1" applyFont="1" applyBorder="1"/>
    <xf numFmtId="0" fontId="1" fillId="0" borderId="6" xfId="4" applyFont="1" applyBorder="1"/>
    <xf numFmtId="165" fontId="0" fillId="0" borderId="7" xfId="3" applyNumberFormat="1" applyFont="1" applyBorder="1"/>
    <xf numFmtId="0" fontId="0" fillId="0" borderId="7" xfId="0" applyBorder="1"/>
    <xf numFmtId="164" fontId="0" fillId="0" borderId="7" xfId="1" applyNumberFormat="1" applyFont="1" applyBorder="1"/>
    <xf numFmtId="9" fontId="0" fillId="0" borderId="7" xfId="3" applyFont="1" applyBorder="1"/>
    <xf numFmtId="9" fontId="0" fillId="0" borderId="7" xfId="0" applyNumberFormat="1" applyBorder="1"/>
    <xf numFmtId="164" fontId="0" fillId="0" borderId="7" xfId="0" applyNumberFormat="1" applyBorder="1"/>
    <xf numFmtId="166" fontId="0" fillId="0" borderId="7" xfId="1" applyNumberFormat="1" applyFont="1" applyBorder="1"/>
    <xf numFmtId="44" fontId="0" fillId="0" borderId="7" xfId="2" applyFont="1" applyBorder="1"/>
    <xf numFmtId="44" fontId="0" fillId="0" borderId="7" xfId="0" applyNumberFormat="1" applyBorder="1"/>
    <xf numFmtId="167" fontId="0" fillId="0" borderId="8" xfId="2" applyNumberFormat="1" applyFont="1" applyBorder="1"/>
    <xf numFmtId="9" fontId="0" fillId="0" borderId="4" xfId="3" applyFont="1" applyBorder="1"/>
    <xf numFmtId="43" fontId="4" fillId="0" borderId="0" xfId="0" applyNumberFormat="1" applyFont="1"/>
    <xf numFmtId="164" fontId="4" fillId="0" borderId="0" xfId="1" applyNumberFormat="1" applyFont="1" applyBorder="1"/>
    <xf numFmtId="9" fontId="0" fillId="0" borderId="6" xfId="3" applyFont="1" applyBorder="1"/>
    <xf numFmtId="43" fontId="4" fillId="0" borderId="7" xfId="0" applyNumberFormat="1" applyFont="1" applyBorder="1"/>
    <xf numFmtId="164" fontId="4" fillId="0" borderId="7" xfId="1" applyNumberFormat="1" applyFont="1" applyBorder="1"/>
    <xf numFmtId="0" fontId="1" fillId="0" borderId="0" xfId="6"/>
    <xf numFmtId="0" fontId="10" fillId="0" borderId="0" xfId="7" applyAlignment="1">
      <alignment horizontal="justify" vertical="center"/>
    </xf>
    <xf numFmtId="0" fontId="11" fillId="0" borderId="0" xfId="6" applyFont="1" applyAlignment="1">
      <alignment vertical="center" wrapText="1"/>
    </xf>
    <xf numFmtId="0" fontId="6" fillId="0" borderId="0" xfId="6" applyFont="1" applyAlignment="1">
      <alignment horizontal="justify" vertical="center"/>
    </xf>
    <xf numFmtId="164" fontId="0" fillId="0" borderId="0" xfId="1" applyNumberFormat="1" applyFont="1" applyFill="1"/>
    <xf numFmtId="167" fontId="0" fillId="0" borderId="0" xfId="2" applyNumberFormat="1" applyFont="1" applyFill="1"/>
    <xf numFmtId="167" fontId="0" fillId="0" borderId="2" xfId="0" applyNumberFormat="1" applyBorder="1"/>
    <xf numFmtId="0" fontId="2" fillId="0" borderId="0" xfId="6" applyFont="1" applyAlignment="1">
      <alignment vertical="center"/>
    </xf>
    <xf numFmtId="0" fontId="12" fillId="0" borderId="0" xfId="6" applyFont="1" applyAlignment="1">
      <alignment horizontal="justify" vertical="center"/>
    </xf>
    <xf numFmtId="0" fontId="10" fillId="0" borderId="8" xfId="8" applyBorder="1"/>
    <xf numFmtId="164" fontId="0" fillId="2" borderId="2" xfId="1" applyNumberFormat="1" applyFont="1" applyFill="1" applyBorder="1" applyProtection="1">
      <protection locked="0"/>
    </xf>
    <xf numFmtId="164" fontId="0" fillId="2" borderId="0" xfId="1" applyNumberFormat="1" applyFont="1" applyFill="1" applyBorder="1" applyProtection="1">
      <protection locked="0"/>
    </xf>
    <xf numFmtId="0" fontId="0" fillId="2" borderId="0" xfId="0" applyFill="1" applyProtection="1">
      <protection locked="0"/>
    </xf>
    <xf numFmtId="9" fontId="0" fillId="2" borderId="7" xfId="3" applyFont="1" applyFill="1" applyBorder="1" applyProtection="1">
      <protection locked="0"/>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164" fontId="2" fillId="2" borderId="0" xfId="1" applyNumberFormat="1" applyFont="1" applyFill="1" applyBorder="1" applyAlignment="1">
      <alignment horizontal="center"/>
    </xf>
  </cellXfs>
  <cellStyles count="9">
    <cellStyle name="Comma" xfId="1" builtinId="3"/>
    <cellStyle name="Currency" xfId="2" builtinId="4"/>
    <cellStyle name="Hyperlink" xfId="8" builtinId="8"/>
    <cellStyle name="Hyperlink 2" xfId="7" xr:uid="{F7BCD9EC-35E0-4B22-941D-1B3AF1407870}"/>
    <cellStyle name="Normal" xfId="0" builtinId="0"/>
    <cellStyle name="Normal 2" xfId="4" xr:uid="{1873B0DD-569D-6645-BCCF-050C7DCD6A92}"/>
    <cellStyle name="Normal 2 2" xfId="6" xr:uid="{DFF594D7-A1FB-4EE0-94C2-CB005D32C3F8}"/>
    <cellStyle name="Normal 5" xfId="5" xr:uid="{D14E0072-A3C2-BF46-8B5F-AB6769AE6348}"/>
    <cellStyle name="Percent" xfId="3"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Brother 1816 Bold" pitchFamily="50" charset="0"/>
                <a:ea typeface="+mn-ea"/>
                <a:cs typeface="+mn-cs"/>
              </a:defRPr>
            </a:pPr>
            <a:r>
              <a:rPr lang="en-US">
                <a:latin typeface="Brother 1816 Bold" pitchFamily="50" charset="0"/>
              </a:rPr>
              <a:t>Satellite Broadband Potential Revenue</a:t>
            </a:r>
          </a:p>
          <a:p>
            <a:pPr>
              <a:defRPr>
                <a:latin typeface="Brother 1816 Bold" pitchFamily="50" charset="0"/>
              </a:defRPr>
            </a:pPr>
            <a:r>
              <a:rPr lang="en-US">
                <a:latin typeface="Brother 1816 Bold" pitchFamily="50" charset="0"/>
              </a:rPr>
              <a:t> vs Constellation Bandwidth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Brother 1816 Bold" pitchFamily="50" charset="0"/>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'Demand Curve v2'!$D$53:$D$142</c:f>
              <c:numCache>
                <c:formatCode>_(* #,##0_);_(* \(#,##0\);_(* "-"??_);_(@_)</c:formatCode>
                <c:ptCount val="90"/>
                <c:pt idx="0">
                  <c:v>100</c:v>
                </c:pt>
                <c:pt idx="1">
                  <c:v>200</c:v>
                </c:pt>
                <c:pt idx="2">
                  <c:v>300</c:v>
                </c:pt>
                <c:pt idx="3">
                  <c:v>400</c:v>
                </c:pt>
                <c:pt idx="4">
                  <c:v>500</c:v>
                </c:pt>
                <c:pt idx="5">
                  <c:v>1000</c:v>
                </c:pt>
                <c:pt idx="6">
                  <c:v>2000</c:v>
                </c:pt>
                <c:pt idx="7">
                  <c:v>3000</c:v>
                </c:pt>
                <c:pt idx="8">
                  <c:v>4000</c:v>
                </c:pt>
                <c:pt idx="9">
                  <c:v>5000</c:v>
                </c:pt>
                <c:pt idx="10">
                  <c:v>6000</c:v>
                </c:pt>
                <c:pt idx="11">
                  <c:v>7000</c:v>
                </c:pt>
                <c:pt idx="12">
                  <c:v>8000</c:v>
                </c:pt>
                <c:pt idx="13">
                  <c:v>9000</c:v>
                </c:pt>
                <c:pt idx="14">
                  <c:v>10000</c:v>
                </c:pt>
                <c:pt idx="15">
                  <c:v>11000</c:v>
                </c:pt>
                <c:pt idx="16">
                  <c:v>12000</c:v>
                </c:pt>
                <c:pt idx="17">
                  <c:v>13000</c:v>
                </c:pt>
                <c:pt idx="18">
                  <c:v>14000</c:v>
                </c:pt>
                <c:pt idx="19">
                  <c:v>15000</c:v>
                </c:pt>
                <c:pt idx="20">
                  <c:v>16000</c:v>
                </c:pt>
                <c:pt idx="21">
                  <c:v>17000</c:v>
                </c:pt>
                <c:pt idx="22">
                  <c:v>18000</c:v>
                </c:pt>
                <c:pt idx="23">
                  <c:v>19000</c:v>
                </c:pt>
                <c:pt idx="24">
                  <c:v>20000</c:v>
                </c:pt>
                <c:pt idx="25">
                  <c:v>21000</c:v>
                </c:pt>
                <c:pt idx="26">
                  <c:v>22000</c:v>
                </c:pt>
                <c:pt idx="27">
                  <c:v>23000</c:v>
                </c:pt>
                <c:pt idx="28">
                  <c:v>24000</c:v>
                </c:pt>
                <c:pt idx="29">
                  <c:v>25000</c:v>
                </c:pt>
                <c:pt idx="30">
                  <c:v>26000</c:v>
                </c:pt>
                <c:pt idx="31">
                  <c:v>27000</c:v>
                </c:pt>
                <c:pt idx="32">
                  <c:v>28000</c:v>
                </c:pt>
                <c:pt idx="33">
                  <c:v>29000</c:v>
                </c:pt>
                <c:pt idx="34">
                  <c:v>30000</c:v>
                </c:pt>
                <c:pt idx="35">
                  <c:v>31000</c:v>
                </c:pt>
                <c:pt idx="36">
                  <c:v>32000</c:v>
                </c:pt>
                <c:pt idx="37">
                  <c:v>33000</c:v>
                </c:pt>
                <c:pt idx="38">
                  <c:v>34000</c:v>
                </c:pt>
                <c:pt idx="39">
                  <c:v>35000</c:v>
                </c:pt>
                <c:pt idx="40">
                  <c:v>36000</c:v>
                </c:pt>
                <c:pt idx="41">
                  <c:v>37000</c:v>
                </c:pt>
                <c:pt idx="42">
                  <c:v>38000</c:v>
                </c:pt>
                <c:pt idx="43">
                  <c:v>39000</c:v>
                </c:pt>
                <c:pt idx="44">
                  <c:v>40000</c:v>
                </c:pt>
                <c:pt idx="45">
                  <c:v>41000</c:v>
                </c:pt>
                <c:pt idx="46">
                  <c:v>42000</c:v>
                </c:pt>
                <c:pt idx="47">
                  <c:v>43000</c:v>
                </c:pt>
                <c:pt idx="48">
                  <c:v>44000</c:v>
                </c:pt>
                <c:pt idx="49">
                  <c:v>45000</c:v>
                </c:pt>
                <c:pt idx="50">
                  <c:v>46000</c:v>
                </c:pt>
                <c:pt idx="51">
                  <c:v>47000</c:v>
                </c:pt>
                <c:pt idx="52">
                  <c:v>48000</c:v>
                </c:pt>
                <c:pt idx="53">
                  <c:v>49000</c:v>
                </c:pt>
                <c:pt idx="54">
                  <c:v>50000</c:v>
                </c:pt>
                <c:pt idx="55">
                  <c:v>51000</c:v>
                </c:pt>
                <c:pt idx="56">
                  <c:v>52000</c:v>
                </c:pt>
                <c:pt idx="57">
                  <c:v>53000</c:v>
                </c:pt>
                <c:pt idx="58">
                  <c:v>54000</c:v>
                </c:pt>
                <c:pt idx="59">
                  <c:v>55000</c:v>
                </c:pt>
                <c:pt idx="60">
                  <c:v>56000</c:v>
                </c:pt>
                <c:pt idx="61">
                  <c:v>57000</c:v>
                </c:pt>
                <c:pt idx="62">
                  <c:v>58000</c:v>
                </c:pt>
                <c:pt idx="63">
                  <c:v>59000</c:v>
                </c:pt>
                <c:pt idx="64">
                  <c:v>60000</c:v>
                </c:pt>
                <c:pt idx="65">
                  <c:v>61000</c:v>
                </c:pt>
                <c:pt idx="66">
                  <c:v>62000</c:v>
                </c:pt>
                <c:pt idx="67">
                  <c:v>63000</c:v>
                </c:pt>
                <c:pt idx="68">
                  <c:v>64000</c:v>
                </c:pt>
                <c:pt idx="69">
                  <c:v>65000</c:v>
                </c:pt>
                <c:pt idx="70">
                  <c:v>66000</c:v>
                </c:pt>
                <c:pt idx="71">
                  <c:v>67000</c:v>
                </c:pt>
                <c:pt idx="72">
                  <c:v>68000</c:v>
                </c:pt>
                <c:pt idx="73">
                  <c:v>69000</c:v>
                </c:pt>
                <c:pt idx="74">
                  <c:v>70000</c:v>
                </c:pt>
                <c:pt idx="75">
                  <c:v>71000</c:v>
                </c:pt>
                <c:pt idx="76">
                  <c:v>72000</c:v>
                </c:pt>
                <c:pt idx="77">
                  <c:v>73000</c:v>
                </c:pt>
                <c:pt idx="78">
                  <c:v>74000</c:v>
                </c:pt>
                <c:pt idx="79">
                  <c:v>75000</c:v>
                </c:pt>
                <c:pt idx="80">
                  <c:v>76000</c:v>
                </c:pt>
                <c:pt idx="81">
                  <c:v>77000</c:v>
                </c:pt>
                <c:pt idx="82">
                  <c:v>78000</c:v>
                </c:pt>
                <c:pt idx="83">
                  <c:v>79000</c:v>
                </c:pt>
                <c:pt idx="84">
                  <c:v>80000</c:v>
                </c:pt>
                <c:pt idx="85">
                  <c:v>81000</c:v>
                </c:pt>
                <c:pt idx="86">
                  <c:v>82000</c:v>
                </c:pt>
                <c:pt idx="87">
                  <c:v>83000</c:v>
                </c:pt>
                <c:pt idx="88">
                  <c:v>84000</c:v>
                </c:pt>
                <c:pt idx="89">
                  <c:v>85000</c:v>
                </c:pt>
              </c:numCache>
            </c:numRef>
          </c:xVal>
          <c:yVal>
            <c:numRef>
              <c:f>'Demand Curve v2'!$C$53:$C$142</c:f>
              <c:numCache>
                <c:formatCode>_("$"* #,##0_);_("$"* \(#,##0\);_("$"* "-"??_);_(@_)</c:formatCode>
                <c:ptCount val="90"/>
                <c:pt idx="0">
                  <c:v>2944623391.2145934</c:v>
                </c:pt>
                <c:pt idx="1">
                  <c:v>3764150498.7129793</c:v>
                </c:pt>
                <c:pt idx="2">
                  <c:v>4583677606.2113676</c:v>
                </c:pt>
                <c:pt idx="3">
                  <c:v>5403204713.7097492</c:v>
                </c:pt>
                <c:pt idx="4">
                  <c:v>6198632410.2826462</c:v>
                </c:pt>
                <c:pt idx="5">
                  <c:v>10138382283.806395</c:v>
                </c:pt>
                <c:pt idx="6">
                  <c:v>17339654938.355652</c:v>
                </c:pt>
                <c:pt idx="7">
                  <c:v>23286987666.17485</c:v>
                </c:pt>
                <c:pt idx="8">
                  <c:v>28762340233.119556</c:v>
                </c:pt>
                <c:pt idx="9">
                  <c:v>33866965488.320396</c:v>
                </c:pt>
                <c:pt idx="10">
                  <c:v>38743375067.849548</c:v>
                </c:pt>
                <c:pt idx="11">
                  <c:v>43102102927.305016</c:v>
                </c:pt>
                <c:pt idx="12">
                  <c:v>46907561583.753242</c:v>
                </c:pt>
                <c:pt idx="13">
                  <c:v>50592096904.670181</c:v>
                </c:pt>
                <c:pt idx="14">
                  <c:v>54271519034.998085</c:v>
                </c:pt>
                <c:pt idx="15">
                  <c:v>57799419805.220428</c:v>
                </c:pt>
                <c:pt idx="16">
                  <c:v>61201411937.3013</c:v>
                </c:pt>
                <c:pt idx="17">
                  <c:v>64490883083.060997</c:v>
                </c:pt>
                <c:pt idx="18">
                  <c:v>67217542071.34716</c:v>
                </c:pt>
                <c:pt idx="19">
                  <c:v>69842368391.878021</c:v>
                </c:pt>
                <c:pt idx="20">
                  <c:v>72411880789.768631</c:v>
                </c:pt>
                <c:pt idx="21">
                  <c:v>74834288738.435272</c:v>
                </c:pt>
                <c:pt idx="22">
                  <c:v>77182007266.121155</c:v>
                </c:pt>
                <c:pt idx="23">
                  <c:v>79463346214.526703</c:v>
                </c:pt>
                <c:pt idx="24">
                  <c:v>81704584847.172729</c:v>
                </c:pt>
                <c:pt idx="25">
                  <c:v>83864419407.382996</c:v>
                </c:pt>
                <c:pt idx="26">
                  <c:v>86014345170.542252</c:v>
                </c:pt>
                <c:pt idx="27">
                  <c:v>88155561340.511063</c:v>
                </c:pt>
                <c:pt idx="28">
                  <c:v>90245633798.634399</c:v>
                </c:pt>
                <c:pt idx="29">
                  <c:v>92143362222.01828</c:v>
                </c:pt>
                <c:pt idx="30">
                  <c:v>94025027680.702454</c:v>
                </c:pt>
                <c:pt idx="31">
                  <c:v>95905581932.084534</c:v>
                </c:pt>
                <c:pt idx="32">
                  <c:v>97784553836.96431</c:v>
                </c:pt>
                <c:pt idx="33">
                  <c:v>99646024307.774002</c:v>
                </c:pt>
                <c:pt idx="34">
                  <c:v>101492419456.3911</c:v>
                </c:pt>
                <c:pt idx="35">
                  <c:v>103249390799.64638</c:v>
                </c:pt>
                <c:pt idx="36">
                  <c:v>105006362142.90167</c:v>
                </c:pt>
                <c:pt idx="37">
                  <c:v>106763333486.15689</c:v>
                </c:pt>
                <c:pt idx="38">
                  <c:v>108510778169.94836</c:v>
                </c:pt>
                <c:pt idx="39">
                  <c:v>110251956085.60196</c:v>
                </c:pt>
                <c:pt idx="40">
                  <c:v>111991002456.25043</c:v>
                </c:pt>
                <c:pt idx="41">
                  <c:v>113728540302.61046</c:v>
                </c:pt>
                <c:pt idx="42">
                  <c:v>115459207464.30247</c:v>
                </c:pt>
                <c:pt idx="43">
                  <c:v>117139077533.36015</c:v>
                </c:pt>
                <c:pt idx="44">
                  <c:v>118755800150.5051</c:v>
                </c:pt>
                <c:pt idx="45">
                  <c:v>120372495784.02823</c:v>
                </c:pt>
                <c:pt idx="46">
                  <c:v>121988693013.89499</c:v>
                </c:pt>
                <c:pt idx="47">
                  <c:v>123604890243.76172</c:v>
                </c:pt>
                <c:pt idx="48">
                  <c:v>125220230481.64151</c:v>
                </c:pt>
                <c:pt idx="49">
                  <c:v>126803708465.1613</c:v>
                </c:pt>
                <c:pt idx="50">
                  <c:v>128324817417.14336</c:v>
                </c:pt>
                <c:pt idx="51">
                  <c:v>129793342691.74181</c:v>
                </c:pt>
                <c:pt idx="52">
                  <c:v>131168155202.46614</c:v>
                </c:pt>
                <c:pt idx="53">
                  <c:v>132541957716.91989</c:v>
                </c:pt>
                <c:pt idx="54">
                  <c:v>133915485042.8248</c:v>
                </c:pt>
                <c:pt idx="55">
                  <c:v>135284986508.75165</c:v>
                </c:pt>
                <c:pt idx="56">
                  <c:v>136622326226.58057</c:v>
                </c:pt>
                <c:pt idx="57">
                  <c:v>137647596224.90625</c:v>
                </c:pt>
                <c:pt idx="58">
                  <c:v>138585027354.18872</c:v>
                </c:pt>
                <c:pt idx="59">
                  <c:v>139512289260.97574</c:v>
                </c:pt>
                <c:pt idx="60">
                  <c:v>140438149702.47583</c:v>
                </c:pt>
                <c:pt idx="61">
                  <c:v>141363168753.31635</c:v>
                </c:pt>
                <c:pt idx="62">
                  <c:v>142285801688.58871</c:v>
                </c:pt>
                <c:pt idx="63">
                  <c:v>143207793539.03815</c:v>
                </c:pt>
                <c:pt idx="64">
                  <c:v>144128213469.30124</c:v>
                </c:pt>
                <c:pt idx="65">
                  <c:v>145017931554.60638</c:v>
                </c:pt>
                <c:pt idx="66">
                  <c:v>145771670839.26538</c:v>
                </c:pt>
                <c:pt idx="67">
                  <c:v>146525410123.92432</c:v>
                </c:pt>
                <c:pt idx="68">
                  <c:v>147277768065.20154</c:v>
                </c:pt>
                <c:pt idx="69">
                  <c:v>148029940388.53015</c:v>
                </c:pt>
                <c:pt idx="70">
                  <c:v>148782112711.85883</c:v>
                </c:pt>
                <c:pt idx="71">
                  <c:v>149533592092.20728</c:v>
                </c:pt>
                <c:pt idx="72">
                  <c:v>150284256141.06812</c:v>
                </c:pt>
                <c:pt idx="73">
                  <c:v>151034905090.33511</c:v>
                </c:pt>
                <c:pt idx="74">
                  <c:v>151785428411.05743</c:v>
                </c:pt>
                <c:pt idx="75">
                  <c:v>152535951731.77972</c:v>
                </c:pt>
                <c:pt idx="76">
                  <c:v>153286475052.50186</c:v>
                </c:pt>
                <c:pt idx="77">
                  <c:v>154036998373.22421</c:v>
                </c:pt>
                <c:pt idx="78">
                  <c:v>154787521693.94653</c:v>
                </c:pt>
                <c:pt idx="79">
                  <c:v>155538045014.66876</c:v>
                </c:pt>
                <c:pt idx="80">
                  <c:v>156288568335.39111</c:v>
                </c:pt>
                <c:pt idx="81">
                  <c:v>157039091656.11337</c:v>
                </c:pt>
                <c:pt idx="82">
                  <c:v>157789614976.8356</c:v>
                </c:pt>
                <c:pt idx="83">
                  <c:v>158540138297.55789</c:v>
                </c:pt>
                <c:pt idx="84">
                  <c:v>159289802791.34882</c:v>
                </c:pt>
                <c:pt idx="85">
                  <c:v>160038184463.94681</c:v>
                </c:pt>
                <c:pt idx="86">
                  <c:v>160785136104.31088</c:v>
                </c:pt>
                <c:pt idx="87">
                  <c:v>161532087744.67505</c:v>
                </c:pt>
                <c:pt idx="88">
                  <c:v>162246272773.10785</c:v>
                </c:pt>
                <c:pt idx="89">
                  <c:v>162938752582.0571</c:v>
                </c:pt>
              </c:numCache>
            </c:numRef>
          </c:yVal>
          <c:smooth val="1"/>
          <c:extLst>
            <c:ext xmlns:c16="http://schemas.microsoft.com/office/drawing/2014/chart" uri="{C3380CC4-5D6E-409C-BE32-E72D297353CC}">
              <c16:uniqueId val="{00000000-0DC9-BE46-A458-97167B1E1001}"/>
            </c:ext>
          </c:extLst>
        </c:ser>
        <c:dLbls>
          <c:showLegendKey val="0"/>
          <c:showVal val="0"/>
          <c:showCatName val="0"/>
          <c:showSerName val="0"/>
          <c:showPercent val="0"/>
          <c:showBubbleSize val="0"/>
        </c:dLbls>
        <c:axId val="1678140655"/>
        <c:axId val="101536671"/>
      </c:scatterChart>
      <c:valAx>
        <c:axId val="167814065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Brother 1816 Bold" pitchFamily="50" charset="0"/>
                    <a:ea typeface="+mn-ea"/>
                    <a:cs typeface="+mn-cs"/>
                  </a:defRPr>
                </a:pPr>
                <a:r>
                  <a:rPr lang="en-US">
                    <a:latin typeface="Brother 1816 Bold" pitchFamily="50" charset="0"/>
                  </a:rPr>
                  <a:t>Constellation Bandwidth (Tbps)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Brother 1816 Bold" pitchFamily="50" charset="0"/>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Brother 1816 Book" pitchFamily="50" charset="0"/>
                <a:ea typeface="+mn-ea"/>
                <a:cs typeface="+mn-cs"/>
              </a:defRPr>
            </a:pPr>
            <a:endParaRPr lang="en-US"/>
          </a:p>
        </c:txPr>
        <c:crossAx val="101536671"/>
        <c:crosses val="autoZero"/>
        <c:crossBetween val="midCat"/>
      </c:valAx>
      <c:valAx>
        <c:axId val="101536671"/>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solidFill>
                    <a:latin typeface="Brother 1816 Bold" pitchFamily="50" charset="0"/>
                    <a:ea typeface="+mn-ea"/>
                    <a:cs typeface="+mn-cs"/>
                  </a:defRPr>
                </a:pPr>
                <a:r>
                  <a:rPr lang="en-US">
                    <a:latin typeface="Brother 1816 Bold" pitchFamily="50" charset="0"/>
                  </a:rPr>
                  <a:t>Potential Revenue </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Brother 1816 Bold" pitchFamily="50" charset="0"/>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Brother 1816 Book" pitchFamily="50" charset="0"/>
                <a:ea typeface="+mn-ea"/>
                <a:cs typeface="+mn-cs"/>
              </a:defRPr>
            </a:pPr>
            <a:endParaRPr lang="en-US"/>
          </a:p>
        </c:txPr>
        <c:crossAx val="16781406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2"/>
      </a:solidFill>
      <a:round/>
    </a:ln>
    <a:effectLst/>
  </c:spPr>
  <c:txPr>
    <a:bodyPr/>
    <a:lstStyle/>
    <a:p>
      <a:pPr>
        <a:defRPr sz="1400">
          <a:solidFill>
            <a:schemeClr val="tx1"/>
          </a:solidFill>
          <a:latin typeface="Brother 1816 Book" pitchFamily="50"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ark-invest.com/" TargetMode="External"/><Relationship Id="rId2" Type="http://schemas.openxmlformats.org/officeDocument/2006/relationships/image" Target="../media/image1.img"/><Relationship Id="rId1" Type="http://schemas.openxmlformats.org/officeDocument/2006/relationships/hyperlink" Target="http://creativecommons.org/licenses/by-nc/4.0/"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4533900</xdr:colOff>
      <xdr:row>0</xdr:row>
      <xdr:rowOff>152400</xdr:rowOff>
    </xdr:from>
    <xdr:ext cx="1308100" cy="464988"/>
    <xdr:pic>
      <xdr:nvPicPr>
        <xdr:cNvPr id="2" name="Picture 1">
          <a:hlinkClick xmlns:r="http://schemas.openxmlformats.org/officeDocument/2006/relationships" r:id="rId1"/>
          <a:extLst>
            <a:ext uri="{FF2B5EF4-FFF2-40B4-BE49-F238E27FC236}">
              <a16:creationId xmlns:a16="http://schemas.microsoft.com/office/drawing/2014/main" id="{C9A5B9E3-D2D4-4810-B539-D262DC7DB1D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a:ext>
          </a:extLst>
        </a:blip>
        <a:stretch>
          <a:fillRect/>
        </a:stretch>
      </xdr:blipFill>
      <xdr:spPr>
        <a:xfrm>
          <a:off x="4533900" y="152400"/>
          <a:ext cx="1308100" cy="464988"/>
        </a:xfrm>
        <a:prstGeom prst="rect">
          <a:avLst/>
        </a:prstGeom>
      </xdr:spPr>
    </xdr:pic>
    <xdr:clientData/>
  </xdr:oneCellAnchor>
  <xdr:twoCellAnchor editAs="oneCell">
    <xdr:from>
      <xdr:col>0</xdr:col>
      <xdr:colOff>63500</xdr:colOff>
      <xdr:row>0</xdr:row>
      <xdr:rowOff>76200</xdr:rowOff>
    </xdr:from>
    <xdr:to>
      <xdr:col>0</xdr:col>
      <xdr:colOff>1634490</xdr:colOff>
      <xdr:row>0</xdr:row>
      <xdr:rowOff>593513</xdr:rowOff>
    </xdr:to>
    <xdr:pic>
      <xdr:nvPicPr>
        <xdr:cNvPr id="3" name="Picture 2" descr="ARK Investment Management">
          <a:hlinkClick xmlns:r="http://schemas.openxmlformats.org/officeDocument/2006/relationships" r:id="rId3"/>
          <a:extLst>
            <a:ext uri="{FF2B5EF4-FFF2-40B4-BE49-F238E27FC236}">
              <a16:creationId xmlns:a16="http://schemas.microsoft.com/office/drawing/2014/main" id="{1D5C6C86-4B14-4833-AB87-058FA6B94D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a:ext>
          </a:extLst>
        </a:blip>
        <a:srcRect/>
        <a:stretch>
          <a:fillRect/>
        </a:stretch>
      </xdr:blipFill>
      <xdr:spPr bwMode="auto">
        <a:xfrm>
          <a:off x="63500" y="76200"/>
          <a:ext cx="1574800" cy="5249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698047</xdr:colOff>
      <xdr:row>20</xdr:row>
      <xdr:rowOff>58238</xdr:rowOff>
    </xdr:from>
    <xdr:to>
      <xdr:col>9</xdr:col>
      <xdr:colOff>680356</xdr:colOff>
      <xdr:row>46</xdr:row>
      <xdr:rowOff>202201</xdr:rowOff>
    </xdr:to>
    <xdr:graphicFrame macro="">
      <xdr:nvGraphicFramePr>
        <xdr:cNvPr id="2" name="Chart 1">
          <a:extLst>
            <a:ext uri="{FF2B5EF4-FFF2-40B4-BE49-F238E27FC236}">
              <a16:creationId xmlns:a16="http://schemas.microsoft.com/office/drawing/2014/main" id="{CDDCB88D-55A7-214C-BCF1-412ED79960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475919</xdr:colOff>
      <xdr:row>3</xdr:row>
      <xdr:rowOff>16713</xdr:rowOff>
    </xdr:to>
    <xdr:pic>
      <xdr:nvPicPr>
        <xdr:cNvPr id="5" name="Picture 4">
          <a:extLst>
            <a:ext uri="{FF2B5EF4-FFF2-40B4-BE49-F238E27FC236}">
              <a16:creationId xmlns:a16="http://schemas.microsoft.com/office/drawing/2014/main" id="{43F9C58C-5706-D457-4D80-C162EC6728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73087" cy="603312"/>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0.00515</cdr:x>
      <cdr:y>0.00943</cdr:y>
    </cdr:from>
    <cdr:to>
      <cdr:x>0.17482</cdr:x>
      <cdr:y>0.12554</cdr:y>
    </cdr:to>
    <cdr:pic>
      <cdr:nvPicPr>
        <cdr:cNvPr id="2" name="Picture 1">
          <a:extLst xmlns:a="http://schemas.openxmlformats.org/drawingml/2006/main">
            <a:ext uri="{FF2B5EF4-FFF2-40B4-BE49-F238E27FC236}">
              <a16:creationId xmlns:a16="http://schemas.microsoft.com/office/drawing/2014/main" id="{43F9C58C-5706-D457-4D80-C162EC6728D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1674948" cy="625417"/>
        </a:xfrm>
        <a:prstGeom xmlns:a="http://schemas.openxmlformats.org/drawingml/2006/main" prst="rect">
          <a:avLst/>
        </a:prstGeom>
      </cdr:spPr>
    </cdr:pic>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rkinvestmentmanagement-my.sharepoint.com/Volumes/TASHA%20K/personal/ARK/simple-s-cur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rkinvestmentmanagement-my.sharepoint.com/Volumes/TASHA%20K/ARK/Autonomous%20Vehicles/personal/ARK/simple-s-cur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_Curve (2)"/>
      <sheetName val="S_Curve"/>
      <sheetName val="Sales Graphs"/>
    </sheetNames>
    <sheetDataSet>
      <sheetData sheetId="0"/>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_Curve (2)"/>
      <sheetName val="S_Curve"/>
    </sheetNames>
    <sheetDataSet>
      <sheetData sheetId="0"/>
      <sheetData sheetId="1"/>
    </sheetDataSet>
  </externalBook>
</externalLink>
</file>

<file path=xl/theme/theme1.xml><?xml version="1.0" encoding="utf-8"?>
<a:theme xmlns:a="http://schemas.openxmlformats.org/drawingml/2006/main" name="Office Theme">
  <a:themeElements>
    <a:clrScheme name="ARK Invest">
      <a:dk1>
        <a:srgbClr val="0A0A23"/>
      </a:dk1>
      <a:lt1>
        <a:srgbClr val="DEE0E6"/>
      </a:lt1>
      <a:dk2>
        <a:srgbClr val="737887"/>
      </a:dk2>
      <a:lt2>
        <a:srgbClr val="DEE0E6"/>
      </a:lt2>
      <a:accent1>
        <a:srgbClr val="8264FF"/>
      </a:accent1>
      <a:accent2>
        <a:srgbClr val="38D996"/>
      </a:accent2>
      <a:accent3>
        <a:srgbClr val="F74870"/>
      </a:accent3>
      <a:accent4>
        <a:srgbClr val="FFAB9D"/>
      </a:accent4>
      <a:accent5>
        <a:srgbClr val="FCC049"/>
      </a:accent5>
      <a:accent6>
        <a:srgbClr val="4598AB"/>
      </a:accent6>
      <a:hlink>
        <a:srgbClr val="1D61B0"/>
      </a:hlink>
      <a:folHlink>
        <a:srgbClr val="B4A2FE"/>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creativecommons.org/licenses/by-nc/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tu.int/en/ITU-D/Statistics/Documents/facts/FactsFigures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B67B-56D1-4CEE-864E-E4C5988C073D}">
  <dimension ref="A1:A15"/>
  <sheetViews>
    <sheetView showGridLines="0" tabSelected="1" zoomScaleNormal="100" workbookViewId="0">
      <selection activeCell="D13" sqref="D13"/>
    </sheetView>
  </sheetViews>
  <sheetFormatPr defaultColWidth="9.69921875" defaultRowHeight="15.6" x14ac:dyDescent="0.3"/>
  <cols>
    <col min="1" max="1" width="70.5" style="55" customWidth="1"/>
    <col min="2" max="16384" width="9.69921875" style="55"/>
  </cols>
  <sheetData>
    <row r="1" spans="1:1" ht="55.95" customHeight="1" x14ac:dyDescent="0.3"/>
    <row r="2" spans="1:1" ht="31.2" x14ac:dyDescent="0.3">
      <c r="A2" s="56" t="s">
        <v>0</v>
      </c>
    </row>
    <row r="3" spans="1:1" ht="28.8" x14ac:dyDescent="0.3">
      <c r="A3" s="58" t="s">
        <v>1</v>
      </c>
    </row>
    <row r="4" spans="1:1" x14ac:dyDescent="0.3">
      <c r="A4" s="62"/>
    </row>
    <row r="5" spans="1:1" ht="28.8" x14ac:dyDescent="0.3">
      <c r="A5" s="63" t="s">
        <v>2</v>
      </c>
    </row>
    <row r="6" spans="1:1" x14ac:dyDescent="0.3">
      <c r="A6" s="63"/>
    </row>
    <row r="7" spans="1:1" ht="57.6" x14ac:dyDescent="0.3">
      <c r="A7" s="63" t="s">
        <v>3</v>
      </c>
    </row>
    <row r="8" spans="1:1" x14ac:dyDescent="0.3">
      <c r="A8" s="57"/>
    </row>
    <row r="9" spans="1:1" ht="57.6" x14ac:dyDescent="0.3">
      <c r="A9" s="57" t="s">
        <v>4</v>
      </c>
    </row>
    <row r="10" spans="1:1" x14ac:dyDescent="0.3">
      <c r="A10" s="57"/>
    </row>
    <row r="11" spans="1:1" ht="57.6" x14ac:dyDescent="0.3">
      <c r="A11" s="57" t="s">
        <v>5</v>
      </c>
    </row>
    <row r="12" spans="1:1" x14ac:dyDescent="0.3">
      <c r="A12" s="57"/>
    </row>
    <row r="13" spans="1:1" ht="100.8" x14ac:dyDescent="0.3">
      <c r="A13" s="58" t="s">
        <v>6</v>
      </c>
    </row>
    <row r="14" spans="1:1" x14ac:dyDescent="0.3">
      <c r="A14" s="57"/>
    </row>
    <row r="15" spans="1:1" ht="91.2" customHeight="1" x14ac:dyDescent="0.3">
      <c r="A15" s="58" t="s">
        <v>7</v>
      </c>
    </row>
  </sheetData>
  <sheetProtection algorithmName="SHA-512" hashValue="0VO8KC3dLEizJQ6Lqn2CQRyP0AcZ0Am2w5JufndtlZ25w0xKizYy7/JPcLBiwFWe/yacvnkwn8Z3EF71RuBnUw==" saltValue="VabLVR/R8MMtc+CRkzHS7A==" spinCount="100000" sheet="1" objects="1" scenarios="1"/>
  <hyperlinks>
    <hyperlink ref="A2" r:id="rId1" display="http://creativecommons.org/licenses/by-nc/4.0/" xr:uid="{651E76B0-D6C2-4265-84EA-8225ADEA23FB}"/>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76D3-C9F3-2040-BDBD-68256AB43E03}">
  <dimension ref="A3:AL1153"/>
  <sheetViews>
    <sheetView showGridLines="0" zoomScale="70" zoomScaleNormal="70" workbookViewId="0">
      <selection activeCell="G15" sqref="G15"/>
    </sheetView>
  </sheetViews>
  <sheetFormatPr defaultColWidth="11.19921875" defaultRowHeight="15.6" x14ac:dyDescent="0.3"/>
  <cols>
    <col min="1" max="1" width="15.69921875" bestFit="1" customWidth="1"/>
    <col min="2" max="2" width="21" customWidth="1"/>
    <col min="3" max="3" width="19.69921875" bestFit="1" customWidth="1"/>
    <col min="4" max="4" width="16.69921875" customWidth="1"/>
    <col min="12" max="12" width="26.19921875" customWidth="1"/>
    <col min="13" max="14" width="8" customWidth="1"/>
    <col min="15" max="15" width="14" bestFit="1" customWidth="1"/>
    <col min="16" max="16" width="10.69921875" customWidth="1"/>
    <col min="17" max="17" width="11.19921875" customWidth="1"/>
    <col min="18" max="18" width="14.5" customWidth="1"/>
    <col min="19" max="19" width="17.69921875" bestFit="1" customWidth="1"/>
    <col min="20" max="20" width="17.69921875" customWidth="1"/>
    <col min="22" max="22" width="12.69921875" customWidth="1"/>
    <col min="23" max="23" width="13" bestFit="1" customWidth="1"/>
    <col min="24" max="24" width="14" bestFit="1" customWidth="1"/>
    <col min="25" max="27" width="14" customWidth="1"/>
    <col min="31" max="31" width="16" bestFit="1" customWidth="1"/>
    <col min="33" max="33" width="12.19921875" bestFit="1" customWidth="1"/>
    <col min="35" max="36" width="11.5" bestFit="1" customWidth="1"/>
    <col min="37" max="37" width="11.5" customWidth="1"/>
    <col min="38" max="38" width="15" bestFit="1" customWidth="1"/>
  </cols>
  <sheetData>
    <row r="3" spans="1:38" ht="16.2" thickBot="1" x14ac:dyDescent="0.35"/>
    <row r="4" spans="1:38" x14ac:dyDescent="0.3">
      <c r="L4" s="69" t="s">
        <v>8</v>
      </c>
      <c r="M4" s="70"/>
      <c r="N4" s="70"/>
      <c r="O4" s="70"/>
      <c r="P4" s="70"/>
      <c r="Q4" s="70"/>
      <c r="R4" s="70"/>
      <c r="S4" s="70"/>
      <c r="T4" s="70"/>
      <c r="U4" s="70"/>
      <c r="V4" s="70"/>
      <c r="W4" s="70"/>
      <c r="X4" s="70"/>
      <c r="Y4" s="70"/>
      <c r="Z4" s="70"/>
      <c r="AA4" s="70"/>
      <c r="AB4" s="70"/>
      <c r="AC4" s="70"/>
      <c r="AD4" s="70"/>
      <c r="AE4" s="71"/>
      <c r="AG4" s="69" t="s">
        <v>9</v>
      </c>
      <c r="AH4" s="70"/>
      <c r="AI4" s="70"/>
      <c r="AJ4" s="70"/>
      <c r="AK4" s="70"/>
      <c r="AL4" s="71"/>
    </row>
    <row r="5" spans="1:38" x14ac:dyDescent="0.3">
      <c r="A5" s="72" t="s">
        <v>10</v>
      </c>
      <c r="B5" s="72"/>
      <c r="C5" s="72"/>
      <c r="D5" s="72"/>
      <c r="L5" s="26" t="s">
        <v>11</v>
      </c>
      <c r="M5" s="16" t="s">
        <v>12</v>
      </c>
      <c r="N5" s="27" t="s">
        <v>13</v>
      </c>
      <c r="O5" s="16" t="s">
        <v>14</v>
      </c>
      <c r="P5" s="16" t="s">
        <v>14</v>
      </c>
      <c r="Q5" s="16" t="s">
        <v>15</v>
      </c>
      <c r="R5" s="16"/>
      <c r="S5" s="28" t="s">
        <v>16</v>
      </c>
      <c r="T5" s="16" t="s">
        <v>15</v>
      </c>
      <c r="U5" s="16"/>
      <c r="V5" s="29"/>
      <c r="W5" s="16"/>
      <c r="X5" s="16"/>
      <c r="Y5" s="16"/>
      <c r="Z5" s="16" t="s">
        <v>17</v>
      </c>
      <c r="AA5" s="16"/>
      <c r="AB5" s="16"/>
      <c r="AC5" s="16" t="s">
        <v>18</v>
      </c>
      <c r="AD5" s="16"/>
      <c r="AE5" s="13"/>
      <c r="AF5" s="16"/>
      <c r="AG5" s="26" t="s">
        <v>19</v>
      </c>
      <c r="AH5" s="16"/>
      <c r="AI5" s="16"/>
      <c r="AJ5" s="16"/>
      <c r="AK5" s="16"/>
      <c r="AL5" s="13"/>
    </row>
    <row r="6" spans="1:38" ht="16.2" thickBot="1" x14ac:dyDescent="0.35">
      <c r="B6" s="1" t="s">
        <v>20</v>
      </c>
      <c r="L6" s="18" t="s">
        <v>21</v>
      </c>
      <c r="M6" s="1" t="s">
        <v>22</v>
      </c>
      <c r="N6" s="1" t="s">
        <v>23</v>
      </c>
      <c r="O6" s="1" t="s">
        <v>24</v>
      </c>
      <c r="P6" s="1" t="s">
        <v>25</v>
      </c>
      <c r="Q6" s="1" t="s">
        <v>26</v>
      </c>
      <c r="R6" s="1" t="s">
        <v>27</v>
      </c>
      <c r="S6" s="1" t="s">
        <v>28</v>
      </c>
      <c r="T6" s="1" t="s">
        <v>29</v>
      </c>
      <c r="U6" s="1" t="s">
        <v>30</v>
      </c>
      <c r="V6" s="1" t="s">
        <v>31</v>
      </c>
      <c r="W6" s="1" t="s">
        <v>32</v>
      </c>
      <c r="X6" s="1" t="s">
        <v>33</v>
      </c>
      <c r="Y6" s="1" t="s">
        <v>34</v>
      </c>
      <c r="Z6" s="1" t="s">
        <v>35</v>
      </c>
      <c r="AA6" s="1" t="s">
        <v>36</v>
      </c>
      <c r="AB6" s="1" t="s">
        <v>37</v>
      </c>
      <c r="AC6" s="1" t="s">
        <v>38</v>
      </c>
      <c r="AD6" s="1" t="s">
        <v>39</v>
      </c>
      <c r="AE6" s="20" t="s">
        <v>40</v>
      </c>
      <c r="AG6" s="18" t="s">
        <v>41</v>
      </c>
      <c r="AH6" s="1" t="s">
        <v>42</v>
      </c>
      <c r="AI6" s="1" t="s">
        <v>43</v>
      </c>
      <c r="AJ6" s="1" t="s">
        <v>32</v>
      </c>
      <c r="AK6" s="1" t="s">
        <v>36</v>
      </c>
      <c r="AL6" s="20" t="s">
        <v>40</v>
      </c>
    </row>
    <row r="7" spans="1:38" x14ac:dyDescent="0.3">
      <c r="B7" s="6" t="s">
        <v>44</v>
      </c>
      <c r="C7" s="65">
        <v>42000</v>
      </c>
      <c r="D7" s="15" t="s">
        <v>45</v>
      </c>
      <c r="L7" s="30" t="s">
        <v>46</v>
      </c>
      <c r="M7" s="31">
        <v>1.2788823529411766E-3</v>
      </c>
      <c r="N7">
        <v>3.11</v>
      </c>
      <c r="O7" s="8">
        <v>42647492</v>
      </c>
      <c r="P7" s="32">
        <v>0.27</v>
      </c>
      <c r="Q7" s="33">
        <f t="shared" ref="Q7:Q70" si="0">IFERROR(1-P7,"N.A.")</f>
        <v>0.73</v>
      </c>
      <c r="R7" s="8">
        <f t="shared" ref="R7:R70" si="1">IFERROR(O7*Q7,"N.A.")</f>
        <v>31132669.16</v>
      </c>
      <c r="S7" s="8">
        <v>2130</v>
      </c>
      <c r="T7" s="8">
        <f t="shared" ref="T7:T70" si="2">IFERROR(S7/12,"N.A.")</f>
        <v>177.5</v>
      </c>
      <c r="U7" s="2">
        <f t="shared" ref="U7:U70" si="3">IFERROR($C$7*M7,"N.A.")</f>
        <v>53.713058823529416</v>
      </c>
      <c r="V7" s="8">
        <f>IFERROR($C$8*U7,"N.A.")</f>
        <v>53713058.823529415</v>
      </c>
      <c r="W7" s="8">
        <f t="shared" ref="W7:W70" si="4">IFERROR(IF(N7&lt;=$C$11,V7/$C$11*$C$10,V7/N7*$C$10),"N.A.")</f>
        <v>107426117.64705883</v>
      </c>
      <c r="X7" s="32">
        <f t="shared" ref="X7:X70" si="5">IFERROR(W7/R7,"N.A.")</f>
        <v>3.4505913095650174</v>
      </c>
      <c r="Y7" s="8">
        <f>IF(X7&gt;1,R7,W7)</f>
        <v>31132669.16</v>
      </c>
      <c r="Z7" s="34">
        <v>8.0399999999999991</v>
      </c>
      <c r="AA7" s="8">
        <f t="shared" ref="AA7:AA70" si="6">IFERROR(Y7/Z7,"N.A.")</f>
        <v>3872222.5323383091</v>
      </c>
      <c r="AB7" s="35">
        <f t="shared" ref="AB7:AB70" si="7">IFERROR(T7*$C$12*Z7,"N.A.")</f>
        <v>28.541999999999998</v>
      </c>
      <c r="AC7" s="35">
        <v>31.858553500000003</v>
      </c>
      <c r="AD7" s="36">
        <f>IF(AND(AB7&lt;&gt;0, AC7&lt;&gt;0), MIN(AB7, AC7), MAX(AB7, AC7))</f>
        <v>28.541999999999998</v>
      </c>
      <c r="AE7" s="37">
        <f t="shared" ref="AE7:AE70" si="8">IFERROR(AA7*AD7*12,"N.A.")</f>
        <v>1326251706.2160001</v>
      </c>
      <c r="AG7" s="49">
        <v>7.8310511902941183E-6</v>
      </c>
      <c r="AH7" s="50">
        <f t="shared" ref="AH7:AH70" si="9">IFERROR(AG7*$C$7,"N.A.")</f>
        <v>0.32890414999235296</v>
      </c>
      <c r="AI7" s="51">
        <f t="shared" ref="AI7:AI70" si="10">IFERROR(AH7*$C$8,"N.A.")</f>
        <v>328904.14999235293</v>
      </c>
      <c r="AJ7" s="8">
        <f t="shared" ref="AJ7:AJ70" si="11">IFERROR(IF(N7&lt;=$C$11,AI7/$C$11*$C$10,AI7/N7*$C$10),"N.A.")</f>
        <v>657808.29998470587</v>
      </c>
      <c r="AK7" s="8">
        <f t="shared" ref="AK7:AK70" si="12">IFERROR(AJ7/Z7,"N.A.")</f>
        <v>81816.952734416162</v>
      </c>
      <c r="AL7" s="37">
        <f t="shared" ref="AL7:AL70" si="13">IFERROR(AK7*AD7*12,"N.A.")</f>
        <v>28022633.579348475</v>
      </c>
    </row>
    <row r="8" spans="1:38" x14ac:dyDescent="0.3">
      <c r="B8" s="7" t="s">
        <v>47</v>
      </c>
      <c r="C8" s="66">
        <v>1000000</v>
      </c>
      <c r="D8" s="13" t="s">
        <v>48</v>
      </c>
      <c r="L8" s="30" t="s">
        <v>49</v>
      </c>
      <c r="M8" s="31" t="s">
        <v>50</v>
      </c>
      <c r="N8">
        <v>64.28</v>
      </c>
      <c r="O8" s="8" t="s">
        <v>50</v>
      </c>
      <c r="P8" s="32" t="s">
        <v>50</v>
      </c>
      <c r="Q8" s="33" t="str">
        <f t="shared" si="0"/>
        <v>N.A.</v>
      </c>
      <c r="R8" s="8" t="str">
        <f t="shared" si="1"/>
        <v>N.A.</v>
      </c>
      <c r="S8" s="8" t="s">
        <v>50</v>
      </c>
      <c r="T8" s="8" t="str">
        <f t="shared" si="2"/>
        <v>N.A.</v>
      </c>
      <c r="U8" s="2" t="str">
        <f t="shared" si="3"/>
        <v>N.A.</v>
      </c>
      <c r="V8" s="8" t="str">
        <f t="shared" ref="V8:V71" si="14">IFERROR($C$8*U8,"N.A.")</f>
        <v>N.A.</v>
      </c>
      <c r="W8" s="8" t="str">
        <f t="shared" si="4"/>
        <v>N.A.</v>
      </c>
      <c r="X8" s="32" t="str">
        <f t="shared" si="5"/>
        <v>N.A.</v>
      </c>
      <c r="Y8" s="8" t="str">
        <f t="shared" ref="Y8:Y27" si="15">IF(X8&gt;1,R8,W8)</f>
        <v>N.A.</v>
      </c>
      <c r="Z8" s="34" t="s">
        <v>50</v>
      </c>
      <c r="AA8" s="8" t="str">
        <f t="shared" si="6"/>
        <v>N.A.</v>
      </c>
      <c r="AB8" s="35" t="str">
        <f t="shared" si="7"/>
        <v>N.A.</v>
      </c>
      <c r="AC8" s="35">
        <v>42.693997500000002</v>
      </c>
      <c r="AD8" s="36">
        <f t="shared" ref="AD8:AD27" si="16">IF(AND(AB8&lt;&gt;0, AC8&lt;&gt;0), MIN(AB8, AC8), MAX(AB8, AC8))</f>
        <v>42.693997500000002</v>
      </c>
      <c r="AE8" s="37" t="str">
        <f t="shared" si="8"/>
        <v>N.A.</v>
      </c>
      <c r="AG8" s="49" t="s">
        <v>50</v>
      </c>
      <c r="AH8" s="50" t="str">
        <f t="shared" si="9"/>
        <v>N.A.</v>
      </c>
      <c r="AI8" s="51" t="str">
        <f t="shared" si="10"/>
        <v>N.A.</v>
      </c>
      <c r="AJ8" s="8" t="str">
        <f t="shared" si="11"/>
        <v>N.A.</v>
      </c>
      <c r="AK8" s="8" t="str">
        <f t="shared" si="12"/>
        <v>N.A.</v>
      </c>
      <c r="AL8" s="37" t="str">
        <f t="shared" si="13"/>
        <v>N.A.</v>
      </c>
    </row>
    <row r="9" spans="1:38" x14ac:dyDescent="0.3">
      <c r="B9" s="7" t="s">
        <v>51</v>
      </c>
      <c r="C9" s="8">
        <f>C7*C8</f>
        <v>42000000000</v>
      </c>
      <c r="D9" s="13" t="s">
        <v>52</v>
      </c>
      <c r="L9" s="30" t="s">
        <v>53</v>
      </c>
      <c r="M9" s="31">
        <v>5.6368627450980394E-5</v>
      </c>
      <c r="N9">
        <v>29.87</v>
      </c>
      <c r="O9" s="8">
        <v>2791765</v>
      </c>
      <c r="P9" s="32">
        <v>0.69</v>
      </c>
      <c r="Q9" s="33">
        <f t="shared" si="0"/>
        <v>0.31000000000000005</v>
      </c>
      <c r="R9" s="8">
        <f t="shared" si="1"/>
        <v>865447.15000000014</v>
      </c>
      <c r="S9" s="8">
        <v>19090</v>
      </c>
      <c r="T9" s="8">
        <f t="shared" si="2"/>
        <v>1590.8333333333333</v>
      </c>
      <c r="U9" s="2">
        <f t="shared" si="3"/>
        <v>2.3674823529411766</v>
      </c>
      <c r="V9" s="8">
        <f t="shared" si="14"/>
        <v>2367482.3529411764</v>
      </c>
      <c r="W9" s="8">
        <f t="shared" si="4"/>
        <v>792595.36422536871</v>
      </c>
      <c r="X9" s="32">
        <f t="shared" si="5"/>
        <v>0.91582179711998424</v>
      </c>
      <c r="Y9" s="8">
        <f t="shared" si="15"/>
        <v>792595.36422536871</v>
      </c>
      <c r="Z9" s="34">
        <v>3.3</v>
      </c>
      <c r="AA9" s="8">
        <f t="shared" si="6"/>
        <v>240180.41340162689</v>
      </c>
      <c r="AB9" s="35">
        <f t="shared" si="7"/>
        <v>104.99499999999999</v>
      </c>
      <c r="AC9" s="35">
        <v>18.318407000000001</v>
      </c>
      <c r="AD9" s="36">
        <f t="shared" si="16"/>
        <v>18.318407000000001</v>
      </c>
      <c r="AE9" s="37">
        <f t="shared" si="8"/>
        <v>52796670.793431073</v>
      </c>
      <c r="AG9" s="49">
        <v>1.6229293265524118E-6</v>
      </c>
      <c r="AH9" s="50">
        <f t="shared" si="9"/>
        <v>6.81630317152013E-2</v>
      </c>
      <c r="AI9" s="51">
        <f t="shared" si="10"/>
        <v>68163.031715201301</v>
      </c>
      <c r="AJ9" s="8">
        <f t="shared" si="11"/>
        <v>22819.896791162137</v>
      </c>
      <c r="AK9" s="8">
        <f t="shared" si="12"/>
        <v>6915.120239746102</v>
      </c>
      <c r="AL9" s="37">
        <f t="shared" si="13"/>
        <v>1520087.8440672802</v>
      </c>
    </row>
    <row r="10" spans="1:38" x14ac:dyDescent="0.3">
      <c r="B10" s="7" t="s">
        <v>54</v>
      </c>
      <c r="C10" s="67">
        <v>10</v>
      </c>
      <c r="D10" s="13" t="s">
        <v>55</v>
      </c>
      <c r="L10" s="30" t="s">
        <v>56</v>
      </c>
      <c r="M10" s="31">
        <v>4.670078431372549E-3</v>
      </c>
      <c r="N10">
        <v>12.35</v>
      </c>
      <c r="O10" s="8">
        <v>46814308</v>
      </c>
      <c r="P10" s="32">
        <v>0.74</v>
      </c>
      <c r="Q10" s="33">
        <f t="shared" si="0"/>
        <v>0.26</v>
      </c>
      <c r="R10" s="8">
        <f t="shared" si="1"/>
        <v>12171720.08</v>
      </c>
      <c r="S10" s="8">
        <v>15470</v>
      </c>
      <c r="T10" s="8">
        <f t="shared" si="2"/>
        <v>1289.1666666666667</v>
      </c>
      <c r="U10" s="2">
        <f t="shared" si="3"/>
        <v>196.14329411764706</v>
      </c>
      <c r="V10" s="8">
        <f t="shared" si="14"/>
        <v>196143294.11764705</v>
      </c>
      <c r="W10" s="8">
        <f t="shared" si="4"/>
        <v>158820481.0669207</v>
      </c>
      <c r="X10" s="32">
        <f t="shared" si="5"/>
        <v>13.04831856328072</v>
      </c>
      <c r="Y10" s="8">
        <f t="shared" si="15"/>
        <v>12171720.08</v>
      </c>
      <c r="Z10" s="34">
        <v>4.9400000000000004</v>
      </c>
      <c r="AA10" s="8">
        <f t="shared" si="6"/>
        <v>2463910.9473684207</v>
      </c>
      <c r="AB10" s="35">
        <f t="shared" si="7"/>
        <v>127.36966666666669</v>
      </c>
      <c r="AC10" s="35">
        <v>20.800082745000001</v>
      </c>
      <c r="AD10" s="36">
        <f t="shared" si="16"/>
        <v>20.800082745000001</v>
      </c>
      <c r="AE10" s="37">
        <f t="shared" si="8"/>
        <v>614994618.97889388</v>
      </c>
      <c r="AG10" s="49">
        <v>1.834725440617549E-5</v>
      </c>
      <c r="AH10" s="50">
        <f t="shared" si="9"/>
        <v>0.77058468505937061</v>
      </c>
      <c r="AI10" s="51">
        <f t="shared" si="10"/>
        <v>770584.68505937059</v>
      </c>
      <c r="AJ10" s="8">
        <f t="shared" si="11"/>
        <v>623955.21057438909</v>
      </c>
      <c r="AK10" s="8">
        <f t="shared" si="12"/>
        <v>126306.72278833787</v>
      </c>
      <c r="AL10" s="37">
        <f t="shared" si="13"/>
        <v>31526283.422966458</v>
      </c>
    </row>
    <row r="11" spans="1:38" x14ac:dyDescent="0.3">
      <c r="B11" s="7" t="s">
        <v>57</v>
      </c>
      <c r="C11" s="67">
        <v>5</v>
      </c>
      <c r="D11" s="13" t="s">
        <v>58</v>
      </c>
      <c r="L11" s="30" t="s">
        <v>59</v>
      </c>
      <c r="M11" s="31">
        <v>4.3921568627450978E-7</v>
      </c>
      <c r="N11">
        <v>16.170000000000002</v>
      </c>
      <c r="O11" s="8">
        <v>46765</v>
      </c>
      <c r="P11" s="32" t="s">
        <v>50</v>
      </c>
      <c r="Q11" s="33" t="str">
        <f t="shared" si="0"/>
        <v>N.A.</v>
      </c>
      <c r="R11" s="8" t="str">
        <f t="shared" si="1"/>
        <v>N.A.</v>
      </c>
      <c r="S11" s="8">
        <v>0</v>
      </c>
      <c r="T11" s="8">
        <f t="shared" si="2"/>
        <v>0</v>
      </c>
      <c r="U11" s="2">
        <f t="shared" si="3"/>
        <v>1.844705882352941E-2</v>
      </c>
      <c r="V11" s="8">
        <f t="shared" si="14"/>
        <v>18447.058823529409</v>
      </c>
      <c r="W11" s="8">
        <f t="shared" si="4"/>
        <v>11408.199643493757</v>
      </c>
      <c r="X11" s="32" t="str">
        <f t="shared" si="5"/>
        <v>N.A.</v>
      </c>
      <c r="Y11" s="8" t="str">
        <f t="shared" si="15"/>
        <v>N.A.</v>
      </c>
      <c r="Z11" s="34" t="s">
        <v>50</v>
      </c>
      <c r="AA11" s="8" t="str">
        <f t="shared" si="6"/>
        <v>N.A.</v>
      </c>
      <c r="AB11" s="35" t="str">
        <f t="shared" si="7"/>
        <v>N.A.</v>
      </c>
      <c r="AC11" s="35">
        <v>85</v>
      </c>
      <c r="AD11" s="36">
        <f t="shared" si="16"/>
        <v>85</v>
      </c>
      <c r="AE11" s="37" t="str">
        <f t="shared" si="8"/>
        <v>N.A.</v>
      </c>
      <c r="AG11" s="49">
        <v>4.5951575838803923E-8</v>
      </c>
      <c r="AH11" s="50">
        <f t="shared" si="9"/>
        <v>1.9299661852297649E-3</v>
      </c>
      <c r="AI11" s="51">
        <f t="shared" si="10"/>
        <v>1929.966185229765</v>
      </c>
      <c r="AJ11" s="8">
        <f t="shared" si="11"/>
        <v>1193.5474243845174</v>
      </c>
      <c r="AK11" s="8" t="str">
        <f t="shared" si="12"/>
        <v>N.A.</v>
      </c>
      <c r="AL11" s="37" t="str">
        <f t="shared" si="13"/>
        <v>N.A.</v>
      </c>
    </row>
    <row r="12" spans="1:38" ht="16.2" thickBot="1" x14ac:dyDescent="0.35">
      <c r="B12" s="9" t="s">
        <v>60</v>
      </c>
      <c r="C12" s="68">
        <v>0.02</v>
      </c>
      <c r="D12" s="64" t="s">
        <v>61</v>
      </c>
      <c r="L12" s="30" t="s">
        <v>62</v>
      </c>
      <c r="M12" s="31">
        <v>9.1764705882352941E-7</v>
      </c>
      <c r="N12">
        <v>199.89</v>
      </c>
      <c r="O12" s="8">
        <v>81938</v>
      </c>
      <c r="P12" s="32">
        <v>0.83</v>
      </c>
      <c r="Q12" s="33">
        <f t="shared" si="0"/>
        <v>0.17000000000000004</v>
      </c>
      <c r="R12" s="8">
        <f t="shared" si="1"/>
        <v>13929.460000000003</v>
      </c>
      <c r="S12" s="8">
        <v>75250</v>
      </c>
      <c r="T12" s="8">
        <f t="shared" si="2"/>
        <v>6270.833333333333</v>
      </c>
      <c r="U12" s="2">
        <f t="shared" si="3"/>
        <v>3.8541176470588238E-2</v>
      </c>
      <c r="V12" s="8">
        <f t="shared" si="14"/>
        <v>38541.176470588238</v>
      </c>
      <c r="W12" s="8">
        <f t="shared" si="4"/>
        <v>1928.119289138438</v>
      </c>
      <c r="X12" s="32">
        <f t="shared" si="5"/>
        <v>0.13842024666702354</v>
      </c>
      <c r="Y12" s="8">
        <f t="shared" si="15"/>
        <v>1928.119289138438</v>
      </c>
      <c r="Z12">
        <v>3.45</v>
      </c>
      <c r="AA12" s="8">
        <f t="shared" si="6"/>
        <v>558.87515627201094</v>
      </c>
      <c r="AB12" s="35">
        <f t="shared" si="7"/>
        <v>432.6875</v>
      </c>
      <c r="AC12" s="35">
        <v>40.125937499999999</v>
      </c>
      <c r="AD12" s="36">
        <f t="shared" si="16"/>
        <v>40.125937499999999</v>
      </c>
      <c r="AE12" s="37">
        <f t="shared" si="8"/>
        <v>269104.67509048135</v>
      </c>
      <c r="AG12" s="49">
        <v>6.0658461629803927E-8</v>
      </c>
      <c r="AH12" s="50">
        <f t="shared" si="9"/>
        <v>2.5476553884517649E-3</v>
      </c>
      <c r="AI12" s="51">
        <f t="shared" si="10"/>
        <v>2547.6553884517648</v>
      </c>
      <c r="AJ12" s="8">
        <f t="shared" si="11"/>
        <v>127.45286850026339</v>
      </c>
      <c r="AK12" s="8">
        <f t="shared" si="12"/>
        <v>36.94286043485895</v>
      </c>
      <c r="AL12" s="37">
        <f t="shared" si="13"/>
        <v>17788.402906564479</v>
      </c>
    </row>
    <row r="13" spans="1:38" x14ac:dyDescent="0.3">
      <c r="E13" t="s">
        <v>15</v>
      </c>
      <c r="L13" s="30" t="s">
        <v>63</v>
      </c>
      <c r="M13" s="31">
        <v>2.4445098039215687E-3</v>
      </c>
      <c r="N13">
        <v>12.79</v>
      </c>
      <c r="O13" s="8">
        <v>37885849</v>
      </c>
      <c r="P13" s="32">
        <v>0.68</v>
      </c>
      <c r="Q13" s="33">
        <f t="shared" si="0"/>
        <v>0.31999999999999995</v>
      </c>
      <c r="R13" s="8">
        <f t="shared" si="1"/>
        <v>12123471.679999998</v>
      </c>
      <c r="S13" s="8">
        <v>7310</v>
      </c>
      <c r="T13" s="8">
        <f t="shared" si="2"/>
        <v>609.16666666666663</v>
      </c>
      <c r="U13" s="2">
        <f t="shared" si="3"/>
        <v>102.66941176470588</v>
      </c>
      <c r="V13" s="8">
        <f t="shared" si="14"/>
        <v>102669411.76470588</v>
      </c>
      <c r="W13" s="8">
        <f t="shared" si="4"/>
        <v>80273191.3719358</v>
      </c>
      <c r="X13" s="32">
        <f t="shared" si="5"/>
        <v>6.62130398707178</v>
      </c>
      <c r="Y13" s="8">
        <f t="shared" si="15"/>
        <v>12123471.679999998</v>
      </c>
      <c r="Z13" s="34">
        <v>4.82</v>
      </c>
      <c r="AA13" s="8">
        <f t="shared" si="6"/>
        <v>2515243.0871369289</v>
      </c>
      <c r="AB13" s="35">
        <f t="shared" si="7"/>
        <v>58.723666666666674</v>
      </c>
      <c r="AC13" s="35">
        <v>47.521336431520005</v>
      </c>
      <c r="AD13" s="36">
        <f t="shared" si="16"/>
        <v>47.521336431520005</v>
      </c>
      <c r="AE13" s="37">
        <f t="shared" si="8"/>
        <v>1434332555.4106679</v>
      </c>
      <c r="AG13" s="49">
        <v>5.8653862481437261E-6</v>
      </c>
      <c r="AH13" s="50">
        <f t="shared" si="9"/>
        <v>0.24634622242203649</v>
      </c>
      <c r="AI13" s="51">
        <f t="shared" si="10"/>
        <v>246346.22242203649</v>
      </c>
      <c r="AJ13" s="8">
        <f t="shared" si="11"/>
        <v>192608.46162786277</v>
      </c>
      <c r="AK13" s="8">
        <f t="shared" si="12"/>
        <v>39960.261748519246</v>
      </c>
      <c r="AL13" s="37">
        <f t="shared" si="13"/>
        <v>22787580.509315796</v>
      </c>
    </row>
    <row r="14" spans="1:38" ht="16.2" thickBot="1" x14ac:dyDescent="0.35">
      <c r="B14" s="1" t="s">
        <v>64</v>
      </c>
      <c r="L14" s="30" t="s">
        <v>65</v>
      </c>
      <c r="M14" s="31">
        <v>1.7843137254901962E-7</v>
      </c>
      <c r="N14">
        <v>49.23</v>
      </c>
      <c r="O14" s="8">
        <v>14598</v>
      </c>
      <c r="P14" s="32" t="s">
        <v>50</v>
      </c>
      <c r="Q14" s="33" t="str">
        <f t="shared" si="0"/>
        <v>N.A.</v>
      </c>
      <c r="R14" s="8" t="str">
        <f t="shared" si="1"/>
        <v>N.A.</v>
      </c>
      <c r="S14" s="8" t="s">
        <v>50</v>
      </c>
      <c r="T14" s="8" t="str">
        <f t="shared" si="2"/>
        <v>N.A.</v>
      </c>
      <c r="U14" s="2">
        <f t="shared" si="3"/>
        <v>7.4941176470588238E-3</v>
      </c>
      <c r="V14" s="8">
        <f t="shared" si="14"/>
        <v>7494.1176470588234</v>
      </c>
      <c r="W14" s="8">
        <f t="shared" si="4"/>
        <v>1522.266432471831</v>
      </c>
      <c r="X14" s="32" t="str">
        <f t="shared" si="5"/>
        <v>N.A.</v>
      </c>
      <c r="Y14" s="8" t="str">
        <f t="shared" si="15"/>
        <v>N.A.</v>
      </c>
      <c r="Z14" s="34" t="s">
        <v>50</v>
      </c>
      <c r="AA14" s="8" t="str">
        <f t="shared" si="6"/>
        <v>N.A.</v>
      </c>
      <c r="AB14" s="35" t="str">
        <f t="shared" si="7"/>
        <v>N.A.</v>
      </c>
      <c r="AC14" s="35">
        <v>91.569072122999998</v>
      </c>
      <c r="AD14" s="36">
        <f t="shared" si="16"/>
        <v>91.569072122999998</v>
      </c>
      <c r="AE14" s="37" t="str">
        <f t="shared" si="8"/>
        <v>N.A.</v>
      </c>
      <c r="AG14" s="49" t="s">
        <v>50</v>
      </c>
      <c r="AH14" s="50" t="str">
        <f t="shared" si="9"/>
        <v>N.A.</v>
      </c>
      <c r="AI14" s="51" t="str">
        <f t="shared" si="10"/>
        <v>N.A.</v>
      </c>
      <c r="AJ14" s="8" t="str">
        <f t="shared" si="11"/>
        <v>N.A.</v>
      </c>
      <c r="AK14" s="8" t="str">
        <f t="shared" si="12"/>
        <v>N.A.</v>
      </c>
      <c r="AL14" s="37" t="str">
        <f t="shared" si="13"/>
        <v>N.A.</v>
      </c>
    </row>
    <row r="15" spans="1:38" x14ac:dyDescent="0.3">
      <c r="B15" s="6" t="s">
        <v>40</v>
      </c>
      <c r="C15" s="61">
        <f>SUM(AE7:AE235)+SUM(AL7:AL235)</f>
        <v>121988693013.89499</v>
      </c>
      <c r="D15" s="12" t="s">
        <v>66</v>
      </c>
      <c r="L15" s="30" t="s">
        <v>67</v>
      </c>
      <c r="M15" s="31">
        <v>8.6862745098039212E-7</v>
      </c>
      <c r="N15">
        <v>32.979999999999997</v>
      </c>
      <c r="O15" s="8">
        <v>93772</v>
      </c>
      <c r="P15" s="32">
        <v>0.28000000000000003</v>
      </c>
      <c r="Q15" s="33">
        <f t="shared" si="0"/>
        <v>0.72</v>
      </c>
      <c r="R15" s="8">
        <f t="shared" si="1"/>
        <v>67515.839999999997</v>
      </c>
      <c r="S15" s="8">
        <v>28580</v>
      </c>
      <c r="T15" s="8">
        <f t="shared" si="2"/>
        <v>2381.6666666666665</v>
      </c>
      <c r="U15" s="2">
        <f t="shared" si="3"/>
        <v>3.6482352941176466E-2</v>
      </c>
      <c r="V15" s="8">
        <f t="shared" si="14"/>
        <v>36482.352941176468</v>
      </c>
      <c r="W15" s="8">
        <f t="shared" si="4"/>
        <v>11061.962686833376</v>
      </c>
      <c r="X15" s="32">
        <f t="shared" si="5"/>
        <v>0.16384248032511151</v>
      </c>
      <c r="Y15" s="8">
        <f t="shared" si="15"/>
        <v>11061.962686833376</v>
      </c>
      <c r="Z15">
        <v>3.45</v>
      </c>
      <c r="AA15" s="8">
        <f t="shared" si="6"/>
        <v>3206.365996183587</v>
      </c>
      <c r="AB15" s="35">
        <f t="shared" si="7"/>
        <v>164.33500000000001</v>
      </c>
      <c r="AC15" s="35">
        <v>83.639524236</v>
      </c>
      <c r="AD15" s="36">
        <f t="shared" si="16"/>
        <v>83.639524236</v>
      </c>
      <c r="AE15" s="37">
        <f t="shared" si="8"/>
        <v>3218147.1173674008</v>
      </c>
      <c r="AG15" s="49">
        <v>6.247706366343137E-8</v>
      </c>
      <c r="AH15" s="50">
        <f t="shared" si="9"/>
        <v>2.6240366738641174E-3</v>
      </c>
      <c r="AI15" s="51">
        <f t="shared" si="10"/>
        <v>2624.0366738641173</v>
      </c>
      <c r="AJ15" s="8">
        <f t="shared" si="11"/>
        <v>795.64483743605751</v>
      </c>
      <c r="AK15" s="8">
        <f t="shared" si="12"/>
        <v>230.62169201045145</v>
      </c>
      <c r="AL15" s="37">
        <f t="shared" si="13"/>
        <v>231469.06317906579</v>
      </c>
    </row>
    <row r="16" spans="1:38" x14ac:dyDescent="0.3">
      <c r="B16" s="7" t="s">
        <v>68</v>
      </c>
      <c r="C16" s="3">
        <f>C15-AE51-AL51</f>
        <v>107473304917.47322</v>
      </c>
      <c r="D16" s="13" t="s">
        <v>69</v>
      </c>
      <c r="L16" s="30" t="s">
        <v>70</v>
      </c>
      <c r="M16" s="31">
        <v>5.451764705882353E-3</v>
      </c>
      <c r="N16">
        <v>59.7</v>
      </c>
      <c r="O16" s="8">
        <v>45696159</v>
      </c>
      <c r="P16" s="32">
        <v>0.95</v>
      </c>
      <c r="Q16" s="33">
        <f t="shared" si="0"/>
        <v>5.0000000000000044E-2</v>
      </c>
      <c r="R16" s="8">
        <f t="shared" si="1"/>
        <v>2284807.950000002</v>
      </c>
      <c r="S16" s="8">
        <v>29050</v>
      </c>
      <c r="T16" s="8">
        <f t="shared" si="2"/>
        <v>2420.8333333333335</v>
      </c>
      <c r="U16" s="2">
        <f t="shared" si="3"/>
        <v>228.97411764705882</v>
      </c>
      <c r="V16" s="8">
        <f t="shared" si="14"/>
        <v>228974117.64705881</v>
      </c>
      <c r="W16" s="8">
        <f t="shared" si="4"/>
        <v>38354123.558971323</v>
      </c>
      <c r="X16" s="32">
        <f t="shared" si="5"/>
        <v>16.786585305330057</v>
      </c>
      <c r="Y16" s="8">
        <f t="shared" si="15"/>
        <v>2284807.950000002</v>
      </c>
      <c r="Z16" s="34">
        <v>2.95</v>
      </c>
      <c r="AA16" s="8">
        <f t="shared" si="6"/>
        <v>774511.16949152609</v>
      </c>
      <c r="AB16" s="35">
        <f t="shared" si="7"/>
        <v>142.82916666666668</v>
      </c>
      <c r="AC16" s="35">
        <v>5.1736847999999993</v>
      </c>
      <c r="AD16" s="36">
        <f t="shared" si="16"/>
        <v>5.1736847999999993</v>
      </c>
      <c r="AE16" s="37">
        <f t="shared" si="8"/>
        <v>48084919.980342381</v>
      </c>
      <c r="AG16" s="49">
        <v>2.2417118747096275E-5</v>
      </c>
      <c r="AH16" s="50">
        <f t="shared" si="9"/>
        <v>0.94151898737804351</v>
      </c>
      <c r="AI16" s="51">
        <f t="shared" si="10"/>
        <v>941518.98737804347</v>
      </c>
      <c r="AJ16" s="8">
        <f t="shared" si="11"/>
        <v>157708.37309514964</v>
      </c>
      <c r="AK16" s="8">
        <f t="shared" si="12"/>
        <v>53460.465455982929</v>
      </c>
      <c r="AL16" s="37">
        <f t="shared" si="13"/>
        <v>3319051.170366527</v>
      </c>
    </row>
    <row r="17" spans="1:38" ht="16.2" thickBot="1" x14ac:dyDescent="0.35">
      <c r="B17" s="9" t="s">
        <v>71</v>
      </c>
      <c r="C17" s="11">
        <f>C16-AE177-AL177</f>
        <v>105818179942.53581</v>
      </c>
      <c r="D17" s="14" t="s">
        <v>72</v>
      </c>
      <c r="L17" s="30" t="s">
        <v>73</v>
      </c>
      <c r="M17" s="31">
        <v>5.8319607843137255E-5</v>
      </c>
      <c r="N17">
        <v>26.78</v>
      </c>
      <c r="O17" s="8">
        <v>2973840</v>
      </c>
      <c r="P17" s="32">
        <v>0.63</v>
      </c>
      <c r="Q17" s="33">
        <f t="shared" si="0"/>
        <v>0.37</v>
      </c>
      <c r="R17" s="8">
        <f t="shared" si="1"/>
        <v>1100320.8</v>
      </c>
      <c r="S17" s="8">
        <v>18650</v>
      </c>
      <c r="T17" s="8">
        <f t="shared" si="2"/>
        <v>1554.1666666666667</v>
      </c>
      <c r="U17" s="2">
        <f t="shared" si="3"/>
        <v>2.4494235294117646</v>
      </c>
      <c r="V17" s="8">
        <f t="shared" si="14"/>
        <v>2449423.5294117643</v>
      </c>
      <c r="W17" s="8">
        <f t="shared" si="4"/>
        <v>914646.57558318297</v>
      </c>
      <c r="X17" s="32">
        <f t="shared" si="5"/>
        <v>0.83125446286499627</v>
      </c>
      <c r="Y17" s="8">
        <f t="shared" si="15"/>
        <v>914646.57558318297</v>
      </c>
      <c r="Z17" s="34">
        <v>3.54</v>
      </c>
      <c r="AA17" s="8">
        <f t="shared" si="6"/>
        <v>258374.73886530593</v>
      </c>
      <c r="AB17" s="35">
        <f t="shared" si="7"/>
        <v>110.03500000000001</v>
      </c>
      <c r="AC17" s="35">
        <v>18.206838999999999</v>
      </c>
      <c r="AD17" s="36">
        <f t="shared" si="16"/>
        <v>18.206838999999999</v>
      </c>
      <c r="AE17" s="37">
        <f t="shared" si="8"/>
        <v>56450247.266252011</v>
      </c>
      <c r="AG17" s="49">
        <v>1.8085000520196079E-6</v>
      </c>
      <c r="AH17" s="50">
        <f t="shared" si="9"/>
        <v>7.5957002184823527E-2</v>
      </c>
      <c r="AI17" s="51">
        <f t="shared" si="10"/>
        <v>75957.002184823534</v>
      </c>
      <c r="AJ17" s="8">
        <f t="shared" si="11"/>
        <v>28363.331659754869</v>
      </c>
      <c r="AK17" s="8">
        <f t="shared" si="12"/>
        <v>8012.2405818516581</v>
      </c>
      <c r="AL17" s="37">
        <f t="shared" si="13"/>
        <v>1750530.8916364731</v>
      </c>
    </row>
    <row r="18" spans="1:38" x14ac:dyDescent="0.3">
      <c r="L18" s="30" t="s">
        <v>74</v>
      </c>
      <c r="M18" s="31">
        <v>3.5294117647058823E-7</v>
      </c>
      <c r="N18">
        <v>67.06</v>
      </c>
      <c r="O18" s="8">
        <v>108066</v>
      </c>
      <c r="P18" s="32">
        <v>0.44</v>
      </c>
      <c r="Q18" s="33">
        <f t="shared" si="0"/>
        <v>0.56000000000000005</v>
      </c>
      <c r="R18" s="8">
        <f t="shared" si="1"/>
        <v>60516.960000000006</v>
      </c>
      <c r="S18" s="8">
        <v>40060</v>
      </c>
      <c r="T18" s="8">
        <f t="shared" si="2"/>
        <v>3338.3333333333335</v>
      </c>
      <c r="U18" s="2">
        <f t="shared" si="3"/>
        <v>1.4823529411764706E-2</v>
      </c>
      <c r="V18" s="8">
        <f t="shared" si="14"/>
        <v>14823.529411764706</v>
      </c>
      <c r="W18" s="8">
        <f t="shared" si="4"/>
        <v>2210.4875353063981</v>
      </c>
      <c r="X18" s="32">
        <f t="shared" si="5"/>
        <v>3.6526744491236801E-2</v>
      </c>
      <c r="Y18" s="8">
        <f t="shared" si="15"/>
        <v>2210.4875353063981</v>
      </c>
      <c r="Z18" s="34">
        <v>2.89</v>
      </c>
      <c r="AA18" s="8">
        <f t="shared" si="6"/>
        <v>764.87457969079514</v>
      </c>
      <c r="AB18" s="35">
        <f t="shared" si="7"/>
        <v>192.95566666666667</v>
      </c>
      <c r="AC18" s="35">
        <v>103.05449007499999</v>
      </c>
      <c r="AD18" s="36">
        <f t="shared" si="16"/>
        <v>103.05449007499999</v>
      </c>
      <c r="AE18" s="37">
        <f t="shared" si="8"/>
        <v>945885.11737637804</v>
      </c>
      <c r="AG18" s="49">
        <v>1.9086432905015688E-7</v>
      </c>
      <c r="AH18" s="50">
        <f t="shared" si="9"/>
        <v>8.0163018201065885E-3</v>
      </c>
      <c r="AI18" s="51">
        <f t="shared" si="10"/>
        <v>8016.3018201065888</v>
      </c>
      <c r="AJ18" s="8">
        <f t="shared" si="11"/>
        <v>1195.3924575166402</v>
      </c>
      <c r="AK18" s="8">
        <f t="shared" si="12"/>
        <v>413.6306081372457</v>
      </c>
      <c r="AL18" s="37">
        <f t="shared" si="13"/>
        <v>511517.896811952</v>
      </c>
    </row>
    <row r="19" spans="1:38" x14ac:dyDescent="0.3">
      <c r="L19" s="30" t="s">
        <v>75</v>
      </c>
      <c r="M19" s="31">
        <v>1.5178862745098038E-2</v>
      </c>
      <c r="N19">
        <v>77.989999999999995</v>
      </c>
      <c r="O19" s="8">
        <v>26713205</v>
      </c>
      <c r="P19" s="32">
        <v>0.86</v>
      </c>
      <c r="Q19" s="33">
        <f t="shared" si="0"/>
        <v>0.14000000000000001</v>
      </c>
      <c r="R19" s="8">
        <f t="shared" si="1"/>
        <v>3739848.7</v>
      </c>
      <c r="S19" s="8">
        <v>63330</v>
      </c>
      <c r="T19" s="8">
        <f t="shared" si="2"/>
        <v>5277.5</v>
      </c>
      <c r="U19" s="2">
        <f t="shared" si="3"/>
        <v>637.51223529411766</v>
      </c>
      <c r="V19" s="8">
        <f t="shared" si="14"/>
        <v>637512235.29411769</v>
      </c>
      <c r="W19" s="8">
        <f t="shared" si="4"/>
        <v>81742817.706644148</v>
      </c>
      <c r="X19" s="32">
        <f t="shared" si="5"/>
        <v>21.857252595979123</v>
      </c>
      <c r="Y19" s="8">
        <f t="shared" si="15"/>
        <v>3739848.7</v>
      </c>
      <c r="Z19" s="34">
        <v>2.5499999999999998</v>
      </c>
      <c r="AA19" s="8">
        <f t="shared" si="6"/>
        <v>1466607.3333333335</v>
      </c>
      <c r="AB19" s="35">
        <f t="shared" si="7"/>
        <v>269.15249999999997</v>
      </c>
      <c r="AC19" s="35">
        <v>52.209472999999996</v>
      </c>
      <c r="AD19" s="36">
        <f t="shared" si="16"/>
        <v>52.209472999999996</v>
      </c>
      <c r="AE19" s="37">
        <f t="shared" si="8"/>
        <v>918849551.65522408</v>
      </c>
      <c r="AG19" s="49">
        <v>2.3423502033227452E-5</v>
      </c>
      <c r="AH19" s="50">
        <f t="shared" si="9"/>
        <v>0.98378708539555293</v>
      </c>
      <c r="AI19" s="51">
        <f t="shared" si="10"/>
        <v>983787.08539555292</v>
      </c>
      <c r="AJ19" s="8">
        <f t="shared" si="11"/>
        <v>126142.72155347519</v>
      </c>
      <c r="AK19" s="8">
        <f t="shared" si="12"/>
        <v>49467.733942539293</v>
      </c>
      <c r="AL19" s="37">
        <f t="shared" si="13"/>
        <v>30992211.835730262</v>
      </c>
    </row>
    <row r="20" spans="1:38" x14ac:dyDescent="0.3">
      <c r="L20" s="30" t="s">
        <v>76</v>
      </c>
      <c r="M20" s="31">
        <v>1.644529411764706E-4</v>
      </c>
      <c r="N20">
        <v>64.959999999999994</v>
      </c>
      <c r="O20" s="8">
        <v>9120813</v>
      </c>
      <c r="P20" s="32">
        <v>0.57999999999999996</v>
      </c>
      <c r="Q20" s="33">
        <f t="shared" si="0"/>
        <v>0.42000000000000004</v>
      </c>
      <c r="R20" s="8">
        <f t="shared" si="1"/>
        <v>3830741.4600000004</v>
      </c>
      <c r="S20" s="8">
        <v>70510</v>
      </c>
      <c r="T20" s="8">
        <f t="shared" si="2"/>
        <v>5875.833333333333</v>
      </c>
      <c r="U20" s="2">
        <f t="shared" si="3"/>
        <v>6.9070235294117648</v>
      </c>
      <c r="V20" s="8">
        <f t="shared" si="14"/>
        <v>6907023.5294117648</v>
      </c>
      <c r="W20" s="8">
        <f t="shared" si="4"/>
        <v>1063273.3265720082</v>
      </c>
      <c r="X20" s="32">
        <f t="shared" si="5"/>
        <v>0.27756332231619935</v>
      </c>
      <c r="Y20" s="8">
        <f t="shared" si="15"/>
        <v>1063273.3265720082</v>
      </c>
      <c r="Z20" s="34">
        <v>2.27</v>
      </c>
      <c r="AA20" s="8">
        <f t="shared" si="6"/>
        <v>468402.34650749259</v>
      </c>
      <c r="AB20" s="35">
        <f t="shared" si="7"/>
        <v>266.76283333333333</v>
      </c>
      <c r="AC20" s="35">
        <v>32.6705383125</v>
      </c>
      <c r="AD20" s="36">
        <f t="shared" si="16"/>
        <v>32.6705383125</v>
      </c>
      <c r="AE20" s="37">
        <f t="shared" si="8"/>
        <v>183635481.68685526</v>
      </c>
      <c r="AG20" s="49">
        <v>5.8308078631745104E-6</v>
      </c>
      <c r="AH20" s="50">
        <f t="shared" si="9"/>
        <v>0.24489393025332942</v>
      </c>
      <c r="AI20" s="51">
        <f t="shared" si="10"/>
        <v>244893.93025332942</v>
      </c>
      <c r="AJ20" s="8">
        <f t="shared" si="11"/>
        <v>37699.188770524852</v>
      </c>
      <c r="AK20" s="8">
        <f t="shared" si="12"/>
        <v>16607.57214560566</v>
      </c>
      <c r="AL20" s="37">
        <f t="shared" si="13"/>
        <v>6510939.8647274096</v>
      </c>
    </row>
    <row r="21" spans="1:38" x14ac:dyDescent="0.3">
      <c r="C21" s="4"/>
      <c r="L21" s="30" t="s">
        <v>77</v>
      </c>
      <c r="M21" s="31">
        <v>1.6980392156862745E-4</v>
      </c>
      <c r="N21">
        <v>13.85</v>
      </c>
      <c r="O21" s="8">
        <v>10336577</v>
      </c>
      <c r="P21" s="32">
        <v>0.57999999999999996</v>
      </c>
      <c r="Q21" s="33">
        <f t="shared" si="0"/>
        <v>0.42000000000000004</v>
      </c>
      <c r="R21" s="8">
        <f t="shared" si="1"/>
        <v>4341362.3400000008</v>
      </c>
      <c r="S21" s="8">
        <v>21040</v>
      </c>
      <c r="T21" s="8">
        <f t="shared" si="2"/>
        <v>1753.3333333333333</v>
      </c>
      <c r="U21" s="2">
        <f t="shared" si="3"/>
        <v>7.131764705882353</v>
      </c>
      <c r="V21" s="8">
        <f t="shared" si="14"/>
        <v>7131764.7058823528</v>
      </c>
      <c r="W21" s="8">
        <f t="shared" si="4"/>
        <v>5149288.5963049475</v>
      </c>
      <c r="X21" s="32">
        <f t="shared" si="5"/>
        <v>1.1860997062744472</v>
      </c>
      <c r="Y21" s="8">
        <f t="shared" si="15"/>
        <v>4341362.3400000008</v>
      </c>
      <c r="Z21" s="34">
        <v>4.55</v>
      </c>
      <c r="AA21" s="8">
        <f t="shared" si="6"/>
        <v>954145.56923076941</v>
      </c>
      <c r="AB21" s="35">
        <f t="shared" si="7"/>
        <v>159.55333333333331</v>
      </c>
      <c r="AC21" s="35">
        <v>11.17647051</v>
      </c>
      <c r="AD21" s="36">
        <f t="shared" si="16"/>
        <v>11.17647051</v>
      </c>
      <c r="AE21" s="37">
        <f t="shared" si="8"/>
        <v>127967757.80105829</v>
      </c>
      <c r="AG21" s="49">
        <v>5.0781546415313726E-6</v>
      </c>
      <c r="AH21" s="50">
        <f t="shared" si="9"/>
        <v>0.21328249494431764</v>
      </c>
      <c r="AI21" s="51">
        <f t="shared" si="10"/>
        <v>213282.49494431764</v>
      </c>
      <c r="AJ21" s="8">
        <f t="shared" si="11"/>
        <v>153994.58118723295</v>
      </c>
      <c r="AK21" s="8">
        <f t="shared" si="12"/>
        <v>33844.962898292957</v>
      </c>
      <c r="AL21" s="37">
        <f t="shared" si="13"/>
        <v>4539206.7569377841</v>
      </c>
    </row>
    <row r="22" spans="1:38" x14ac:dyDescent="0.3">
      <c r="C22" s="2"/>
      <c r="L22" s="30" t="s">
        <v>78</v>
      </c>
      <c r="M22" s="31">
        <v>2.7215686274509805E-5</v>
      </c>
      <c r="N22">
        <v>72.34</v>
      </c>
      <c r="O22" s="8">
        <v>401283</v>
      </c>
      <c r="P22" s="32">
        <v>0.88</v>
      </c>
      <c r="Q22" s="33">
        <f t="shared" si="0"/>
        <v>0.12</v>
      </c>
      <c r="R22" s="8">
        <f t="shared" si="1"/>
        <v>48153.96</v>
      </c>
      <c r="S22" s="8">
        <v>32730</v>
      </c>
      <c r="T22" s="8">
        <f t="shared" si="2"/>
        <v>2727.5</v>
      </c>
      <c r="U22" s="2">
        <f t="shared" si="3"/>
        <v>1.1430588235294119</v>
      </c>
      <c r="V22" s="8">
        <f t="shared" si="14"/>
        <v>1143058.8235294118</v>
      </c>
      <c r="W22" s="8">
        <f t="shared" si="4"/>
        <v>158012.00214672543</v>
      </c>
      <c r="X22" s="32">
        <f t="shared" si="5"/>
        <v>3.281391647680179</v>
      </c>
      <c r="Y22" s="8">
        <f t="shared" si="15"/>
        <v>48153.96</v>
      </c>
      <c r="Z22" s="34">
        <v>3.4</v>
      </c>
      <c r="AA22" s="8">
        <f t="shared" si="6"/>
        <v>14162.929411764706</v>
      </c>
      <c r="AB22" s="35">
        <f t="shared" si="7"/>
        <v>185.47</v>
      </c>
      <c r="AC22" s="35">
        <v>103.80728203999999</v>
      </c>
      <c r="AD22" s="36">
        <f t="shared" si="16"/>
        <v>103.80728203999999</v>
      </c>
      <c r="AE22" s="37">
        <f t="shared" si="8"/>
        <v>17642582.495516039</v>
      </c>
      <c r="AG22" s="49">
        <v>3.9949851623529412E-7</v>
      </c>
      <c r="AH22" s="50">
        <f t="shared" si="9"/>
        <v>1.6778937681882353E-2</v>
      </c>
      <c r="AI22" s="51">
        <f t="shared" si="10"/>
        <v>16778.937681882355</v>
      </c>
      <c r="AJ22" s="8">
        <f t="shared" si="11"/>
        <v>2319.455029289792</v>
      </c>
      <c r="AK22" s="8">
        <f t="shared" si="12"/>
        <v>682.19265567346827</v>
      </c>
      <c r="AL22" s="37">
        <f t="shared" si="13"/>
        <v>849798.78495734779</v>
      </c>
    </row>
    <row r="23" spans="1:38" x14ac:dyDescent="0.3">
      <c r="C23" s="2"/>
      <c r="L23" s="30" t="s">
        <v>79</v>
      </c>
      <c r="M23" s="31">
        <v>1.4901960784313726E-6</v>
      </c>
      <c r="N23">
        <v>67.16</v>
      </c>
      <c r="O23" s="8">
        <v>1607049</v>
      </c>
      <c r="P23" s="32" t="s">
        <v>50</v>
      </c>
      <c r="Q23" s="33" t="str">
        <f t="shared" si="0"/>
        <v>N.A.</v>
      </c>
      <c r="R23" s="8" t="str">
        <f t="shared" si="1"/>
        <v>N.A.</v>
      </c>
      <c r="S23" s="8">
        <v>58970</v>
      </c>
      <c r="T23" s="8">
        <f t="shared" si="2"/>
        <v>4914.166666666667</v>
      </c>
      <c r="U23" s="2">
        <f t="shared" si="3"/>
        <v>6.2588235294117653E-2</v>
      </c>
      <c r="V23" s="8">
        <f t="shared" si="14"/>
        <v>62588.23529411765</v>
      </c>
      <c r="W23" s="8">
        <f t="shared" si="4"/>
        <v>9319.2726763129322</v>
      </c>
      <c r="X23" s="32" t="str">
        <f t="shared" si="5"/>
        <v>N.A.</v>
      </c>
      <c r="Y23" s="8" t="str">
        <f t="shared" si="15"/>
        <v>N.A.</v>
      </c>
      <c r="Z23" s="34" t="s">
        <v>50</v>
      </c>
      <c r="AA23" s="8" t="str">
        <f t="shared" si="6"/>
        <v>N.A.</v>
      </c>
      <c r="AB23" s="35" t="str">
        <f t="shared" si="7"/>
        <v>N.A.</v>
      </c>
      <c r="AC23" s="35">
        <v>66.610474991666663</v>
      </c>
      <c r="AD23" s="36">
        <f t="shared" si="16"/>
        <v>66.610474991666663</v>
      </c>
      <c r="AE23" s="37" t="str">
        <f t="shared" si="8"/>
        <v>N.A.</v>
      </c>
      <c r="AG23" s="49">
        <v>6.4763085686313723E-7</v>
      </c>
      <c r="AH23" s="50">
        <f t="shared" si="9"/>
        <v>2.7200495988251763E-2</v>
      </c>
      <c r="AI23" s="51">
        <f t="shared" si="10"/>
        <v>27200.495988251765</v>
      </c>
      <c r="AJ23" s="8">
        <f t="shared" si="11"/>
        <v>4050.1036313656591</v>
      </c>
      <c r="AK23" s="8" t="str">
        <f t="shared" si="12"/>
        <v>N.A.</v>
      </c>
      <c r="AL23" s="37" t="str">
        <f t="shared" si="13"/>
        <v>N.A.</v>
      </c>
    </row>
    <row r="24" spans="1:38" x14ac:dyDescent="0.3">
      <c r="A24" s="5"/>
      <c r="C24" s="2"/>
      <c r="L24" s="30" t="s">
        <v>80</v>
      </c>
      <c r="M24" s="31">
        <v>2.9109803921568625E-4</v>
      </c>
      <c r="N24">
        <v>9.2200000000000006</v>
      </c>
      <c r="O24" s="8">
        <v>173562364</v>
      </c>
      <c r="P24" s="32">
        <v>0.42</v>
      </c>
      <c r="Q24" s="33">
        <f t="shared" si="0"/>
        <v>0.58000000000000007</v>
      </c>
      <c r="R24" s="8">
        <f t="shared" si="1"/>
        <v>100666171.12000002</v>
      </c>
      <c r="S24" s="8">
        <v>8790</v>
      </c>
      <c r="T24" s="8">
        <f t="shared" si="2"/>
        <v>732.5</v>
      </c>
      <c r="U24" s="2">
        <f t="shared" si="3"/>
        <v>12.226117647058823</v>
      </c>
      <c r="V24" s="8">
        <f t="shared" si="14"/>
        <v>12226117.647058822</v>
      </c>
      <c r="W24" s="8">
        <f t="shared" si="4"/>
        <v>13260431.287482454</v>
      </c>
      <c r="X24" s="32">
        <f t="shared" si="5"/>
        <v>0.13172678706211283</v>
      </c>
      <c r="Y24" s="8">
        <f t="shared" si="15"/>
        <v>13260431.287482454</v>
      </c>
      <c r="Z24" s="34">
        <v>4.26</v>
      </c>
      <c r="AA24" s="8">
        <f t="shared" si="6"/>
        <v>3112777.2975310925</v>
      </c>
      <c r="AB24" s="35">
        <f t="shared" si="7"/>
        <v>62.408999999999999</v>
      </c>
      <c r="AC24" s="35">
        <v>13.7255085</v>
      </c>
      <c r="AD24" s="36">
        <f t="shared" si="16"/>
        <v>13.7255085</v>
      </c>
      <c r="AE24" s="37">
        <f t="shared" si="8"/>
        <v>512693415.07044041</v>
      </c>
      <c r="AG24" s="49">
        <v>1.1170592292898039E-4</v>
      </c>
      <c r="AH24" s="50">
        <f t="shared" si="9"/>
        <v>4.6916487630171764</v>
      </c>
      <c r="AI24" s="51">
        <f t="shared" si="10"/>
        <v>4691648.7630171767</v>
      </c>
      <c r="AJ24" s="8">
        <f t="shared" si="11"/>
        <v>5088556.1421010587</v>
      </c>
      <c r="AK24" s="8">
        <f t="shared" si="12"/>
        <v>1194496.7469720796</v>
      </c>
      <c r="AL24" s="37">
        <f t="shared" si="13"/>
        <v>196740903.04545152</v>
      </c>
    </row>
    <row r="25" spans="1:38" x14ac:dyDescent="0.3">
      <c r="A25" s="5"/>
      <c r="C25" s="2"/>
      <c r="L25" s="30" t="s">
        <v>81</v>
      </c>
      <c r="M25" s="31">
        <v>8.4313725490196077E-7</v>
      </c>
      <c r="N25">
        <v>97.27</v>
      </c>
      <c r="O25" s="8">
        <v>282467</v>
      </c>
      <c r="P25" s="32">
        <v>0.32</v>
      </c>
      <c r="Q25" s="33">
        <f t="shared" si="0"/>
        <v>0.67999999999999994</v>
      </c>
      <c r="R25" s="8">
        <f t="shared" si="1"/>
        <v>192077.55999999997</v>
      </c>
      <c r="S25" s="8">
        <v>19260</v>
      </c>
      <c r="T25" s="8">
        <f t="shared" si="2"/>
        <v>1605</v>
      </c>
      <c r="U25" s="2">
        <f t="shared" si="3"/>
        <v>3.5411764705882351E-2</v>
      </c>
      <c r="V25" s="8">
        <f t="shared" si="14"/>
        <v>35411.76470588235</v>
      </c>
      <c r="W25" s="8">
        <f t="shared" si="4"/>
        <v>3640.5638640775524</v>
      </c>
      <c r="X25" s="32">
        <f t="shared" si="5"/>
        <v>1.8953613655221115E-2</v>
      </c>
      <c r="Y25" s="8">
        <f t="shared" si="15"/>
        <v>3640.5638640775524</v>
      </c>
      <c r="Z25" s="34">
        <v>2.85</v>
      </c>
      <c r="AA25" s="8">
        <f t="shared" si="6"/>
        <v>1277.3908295008955</v>
      </c>
      <c r="AB25" s="35">
        <f t="shared" si="7"/>
        <v>91.485000000000014</v>
      </c>
      <c r="AC25" s="35">
        <v>86.442466749999994</v>
      </c>
      <c r="AD25" s="36">
        <f t="shared" si="16"/>
        <v>86.442466749999994</v>
      </c>
      <c r="AE25" s="37">
        <f t="shared" si="8"/>
        <v>1325049.771670633</v>
      </c>
      <c r="AG25" s="49">
        <v>3.6781976695454903E-7</v>
      </c>
      <c r="AH25" s="50">
        <f t="shared" si="9"/>
        <v>1.5448430212091059E-2</v>
      </c>
      <c r="AI25" s="51">
        <f t="shared" si="10"/>
        <v>15448.43021209106</v>
      </c>
      <c r="AJ25" s="8">
        <f t="shared" si="11"/>
        <v>1588.2009059413035</v>
      </c>
      <c r="AK25" s="8">
        <f t="shared" si="12"/>
        <v>557.26347576887838</v>
      </c>
      <c r="AL25" s="37">
        <f t="shared" si="13"/>
        <v>578054.75370168837</v>
      </c>
    </row>
    <row r="26" spans="1:38" x14ac:dyDescent="0.3">
      <c r="A26" s="5"/>
      <c r="L26" s="30" t="s">
        <v>82</v>
      </c>
      <c r="M26" s="31">
        <v>4.0705882352941178E-4</v>
      </c>
      <c r="N26">
        <v>45.81</v>
      </c>
      <c r="O26" s="8">
        <v>9056696</v>
      </c>
      <c r="P26" s="32">
        <v>0.84</v>
      </c>
      <c r="Q26" s="33">
        <f t="shared" si="0"/>
        <v>0.16000000000000003</v>
      </c>
      <c r="R26" s="8">
        <f t="shared" si="1"/>
        <v>1449071.3600000003</v>
      </c>
      <c r="S26" s="8">
        <v>27240</v>
      </c>
      <c r="T26" s="8">
        <f t="shared" si="2"/>
        <v>2270</v>
      </c>
      <c r="U26" s="2">
        <f t="shared" si="3"/>
        <v>17.096470588235295</v>
      </c>
      <c r="V26" s="8">
        <f t="shared" si="14"/>
        <v>17096470.588235296</v>
      </c>
      <c r="W26" s="8">
        <f t="shared" si="4"/>
        <v>3732038.9845525641</v>
      </c>
      <c r="X26" s="32">
        <f t="shared" si="5"/>
        <v>2.5754694265384992</v>
      </c>
      <c r="Y26" s="8">
        <f t="shared" si="15"/>
        <v>1449071.3600000003</v>
      </c>
      <c r="Z26" s="34">
        <v>2.16</v>
      </c>
      <c r="AA26" s="8">
        <f t="shared" si="6"/>
        <v>670866.37037037045</v>
      </c>
      <c r="AB26" s="35">
        <f t="shared" si="7"/>
        <v>98.064000000000007</v>
      </c>
      <c r="AC26" s="35">
        <v>7.032350000000001</v>
      </c>
      <c r="AD26" s="36">
        <f t="shared" si="16"/>
        <v>7.032350000000001</v>
      </c>
      <c r="AE26" s="37">
        <f t="shared" si="8"/>
        <v>56613205.436088905</v>
      </c>
      <c r="AG26" s="49">
        <v>5.6521656672078432E-6</v>
      </c>
      <c r="AH26" s="50">
        <f t="shared" si="9"/>
        <v>0.23739095802272941</v>
      </c>
      <c r="AI26" s="51">
        <f t="shared" si="10"/>
        <v>237390.95802272941</v>
      </c>
      <c r="AJ26" s="8">
        <f t="shared" si="11"/>
        <v>51820.772325415717</v>
      </c>
      <c r="AK26" s="8">
        <f t="shared" si="12"/>
        <v>23991.098298803572</v>
      </c>
      <c r="AL26" s="37">
        <f t="shared" si="13"/>
        <v>2024565.6014590957</v>
      </c>
    </row>
    <row r="27" spans="1:38" x14ac:dyDescent="0.3">
      <c r="A27" s="5"/>
      <c r="L27" s="30" t="s">
        <v>83</v>
      </c>
      <c r="M27" s="31">
        <v>5.9858823529411767E-5</v>
      </c>
      <c r="N27">
        <v>124.78</v>
      </c>
      <c r="O27" s="8">
        <v>11738763</v>
      </c>
      <c r="P27" s="32">
        <v>0.99</v>
      </c>
      <c r="Q27" s="33">
        <f t="shared" si="0"/>
        <v>1.0000000000000009E-2</v>
      </c>
      <c r="R27" s="8">
        <f t="shared" si="1"/>
        <v>117387.63000000011</v>
      </c>
      <c r="S27" s="8">
        <v>67970</v>
      </c>
      <c r="T27" s="8">
        <f t="shared" si="2"/>
        <v>5664.166666666667</v>
      </c>
      <c r="U27" s="2">
        <f t="shared" si="3"/>
        <v>2.5140705882352941</v>
      </c>
      <c r="V27" s="8">
        <f t="shared" si="14"/>
        <v>2514070.588235294</v>
      </c>
      <c r="W27" s="8">
        <f t="shared" si="4"/>
        <v>201480.25230287659</v>
      </c>
      <c r="X27" s="32">
        <f t="shared" si="5"/>
        <v>1.7163669826443928</v>
      </c>
      <c r="Y27" s="8">
        <f t="shared" si="15"/>
        <v>117387.63000000011</v>
      </c>
      <c r="Z27" s="34">
        <v>2.3199999999999998</v>
      </c>
      <c r="AA27" s="8">
        <f t="shared" si="6"/>
        <v>50598.116379310391</v>
      </c>
      <c r="AB27" s="35">
        <f t="shared" si="7"/>
        <v>262.81733333333335</v>
      </c>
      <c r="AC27" s="35">
        <v>58.400181125000003</v>
      </c>
      <c r="AD27" s="36">
        <f t="shared" si="16"/>
        <v>58.400181125000003</v>
      </c>
      <c r="AE27" s="37">
        <f t="shared" si="8"/>
        <v>35459269.933626674</v>
      </c>
      <c r="AG27" s="49">
        <v>1.5158586744598039E-5</v>
      </c>
      <c r="AH27" s="50">
        <f t="shared" si="9"/>
        <v>0.63666064327311767</v>
      </c>
      <c r="AI27" s="51">
        <f t="shared" si="10"/>
        <v>636660.64327311772</v>
      </c>
      <c r="AJ27" s="8">
        <f t="shared" si="11"/>
        <v>51022.651328187028</v>
      </c>
      <c r="AK27" s="8">
        <f t="shared" si="12"/>
        <v>21992.522124218547</v>
      </c>
      <c r="AL27" s="37">
        <f t="shared" si="13"/>
        <v>15412407.305399196</v>
      </c>
    </row>
    <row r="28" spans="1:38" x14ac:dyDescent="0.3">
      <c r="A28" s="5"/>
      <c r="L28" s="30" t="s">
        <v>84</v>
      </c>
      <c r="M28" s="31">
        <v>4.5031372549019605E-5</v>
      </c>
      <c r="N28">
        <v>41.72</v>
      </c>
      <c r="O28" s="8">
        <v>417072</v>
      </c>
      <c r="P28" s="32">
        <v>0.48</v>
      </c>
      <c r="Q28" s="33">
        <f t="shared" si="0"/>
        <v>0.52</v>
      </c>
      <c r="R28" s="8">
        <f t="shared" si="1"/>
        <v>216877.44</v>
      </c>
      <c r="S28" s="8">
        <v>12830</v>
      </c>
      <c r="T28" s="8">
        <f t="shared" si="2"/>
        <v>1069.1666666666667</v>
      </c>
      <c r="U28" s="2">
        <f t="shared" si="3"/>
        <v>1.8913176470588233</v>
      </c>
      <c r="V28" s="8">
        <f t="shared" si="14"/>
        <v>1891317.6470588234</v>
      </c>
      <c r="W28" s="8">
        <f t="shared" si="4"/>
        <v>453335.96525858669</v>
      </c>
      <c r="X28" s="32">
        <f t="shared" si="5"/>
        <v>2.0902864090363051</v>
      </c>
      <c r="Y28" s="8">
        <f t="shared" ref="Y28:Y71" si="17">IF(X28&gt;1,R28,W28)</f>
        <v>216877.44</v>
      </c>
      <c r="Z28" s="34">
        <v>3.75</v>
      </c>
      <c r="AA28" s="8">
        <f t="shared" si="6"/>
        <v>57833.984000000004</v>
      </c>
      <c r="AB28" s="35">
        <f t="shared" si="7"/>
        <v>80.187500000000014</v>
      </c>
      <c r="AC28" s="35">
        <v>43.605126249999998</v>
      </c>
      <c r="AD28" s="36">
        <f>IF(AND(AB28&lt;&gt;0, AC28&lt;&gt;0), MIN(AB28, AC28), MAX(AB28, AC28))</f>
        <v>43.605126249999998</v>
      </c>
      <c r="AE28" s="37">
        <f t="shared" si="8"/>
        <v>30262298.086325761</v>
      </c>
      <c r="AG28" s="49">
        <v>2.4098012325882548E-7</v>
      </c>
      <c r="AH28" s="50">
        <f t="shared" si="9"/>
        <v>1.0121165176870671E-2</v>
      </c>
      <c r="AI28" s="51">
        <f t="shared" si="10"/>
        <v>10121.165176870671</v>
      </c>
      <c r="AJ28" s="8">
        <f t="shared" si="11"/>
        <v>2425.9743952230756</v>
      </c>
      <c r="AK28" s="8">
        <f t="shared" si="12"/>
        <v>646.9265053928201</v>
      </c>
      <c r="AL28" s="37">
        <f t="shared" si="13"/>
        <v>338511.74330550269</v>
      </c>
    </row>
    <row r="29" spans="1:38" x14ac:dyDescent="0.3">
      <c r="A29" s="5"/>
      <c r="L29" s="30" t="s">
        <v>85</v>
      </c>
      <c r="M29" s="31">
        <v>2.2082745098039216E-4</v>
      </c>
      <c r="N29">
        <v>15.54</v>
      </c>
      <c r="O29" s="8">
        <v>14462724</v>
      </c>
      <c r="P29" s="32">
        <v>0.47</v>
      </c>
      <c r="Q29" s="33">
        <f t="shared" si="0"/>
        <v>0.53</v>
      </c>
      <c r="R29" s="8">
        <f t="shared" si="1"/>
        <v>7665243.7200000007</v>
      </c>
      <c r="S29" s="8">
        <v>3800</v>
      </c>
      <c r="T29" s="8">
        <f t="shared" si="2"/>
        <v>316.66666666666669</v>
      </c>
      <c r="U29" s="2">
        <f t="shared" si="3"/>
        <v>9.2747529411764713</v>
      </c>
      <c r="V29" s="8">
        <f t="shared" si="14"/>
        <v>9274752.9411764722</v>
      </c>
      <c r="W29" s="8">
        <f t="shared" si="4"/>
        <v>5968309.4859565459</v>
      </c>
      <c r="X29" s="32">
        <f t="shared" si="5"/>
        <v>0.7786196635058259</v>
      </c>
      <c r="Y29" s="8">
        <f t="shared" si="17"/>
        <v>5968309.4859565459</v>
      </c>
      <c r="Z29" s="34">
        <v>5.19</v>
      </c>
      <c r="AA29" s="8">
        <f t="shared" si="6"/>
        <v>1149963.2920918199</v>
      </c>
      <c r="AB29" s="35">
        <f t="shared" si="7"/>
        <v>32.870000000000005</v>
      </c>
      <c r="AC29" s="35">
        <v>55.112838750000002</v>
      </c>
      <c r="AD29" s="36">
        <f>IF(AND(AB29&lt;&gt;0, AC29&lt;&gt;0), MIN(AB29, AC29), MAX(AB29, AC29))</f>
        <v>32.870000000000005</v>
      </c>
      <c r="AE29" s="37">
        <f t="shared" si="8"/>
        <v>453591520.93269753</v>
      </c>
      <c r="AG29" s="49">
        <v>3.9331555767672548E-6</v>
      </c>
      <c r="AH29" s="50">
        <f t="shared" si="9"/>
        <v>0.1651925342242247</v>
      </c>
      <c r="AI29" s="51">
        <f t="shared" si="10"/>
        <v>165192.53422422468</v>
      </c>
      <c r="AJ29" s="8">
        <f t="shared" si="11"/>
        <v>106301.50207479065</v>
      </c>
      <c r="AK29" s="8">
        <f t="shared" si="12"/>
        <v>20481.984985508796</v>
      </c>
      <c r="AL29" s="37">
        <f t="shared" si="13"/>
        <v>8078914.1576840896</v>
      </c>
    </row>
    <row r="30" spans="1:38" x14ac:dyDescent="0.3">
      <c r="A30" s="5"/>
      <c r="L30" s="30" t="s">
        <v>86</v>
      </c>
      <c r="M30" s="31">
        <v>1.0588235294117647E-7</v>
      </c>
      <c r="N30">
        <v>107.4</v>
      </c>
      <c r="O30" s="8">
        <v>64636</v>
      </c>
      <c r="P30" s="32">
        <v>0.93</v>
      </c>
      <c r="Q30" s="33">
        <f t="shared" si="0"/>
        <v>6.9999999999999951E-2</v>
      </c>
      <c r="R30" s="8">
        <f t="shared" si="1"/>
        <v>4524.5199999999968</v>
      </c>
      <c r="S30" s="8">
        <v>110730</v>
      </c>
      <c r="T30" s="8">
        <f t="shared" si="2"/>
        <v>9227.5</v>
      </c>
      <c r="U30" s="2">
        <f t="shared" si="3"/>
        <v>4.4470588235294116E-3</v>
      </c>
      <c r="V30" s="8">
        <f t="shared" si="14"/>
        <v>4447.0588235294117</v>
      </c>
      <c r="W30" s="8">
        <f t="shared" si="4"/>
        <v>414.06506736772917</v>
      </c>
      <c r="X30" s="32">
        <f t="shared" si="5"/>
        <v>9.1515799989331348E-2</v>
      </c>
      <c r="Y30" s="8">
        <f t="shared" si="17"/>
        <v>414.06506736772917</v>
      </c>
      <c r="Z30" s="34">
        <v>2.2599999999999998</v>
      </c>
      <c r="AA30" s="8">
        <f t="shared" si="6"/>
        <v>183.21463157864125</v>
      </c>
      <c r="AB30" s="35">
        <f t="shared" si="7"/>
        <v>417.08299999999997</v>
      </c>
      <c r="AC30" s="35">
        <v>185</v>
      </c>
      <c r="AD30" s="36">
        <f>IF(AND(AB30&lt;&gt;0, AC30&lt;&gt;0), MIN(AB30, AC30), MAX(AB30, AC30))</f>
        <v>185</v>
      </c>
      <c r="AE30" s="37">
        <f t="shared" si="8"/>
        <v>406736.48210458359</v>
      </c>
      <c r="AG30" s="49">
        <v>8.228872081937255E-8</v>
      </c>
      <c r="AH30" s="50">
        <f t="shared" si="9"/>
        <v>3.4561262744136471E-3</v>
      </c>
      <c r="AI30" s="51">
        <f t="shared" si="10"/>
        <v>3456.126274413647</v>
      </c>
      <c r="AJ30" s="8">
        <f t="shared" si="11"/>
        <v>321.79946689140104</v>
      </c>
      <c r="AK30" s="8">
        <f t="shared" si="12"/>
        <v>142.38914464221287</v>
      </c>
      <c r="AL30" s="37">
        <f t="shared" si="13"/>
        <v>316103.90110571258</v>
      </c>
    </row>
    <row r="31" spans="1:38" x14ac:dyDescent="0.3">
      <c r="A31" s="5"/>
      <c r="L31" s="30" t="s">
        <v>87</v>
      </c>
      <c r="M31" s="31">
        <v>7.5282352941176476E-5</v>
      </c>
      <c r="N31">
        <v>21.24</v>
      </c>
      <c r="O31" s="8">
        <v>791524</v>
      </c>
      <c r="P31" s="32">
        <v>0.49</v>
      </c>
      <c r="Q31" s="33">
        <f t="shared" si="0"/>
        <v>0.51</v>
      </c>
      <c r="R31" s="8">
        <f t="shared" si="1"/>
        <v>403677.24</v>
      </c>
      <c r="S31" s="8">
        <v>14280</v>
      </c>
      <c r="T31" s="8">
        <f t="shared" si="2"/>
        <v>1190</v>
      </c>
      <c r="U31" s="2">
        <f t="shared" si="3"/>
        <v>3.1618588235294118</v>
      </c>
      <c r="V31" s="8">
        <f t="shared" si="14"/>
        <v>3161858.823529412</v>
      </c>
      <c r="W31" s="8">
        <f t="shared" si="4"/>
        <v>1488634.0977068795</v>
      </c>
      <c r="X31" s="32">
        <f t="shared" si="5"/>
        <v>3.687683996518802</v>
      </c>
      <c r="Y31" s="8">
        <f t="shared" si="17"/>
        <v>403677.24</v>
      </c>
      <c r="Z31" s="34">
        <v>4.59</v>
      </c>
      <c r="AA31" s="8">
        <f t="shared" si="6"/>
        <v>87947.111111111109</v>
      </c>
      <c r="AB31" s="35">
        <f t="shared" si="7"/>
        <v>109.242</v>
      </c>
      <c r="AC31" s="35">
        <v>117.75278599999999</v>
      </c>
      <c r="AD31" s="36">
        <f>IF(AND(AB31&lt;&gt;0, AC31&lt;&gt;0), MIN(AB31, AC31), MAX(AB31, AC31))</f>
        <v>109.242</v>
      </c>
      <c r="AE31" s="37">
        <f t="shared" si="8"/>
        <v>115290219.74400002</v>
      </c>
      <c r="AG31" s="49">
        <v>5.6083859547098044E-8</v>
      </c>
      <c r="AH31" s="50">
        <f t="shared" si="9"/>
        <v>2.3555221009781179E-3</v>
      </c>
      <c r="AI31" s="51">
        <f t="shared" si="10"/>
        <v>2355.522100978118</v>
      </c>
      <c r="AJ31" s="8">
        <f t="shared" si="11"/>
        <v>1109.0028724002441</v>
      </c>
      <c r="AK31" s="8">
        <f t="shared" si="12"/>
        <v>241.61282623099001</v>
      </c>
      <c r="AL31" s="37">
        <f t="shared" si="13"/>
        <v>316731.22035750974</v>
      </c>
    </row>
    <row r="32" spans="1:38" x14ac:dyDescent="0.3">
      <c r="A32" s="5"/>
      <c r="L32" s="30" t="s">
        <v>88</v>
      </c>
      <c r="M32" s="31">
        <v>2.1540803921568626E-3</v>
      </c>
      <c r="N32">
        <v>20.14</v>
      </c>
      <c r="O32" s="8">
        <v>12413315</v>
      </c>
      <c r="P32" s="32">
        <v>0.7</v>
      </c>
      <c r="Q32" s="33">
        <f t="shared" si="0"/>
        <v>0.30000000000000004</v>
      </c>
      <c r="R32" s="8">
        <f t="shared" si="1"/>
        <v>3723994.5000000005</v>
      </c>
      <c r="S32" s="8">
        <v>10070</v>
      </c>
      <c r="T32" s="8">
        <f t="shared" si="2"/>
        <v>839.16666666666663</v>
      </c>
      <c r="U32" s="2">
        <f t="shared" si="3"/>
        <v>90.471376470588226</v>
      </c>
      <c r="V32" s="8">
        <f t="shared" si="14"/>
        <v>90471376.470588222</v>
      </c>
      <c r="W32" s="8">
        <f t="shared" si="4"/>
        <v>44921239.558385417</v>
      </c>
      <c r="X32" s="32">
        <f t="shared" si="5"/>
        <v>12.062649275767033</v>
      </c>
      <c r="Y32" s="8">
        <f t="shared" si="17"/>
        <v>3723994.5000000005</v>
      </c>
      <c r="Z32" s="34">
        <v>3.53</v>
      </c>
      <c r="AA32" s="8">
        <f t="shared" si="6"/>
        <v>1054955.9490084988</v>
      </c>
      <c r="AB32" s="35">
        <f t="shared" si="7"/>
        <v>59.245166666666655</v>
      </c>
      <c r="AC32" s="35">
        <v>39.241660150000001</v>
      </c>
      <c r="AD32" s="36">
        <f>IF(AND(AB32&lt;&gt;0, AC32&lt;&gt;0), MIN(AB32, AC32), MAX(AB32, AC32))</f>
        <v>39.241660150000001</v>
      </c>
      <c r="AE32" s="37">
        <f t="shared" si="8"/>
        <v>496778673.89054686</v>
      </c>
      <c r="AG32" s="49">
        <v>3.4657236147490194E-6</v>
      </c>
      <c r="AH32" s="50">
        <f t="shared" si="9"/>
        <v>0.14556039181945882</v>
      </c>
      <c r="AI32" s="51">
        <f t="shared" si="10"/>
        <v>145560.3918194588</v>
      </c>
      <c r="AJ32" s="8">
        <f t="shared" si="11"/>
        <v>72274.275977884216</v>
      </c>
      <c r="AK32" s="8">
        <f t="shared" si="12"/>
        <v>20474.299143876549</v>
      </c>
      <c r="AL32" s="37">
        <f t="shared" si="13"/>
        <v>9641345.8657612745</v>
      </c>
    </row>
    <row r="33" spans="1:38" x14ac:dyDescent="0.3">
      <c r="A33" s="5"/>
      <c r="L33" s="30" t="s">
        <v>89</v>
      </c>
      <c r="M33" s="31" t="s">
        <v>50</v>
      </c>
      <c r="N33">
        <v>25.86</v>
      </c>
      <c r="O33" s="8" t="s">
        <v>50</v>
      </c>
      <c r="P33" s="32" t="s">
        <v>50</v>
      </c>
      <c r="Q33" s="33" t="str">
        <f t="shared" si="0"/>
        <v>N.A.</v>
      </c>
      <c r="R33" s="8" t="str">
        <f t="shared" si="1"/>
        <v>N.A.</v>
      </c>
      <c r="S33" s="8" t="s">
        <v>50</v>
      </c>
      <c r="T33" s="8" t="str">
        <f t="shared" si="2"/>
        <v>N.A.</v>
      </c>
      <c r="U33" s="2" t="str">
        <f t="shared" si="3"/>
        <v>N.A.</v>
      </c>
      <c r="V33" s="8" t="str">
        <f t="shared" si="14"/>
        <v>N.A.</v>
      </c>
      <c r="W33" s="8" t="str">
        <f t="shared" si="4"/>
        <v>N.A.</v>
      </c>
      <c r="X33" s="32" t="str">
        <f t="shared" si="5"/>
        <v>N.A.</v>
      </c>
      <c r="Y33" s="8" t="str">
        <f t="shared" si="17"/>
        <v>N.A.</v>
      </c>
      <c r="Z33" s="34" t="s">
        <v>50</v>
      </c>
      <c r="AA33" s="8" t="str">
        <f t="shared" si="6"/>
        <v>N.A.</v>
      </c>
      <c r="AB33" s="35" t="str">
        <f t="shared" si="7"/>
        <v>N.A.</v>
      </c>
      <c r="AC33" s="35" t="s">
        <v>50</v>
      </c>
      <c r="AD33" s="36" t="s">
        <v>50</v>
      </c>
      <c r="AE33" s="37" t="str">
        <f t="shared" si="8"/>
        <v>N.A.</v>
      </c>
      <c r="AG33" s="49" t="s">
        <v>50</v>
      </c>
      <c r="AH33" s="50" t="str">
        <f t="shared" si="9"/>
        <v>N.A.</v>
      </c>
      <c r="AI33" s="51" t="str">
        <f t="shared" si="10"/>
        <v>N.A.</v>
      </c>
      <c r="AJ33" s="8" t="str">
        <f t="shared" si="11"/>
        <v>N.A.</v>
      </c>
      <c r="AK33" s="8" t="str">
        <f t="shared" si="12"/>
        <v>N.A.</v>
      </c>
      <c r="AL33" s="37" t="str">
        <f t="shared" si="13"/>
        <v>N.A.</v>
      </c>
    </row>
    <row r="34" spans="1:38" x14ac:dyDescent="0.3">
      <c r="A34" s="5"/>
      <c r="L34" s="30" t="s">
        <v>90</v>
      </c>
      <c r="M34" s="31">
        <v>1.0038627450980392E-4</v>
      </c>
      <c r="N34">
        <v>45.51</v>
      </c>
      <c r="O34" s="8">
        <v>3164253</v>
      </c>
      <c r="P34" s="32">
        <v>0.56000000000000005</v>
      </c>
      <c r="Q34" s="33">
        <f t="shared" si="0"/>
        <v>0.43999999999999995</v>
      </c>
      <c r="R34" s="8">
        <f t="shared" si="1"/>
        <v>1392271.3199999998</v>
      </c>
      <c r="S34" s="8">
        <v>20820</v>
      </c>
      <c r="T34" s="8">
        <f t="shared" si="2"/>
        <v>1735</v>
      </c>
      <c r="U34" s="2">
        <f t="shared" si="3"/>
        <v>4.2162235294117645</v>
      </c>
      <c r="V34" s="8">
        <f t="shared" si="14"/>
        <v>4216223.5294117648</v>
      </c>
      <c r="W34" s="8">
        <f t="shared" si="4"/>
        <v>926438.92098698416</v>
      </c>
      <c r="X34" s="32">
        <f t="shared" si="5"/>
        <v>0.66541550319874743</v>
      </c>
      <c r="Y34" s="8">
        <f t="shared" si="17"/>
        <v>926438.92098698416</v>
      </c>
      <c r="Z34" s="34">
        <v>3.5</v>
      </c>
      <c r="AA34" s="8">
        <f t="shared" si="6"/>
        <v>264696.83456770977</v>
      </c>
      <c r="AB34" s="35">
        <f t="shared" si="7"/>
        <v>121.45000000000002</v>
      </c>
      <c r="AC34" s="35">
        <v>20.719419123000002</v>
      </c>
      <c r="AD34" s="36">
        <f t="shared" ref="AD34:AD53" si="18">IF(AND(AB34&lt;&gt;0, AC34&lt;&gt;0), MIN(AB34, AC34), MAX(AB34, AC34))</f>
        <v>20.719419123000002</v>
      </c>
      <c r="AE34" s="37">
        <f t="shared" si="8"/>
        <v>65812375.871277288</v>
      </c>
      <c r="AG34" s="49">
        <v>3.2194660944352943E-6</v>
      </c>
      <c r="AH34" s="50">
        <f t="shared" si="9"/>
        <v>0.13521757596628237</v>
      </c>
      <c r="AI34" s="51">
        <f t="shared" si="10"/>
        <v>135217.57596628237</v>
      </c>
      <c r="AJ34" s="8">
        <f t="shared" si="11"/>
        <v>29711.618537965805</v>
      </c>
      <c r="AK34" s="8">
        <f t="shared" si="12"/>
        <v>8489.0338679902306</v>
      </c>
      <c r="AL34" s="37">
        <f t="shared" si="13"/>
        <v>2110654.2079227776</v>
      </c>
    </row>
    <row r="35" spans="1:38" x14ac:dyDescent="0.3">
      <c r="A35" s="5"/>
      <c r="L35" s="30" t="s">
        <v>91</v>
      </c>
      <c r="M35" s="31">
        <v>1.1406470588235294E-3</v>
      </c>
      <c r="N35">
        <v>29.52</v>
      </c>
      <c r="O35" s="8">
        <v>2521139</v>
      </c>
      <c r="P35" s="32">
        <v>0.75</v>
      </c>
      <c r="Q35" s="33">
        <f t="shared" si="0"/>
        <v>0.25</v>
      </c>
      <c r="R35" s="8">
        <f t="shared" si="1"/>
        <v>630284.75</v>
      </c>
      <c r="S35" s="8">
        <v>20010</v>
      </c>
      <c r="T35" s="8">
        <f t="shared" si="2"/>
        <v>1667.5</v>
      </c>
      <c r="U35" s="2">
        <f t="shared" si="3"/>
        <v>47.907176470588233</v>
      </c>
      <c r="V35" s="8">
        <f t="shared" si="14"/>
        <v>47907176.47058823</v>
      </c>
      <c r="W35" s="8">
        <f t="shared" si="4"/>
        <v>16228718.316594929</v>
      </c>
      <c r="X35" s="32">
        <f t="shared" si="5"/>
        <v>25.748232551390348</v>
      </c>
      <c r="Y35" s="8">
        <f t="shared" si="17"/>
        <v>630284.75</v>
      </c>
      <c r="Z35">
        <v>3.45</v>
      </c>
      <c r="AA35" s="8">
        <f t="shared" si="6"/>
        <v>182691.23188405795</v>
      </c>
      <c r="AB35" s="35">
        <f t="shared" si="7"/>
        <v>115.0575</v>
      </c>
      <c r="AC35" s="35">
        <v>68.920975499999997</v>
      </c>
      <c r="AD35" s="36">
        <f t="shared" si="18"/>
        <v>68.920975499999997</v>
      </c>
      <c r="AE35" s="37">
        <f t="shared" si="8"/>
        <v>151095095.00095174</v>
      </c>
      <c r="AG35" s="49">
        <v>1.5771490069294116E-6</v>
      </c>
      <c r="AH35" s="50">
        <f t="shared" si="9"/>
        <v>6.6240258291035289E-2</v>
      </c>
      <c r="AI35" s="51">
        <f t="shared" si="10"/>
        <v>66240.258291035294</v>
      </c>
      <c r="AJ35" s="8">
        <f t="shared" si="11"/>
        <v>22439.111887207077</v>
      </c>
      <c r="AK35" s="8">
        <f t="shared" si="12"/>
        <v>6504.0904020890075</v>
      </c>
      <c r="AL35" s="37">
        <f t="shared" si="13"/>
        <v>5379219.0630259402</v>
      </c>
    </row>
    <row r="36" spans="1:38" x14ac:dyDescent="0.3">
      <c r="A36" s="5"/>
      <c r="L36" s="30" t="s">
        <v>92</v>
      </c>
      <c r="M36" s="31">
        <v>1.6697588235294117E-2</v>
      </c>
      <c r="N36">
        <v>92.83</v>
      </c>
      <c r="O36" s="8">
        <v>211998573</v>
      </c>
      <c r="P36" s="32">
        <v>0.91</v>
      </c>
      <c r="Q36" s="33">
        <f t="shared" si="0"/>
        <v>8.9999999999999969E-2</v>
      </c>
      <c r="R36" s="8">
        <f t="shared" si="1"/>
        <v>19079871.569999993</v>
      </c>
      <c r="S36" s="8">
        <v>19330</v>
      </c>
      <c r="T36" s="8">
        <f t="shared" si="2"/>
        <v>1610.8333333333333</v>
      </c>
      <c r="U36" s="2">
        <f t="shared" si="3"/>
        <v>701.29870588235292</v>
      </c>
      <c r="V36" s="8">
        <f t="shared" si="14"/>
        <v>701298705.88235295</v>
      </c>
      <c r="W36" s="8">
        <f t="shared" si="4"/>
        <v>75546558.858381227</v>
      </c>
      <c r="X36" s="32">
        <f t="shared" si="5"/>
        <v>3.9594899043852032</v>
      </c>
      <c r="Y36" s="8">
        <f t="shared" si="17"/>
        <v>19079871.569999993</v>
      </c>
      <c r="Z36" s="34">
        <v>3.31</v>
      </c>
      <c r="AA36" s="8">
        <f t="shared" si="6"/>
        <v>5764311.6525679734</v>
      </c>
      <c r="AB36" s="35">
        <f t="shared" si="7"/>
        <v>106.63716666666667</v>
      </c>
      <c r="AC36" s="35">
        <v>21.176363701</v>
      </c>
      <c r="AD36" s="36">
        <f t="shared" si="18"/>
        <v>21.176363701</v>
      </c>
      <c r="AE36" s="37">
        <f t="shared" si="8"/>
        <v>1464805920.488301</v>
      </c>
      <c r="AG36" s="49">
        <v>8.9908509044996077E-5</v>
      </c>
      <c r="AH36" s="50">
        <f t="shared" si="9"/>
        <v>3.7761573798898351</v>
      </c>
      <c r="AI36" s="51">
        <f t="shared" si="10"/>
        <v>3776157.3798898351</v>
      </c>
      <c r="AJ36" s="8">
        <f t="shared" si="11"/>
        <v>406782.00795969355</v>
      </c>
      <c r="AK36" s="8">
        <f t="shared" si="12"/>
        <v>122894.86645307962</v>
      </c>
      <c r="AL36" s="37">
        <f t="shared" si="13"/>
        <v>31229596.667954855</v>
      </c>
    </row>
    <row r="37" spans="1:38" x14ac:dyDescent="0.3">
      <c r="A37" s="5"/>
      <c r="L37" s="30" t="s">
        <v>93</v>
      </c>
      <c r="M37" s="31">
        <v>1.1764705882352942E-7</v>
      </c>
      <c r="N37">
        <v>2.38</v>
      </c>
      <c r="O37" s="8" t="s">
        <v>50</v>
      </c>
      <c r="P37" s="32" t="s">
        <v>50</v>
      </c>
      <c r="Q37" s="33" t="str">
        <f t="shared" si="0"/>
        <v>N.A.</v>
      </c>
      <c r="R37" s="8" t="str">
        <f t="shared" si="1"/>
        <v>N.A.</v>
      </c>
      <c r="S37" s="8" t="s">
        <v>50</v>
      </c>
      <c r="T37" s="8" t="str">
        <f t="shared" si="2"/>
        <v>N.A.</v>
      </c>
      <c r="U37" s="2">
        <f t="shared" si="3"/>
        <v>4.9411764705882353E-3</v>
      </c>
      <c r="V37" s="8">
        <f t="shared" si="14"/>
        <v>4941.1764705882351</v>
      </c>
      <c r="W37" s="8">
        <f t="shared" si="4"/>
        <v>9882.3529411764703</v>
      </c>
      <c r="X37" s="32" t="str">
        <f t="shared" si="5"/>
        <v>N.A.</v>
      </c>
      <c r="Y37" s="8" t="str">
        <f t="shared" si="17"/>
        <v>N.A.</v>
      </c>
      <c r="Z37" s="34" t="s">
        <v>50</v>
      </c>
      <c r="AA37" s="8" t="str">
        <f t="shared" si="6"/>
        <v>N.A.</v>
      </c>
      <c r="AB37" s="35" t="str">
        <f t="shared" si="7"/>
        <v>N.A.</v>
      </c>
      <c r="AC37" s="35">
        <v>167.33333333333331</v>
      </c>
      <c r="AD37" s="36">
        <f t="shared" si="18"/>
        <v>167.33333333333331</v>
      </c>
      <c r="AE37" s="37" t="str">
        <f t="shared" si="8"/>
        <v>N.A.</v>
      </c>
      <c r="AG37" s="49" t="s">
        <v>50</v>
      </c>
      <c r="AH37" s="50" t="str">
        <f t="shared" si="9"/>
        <v>N.A.</v>
      </c>
      <c r="AI37" s="51" t="str">
        <f t="shared" si="10"/>
        <v>N.A.</v>
      </c>
      <c r="AJ37" s="8" t="str">
        <f t="shared" si="11"/>
        <v>N.A.</v>
      </c>
      <c r="AK37" s="8" t="str">
        <f t="shared" si="12"/>
        <v>N.A.</v>
      </c>
      <c r="AL37" s="37" t="str">
        <f t="shared" si="13"/>
        <v>N.A.</v>
      </c>
    </row>
    <row r="38" spans="1:38" x14ac:dyDescent="0.3">
      <c r="A38" s="5"/>
      <c r="L38" s="30" t="s">
        <v>94</v>
      </c>
      <c r="M38" s="31">
        <v>2.9607843137254903E-7</v>
      </c>
      <c r="N38">
        <v>79.260000000000005</v>
      </c>
      <c r="O38" s="8">
        <v>39471</v>
      </c>
      <c r="P38" s="32">
        <v>0.43</v>
      </c>
      <c r="Q38" s="33">
        <f t="shared" si="0"/>
        <v>0.57000000000000006</v>
      </c>
      <c r="R38" s="8">
        <f t="shared" si="1"/>
        <v>22498.47</v>
      </c>
      <c r="S38" s="8">
        <v>0</v>
      </c>
      <c r="T38" s="8">
        <f t="shared" si="2"/>
        <v>0</v>
      </c>
      <c r="U38" s="2">
        <f t="shared" si="3"/>
        <v>1.243529411764706E-2</v>
      </c>
      <c r="V38" s="8">
        <f t="shared" si="14"/>
        <v>12435.294117647059</v>
      </c>
      <c r="W38" s="8">
        <f t="shared" si="4"/>
        <v>1568.9243146160811</v>
      </c>
      <c r="X38" s="32">
        <f t="shared" si="5"/>
        <v>6.9734711498874419E-2</v>
      </c>
      <c r="Y38" s="8">
        <f t="shared" si="17"/>
        <v>1568.9243146160811</v>
      </c>
      <c r="Z38">
        <v>3.45</v>
      </c>
      <c r="AA38" s="8">
        <f t="shared" si="6"/>
        <v>454.76067090321192</v>
      </c>
      <c r="AB38" s="35">
        <f t="shared" si="7"/>
        <v>0</v>
      </c>
      <c r="AC38" s="35">
        <v>189</v>
      </c>
      <c r="AD38" s="36">
        <f t="shared" si="18"/>
        <v>189</v>
      </c>
      <c r="AE38" s="37">
        <f t="shared" si="8"/>
        <v>1031397.2016084846</v>
      </c>
      <c r="AG38" s="49">
        <v>2.8325726038980394E-8</v>
      </c>
      <c r="AH38" s="50">
        <f t="shared" si="9"/>
        <v>1.1896804936371765E-3</v>
      </c>
      <c r="AI38" s="51">
        <f t="shared" si="10"/>
        <v>1189.6804936371766</v>
      </c>
      <c r="AJ38" s="8">
        <f t="shared" si="11"/>
        <v>150.09847257597482</v>
      </c>
      <c r="AK38" s="8">
        <f t="shared" si="12"/>
        <v>43.506803645210091</v>
      </c>
      <c r="AL38" s="37">
        <f t="shared" si="13"/>
        <v>98673.430667336477</v>
      </c>
    </row>
    <row r="39" spans="1:38" x14ac:dyDescent="0.3">
      <c r="A39" s="5"/>
      <c r="L39" s="30" t="s">
        <v>95</v>
      </c>
      <c r="M39" s="31">
        <v>1.130392156862745E-5</v>
      </c>
      <c r="N39">
        <v>62.61</v>
      </c>
      <c r="O39" s="8">
        <v>462721</v>
      </c>
      <c r="P39" s="32">
        <v>0.8</v>
      </c>
      <c r="Q39" s="33">
        <f t="shared" si="0"/>
        <v>0.19999999999999996</v>
      </c>
      <c r="R39" s="8">
        <f t="shared" si="1"/>
        <v>92544.199999999983</v>
      </c>
      <c r="S39" s="8" t="s">
        <v>50</v>
      </c>
      <c r="T39" s="8" t="str">
        <f t="shared" si="2"/>
        <v>N.A.</v>
      </c>
      <c r="U39" s="2">
        <f t="shared" si="3"/>
        <v>0.47476470588235292</v>
      </c>
      <c r="V39" s="8">
        <f t="shared" si="14"/>
        <v>474764.70588235289</v>
      </c>
      <c r="W39" s="8">
        <f t="shared" si="4"/>
        <v>75828.894087582317</v>
      </c>
      <c r="X39" s="32">
        <f t="shared" si="5"/>
        <v>0.8193802970643469</v>
      </c>
      <c r="Y39" s="8">
        <f t="shared" si="17"/>
        <v>75828.894087582317</v>
      </c>
      <c r="Z39">
        <v>3.45</v>
      </c>
      <c r="AA39" s="8">
        <f t="shared" si="6"/>
        <v>21979.389590603569</v>
      </c>
      <c r="AB39" s="35" t="str">
        <f t="shared" si="7"/>
        <v>N.A.</v>
      </c>
      <c r="AC39" s="35">
        <v>45.987018749999997</v>
      </c>
      <c r="AD39" s="36">
        <f t="shared" si="18"/>
        <v>45.987018749999997</v>
      </c>
      <c r="AE39" s="37">
        <f t="shared" si="8"/>
        <v>12129199.214599691</v>
      </c>
      <c r="AG39" s="49" t="s">
        <v>50</v>
      </c>
      <c r="AH39" s="50" t="str">
        <f t="shared" si="9"/>
        <v>N.A.</v>
      </c>
      <c r="AI39" s="51" t="str">
        <f t="shared" si="10"/>
        <v>N.A.</v>
      </c>
      <c r="AJ39" s="8" t="str">
        <f t="shared" si="11"/>
        <v>N.A.</v>
      </c>
      <c r="AK39" s="8" t="str">
        <f t="shared" si="12"/>
        <v>N.A.</v>
      </c>
      <c r="AL39" s="37" t="str">
        <f t="shared" si="13"/>
        <v>N.A.</v>
      </c>
    </row>
    <row r="40" spans="1:38" x14ac:dyDescent="0.3">
      <c r="A40" s="5"/>
      <c r="L40" s="30" t="s">
        <v>96</v>
      </c>
      <c r="M40" s="31">
        <v>2.1740980392156862E-4</v>
      </c>
      <c r="N40">
        <v>67.47</v>
      </c>
      <c r="O40" s="8">
        <v>6757689</v>
      </c>
      <c r="P40" s="32">
        <v>0.77</v>
      </c>
      <c r="Q40" s="33">
        <f t="shared" si="0"/>
        <v>0.22999999999999998</v>
      </c>
      <c r="R40" s="8">
        <f t="shared" si="1"/>
        <v>1554268.47</v>
      </c>
      <c r="S40" s="8">
        <v>32940</v>
      </c>
      <c r="T40" s="8">
        <f t="shared" si="2"/>
        <v>2745</v>
      </c>
      <c r="U40" s="2">
        <f t="shared" si="3"/>
        <v>9.1312117647058813</v>
      </c>
      <c r="V40" s="8">
        <f t="shared" si="14"/>
        <v>9131211.7647058815</v>
      </c>
      <c r="W40" s="8">
        <f t="shared" si="4"/>
        <v>1353373.6126731706</v>
      </c>
      <c r="X40" s="32">
        <f t="shared" si="5"/>
        <v>0.87074635997291427</v>
      </c>
      <c r="Y40" s="8">
        <f t="shared" si="17"/>
        <v>1353373.6126731706</v>
      </c>
      <c r="Z40">
        <v>3.45</v>
      </c>
      <c r="AA40" s="8">
        <f t="shared" si="6"/>
        <v>392282.20657193352</v>
      </c>
      <c r="AB40" s="35">
        <f t="shared" si="7"/>
        <v>189.405</v>
      </c>
      <c r="AC40" s="35">
        <v>10.471032054399998</v>
      </c>
      <c r="AD40" s="36">
        <f t="shared" si="18"/>
        <v>10.471032054399998</v>
      </c>
      <c r="AE40" s="37">
        <f t="shared" si="8"/>
        <v>49291194.712625727</v>
      </c>
      <c r="AG40" s="49">
        <v>4.1359690066405105E-6</v>
      </c>
      <c r="AH40" s="50">
        <f t="shared" si="9"/>
        <v>0.17371069827890145</v>
      </c>
      <c r="AI40" s="51">
        <f t="shared" si="10"/>
        <v>173710.69827890146</v>
      </c>
      <c r="AJ40" s="8">
        <f t="shared" si="11"/>
        <v>25746.361090692375</v>
      </c>
      <c r="AK40" s="8">
        <f t="shared" si="12"/>
        <v>7462.7133596209778</v>
      </c>
      <c r="AL40" s="37">
        <f t="shared" si="13"/>
        <v>937707.72961668426</v>
      </c>
    </row>
    <row r="41" spans="1:38" x14ac:dyDescent="0.3">
      <c r="A41" s="5"/>
      <c r="L41" s="30" t="s">
        <v>97</v>
      </c>
      <c r="M41" s="31">
        <v>5.3764705882352942E-4</v>
      </c>
      <c r="N41">
        <v>15.91</v>
      </c>
      <c r="O41" s="8">
        <v>23548781</v>
      </c>
      <c r="P41" s="32">
        <v>0.33</v>
      </c>
      <c r="Q41" s="33">
        <f t="shared" si="0"/>
        <v>0.66999999999999993</v>
      </c>
      <c r="R41" s="8">
        <f t="shared" si="1"/>
        <v>15777683.269999998</v>
      </c>
      <c r="S41" s="8">
        <v>2530</v>
      </c>
      <c r="T41" s="8">
        <f t="shared" si="2"/>
        <v>210.83333333333334</v>
      </c>
      <c r="U41" s="2">
        <f t="shared" si="3"/>
        <v>22.581176470588236</v>
      </c>
      <c r="V41" s="8">
        <f t="shared" si="14"/>
        <v>22581176.470588237</v>
      </c>
      <c r="W41" s="8">
        <f t="shared" si="4"/>
        <v>14193071.320294302</v>
      </c>
      <c r="X41" s="32">
        <f t="shared" si="5"/>
        <v>0.89956624666698004</v>
      </c>
      <c r="Y41" s="8">
        <f t="shared" si="17"/>
        <v>14193071.320294302</v>
      </c>
      <c r="Z41" s="34">
        <v>5.92</v>
      </c>
      <c r="AA41" s="8">
        <f t="shared" si="6"/>
        <v>2397478.2635632269</v>
      </c>
      <c r="AB41" s="35">
        <f t="shared" si="7"/>
        <v>24.962666666666667</v>
      </c>
      <c r="AC41" s="35">
        <v>44.743460200000001</v>
      </c>
      <c r="AD41" s="36">
        <f t="shared" si="18"/>
        <v>24.962666666666667</v>
      </c>
      <c r="AE41" s="37">
        <f t="shared" si="8"/>
        <v>718169408.8068918</v>
      </c>
      <c r="AG41" s="49">
        <v>3.1358728268686274E-6</v>
      </c>
      <c r="AH41" s="50">
        <f t="shared" si="9"/>
        <v>0.13170665872848236</v>
      </c>
      <c r="AI41" s="51">
        <f t="shared" si="10"/>
        <v>131706.65872848238</v>
      </c>
      <c r="AJ41" s="8">
        <f t="shared" si="11"/>
        <v>82782.312211491109</v>
      </c>
      <c r="AK41" s="8">
        <f t="shared" si="12"/>
        <v>13983.498684373499</v>
      </c>
      <c r="AL41" s="37">
        <f t="shared" si="13"/>
        <v>4188784.9979014504</v>
      </c>
    </row>
    <row r="42" spans="1:38" x14ac:dyDescent="0.3">
      <c r="A42" s="5"/>
      <c r="L42" s="30" t="s">
        <v>98</v>
      </c>
      <c r="M42" s="31">
        <v>5.4568627450980391E-5</v>
      </c>
      <c r="N42">
        <v>6.07</v>
      </c>
      <c r="O42" s="8">
        <v>14047786</v>
      </c>
      <c r="P42" s="32">
        <v>0.14000000000000001</v>
      </c>
      <c r="Q42" s="33">
        <f t="shared" si="0"/>
        <v>0.86</v>
      </c>
      <c r="R42" s="8">
        <f t="shared" si="1"/>
        <v>12081095.959999999</v>
      </c>
      <c r="S42" s="8">
        <v>890</v>
      </c>
      <c r="T42" s="8">
        <f t="shared" si="2"/>
        <v>74.166666666666671</v>
      </c>
      <c r="U42" s="2">
        <f t="shared" si="3"/>
        <v>2.2918823529411765</v>
      </c>
      <c r="V42" s="8">
        <f t="shared" si="14"/>
        <v>2291882.3529411764</v>
      </c>
      <c r="W42" s="8">
        <f t="shared" si="4"/>
        <v>3775753.4644829924</v>
      </c>
      <c r="X42" s="32">
        <f t="shared" si="5"/>
        <v>0.3125340181871209</v>
      </c>
      <c r="Y42" s="8">
        <f t="shared" si="17"/>
        <v>3775753.4644829924</v>
      </c>
      <c r="Z42" s="34">
        <v>4.83</v>
      </c>
      <c r="AA42" s="8">
        <f t="shared" si="6"/>
        <v>781729.49575217231</v>
      </c>
      <c r="AB42" s="35">
        <f t="shared" si="7"/>
        <v>7.1645000000000003</v>
      </c>
      <c r="AC42" s="35">
        <v>304.5656733572477</v>
      </c>
      <c r="AD42" s="36">
        <f t="shared" si="18"/>
        <v>7.1645000000000003</v>
      </c>
      <c r="AE42" s="37">
        <f t="shared" si="8"/>
        <v>67208411.667797267</v>
      </c>
      <c r="AG42" s="49">
        <v>1.7408673399666665E-6</v>
      </c>
      <c r="AH42" s="50">
        <f t="shared" si="9"/>
        <v>7.3116428278600001E-2</v>
      </c>
      <c r="AI42" s="51">
        <f t="shared" si="10"/>
        <v>73116.428278599997</v>
      </c>
      <c r="AJ42" s="8">
        <f t="shared" si="11"/>
        <v>120455.40078846787</v>
      </c>
      <c r="AK42" s="8">
        <f t="shared" si="12"/>
        <v>24939.006374423989</v>
      </c>
      <c r="AL42" s="37">
        <f t="shared" si="13"/>
        <v>2144106.1340347277</v>
      </c>
    </row>
    <row r="43" spans="1:38" x14ac:dyDescent="0.3">
      <c r="A43" s="5"/>
      <c r="L43" s="30" t="s">
        <v>99</v>
      </c>
      <c r="M43" s="31">
        <v>7.9078431372549027E-6</v>
      </c>
      <c r="N43">
        <v>11.44</v>
      </c>
      <c r="O43" s="8">
        <v>524877</v>
      </c>
      <c r="P43" s="32">
        <v>0.78</v>
      </c>
      <c r="Q43" s="33">
        <f t="shared" si="0"/>
        <v>0.21999999999999997</v>
      </c>
      <c r="R43" s="8">
        <f t="shared" si="1"/>
        <v>115472.93999999999</v>
      </c>
      <c r="S43" s="8">
        <v>9360</v>
      </c>
      <c r="T43" s="8">
        <f t="shared" si="2"/>
        <v>780</v>
      </c>
      <c r="U43" s="2">
        <f t="shared" si="3"/>
        <v>0.3321294117647059</v>
      </c>
      <c r="V43" s="8">
        <f t="shared" si="14"/>
        <v>332129.4117647059</v>
      </c>
      <c r="W43" s="8">
        <f t="shared" si="4"/>
        <v>290322.91238173598</v>
      </c>
      <c r="X43" s="32">
        <f t="shared" si="5"/>
        <v>2.5142073318799714</v>
      </c>
      <c r="Y43" s="8">
        <f t="shared" si="17"/>
        <v>115472.93999999999</v>
      </c>
      <c r="Z43">
        <v>3.45</v>
      </c>
      <c r="AA43" s="8">
        <f t="shared" si="6"/>
        <v>33470.417391304341</v>
      </c>
      <c r="AB43" s="35">
        <f t="shared" si="7"/>
        <v>53.82</v>
      </c>
      <c r="AC43" s="35" t="s">
        <v>50</v>
      </c>
      <c r="AD43" s="36">
        <f t="shared" si="18"/>
        <v>53.82</v>
      </c>
      <c r="AE43" s="37">
        <f t="shared" si="8"/>
        <v>21616534.367999993</v>
      </c>
      <c r="AG43" s="49">
        <v>1.1677318974117451E-7</v>
      </c>
      <c r="AH43" s="50">
        <f t="shared" si="9"/>
        <v>4.9044739691293292E-3</v>
      </c>
      <c r="AI43" s="51">
        <f t="shared" si="10"/>
        <v>4904.4739691293289</v>
      </c>
      <c r="AJ43" s="8">
        <f t="shared" si="11"/>
        <v>4287.1275953927707</v>
      </c>
      <c r="AK43" s="8">
        <f t="shared" si="12"/>
        <v>1242.6456798239915</v>
      </c>
      <c r="AL43" s="37">
        <f t="shared" si="13"/>
        <v>802550.28585752659</v>
      </c>
    </row>
    <row r="44" spans="1:38" x14ac:dyDescent="0.3">
      <c r="A44" s="5"/>
      <c r="L44" s="30" t="s">
        <v>100</v>
      </c>
      <c r="M44" s="31">
        <v>3.549705882352941E-4</v>
      </c>
      <c r="N44">
        <v>24.54</v>
      </c>
      <c r="O44" s="8">
        <v>17638801</v>
      </c>
      <c r="P44" s="32">
        <v>0.26</v>
      </c>
      <c r="Q44" s="33">
        <f t="shared" si="0"/>
        <v>0.74</v>
      </c>
      <c r="R44" s="8">
        <f t="shared" si="1"/>
        <v>13052712.74</v>
      </c>
      <c r="S44" s="8">
        <v>6650</v>
      </c>
      <c r="T44" s="8">
        <f t="shared" si="2"/>
        <v>554.16666666666663</v>
      </c>
      <c r="U44" s="2">
        <f t="shared" si="3"/>
        <v>14.908764705882353</v>
      </c>
      <c r="V44" s="8">
        <f t="shared" si="14"/>
        <v>14908764.705882354</v>
      </c>
      <c r="W44" s="8">
        <f t="shared" si="4"/>
        <v>6075291.2411908535</v>
      </c>
      <c r="X44" s="32">
        <f t="shared" si="5"/>
        <v>0.46544280581408498</v>
      </c>
      <c r="Y44" s="8">
        <f t="shared" si="17"/>
        <v>6075291.2411908535</v>
      </c>
      <c r="Z44" s="34">
        <v>4.6100000000000003</v>
      </c>
      <c r="AA44" s="8">
        <f t="shared" si="6"/>
        <v>1317850.5946184064</v>
      </c>
      <c r="AB44" s="35">
        <f t="shared" si="7"/>
        <v>51.094166666666666</v>
      </c>
      <c r="AC44" s="35">
        <v>29.125</v>
      </c>
      <c r="AD44" s="36">
        <f t="shared" si="18"/>
        <v>29.125</v>
      </c>
      <c r="AE44" s="37">
        <f t="shared" si="8"/>
        <v>460588782.81913304</v>
      </c>
      <c r="AG44" s="49">
        <v>3.605398297594E-6</v>
      </c>
      <c r="AH44" s="50">
        <f t="shared" si="9"/>
        <v>0.151426728498948</v>
      </c>
      <c r="AI44" s="51">
        <f t="shared" si="10"/>
        <v>151426.72849894801</v>
      </c>
      <c r="AJ44" s="8">
        <f t="shared" si="11"/>
        <v>61706.083332904658</v>
      </c>
      <c r="AK44" s="8">
        <f t="shared" si="12"/>
        <v>13385.267534252636</v>
      </c>
      <c r="AL44" s="37">
        <f t="shared" si="13"/>
        <v>4678151.0032212958</v>
      </c>
    </row>
    <row r="45" spans="1:38" x14ac:dyDescent="0.3">
      <c r="A45" s="5"/>
      <c r="L45" s="30" t="s">
        <v>101</v>
      </c>
      <c r="M45" s="31">
        <v>9.3223529411764702E-4</v>
      </c>
      <c r="N45">
        <v>7.97</v>
      </c>
      <c r="O45" s="8">
        <v>29123744</v>
      </c>
      <c r="P45" s="32">
        <v>0.59</v>
      </c>
      <c r="Q45" s="33">
        <f t="shared" si="0"/>
        <v>0.41000000000000003</v>
      </c>
      <c r="R45" s="8">
        <f t="shared" si="1"/>
        <v>11940735.040000001</v>
      </c>
      <c r="S45" s="8">
        <v>5060</v>
      </c>
      <c r="T45" s="8">
        <f t="shared" si="2"/>
        <v>421.66666666666669</v>
      </c>
      <c r="U45" s="2">
        <f t="shared" si="3"/>
        <v>39.153882352941174</v>
      </c>
      <c r="V45" s="8">
        <f t="shared" si="14"/>
        <v>39153882.352941178</v>
      </c>
      <c r="W45" s="8">
        <f t="shared" si="4"/>
        <v>49126577.607203491</v>
      </c>
      <c r="X45" s="32">
        <f t="shared" si="5"/>
        <v>4.1142004610801148</v>
      </c>
      <c r="Y45" s="8">
        <f t="shared" si="17"/>
        <v>11940735.040000001</v>
      </c>
      <c r="Z45" s="34">
        <v>4.99</v>
      </c>
      <c r="AA45" s="8">
        <f t="shared" si="6"/>
        <v>2392932.873747495</v>
      </c>
      <c r="AB45" s="35">
        <f t="shared" si="7"/>
        <v>42.082333333333338</v>
      </c>
      <c r="AC45" s="35">
        <v>56.881892833333339</v>
      </c>
      <c r="AD45" s="36">
        <f t="shared" si="18"/>
        <v>42.082333333333338</v>
      </c>
      <c r="AE45" s="37">
        <f t="shared" si="8"/>
        <v>1208402386.0480003</v>
      </c>
      <c r="AG45" s="49">
        <v>4.6119824356008038E-6</v>
      </c>
      <c r="AH45" s="50">
        <f t="shared" si="9"/>
        <v>0.19370326229523377</v>
      </c>
      <c r="AI45" s="51">
        <f t="shared" si="10"/>
        <v>193703.26229523376</v>
      </c>
      <c r="AJ45" s="8">
        <f t="shared" si="11"/>
        <v>243040.47966779643</v>
      </c>
      <c r="AK45" s="8">
        <f t="shared" si="12"/>
        <v>48705.506947454196</v>
      </c>
      <c r="AL45" s="37">
        <f t="shared" si="13"/>
        <v>24595696.542381003</v>
      </c>
    </row>
    <row r="46" spans="1:38" x14ac:dyDescent="0.3">
      <c r="A46" s="5"/>
      <c r="L46" s="30" t="s">
        <v>102</v>
      </c>
      <c r="M46" s="31">
        <v>1.9577784313725491E-2</v>
      </c>
      <c r="N46">
        <v>152.25</v>
      </c>
      <c r="O46" s="8">
        <v>39742430</v>
      </c>
      <c r="P46" s="32">
        <v>0.8</v>
      </c>
      <c r="Q46" s="33">
        <f t="shared" si="0"/>
        <v>0.19999999999999996</v>
      </c>
      <c r="R46" s="8">
        <f t="shared" si="1"/>
        <v>7948485.9999999981</v>
      </c>
      <c r="S46" s="8">
        <v>61890</v>
      </c>
      <c r="T46" s="8">
        <f t="shared" si="2"/>
        <v>5157.5</v>
      </c>
      <c r="U46" s="2">
        <f t="shared" si="3"/>
        <v>822.2669411764706</v>
      </c>
      <c r="V46" s="8">
        <f t="shared" si="14"/>
        <v>822266941.17647064</v>
      </c>
      <c r="W46" s="8">
        <f t="shared" si="4"/>
        <v>54007680.865449637</v>
      </c>
      <c r="X46" s="32">
        <f t="shared" si="5"/>
        <v>6.7947129636322749</v>
      </c>
      <c r="Y46" s="8">
        <f t="shared" si="17"/>
        <v>7948485.9999999981</v>
      </c>
      <c r="Z46" s="34">
        <v>2.4500000000000002</v>
      </c>
      <c r="AA46" s="8">
        <f t="shared" si="6"/>
        <v>3244279.9999999991</v>
      </c>
      <c r="AB46" s="35">
        <f t="shared" si="7"/>
        <v>252.71750000000003</v>
      </c>
      <c r="AC46" s="35">
        <v>58.264761750000005</v>
      </c>
      <c r="AD46" s="36">
        <f t="shared" si="18"/>
        <v>58.264761750000005</v>
      </c>
      <c r="AE46" s="37">
        <f t="shared" si="8"/>
        <v>2268326415.00348</v>
      </c>
      <c r="AG46" s="49">
        <v>2.741787117006647E-5</v>
      </c>
      <c r="AH46" s="50">
        <f t="shared" si="9"/>
        <v>1.1515505891427917</v>
      </c>
      <c r="AI46" s="51">
        <f t="shared" si="10"/>
        <v>1151550.5891427917</v>
      </c>
      <c r="AJ46" s="8">
        <f t="shared" si="11"/>
        <v>75635.506676045436</v>
      </c>
      <c r="AK46" s="8">
        <f t="shared" si="12"/>
        <v>30871.635377977727</v>
      </c>
      <c r="AL46" s="37">
        <f t="shared" si="13"/>
        <v>21584741.761568926</v>
      </c>
    </row>
    <row r="47" spans="1:38" x14ac:dyDescent="0.3">
      <c r="A47" s="5"/>
      <c r="L47" s="30" t="s">
        <v>103</v>
      </c>
      <c r="M47" s="31">
        <v>5.1764705882352943E-7</v>
      </c>
      <c r="N47">
        <v>118.83</v>
      </c>
      <c r="O47" s="8">
        <v>74457</v>
      </c>
      <c r="P47" s="32">
        <v>0.9</v>
      </c>
      <c r="Q47" s="33">
        <f t="shared" si="0"/>
        <v>9.9999999999999978E-2</v>
      </c>
      <c r="R47" s="8">
        <f t="shared" si="1"/>
        <v>7445.699999999998</v>
      </c>
      <c r="S47" s="8">
        <v>54040</v>
      </c>
      <c r="T47" s="8">
        <f t="shared" si="2"/>
        <v>4503.333333333333</v>
      </c>
      <c r="U47" s="2">
        <f t="shared" si="3"/>
        <v>2.1741176470588236E-2</v>
      </c>
      <c r="V47" s="8">
        <f t="shared" si="14"/>
        <v>21741.176470588234</v>
      </c>
      <c r="W47" s="8">
        <f t="shared" si="4"/>
        <v>1829.6033384320654</v>
      </c>
      <c r="X47" s="32">
        <f t="shared" si="5"/>
        <v>0.24572616925635815</v>
      </c>
      <c r="Y47" s="8">
        <f t="shared" si="17"/>
        <v>1829.6033384320654</v>
      </c>
      <c r="Z47">
        <v>3.45</v>
      </c>
      <c r="AA47" s="8">
        <f t="shared" si="6"/>
        <v>530.31980824117829</v>
      </c>
      <c r="AB47" s="35">
        <f t="shared" si="7"/>
        <v>310.73</v>
      </c>
      <c r="AC47" s="35">
        <v>155.04187387499999</v>
      </c>
      <c r="AD47" s="36">
        <f t="shared" si="18"/>
        <v>155.04187387499999</v>
      </c>
      <c r="AE47" s="37">
        <f t="shared" si="8"/>
        <v>986661.32187291537</v>
      </c>
      <c r="AG47" s="49">
        <v>8.6211223474882357E-8</v>
      </c>
      <c r="AH47" s="50">
        <f t="shared" si="9"/>
        <v>3.6208713859450588E-3</v>
      </c>
      <c r="AI47" s="51">
        <f t="shared" si="10"/>
        <v>3620.8713859450586</v>
      </c>
      <c r="AJ47" s="8">
        <f t="shared" si="11"/>
        <v>304.71020667719085</v>
      </c>
      <c r="AK47" s="8">
        <f t="shared" si="12"/>
        <v>88.321799036866906</v>
      </c>
      <c r="AL47" s="37">
        <f t="shared" si="13"/>
        <v>164322.92672024417</v>
      </c>
    </row>
    <row r="48" spans="1:38" x14ac:dyDescent="0.3">
      <c r="A48" s="5"/>
      <c r="L48" s="30" t="s">
        <v>104</v>
      </c>
      <c r="M48" s="31">
        <v>1.2215372549019608E-3</v>
      </c>
      <c r="N48">
        <v>4.08</v>
      </c>
      <c r="O48" s="8">
        <v>5330690</v>
      </c>
      <c r="P48" s="32">
        <v>0.44</v>
      </c>
      <c r="Q48" s="33">
        <f t="shared" si="0"/>
        <v>0.56000000000000005</v>
      </c>
      <c r="R48" s="8">
        <f t="shared" si="1"/>
        <v>2985186.4000000004</v>
      </c>
      <c r="S48" s="8">
        <v>1280</v>
      </c>
      <c r="T48" s="8">
        <f t="shared" si="2"/>
        <v>106.66666666666667</v>
      </c>
      <c r="U48" s="2">
        <f t="shared" si="3"/>
        <v>51.304564705882356</v>
      </c>
      <c r="V48" s="8">
        <f t="shared" si="14"/>
        <v>51304564.705882356</v>
      </c>
      <c r="W48" s="8">
        <f t="shared" si="4"/>
        <v>102609129.41176471</v>
      </c>
      <c r="X48" s="32">
        <f t="shared" si="5"/>
        <v>34.372771298892658</v>
      </c>
      <c r="Y48" s="8">
        <f t="shared" si="17"/>
        <v>2985186.4000000004</v>
      </c>
      <c r="Z48" s="34">
        <v>5.59</v>
      </c>
      <c r="AA48" s="8">
        <f t="shared" si="6"/>
        <v>534022.61180679791</v>
      </c>
      <c r="AB48" s="35">
        <f t="shared" si="7"/>
        <v>11.925333333333333</v>
      </c>
      <c r="AC48" s="35" t="s">
        <v>50</v>
      </c>
      <c r="AD48" s="36">
        <f t="shared" si="18"/>
        <v>11.925333333333333</v>
      </c>
      <c r="AE48" s="37">
        <f t="shared" si="8"/>
        <v>76420771.840000004</v>
      </c>
      <c r="AG48" s="49">
        <v>1.0497566293196078E-6</v>
      </c>
      <c r="AH48" s="50">
        <f t="shared" si="9"/>
        <v>4.4089778431423525E-2</v>
      </c>
      <c r="AI48" s="51">
        <f t="shared" si="10"/>
        <v>44089.778431423525</v>
      </c>
      <c r="AJ48" s="8">
        <f t="shared" si="11"/>
        <v>88179.556862847065</v>
      </c>
      <c r="AK48" s="8">
        <f t="shared" si="12"/>
        <v>15774.518222334002</v>
      </c>
      <c r="AL48" s="37">
        <f t="shared" si="13"/>
        <v>2257396.6556888847</v>
      </c>
    </row>
    <row r="49" spans="1:38" x14ac:dyDescent="0.3">
      <c r="A49" s="5"/>
      <c r="L49" s="30" t="s">
        <v>105</v>
      </c>
      <c r="M49" s="31">
        <v>2.5176470588235294E-3</v>
      </c>
      <c r="N49">
        <v>10.47</v>
      </c>
      <c r="O49" s="8">
        <v>20299123</v>
      </c>
      <c r="P49" s="32">
        <v>0.22</v>
      </c>
      <c r="Q49" s="33">
        <f t="shared" si="0"/>
        <v>0.78</v>
      </c>
      <c r="R49" s="8">
        <f t="shared" si="1"/>
        <v>15833315.940000001</v>
      </c>
      <c r="S49" s="8">
        <v>1780</v>
      </c>
      <c r="T49" s="8">
        <f t="shared" si="2"/>
        <v>148.33333333333334</v>
      </c>
      <c r="U49" s="2">
        <f t="shared" si="3"/>
        <v>105.74117647058823</v>
      </c>
      <c r="V49" s="8">
        <f t="shared" si="14"/>
        <v>105741176.47058822</v>
      </c>
      <c r="W49" s="8">
        <f t="shared" si="4"/>
        <v>100994437.88976908</v>
      </c>
      <c r="X49" s="32">
        <f t="shared" si="5"/>
        <v>6.3786030843119192</v>
      </c>
      <c r="Y49" s="8">
        <f t="shared" si="17"/>
        <v>15833315.940000001</v>
      </c>
      <c r="Z49" s="34">
        <v>5.97</v>
      </c>
      <c r="AA49" s="8">
        <f t="shared" si="6"/>
        <v>2652146.7236180906</v>
      </c>
      <c r="AB49" s="35">
        <f t="shared" si="7"/>
        <v>17.710999999999999</v>
      </c>
      <c r="AC49" s="35" t="s">
        <v>50</v>
      </c>
      <c r="AD49" s="36">
        <f t="shared" si="18"/>
        <v>17.710999999999999</v>
      </c>
      <c r="AE49" s="37">
        <f t="shared" si="8"/>
        <v>563666047.46399999</v>
      </c>
      <c r="AG49" s="49">
        <v>1.8604394855137255E-6</v>
      </c>
      <c r="AH49" s="50">
        <f t="shared" si="9"/>
        <v>7.8138458391576474E-2</v>
      </c>
      <c r="AI49" s="51">
        <f t="shared" si="10"/>
        <v>78138.458391576467</v>
      </c>
      <c r="AJ49" s="8">
        <f t="shared" si="11"/>
        <v>74630.81030714084</v>
      </c>
      <c r="AK49" s="8">
        <f t="shared" si="12"/>
        <v>12500.973250777361</v>
      </c>
      <c r="AL49" s="37">
        <f t="shared" si="13"/>
        <v>2656856.8469342138</v>
      </c>
    </row>
    <row r="50" spans="1:38" ht="16.2" thickBot="1" x14ac:dyDescent="0.35">
      <c r="A50" s="5"/>
      <c r="B50" s="1" t="s">
        <v>106</v>
      </c>
      <c r="L50" s="30" t="s">
        <v>107</v>
      </c>
      <c r="M50" s="31">
        <v>1.4825529411764706E-3</v>
      </c>
      <c r="N50">
        <v>100.66</v>
      </c>
      <c r="O50" s="8">
        <v>19764771</v>
      </c>
      <c r="P50" s="32">
        <v>0.85</v>
      </c>
      <c r="Q50" s="33">
        <f t="shared" si="0"/>
        <v>0.15000000000000002</v>
      </c>
      <c r="R50" s="8">
        <f t="shared" si="1"/>
        <v>2964715.6500000004</v>
      </c>
      <c r="S50" s="8">
        <v>29470</v>
      </c>
      <c r="T50" s="8">
        <f t="shared" si="2"/>
        <v>2455.8333333333335</v>
      </c>
      <c r="U50" s="2">
        <f t="shared" si="3"/>
        <v>62.267223529411766</v>
      </c>
      <c r="V50" s="8">
        <f t="shared" si="14"/>
        <v>62267223.529411763</v>
      </c>
      <c r="W50" s="8">
        <f t="shared" si="4"/>
        <v>6185895.443017263</v>
      </c>
      <c r="X50" s="32">
        <f t="shared" si="5"/>
        <v>2.0865054775210101</v>
      </c>
      <c r="Y50" s="8">
        <f t="shared" si="17"/>
        <v>2964715.6500000004</v>
      </c>
      <c r="Z50" s="34">
        <v>3.04</v>
      </c>
      <c r="AA50" s="8">
        <f t="shared" si="6"/>
        <v>975235.41118421068</v>
      </c>
      <c r="AB50" s="35">
        <f t="shared" si="7"/>
        <v>149.31466666666668</v>
      </c>
      <c r="AC50" s="35">
        <v>21.855931955000003</v>
      </c>
      <c r="AD50" s="36">
        <f t="shared" si="18"/>
        <v>21.855931955000003</v>
      </c>
      <c r="AE50" s="37">
        <f t="shared" si="8"/>
        <v>255776145.44338268</v>
      </c>
      <c r="AG50" s="49">
        <v>7.0189614850192158E-6</v>
      </c>
      <c r="AH50" s="50">
        <f t="shared" si="9"/>
        <v>0.29479638237080708</v>
      </c>
      <c r="AI50" s="51">
        <f t="shared" si="10"/>
        <v>294796.38237080706</v>
      </c>
      <c r="AJ50" s="8">
        <f t="shared" si="11"/>
        <v>29286.348338049578</v>
      </c>
      <c r="AK50" s="8">
        <f t="shared" si="12"/>
        <v>9633.6672164636766</v>
      </c>
      <c r="AL50" s="37">
        <f t="shared" si="13"/>
        <v>2526633.3019217327</v>
      </c>
    </row>
    <row r="51" spans="1:38" x14ac:dyDescent="0.3">
      <c r="B51" s="6"/>
      <c r="C51" s="17" t="s">
        <v>108</v>
      </c>
      <c r="D51" s="10"/>
      <c r="L51" s="30" t="s">
        <v>109</v>
      </c>
      <c r="M51" s="31">
        <v>1.881756862745098E-2</v>
      </c>
      <c r="N51">
        <v>37.56</v>
      </c>
      <c r="O51" s="8">
        <v>1419321278</v>
      </c>
      <c r="P51" s="32">
        <v>0.66</v>
      </c>
      <c r="Q51" s="33">
        <f t="shared" si="0"/>
        <v>0.33999999999999997</v>
      </c>
      <c r="R51" s="8">
        <f t="shared" si="1"/>
        <v>482569234.51999998</v>
      </c>
      <c r="S51" s="8">
        <v>22320</v>
      </c>
      <c r="T51" s="8">
        <f t="shared" si="2"/>
        <v>1860</v>
      </c>
      <c r="U51" s="2">
        <f t="shared" si="3"/>
        <v>790.33788235294116</v>
      </c>
      <c r="V51" s="8">
        <f t="shared" si="14"/>
        <v>790337882.35294116</v>
      </c>
      <c r="W51" s="8">
        <f t="shared" si="4"/>
        <v>210420096.47309399</v>
      </c>
      <c r="X51" s="32">
        <f t="shared" si="5"/>
        <v>0.43604125878930883</v>
      </c>
      <c r="Y51" s="8">
        <f t="shared" si="17"/>
        <v>210420096.47309399</v>
      </c>
      <c r="Z51">
        <v>3.45</v>
      </c>
      <c r="AA51" s="8">
        <f t="shared" si="6"/>
        <v>60991332.311041735</v>
      </c>
      <c r="AB51" s="35">
        <f t="shared" si="7"/>
        <v>128.34</v>
      </c>
      <c r="AC51" s="35">
        <v>18.808851449999999</v>
      </c>
      <c r="AD51" s="36">
        <f t="shared" si="18"/>
        <v>18.808851449999999</v>
      </c>
      <c r="AE51" s="37">
        <f t="shared" si="8"/>
        <v>13766122910.111629</v>
      </c>
      <c r="AG51" s="49">
        <v>1.0242062456956862E-3</v>
      </c>
      <c r="AH51" s="50">
        <f t="shared" si="9"/>
        <v>43.016662319218817</v>
      </c>
      <c r="AI51" s="51">
        <f t="shared" si="10"/>
        <v>43016662.319218814</v>
      </c>
      <c r="AJ51" s="8">
        <f t="shared" si="11"/>
        <v>11452785.494999683</v>
      </c>
      <c r="AK51" s="8">
        <f t="shared" si="12"/>
        <v>3319647.9695651252</v>
      </c>
      <c r="AL51" s="37">
        <f t="shared" si="13"/>
        <v>749265186.31013465</v>
      </c>
    </row>
    <row r="52" spans="1:38" x14ac:dyDescent="0.3">
      <c r="B52" s="18" t="s">
        <v>44</v>
      </c>
      <c r="C52" s="19">
        <f>C15</f>
        <v>121988693013.89499</v>
      </c>
      <c r="D52" s="20" t="s">
        <v>110</v>
      </c>
      <c r="L52" s="30" t="s">
        <v>111</v>
      </c>
      <c r="M52" s="31">
        <v>2.233156862745098E-3</v>
      </c>
      <c r="N52">
        <v>53.87</v>
      </c>
      <c r="O52" s="8">
        <v>52886363</v>
      </c>
      <c r="P52" s="32">
        <v>0.81</v>
      </c>
      <c r="Q52" s="33">
        <f t="shared" si="0"/>
        <v>0.18999999999999995</v>
      </c>
      <c r="R52" s="8">
        <f t="shared" si="1"/>
        <v>10048408.969999997</v>
      </c>
      <c r="S52" s="8">
        <v>20200</v>
      </c>
      <c r="T52" s="8">
        <f t="shared" si="2"/>
        <v>1683.3333333333333</v>
      </c>
      <c r="U52" s="2">
        <f t="shared" si="3"/>
        <v>93.792588235294119</v>
      </c>
      <c r="V52" s="8">
        <f t="shared" si="14"/>
        <v>93792588.235294119</v>
      </c>
      <c r="W52" s="8">
        <f t="shared" si="4"/>
        <v>17410912.982233919</v>
      </c>
      <c r="X52" s="32">
        <f t="shared" si="5"/>
        <v>1.7327034592456405</v>
      </c>
      <c r="Y52" s="8">
        <f t="shared" si="17"/>
        <v>10048408.969999997</v>
      </c>
      <c r="Z52" s="34">
        <v>3.53</v>
      </c>
      <c r="AA52" s="8">
        <f t="shared" si="6"/>
        <v>2846574.7790368265</v>
      </c>
      <c r="AB52" s="35">
        <f t="shared" si="7"/>
        <v>118.84333333333332</v>
      </c>
      <c r="AC52" s="35">
        <v>20.465186500000002</v>
      </c>
      <c r="AD52" s="36">
        <f t="shared" si="18"/>
        <v>20.465186500000002</v>
      </c>
      <c r="AE52" s="37">
        <f t="shared" si="8"/>
        <v>699068204.87021935</v>
      </c>
      <c r="AG52" s="49">
        <v>1.0028545988542548E-5</v>
      </c>
      <c r="AH52" s="50">
        <f t="shared" si="9"/>
        <v>0.42119893151878701</v>
      </c>
      <c r="AI52" s="51">
        <f t="shared" si="10"/>
        <v>421198.93151878699</v>
      </c>
      <c r="AJ52" s="8">
        <f t="shared" si="11"/>
        <v>78188.032581917025</v>
      </c>
      <c r="AK52" s="8">
        <f t="shared" si="12"/>
        <v>22149.584300826355</v>
      </c>
      <c r="AL52" s="37">
        <f t="shared" si="13"/>
        <v>5439544.4833666021</v>
      </c>
    </row>
    <row r="53" spans="1:38" x14ac:dyDescent="0.3">
      <c r="B53" s="21">
        <v>100</v>
      </c>
      <c r="C53" s="19">
        <f t="dataTable" ref="C53:C142" dt2D="0" dtr="0" r1="C7"/>
        <v>2944623391.2145934</v>
      </c>
      <c r="D53" s="22">
        <f>B53*$C$8/$C$8</f>
        <v>100</v>
      </c>
      <c r="L53" s="30" t="s">
        <v>112</v>
      </c>
      <c r="M53" s="31">
        <v>4.3823529411764709E-6</v>
      </c>
      <c r="N53">
        <v>8.3800000000000008</v>
      </c>
      <c r="O53" s="8">
        <v>866628</v>
      </c>
      <c r="P53" s="32">
        <v>0.33</v>
      </c>
      <c r="Q53" s="33">
        <f t="shared" si="0"/>
        <v>0.66999999999999993</v>
      </c>
      <c r="R53" s="8">
        <f t="shared" si="1"/>
        <v>580640.75999999989</v>
      </c>
      <c r="S53" s="8">
        <v>3730</v>
      </c>
      <c r="T53" s="8">
        <f t="shared" si="2"/>
        <v>310.83333333333331</v>
      </c>
      <c r="U53" s="2">
        <f t="shared" si="3"/>
        <v>0.18405882352941177</v>
      </c>
      <c r="V53" s="8">
        <f t="shared" si="14"/>
        <v>184058.82352941178</v>
      </c>
      <c r="W53" s="8">
        <f t="shared" si="4"/>
        <v>219640.60087041976</v>
      </c>
      <c r="X53" s="32">
        <f t="shared" si="5"/>
        <v>0.37827279102903455</v>
      </c>
      <c r="Y53" s="8">
        <f t="shared" si="17"/>
        <v>219640.60087041976</v>
      </c>
      <c r="Z53" s="34">
        <v>5.37</v>
      </c>
      <c r="AA53" s="8">
        <f t="shared" si="6"/>
        <v>40901.415432107962</v>
      </c>
      <c r="AB53" s="35">
        <f t="shared" si="7"/>
        <v>33.383499999999998</v>
      </c>
      <c r="AC53" s="35">
        <v>96.105267999999995</v>
      </c>
      <c r="AD53" s="36">
        <f t="shared" si="18"/>
        <v>33.383499999999998</v>
      </c>
      <c r="AE53" s="37">
        <f t="shared" si="8"/>
        <v>16385188.824933313</v>
      </c>
      <c r="AG53" s="49">
        <v>2.7947873342707843E-7</v>
      </c>
      <c r="AH53" s="50">
        <f t="shared" si="9"/>
        <v>1.1738106803937293E-2</v>
      </c>
      <c r="AI53" s="51">
        <f t="shared" si="10"/>
        <v>11738.106803937293</v>
      </c>
      <c r="AJ53" s="8">
        <f t="shared" si="11"/>
        <v>14007.287355533761</v>
      </c>
      <c r="AK53" s="8">
        <f t="shared" si="12"/>
        <v>2608.4333995407374</v>
      </c>
      <c r="AL53" s="37">
        <f t="shared" si="13"/>
        <v>1044943.6367228185</v>
      </c>
    </row>
    <row r="54" spans="1:38" x14ac:dyDescent="0.3">
      <c r="B54" s="21">
        <v>200</v>
      </c>
      <c r="C54" s="19">
        <v>3764150498.7129793</v>
      </c>
      <c r="D54" s="22">
        <f t="shared" ref="D54:D117" si="19">B54*$C$8/$C$8</f>
        <v>200</v>
      </c>
      <c r="L54" s="30" t="s">
        <v>113</v>
      </c>
      <c r="M54" s="31" t="s">
        <v>50</v>
      </c>
      <c r="N54">
        <v>16.25</v>
      </c>
      <c r="O54" s="8">
        <v>6332961</v>
      </c>
      <c r="P54" s="32">
        <v>0.69</v>
      </c>
      <c r="Q54" s="33">
        <f t="shared" si="0"/>
        <v>0.31000000000000005</v>
      </c>
      <c r="R54" s="8">
        <f t="shared" si="1"/>
        <v>1963217.9100000004</v>
      </c>
      <c r="S54" s="8" t="s">
        <v>50</v>
      </c>
      <c r="T54" s="8" t="str">
        <f t="shared" si="2"/>
        <v>N.A.</v>
      </c>
      <c r="U54" s="2" t="str">
        <f t="shared" si="3"/>
        <v>N.A.</v>
      </c>
      <c r="V54" s="8" t="str">
        <f t="shared" si="14"/>
        <v>N.A.</v>
      </c>
      <c r="W54" s="8" t="str">
        <f t="shared" si="4"/>
        <v>N.A.</v>
      </c>
      <c r="X54" s="32" t="str">
        <f t="shared" si="5"/>
        <v>N.A.</v>
      </c>
      <c r="Y54" s="8">
        <f t="shared" si="17"/>
        <v>1963217.9100000004</v>
      </c>
      <c r="Z54" s="34" t="s">
        <v>50</v>
      </c>
      <c r="AA54" s="8" t="str">
        <f t="shared" si="6"/>
        <v>N.A.</v>
      </c>
      <c r="AB54" s="35" t="str">
        <f t="shared" si="7"/>
        <v>N.A.</v>
      </c>
      <c r="AC54" s="35" t="s">
        <v>50</v>
      </c>
      <c r="AD54" s="36" t="s">
        <v>50</v>
      </c>
      <c r="AE54" s="37" t="str">
        <f t="shared" si="8"/>
        <v>N.A.</v>
      </c>
      <c r="AG54" s="49">
        <v>8.2404426487549021E-7</v>
      </c>
      <c r="AH54" s="50">
        <f t="shared" si="9"/>
        <v>3.4609859124770589E-2</v>
      </c>
      <c r="AI54" s="51">
        <f t="shared" si="10"/>
        <v>34609.859124770592</v>
      </c>
      <c r="AJ54" s="8">
        <f t="shared" si="11"/>
        <v>21298.37484601267</v>
      </c>
      <c r="AK54" s="8" t="str">
        <f t="shared" si="12"/>
        <v>N.A.</v>
      </c>
      <c r="AL54" s="37" t="str">
        <f t="shared" si="13"/>
        <v>N.A.</v>
      </c>
    </row>
    <row r="55" spans="1:38" x14ac:dyDescent="0.3">
      <c r="B55" s="21">
        <v>300</v>
      </c>
      <c r="C55" s="19">
        <v>4583677606.2113676</v>
      </c>
      <c r="D55" s="22">
        <f t="shared" si="19"/>
        <v>300</v>
      </c>
      <c r="L55" s="30" t="s">
        <v>114</v>
      </c>
      <c r="M55" s="31">
        <v>1.0019607843137255E-4</v>
      </c>
      <c r="N55">
        <v>53.39</v>
      </c>
      <c r="O55" s="8">
        <v>5129910</v>
      </c>
      <c r="P55" s="32">
        <v>0.84</v>
      </c>
      <c r="Q55" s="33">
        <f t="shared" si="0"/>
        <v>0.16000000000000003</v>
      </c>
      <c r="R55" s="8">
        <f t="shared" si="1"/>
        <v>820785.60000000021</v>
      </c>
      <c r="S55" s="8">
        <v>24080</v>
      </c>
      <c r="T55" s="8">
        <f t="shared" si="2"/>
        <v>2006.6666666666667</v>
      </c>
      <c r="U55" s="2">
        <f t="shared" si="3"/>
        <v>4.2082352941176469</v>
      </c>
      <c r="V55" s="8">
        <f t="shared" si="14"/>
        <v>4208235.2941176472</v>
      </c>
      <c r="W55" s="8">
        <f t="shared" si="4"/>
        <v>788206.64808347018</v>
      </c>
      <c r="X55" s="32">
        <f t="shared" si="5"/>
        <v>0.96030759809074373</v>
      </c>
      <c r="Y55" s="8">
        <f t="shared" si="17"/>
        <v>788206.64808347018</v>
      </c>
      <c r="Z55" s="34">
        <v>3.21</v>
      </c>
      <c r="AA55" s="8">
        <f t="shared" si="6"/>
        <v>245547.24239360442</v>
      </c>
      <c r="AB55" s="35">
        <f t="shared" si="7"/>
        <v>128.828</v>
      </c>
      <c r="AC55" s="35">
        <v>46.268280499999996</v>
      </c>
      <c r="AD55" s="36">
        <f t="shared" ref="AD55:AD64" si="20">IF(AND(AB55&lt;&gt;0, AC55&lt;&gt;0), MIN(AB55, AC55), MAX(AB55, AC55))</f>
        <v>46.268280499999996</v>
      </c>
      <c r="AE55" s="37">
        <f t="shared" si="8"/>
        <v>136332584.24482536</v>
      </c>
      <c r="AG55" s="49">
        <v>2.894007026104255E-6</v>
      </c>
      <c r="AH55" s="50">
        <f t="shared" si="9"/>
        <v>0.12154829509637871</v>
      </c>
      <c r="AI55" s="51">
        <f t="shared" si="10"/>
        <v>121548.29509637872</v>
      </c>
      <c r="AJ55" s="8">
        <f t="shared" si="11"/>
        <v>22766.116331968293</v>
      </c>
      <c r="AK55" s="8">
        <f t="shared" si="12"/>
        <v>7092.2480784947957</v>
      </c>
      <c r="AL55" s="37">
        <f t="shared" si="13"/>
        <v>3937753.4816565979</v>
      </c>
    </row>
    <row r="56" spans="1:38" x14ac:dyDescent="0.3">
      <c r="B56" s="21">
        <v>400</v>
      </c>
      <c r="C56" s="19">
        <v>5403204713.7097492</v>
      </c>
      <c r="D56" s="22">
        <f t="shared" si="19"/>
        <v>400</v>
      </c>
      <c r="L56" s="30" t="s">
        <v>115</v>
      </c>
      <c r="M56" s="31">
        <v>1.1096862745098039E-4</v>
      </c>
      <c r="N56">
        <v>38.520000000000003</v>
      </c>
      <c r="O56" s="8">
        <v>3875325</v>
      </c>
      <c r="P56" s="32">
        <v>0.61</v>
      </c>
      <c r="Q56" s="33">
        <f t="shared" si="0"/>
        <v>0.39</v>
      </c>
      <c r="R56" s="8">
        <f t="shared" si="1"/>
        <v>1511376.75</v>
      </c>
      <c r="S56" s="8">
        <v>41760</v>
      </c>
      <c r="T56" s="8">
        <f t="shared" si="2"/>
        <v>3480</v>
      </c>
      <c r="U56" s="2">
        <f t="shared" si="3"/>
        <v>4.6606823529411763</v>
      </c>
      <c r="V56" s="8">
        <f t="shared" si="14"/>
        <v>4660682.3529411759</v>
      </c>
      <c r="W56" s="8">
        <f t="shared" si="4"/>
        <v>1209938.3055402844</v>
      </c>
      <c r="X56" s="32">
        <f t="shared" si="5"/>
        <v>0.80055373720700973</v>
      </c>
      <c r="Y56" s="8">
        <f t="shared" si="17"/>
        <v>1209938.3055402844</v>
      </c>
      <c r="Z56" s="34">
        <v>2.8</v>
      </c>
      <c r="AA56" s="8">
        <f t="shared" si="6"/>
        <v>432120.82340724446</v>
      </c>
      <c r="AB56" s="35">
        <f t="shared" si="7"/>
        <v>194.88000000000002</v>
      </c>
      <c r="AC56" s="35">
        <v>21.935512500000002</v>
      </c>
      <c r="AD56" s="36">
        <f t="shared" si="20"/>
        <v>21.935512500000002</v>
      </c>
      <c r="AE56" s="37">
        <f t="shared" si="8"/>
        <v>113745500.68031883</v>
      </c>
      <c r="AG56" s="49">
        <v>3.2321824943830977E-6</v>
      </c>
      <c r="AH56" s="50">
        <f t="shared" si="9"/>
        <v>0.13575166476409009</v>
      </c>
      <c r="AI56" s="51">
        <f t="shared" si="10"/>
        <v>135751.66476409009</v>
      </c>
      <c r="AJ56" s="8">
        <f t="shared" si="11"/>
        <v>35241.865203554022</v>
      </c>
      <c r="AK56" s="8">
        <f t="shared" si="12"/>
        <v>12586.380429840723</v>
      </c>
      <c r="AL56" s="37">
        <f t="shared" si="13"/>
        <v>3313064.4629823193</v>
      </c>
    </row>
    <row r="57" spans="1:38" x14ac:dyDescent="0.3">
      <c r="B57" s="21">
        <v>500</v>
      </c>
      <c r="C57" s="19">
        <v>6198632410.2826462</v>
      </c>
      <c r="D57" s="22">
        <f t="shared" si="19"/>
        <v>500</v>
      </c>
      <c r="L57" s="30" t="s">
        <v>116</v>
      </c>
      <c r="M57" s="31">
        <v>2.1737254901960784E-4</v>
      </c>
      <c r="N57">
        <v>4.49</v>
      </c>
      <c r="O57" s="8">
        <v>10979783</v>
      </c>
      <c r="P57" s="32">
        <v>0.81</v>
      </c>
      <c r="Q57" s="33">
        <f t="shared" si="0"/>
        <v>0.18999999999999995</v>
      </c>
      <c r="R57" s="8">
        <f t="shared" si="1"/>
        <v>2086158.7699999993</v>
      </c>
      <c r="S57" s="8">
        <v>0</v>
      </c>
      <c r="T57" s="8">
        <f t="shared" si="2"/>
        <v>0</v>
      </c>
      <c r="U57" s="2">
        <f t="shared" si="3"/>
        <v>9.1296470588235294</v>
      </c>
      <c r="V57" s="8">
        <f t="shared" si="14"/>
        <v>9129647.0588235296</v>
      </c>
      <c r="W57" s="8">
        <f t="shared" si="4"/>
        <v>18259294.117647059</v>
      </c>
      <c r="X57" s="32">
        <f t="shared" si="5"/>
        <v>8.7525908287637506</v>
      </c>
      <c r="Y57" s="8">
        <f t="shared" si="17"/>
        <v>2086158.7699999993</v>
      </c>
      <c r="Z57" s="34">
        <v>2.71</v>
      </c>
      <c r="AA57" s="8">
        <f t="shared" si="6"/>
        <v>769800.28413284104</v>
      </c>
      <c r="AB57" s="35">
        <f t="shared" si="7"/>
        <v>0</v>
      </c>
      <c r="AC57" s="35">
        <v>29.518333333333334</v>
      </c>
      <c r="AD57" s="36">
        <f t="shared" si="20"/>
        <v>29.518333333333334</v>
      </c>
      <c r="AE57" s="37">
        <f t="shared" si="8"/>
        <v>272678656.64553499</v>
      </c>
      <c r="AG57" s="49">
        <v>5.9866366309607841E-6</v>
      </c>
      <c r="AH57" s="50">
        <f t="shared" si="9"/>
        <v>0.25143873850035292</v>
      </c>
      <c r="AI57" s="51">
        <f t="shared" si="10"/>
        <v>251438.73850035292</v>
      </c>
      <c r="AJ57" s="8">
        <f t="shared" si="11"/>
        <v>502877.47700070584</v>
      </c>
      <c r="AK57" s="8">
        <f t="shared" si="12"/>
        <v>185563.64464970696</v>
      </c>
      <c r="AL57" s="37">
        <f t="shared" si="13"/>
        <v>65730354.207819194</v>
      </c>
    </row>
    <row r="58" spans="1:38" x14ac:dyDescent="0.3">
      <c r="B58" s="21">
        <v>1000</v>
      </c>
      <c r="C58" s="19">
        <v>10138382283.806395</v>
      </c>
      <c r="D58" s="22">
        <f t="shared" si="19"/>
        <v>1000</v>
      </c>
      <c r="L58" s="30" t="s">
        <v>117</v>
      </c>
      <c r="M58" s="31">
        <v>8.7058823529411765E-7</v>
      </c>
      <c r="N58">
        <v>49.61</v>
      </c>
      <c r="O58" s="8">
        <v>185482</v>
      </c>
      <c r="P58" s="32">
        <v>0.8</v>
      </c>
      <c r="Q58" s="33">
        <f t="shared" si="0"/>
        <v>0.19999999999999996</v>
      </c>
      <c r="R58" s="8">
        <f t="shared" si="1"/>
        <v>37096.399999999994</v>
      </c>
      <c r="S58" s="8">
        <v>29210</v>
      </c>
      <c r="T58" s="8">
        <f t="shared" si="2"/>
        <v>2434.1666666666665</v>
      </c>
      <c r="U58" s="2">
        <f t="shared" si="3"/>
        <v>3.6564705882352944E-2</v>
      </c>
      <c r="V58" s="8">
        <f t="shared" si="14"/>
        <v>36564.705882352944</v>
      </c>
      <c r="W58" s="8">
        <f t="shared" si="4"/>
        <v>7370.4305346407873</v>
      </c>
      <c r="X58" s="32">
        <f t="shared" si="5"/>
        <v>0.19868317504234342</v>
      </c>
      <c r="Y58" s="8">
        <f t="shared" si="17"/>
        <v>7370.4305346407873</v>
      </c>
      <c r="Z58">
        <v>3.45</v>
      </c>
      <c r="AA58" s="8">
        <f t="shared" si="6"/>
        <v>2136.3566767074744</v>
      </c>
      <c r="AB58" s="35">
        <f t="shared" si="7"/>
        <v>167.95750000000001</v>
      </c>
      <c r="AC58" s="35">
        <v>82.782869399999996</v>
      </c>
      <c r="AD58" s="36">
        <f t="shared" si="20"/>
        <v>82.782869399999996</v>
      </c>
      <c r="AE58" s="37">
        <f t="shared" si="8"/>
        <v>2122244.8291163146</v>
      </c>
      <c r="AG58" s="49">
        <v>2.3160574188739804E-7</v>
      </c>
      <c r="AH58" s="50">
        <f t="shared" si="9"/>
        <v>9.727441159270718E-3</v>
      </c>
      <c r="AI58" s="51">
        <f t="shared" si="10"/>
        <v>9727.4411592707183</v>
      </c>
      <c r="AJ58" s="8">
        <f t="shared" si="11"/>
        <v>1960.7823340598102</v>
      </c>
      <c r="AK58" s="8">
        <f t="shared" si="12"/>
        <v>568.34270552458258</v>
      </c>
      <c r="AL58" s="37">
        <f t="shared" si="13"/>
        <v>564588.47959061014</v>
      </c>
    </row>
    <row r="59" spans="1:38" x14ac:dyDescent="0.3">
      <c r="B59" s="21">
        <v>2000</v>
      </c>
      <c r="C59" s="19">
        <v>17339654938.355652</v>
      </c>
      <c r="D59" s="22">
        <f t="shared" si="19"/>
        <v>2000</v>
      </c>
      <c r="L59" s="30" t="s">
        <v>118</v>
      </c>
      <c r="M59" s="31">
        <v>1.8139215686274508E-5</v>
      </c>
      <c r="N59">
        <v>51.53</v>
      </c>
      <c r="O59" s="8">
        <v>1358282</v>
      </c>
      <c r="P59" s="32">
        <v>0.61</v>
      </c>
      <c r="Q59" s="33">
        <f t="shared" si="0"/>
        <v>0.39</v>
      </c>
      <c r="R59" s="8">
        <f t="shared" si="1"/>
        <v>529729.98</v>
      </c>
      <c r="S59" s="8">
        <v>51540</v>
      </c>
      <c r="T59" s="8">
        <f t="shared" si="2"/>
        <v>4295</v>
      </c>
      <c r="U59" s="2">
        <f t="shared" si="3"/>
        <v>0.76184705882352932</v>
      </c>
      <c r="V59" s="8">
        <f t="shared" si="14"/>
        <v>761847.05882352928</v>
      </c>
      <c r="W59" s="8">
        <f t="shared" si="4"/>
        <v>147845.34423123021</v>
      </c>
      <c r="X59" s="32">
        <f t="shared" si="5"/>
        <v>0.2790956710270206</v>
      </c>
      <c r="Y59" s="8">
        <f t="shared" si="17"/>
        <v>147845.34423123021</v>
      </c>
      <c r="Z59" s="34">
        <v>2.76</v>
      </c>
      <c r="AA59" s="8">
        <f t="shared" si="6"/>
        <v>53567.153706967467</v>
      </c>
      <c r="AB59" s="35">
        <f t="shared" si="7"/>
        <v>237.084</v>
      </c>
      <c r="AC59" s="35">
        <v>42.8161586875</v>
      </c>
      <c r="AD59" s="36">
        <f t="shared" si="20"/>
        <v>42.8161586875</v>
      </c>
      <c r="AE59" s="37">
        <f t="shared" si="8"/>
        <v>27522477.042662673</v>
      </c>
      <c r="AG59" s="49">
        <v>1.0176085814753726E-6</v>
      </c>
      <c r="AH59" s="50">
        <f t="shared" si="9"/>
        <v>4.2739560421965646E-2</v>
      </c>
      <c r="AI59" s="51">
        <f t="shared" si="10"/>
        <v>42739.560421965645</v>
      </c>
      <c r="AJ59" s="8">
        <f t="shared" si="11"/>
        <v>8294.1122495566942</v>
      </c>
      <c r="AK59" s="8">
        <f t="shared" si="12"/>
        <v>3005.1131338973532</v>
      </c>
      <c r="AL59" s="37">
        <f t="shared" si="13"/>
        <v>1544008.809778074</v>
      </c>
    </row>
    <row r="60" spans="1:38" x14ac:dyDescent="0.3">
      <c r="B60" s="21">
        <v>3000</v>
      </c>
      <c r="C60" s="19">
        <v>23286987666.17485</v>
      </c>
      <c r="D60" s="22">
        <f t="shared" si="19"/>
        <v>3000</v>
      </c>
      <c r="L60" s="30" t="s">
        <v>119</v>
      </c>
      <c r="M60" s="31">
        <v>1.5464117647058824E-4</v>
      </c>
      <c r="N60">
        <v>74.41</v>
      </c>
      <c r="O60" s="8">
        <v>10735859</v>
      </c>
      <c r="P60" s="32">
        <v>0.74</v>
      </c>
      <c r="Q60" s="33">
        <f t="shared" si="0"/>
        <v>0.26</v>
      </c>
      <c r="R60" s="8">
        <f t="shared" si="1"/>
        <v>2791323.3400000003</v>
      </c>
      <c r="S60" s="8">
        <v>47480</v>
      </c>
      <c r="T60" s="8">
        <f t="shared" si="2"/>
        <v>3956.6666666666665</v>
      </c>
      <c r="U60" s="2">
        <f t="shared" si="3"/>
        <v>6.4949294117647058</v>
      </c>
      <c r="V60" s="8">
        <f t="shared" si="14"/>
        <v>6494929.4117647056</v>
      </c>
      <c r="W60" s="8">
        <f t="shared" si="4"/>
        <v>872857.06380388467</v>
      </c>
      <c r="X60" s="32">
        <f t="shared" si="5"/>
        <v>0.31270367402290433</v>
      </c>
      <c r="Y60" s="8">
        <f t="shared" si="17"/>
        <v>872857.06380388467</v>
      </c>
      <c r="Z60" s="34">
        <v>2.34</v>
      </c>
      <c r="AA60" s="8">
        <f t="shared" si="6"/>
        <v>373015.8392324294</v>
      </c>
      <c r="AB60" s="35">
        <f t="shared" si="7"/>
        <v>185.17199999999997</v>
      </c>
      <c r="AC60" s="35">
        <v>16.98676665</v>
      </c>
      <c r="AD60" s="36">
        <f t="shared" si="20"/>
        <v>16.98676665</v>
      </c>
      <c r="AE60" s="37">
        <f t="shared" si="8"/>
        <v>76035996.213542312</v>
      </c>
      <c r="AG60" s="49">
        <v>7.8890182603921576E-6</v>
      </c>
      <c r="AH60" s="50">
        <f t="shared" si="9"/>
        <v>0.33133876693647063</v>
      </c>
      <c r="AI60" s="51">
        <f t="shared" si="10"/>
        <v>331338.76693647064</v>
      </c>
      <c r="AJ60" s="8">
        <f t="shared" si="11"/>
        <v>44528.795449062047</v>
      </c>
      <c r="AK60" s="8">
        <f t="shared" si="12"/>
        <v>19029.39976455643</v>
      </c>
      <c r="AL60" s="37">
        <f t="shared" si="13"/>
        <v>3878975.6794810202</v>
      </c>
    </row>
    <row r="61" spans="1:38" x14ac:dyDescent="0.3">
      <c r="B61" s="21">
        <v>4000</v>
      </c>
      <c r="C61" s="19">
        <v>28762340233.119556</v>
      </c>
      <c r="D61" s="22">
        <f t="shared" si="19"/>
        <v>4000</v>
      </c>
      <c r="L61" s="30" t="s">
        <v>120</v>
      </c>
      <c r="M61" s="31">
        <v>8.4498039215686271E-5</v>
      </c>
      <c r="N61">
        <v>210.51</v>
      </c>
      <c r="O61" s="8">
        <v>5977412</v>
      </c>
      <c r="P61" s="32">
        <v>0.87</v>
      </c>
      <c r="Q61" s="33">
        <f t="shared" si="0"/>
        <v>0.13</v>
      </c>
      <c r="R61" s="8">
        <f t="shared" si="1"/>
        <v>777063.56</v>
      </c>
      <c r="S61" s="8">
        <v>79790</v>
      </c>
      <c r="T61" s="8">
        <f t="shared" si="2"/>
        <v>6649.166666666667</v>
      </c>
      <c r="U61" s="2">
        <f t="shared" si="3"/>
        <v>3.5489176470588233</v>
      </c>
      <c r="V61" s="8">
        <f t="shared" si="14"/>
        <v>3548917.6470588231</v>
      </c>
      <c r="W61" s="8">
        <f t="shared" si="4"/>
        <v>168586.65370095594</v>
      </c>
      <c r="X61" s="32">
        <f t="shared" si="5"/>
        <v>0.21695349309772796</v>
      </c>
      <c r="Y61" s="8">
        <f t="shared" si="17"/>
        <v>168586.65370095594</v>
      </c>
      <c r="Z61">
        <v>3.45</v>
      </c>
      <c r="AA61" s="8">
        <f t="shared" si="6"/>
        <v>48865.696724914764</v>
      </c>
      <c r="AB61" s="35">
        <f t="shared" si="7"/>
        <v>458.79250000000008</v>
      </c>
      <c r="AC61" s="35">
        <v>38.189435625000002</v>
      </c>
      <c r="AD61" s="36">
        <f t="shared" si="20"/>
        <v>38.189435625000002</v>
      </c>
      <c r="AE61" s="37">
        <f t="shared" si="8"/>
        <v>22393840.552162871</v>
      </c>
      <c r="AG61" s="49">
        <v>4.3833069343150979E-6</v>
      </c>
      <c r="AH61" s="50">
        <f t="shared" si="9"/>
        <v>0.1840988912412341</v>
      </c>
      <c r="AI61" s="51">
        <f t="shared" si="10"/>
        <v>184098.89124123412</v>
      </c>
      <c r="AJ61" s="8">
        <f t="shared" si="11"/>
        <v>8745.3751005289123</v>
      </c>
      <c r="AK61" s="8">
        <f t="shared" si="12"/>
        <v>2534.8913334866411</v>
      </c>
      <c r="AL61" s="37">
        <f t="shared" si="13"/>
        <v>1161672.8327587019</v>
      </c>
    </row>
    <row r="62" spans="1:38" x14ac:dyDescent="0.3">
      <c r="B62" s="21">
        <v>5000</v>
      </c>
      <c r="C62" s="19">
        <v>33866965488.320396</v>
      </c>
      <c r="D62" s="22">
        <f t="shared" si="19"/>
        <v>5000</v>
      </c>
      <c r="L62" s="30" t="s">
        <v>121</v>
      </c>
      <c r="M62" s="31">
        <v>4.5490196078431371E-5</v>
      </c>
      <c r="N62">
        <v>7.21</v>
      </c>
      <c r="O62" s="8">
        <v>1168722</v>
      </c>
      <c r="P62" s="32">
        <v>0.71</v>
      </c>
      <c r="Q62" s="33">
        <f t="shared" si="0"/>
        <v>0.29000000000000004</v>
      </c>
      <c r="R62" s="8">
        <f t="shared" si="1"/>
        <v>338929.38000000006</v>
      </c>
      <c r="S62" s="8">
        <v>6640</v>
      </c>
      <c r="T62" s="8">
        <f t="shared" si="2"/>
        <v>553.33333333333337</v>
      </c>
      <c r="U62" s="2">
        <f t="shared" si="3"/>
        <v>1.9105882352941175</v>
      </c>
      <c r="V62" s="8">
        <f t="shared" si="14"/>
        <v>1910588.2352941176</v>
      </c>
      <c r="W62" s="8">
        <f t="shared" si="4"/>
        <v>2649914.3346659052</v>
      </c>
      <c r="X62" s="32">
        <f t="shared" si="5"/>
        <v>7.8184851802045152</v>
      </c>
      <c r="Y62" s="8">
        <f t="shared" si="17"/>
        <v>338929.38000000006</v>
      </c>
      <c r="Z62" s="34">
        <v>5.89</v>
      </c>
      <c r="AA62" s="8">
        <f t="shared" si="6"/>
        <v>57543.188455008501</v>
      </c>
      <c r="AB62" s="35">
        <f t="shared" si="7"/>
        <v>65.182666666666677</v>
      </c>
      <c r="AC62" s="35">
        <v>85.52917527000001</v>
      </c>
      <c r="AD62" s="36">
        <f t="shared" si="20"/>
        <v>65.182666666666677</v>
      </c>
      <c r="AE62" s="37">
        <f t="shared" si="8"/>
        <v>45009821.664000019</v>
      </c>
      <c r="AG62" s="49">
        <v>1.0049051439096078E-7</v>
      </c>
      <c r="AH62" s="50">
        <f t="shared" si="9"/>
        <v>4.2206016044203532E-3</v>
      </c>
      <c r="AI62" s="51">
        <f t="shared" si="10"/>
        <v>4220.6016044203534</v>
      </c>
      <c r="AJ62" s="8">
        <f t="shared" si="11"/>
        <v>5853.8163722889785</v>
      </c>
      <c r="AK62" s="8">
        <f t="shared" si="12"/>
        <v>993.85676948879097</v>
      </c>
      <c r="AL62" s="37">
        <f t="shared" si="13"/>
        <v>777386.81423997646</v>
      </c>
    </row>
    <row r="63" spans="1:38" x14ac:dyDescent="0.3">
      <c r="B63" s="21">
        <v>6000</v>
      </c>
      <c r="C63" s="19">
        <v>38743375067.849548</v>
      </c>
      <c r="D63" s="22">
        <f t="shared" si="19"/>
        <v>6000</v>
      </c>
      <c r="L63" s="30" t="s">
        <v>122</v>
      </c>
      <c r="M63" s="31">
        <v>1.472549019607843E-6</v>
      </c>
      <c r="N63">
        <v>47.9</v>
      </c>
      <c r="O63" s="8">
        <v>66205</v>
      </c>
      <c r="P63" s="32">
        <v>0.83</v>
      </c>
      <c r="Q63" s="33">
        <f t="shared" si="0"/>
        <v>0.17000000000000004</v>
      </c>
      <c r="R63" s="8">
        <f t="shared" si="1"/>
        <v>11254.850000000002</v>
      </c>
      <c r="S63" s="8">
        <v>17800</v>
      </c>
      <c r="T63" s="8">
        <f t="shared" si="2"/>
        <v>1483.3333333333333</v>
      </c>
      <c r="U63" s="2">
        <f t="shared" si="3"/>
        <v>6.1847058823529408E-2</v>
      </c>
      <c r="V63" s="8">
        <f t="shared" si="14"/>
        <v>61847.058823529405</v>
      </c>
      <c r="W63" s="8">
        <f t="shared" si="4"/>
        <v>12911.703303450815</v>
      </c>
      <c r="X63" s="32">
        <f t="shared" si="5"/>
        <v>1.1472123843010624</v>
      </c>
      <c r="Y63" s="8">
        <f t="shared" si="17"/>
        <v>11254.850000000002</v>
      </c>
      <c r="Z63">
        <v>3.45</v>
      </c>
      <c r="AA63" s="8">
        <f t="shared" si="6"/>
        <v>3262.275362318841</v>
      </c>
      <c r="AB63" s="35">
        <f t="shared" si="7"/>
        <v>102.35</v>
      </c>
      <c r="AC63" s="35">
        <v>62.903552999999995</v>
      </c>
      <c r="AD63" s="36">
        <f t="shared" si="20"/>
        <v>62.903552999999995</v>
      </c>
      <c r="AE63" s="37">
        <f t="shared" si="8"/>
        <v>2462504.5338506089</v>
      </c>
      <c r="AG63" s="49">
        <v>4.1175299276554903E-8</v>
      </c>
      <c r="AH63" s="50">
        <f t="shared" si="9"/>
        <v>1.729362569615306E-3</v>
      </c>
      <c r="AI63" s="51">
        <f t="shared" si="10"/>
        <v>1729.362569615306</v>
      </c>
      <c r="AJ63" s="8">
        <f t="shared" si="11"/>
        <v>361.03602705956285</v>
      </c>
      <c r="AK63" s="8">
        <f t="shared" si="12"/>
        <v>104.64812378538053</v>
      </c>
      <c r="AL63" s="37">
        <f t="shared" si="13"/>
        <v>78992.865610610927</v>
      </c>
    </row>
    <row r="64" spans="1:38" x14ac:dyDescent="0.3">
      <c r="B64" s="21">
        <v>7000</v>
      </c>
      <c r="C64" s="19">
        <v>43102102927.305016</v>
      </c>
      <c r="D64" s="22">
        <f t="shared" si="19"/>
        <v>7000</v>
      </c>
      <c r="L64" s="30" t="s">
        <v>123</v>
      </c>
      <c r="M64" s="31">
        <v>9.5431372549019603E-5</v>
      </c>
      <c r="N64">
        <v>48.05</v>
      </c>
      <c r="O64" s="8">
        <v>11427557</v>
      </c>
      <c r="P64" s="32">
        <v>0.86</v>
      </c>
      <c r="Q64" s="33">
        <f t="shared" si="0"/>
        <v>0.14000000000000001</v>
      </c>
      <c r="R64" s="8">
        <f t="shared" si="1"/>
        <v>1599857.9800000002</v>
      </c>
      <c r="S64" s="8">
        <v>23450</v>
      </c>
      <c r="T64" s="8">
        <f t="shared" si="2"/>
        <v>1954.1666666666667</v>
      </c>
      <c r="U64" s="2">
        <f t="shared" si="3"/>
        <v>4.0081176470588229</v>
      </c>
      <c r="V64" s="8">
        <f t="shared" si="14"/>
        <v>4008117.6470588227</v>
      </c>
      <c r="W64" s="8">
        <f t="shared" si="4"/>
        <v>834155.59772296005</v>
      </c>
      <c r="X64" s="32">
        <f t="shared" si="5"/>
        <v>0.52139352876994738</v>
      </c>
      <c r="Y64" s="8">
        <f t="shared" si="17"/>
        <v>834155.59772296005</v>
      </c>
      <c r="Z64" s="34">
        <v>3.09</v>
      </c>
      <c r="AA64" s="8">
        <f t="shared" si="6"/>
        <v>269953.26787150814</v>
      </c>
      <c r="AB64" s="35">
        <f t="shared" si="7"/>
        <v>120.7675</v>
      </c>
      <c r="AC64" s="35">
        <v>33.505681799999998</v>
      </c>
      <c r="AD64" s="36">
        <f t="shared" si="20"/>
        <v>33.505681799999998</v>
      </c>
      <c r="AE64" s="37">
        <f t="shared" si="8"/>
        <v>108539619.53007498</v>
      </c>
      <c r="AG64" s="49">
        <v>4.910757566046863E-6</v>
      </c>
      <c r="AH64" s="50">
        <f t="shared" si="9"/>
        <v>0.20625181777396825</v>
      </c>
      <c r="AI64" s="51">
        <f t="shared" si="10"/>
        <v>206251.81777396824</v>
      </c>
      <c r="AJ64" s="8">
        <f t="shared" si="11"/>
        <v>42924.415769816493</v>
      </c>
      <c r="AK64" s="8">
        <f t="shared" si="12"/>
        <v>13891.396689261002</v>
      </c>
      <c r="AL64" s="37">
        <f t="shared" si="13"/>
        <v>5585288.6067354316</v>
      </c>
    </row>
    <row r="65" spans="2:38" x14ac:dyDescent="0.3">
      <c r="B65" s="21">
        <v>8000</v>
      </c>
      <c r="C65" s="19">
        <v>46907561583.753242</v>
      </c>
      <c r="D65" s="22">
        <f t="shared" si="19"/>
        <v>8000</v>
      </c>
      <c r="L65" s="30" t="s">
        <v>124</v>
      </c>
      <c r="M65" s="31" t="s">
        <v>50</v>
      </c>
      <c r="N65">
        <v>12.81</v>
      </c>
      <c r="O65" s="8">
        <v>109276265</v>
      </c>
      <c r="P65" s="32">
        <v>0.44</v>
      </c>
      <c r="Q65" s="33">
        <f t="shared" si="0"/>
        <v>0.56000000000000005</v>
      </c>
      <c r="R65" s="8">
        <f t="shared" si="1"/>
        <v>61194708.400000006</v>
      </c>
      <c r="S65" s="8" t="s">
        <v>50</v>
      </c>
      <c r="T65" s="8" t="str">
        <f t="shared" si="2"/>
        <v>N.A.</v>
      </c>
      <c r="U65" s="2" t="str">
        <f t="shared" si="3"/>
        <v>N.A.</v>
      </c>
      <c r="V65" s="8" t="str">
        <f t="shared" si="14"/>
        <v>N.A.</v>
      </c>
      <c r="W65" s="8" t="str">
        <f t="shared" si="4"/>
        <v>N.A.</v>
      </c>
      <c r="X65" s="32" t="str">
        <f t="shared" si="5"/>
        <v>N.A.</v>
      </c>
      <c r="Y65" s="8">
        <f t="shared" si="17"/>
        <v>61194708.400000006</v>
      </c>
      <c r="Z65" s="34" t="s">
        <v>50</v>
      </c>
      <c r="AA65" s="8" t="str">
        <f t="shared" si="6"/>
        <v>N.A.</v>
      </c>
      <c r="AB65" s="35" t="str">
        <f t="shared" si="7"/>
        <v>N.A.</v>
      </c>
      <c r="AC65" s="35" t="s">
        <v>50</v>
      </c>
      <c r="AD65" s="36" t="s">
        <v>50</v>
      </c>
      <c r="AE65" s="37" t="str">
        <f t="shared" si="8"/>
        <v>N.A.</v>
      </c>
      <c r="AG65" s="49" t="s">
        <v>50</v>
      </c>
      <c r="AH65" s="50" t="str">
        <f t="shared" si="9"/>
        <v>N.A.</v>
      </c>
      <c r="AI65" s="51" t="str">
        <f t="shared" si="10"/>
        <v>N.A.</v>
      </c>
      <c r="AJ65" s="8" t="str">
        <f t="shared" si="11"/>
        <v>N.A.</v>
      </c>
      <c r="AK65" s="8" t="str">
        <f t="shared" si="12"/>
        <v>N.A.</v>
      </c>
      <c r="AL65" s="37" t="str">
        <f t="shared" si="13"/>
        <v>N.A.</v>
      </c>
    </row>
    <row r="66" spans="2:38" x14ac:dyDescent="0.3">
      <c r="B66" s="21">
        <v>9000</v>
      </c>
      <c r="C66" s="19">
        <v>50592096904.670181</v>
      </c>
      <c r="D66" s="22">
        <f t="shared" si="19"/>
        <v>9000</v>
      </c>
      <c r="L66" s="30" t="s">
        <v>125</v>
      </c>
      <c r="M66" s="31">
        <v>5.5600196078431374E-4</v>
      </c>
      <c r="N66">
        <v>45.54</v>
      </c>
      <c r="O66" s="8">
        <v>18135478</v>
      </c>
      <c r="P66" s="32">
        <v>0.65</v>
      </c>
      <c r="Q66" s="33">
        <f t="shared" si="0"/>
        <v>0.35</v>
      </c>
      <c r="R66" s="8">
        <f t="shared" si="1"/>
        <v>6347417.2999999998</v>
      </c>
      <c r="S66" s="8">
        <v>15030</v>
      </c>
      <c r="T66" s="8">
        <f t="shared" si="2"/>
        <v>1252.5</v>
      </c>
      <c r="U66" s="2">
        <f t="shared" si="3"/>
        <v>23.352082352941178</v>
      </c>
      <c r="V66" s="8">
        <f t="shared" si="14"/>
        <v>23352082.352941178</v>
      </c>
      <c r="W66" s="8">
        <f t="shared" si="4"/>
        <v>5127817.820145186</v>
      </c>
      <c r="X66" s="32">
        <f t="shared" si="5"/>
        <v>0.80785894132802427</v>
      </c>
      <c r="Y66" s="8">
        <f t="shared" si="17"/>
        <v>5127817.820145186</v>
      </c>
      <c r="Z66" s="34">
        <v>3.78</v>
      </c>
      <c r="AA66" s="8">
        <f t="shared" si="6"/>
        <v>1356565.56088497</v>
      </c>
      <c r="AB66" s="35">
        <f t="shared" si="7"/>
        <v>94.688999999999993</v>
      </c>
      <c r="AC66" s="35">
        <v>31.42</v>
      </c>
      <c r="AD66" s="36">
        <f t="shared" ref="AD66:AD71" si="21">IF(AND(AB66&lt;&gt;0, AC66&lt;&gt;0), MIN(AB66, AC66), MAX(AB66, AC66))</f>
        <v>31.42</v>
      </c>
      <c r="AE66" s="37">
        <f t="shared" si="8"/>
        <v>511479479.07606912</v>
      </c>
      <c r="AG66" s="49">
        <v>4.4977362129505876E-6</v>
      </c>
      <c r="AH66" s="50">
        <f t="shared" si="9"/>
        <v>0.18890492094392469</v>
      </c>
      <c r="AI66" s="51">
        <f t="shared" si="10"/>
        <v>188904.92094392469</v>
      </c>
      <c r="AJ66" s="8">
        <f t="shared" si="11"/>
        <v>41481.098143154304</v>
      </c>
      <c r="AK66" s="8">
        <f t="shared" si="12"/>
        <v>10973.835487606959</v>
      </c>
      <c r="AL66" s="37">
        <f t="shared" si="13"/>
        <v>4137574.9322473276</v>
      </c>
    </row>
    <row r="67" spans="2:38" x14ac:dyDescent="0.3">
      <c r="B67" s="21">
        <v>10000</v>
      </c>
      <c r="C67" s="19">
        <v>54271519034.998085</v>
      </c>
      <c r="D67" s="22">
        <f t="shared" si="19"/>
        <v>10000</v>
      </c>
      <c r="L67" s="30" t="s">
        <v>126</v>
      </c>
      <c r="M67" s="31">
        <v>1.9636274509803923E-3</v>
      </c>
      <c r="N67">
        <v>12.64</v>
      </c>
      <c r="O67" s="8">
        <v>116538258</v>
      </c>
      <c r="P67" s="32">
        <v>0.41</v>
      </c>
      <c r="Q67" s="33">
        <f t="shared" si="0"/>
        <v>0.59000000000000008</v>
      </c>
      <c r="R67" s="8">
        <f t="shared" si="1"/>
        <v>68757572.220000014</v>
      </c>
      <c r="S67" s="8">
        <v>16950</v>
      </c>
      <c r="T67" s="8">
        <f t="shared" si="2"/>
        <v>1412.5</v>
      </c>
      <c r="U67" s="2">
        <f t="shared" si="3"/>
        <v>82.472352941176482</v>
      </c>
      <c r="V67" s="8">
        <f t="shared" si="14"/>
        <v>82472352.941176474</v>
      </c>
      <c r="W67" s="8">
        <f t="shared" si="4"/>
        <v>65247114.668652266</v>
      </c>
      <c r="X67" s="32">
        <f t="shared" si="5"/>
        <v>0.94894442258496969</v>
      </c>
      <c r="Y67" s="8">
        <f t="shared" si="17"/>
        <v>65247114.668652266</v>
      </c>
      <c r="Z67" s="34">
        <v>4.13</v>
      </c>
      <c r="AA67" s="8">
        <f t="shared" si="6"/>
        <v>15798332.849552607</v>
      </c>
      <c r="AB67" s="35">
        <f t="shared" si="7"/>
        <v>116.6725</v>
      </c>
      <c r="AC67" s="35">
        <v>8.3140029400000017</v>
      </c>
      <c r="AD67" s="36">
        <f t="shared" si="21"/>
        <v>8.3140029400000017</v>
      </c>
      <c r="AE67" s="37">
        <f t="shared" si="8"/>
        <v>1576168629.0993478</v>
      </c>
      <c r="AG67" s="49">
        <v>3.7094041486686273E-5</v>
      </c>
      <c r="AH67" s="50">
        <f t="shared" si="9"/>
        <v>1.5579497424408235</v>
      </c>
      <c r="AI67" s="51">
        <f t="shared" si="10"/>
        <v>1557949.7424408235</v>
      </c>
      <c r="AJ67" s="8">
        <f t="shared" si="11"/>
        <v>1232555.1759816641</v>
      </c>
      <c r="AK67" s="8">
        <f t="shared" si="12"/>
        <v>298439.50992292108</v>
      </c>
      <c r="AL67" s="37">
        <f t="shared" si="13"/>
        <v>29774723.554935906</v>
      </c>
    </row>
    <row r="68" spans="2:38" x14ac:dyDescent="0.3">
      <c r="B68" s="21">
        <v>11000</v>
      </c>
      <c r="C68" s="19">
        <v>57799419805.220428</v>
      </c>
      <c r="D68" s="22">
        <f t="shared" si="19"/>
        <v>11000</v>
      </c>
      <c r="L68" s="30" t="s">
        <v>127</v>
      </c>
      <c r="M68" s="31">
        <v>4.1256862745098038E-5</v>
      </c>
      <c r="N68">
        <v>35.9</v>
      </c>
      <c r="O68" s="8">
        <v>6338193</v>
      </c>
      <c r="P68" s="32">
        <v>0.79</v>
      </c>
      <c r="Q68" s="33">
        <f t="shared" si="0"/>
        <v>0.20999999999999996</v>
      </c>
      <c r="R68" s="8">
        <f t="shared" si="1"/>
        <v>1331020.5299999998</v>
      </c>
      <c r="S68" s="8">
        <v>11120</v>
      </c>
      <c r="T68" s="8">
        <f t="shared" si="2"/>
        <v>926.66666666666663</v>
      </c>
      <c r="U68" s="2">
        <f t="shared" si="3"/>
        <v>1.7327882352941175</v>
      </c>
      <c r="V68" s="8">
        <f t="shared" si="14"/>
        <v>1732788.2352941176</v>
      </c>
      <c r="W68" s="8">
        <f t="shared" si="4"/>
        <v>482670.81763067341</v>
      </c>
      <c r="X68" s="32">
        <f t="shared" si="5"/>
        <v>0.36263213583240034</v>
      </c>
      <c r="Y68" s="8">
        <f t="shared" si="17"/>
        <v>482670.81763067341</v>
      </c>
      <c r="Z68" s="34">
        <v>3.92</v>
      </c>
      <c r="AA68" s="8">
        <f t="shared" si="6"/>
        <v>123130.31062006975</v>
      </c>
      <c r="AB68" s="35">
        <f t="shared" si="7"/>
        <v>72.650666666666652</v>
      </c>
      <c r="AC68" s="35">
        <v>43.358333333333334</v>
      </c>
      <c r="AD68" s="36">
        <f t="shared" si="21"/>
        <v>43.358333333333334</v>
      </c>
      <c r="AE68" s="37">
        <f t="shared" si="8"/>
        <v>64064700.615622289</v>
      </c>
      <c r="AG68" s="49">
        <v>3.058577658447451E-6</v>
      </c>
      <c r="AH68" s="50">
        <f t="shared" si="9"/>
        <v>0.12846026165479293</v>
      </c>
      <c r="AI68" s="51">
        <f t="shared" si="10"/>
        <v>128460.26165479294</v>
      </c>
      <c r="AJ68" s="8">
        <f t="shared" si="11"/>
        <v>35782.802689357362</v>
      </c>
      <c r="AK68" s="8">
        <f t="shared" si="12"/>
        <v>9128.265992183</v>
      </c>
      <c r="AL68" s="37">
        <f t="shared" si="13"/>
        <v>4749436.7957328148</v>
      </c>
    </row>
    <row r="69" spans="2:38" x14ac:dyDescent="0.3">
      <c r="B69" s="21">
        <v>12000</v>
      </c>
      <c r="C69" s="19">
        <v>61201411937.3013</v>
      </c>
      <c r="D69" s="22">
        <f t="shared" si="19"/>
        <v>12000</v>
      </c>
      <c r="L69" s="30" t="s">
        <v>128</v>
      </c>
      <c r="M69" s="31">
        <v>5.5001960784313725E-5</v>
      </c>
      <c r="N69">
        <v>5.27</v>
      </c>
      <c r="O69" s="8">
        <v>1892516</v>
      </c>
      <c r="P69" s="32">
        <v>0.63</v>
      </c>
      <c r="Q69" s="33">
        <f t="shared" si="0"/>
        <v>0.37</v>
      </c>
      <c r="R69" s="8">
        <f t="shared" si="1"/>
        <v>700230.92</v>
      </c>
      <c r="S69" s="8">
        <v>11840</v>
      </c>
      <c r="T69" s="8">
        <f t="shared" si="2"/>
        <v>986.66666666666663</v>
      </c>
      <c r="U69" s="2">
        <f t="shared" si="3"/>
        <v>2.3100823529411763</v>
      </c>
      <c r="V69" s="8">
        <f t="shared" si="14"/>
        <v>2310082.3529411764</v>
      </c>
      <c r="W69" s="8">
        <f t="shared" si="4"/>
        <v>4383457.9752204493</v>
      </c>
      <c r="X69" s="32">
        <f t="shared" si="5"/>
        <v>6.2600177313227601</v>
      </c>
      <c r="Y69" s="8">
        <f t="shared" si="17"/>
        <v>700230.92</v>
      </c>
      <c r="Z69" s="34">
        <v>5.3</v>
      </c>
      <c r="AA69" s="8">
        <f t="shared" si="6"/>
        <v>132119.04150943397</v>
      </c>
      <c r="AB69" s="35">
        <f t="shared" si="7"/>
        <v>104.58666666666667</v>
      </c>
      <c r="AC69" s="35">
        <v>69.401352500000002</v>
      </c>
      <c r="AD69" s="36">
        <f t="shared" si="21"/>
        <v>69.401352500000002</v>
      </c>
      <c r="AE69" s="37">
        <f t="shared" si="8"/>
        <v>110030882.0611003</v>
      </c>
      <c r="AG69" s="49">
        <v>2.6810655722821565E-7</v>
      </c>
      <c r="AH69" s="50">
        <f t="shared" si="9"/>
        <v>1.1260475403585057E-2</v>
      </c>
      <c r="AI69" s="51">
        <f t="shared" si="10"/>
        <v>11260.475403585056</v>
      </c>
      <c r="AJ69" s="8">
        <f t="shared" si="11"/>
        <v>21367.126003007696</v>
      </c>
      <c r="AK69" s="8">
        <f t="shared" si="12"/>
        <v>4031.5332081146598</v>
      </c>
      <c r="AL69" s="37">
        <f t="shared" si="13"/>
        <v>3357526.2875018567</v>
      </c>
    </row>
    <row r="70" spans="2:38" x14ac:dyDescent="0.3">
      <c r="B70" s="21">
        <v>13000</v>
      </c>
      <c r="C70" s="19">
        <v>64490883083.060997</v>
      </c>
      <c r="D70" s="22">
        <f t="shared" si="19"/>
        <v>13000</v>
      </c>
      <c r="L70" s="30" t="s">
        <v>129</v>
      </c>
      <c r="M70" s="31">
        <v>2.3058823529411765E-4</v>
      </c>
      <c r="N70">
        <v>4.6100000000000003</v>
      </c>
      <c r="O70" s="8">
        <v>3535603</v>
      </c>
      <c r="P70" s="32">
        <v>0.74</v>
      </c>
      <c r="Q70" s="33">
        <f t="shared" si="0"/>
        <v>0.26</v>
      </c>
      <c r="R70" s="8">
        <f t="shared" si="1"/>
        <v>919256.78</v>
      </c>
      <c r="S70" s="8">
        <v>0</v>
      </c>
      <c r="T70" s="8">
        <f t="shared" si="2"/>
        <v>0</v>
      </c>
      <c r="U70" s="2">
        <f t="shared" si="3"/>
        <v>9.6847058823529419</v>
      </c>
      <c r="V70" s="8">
        <f t="shared" si="14"/>
        <v>9684705.8823529426</v>
      </c>
      <c r="W70" s="8">
        <f t="shared" si="4"/>
        <v>19369411.764705885</v>
      </c>
      <c r="X70" s="32">
        <f t="shared" si="5"/>
        <v>21.070730383632181</v>
      </c>
      <c r="Y70" s="8">
        <f t="shared" si="17"/>
        <v>919256.78</v>
      </c>
      <c r="Z70">
        <v>3.45</v>
      </c>
      <c r="AA70" s="8">
        <f t="shared" si="6"/>
        <v>266451.24057971017</v>
      </c>
      <c r="AB70" s="35">
        <f t="shared" si="7"/>
        <v>0</v>
      </c>
      <c r="AC70" s="35">
        <v>116.655</v>
      </c>
      <c r="AD70" s="36">
        <f t="shared" si="21"/>
        <v>116.655</v>
      </c>
      <c r="AE70" s="37">
        <f t="shared" si="8"/>
        <v>372994433.63791311</v>
      </c>
      <c r="AG70" s="49">
        <v>6.493957225646666E-7</v>
      </c>
      <c r="AH70" s="50">
        <f t="shared" si="9"/>
        <v>2.7274620347715998E-2</v>
      </c>
      <c r="AI70" s="51">
        <f t="shared" si="10"/>
        <v>27274.620347715998</v>
      </c>
      <c r="AJ70" s="8">
        <f t="shared" si="11"/>
        <v>54549.240695432003</v>
      </c>
      <c r="AK70" s="8">
        <f t="shared" si="12"/>
        <v>15811.374114617971</v>
      </c>
      <c r="AL70" s="37">
        <f t="shared" si="13"/>
        <v>22133710.168089114</v>
      </c>
    </row>
    <row r="71" spans="2:38" x14ac:dyDescent="0.3">
      <c r="B71" s="21">
        <v>14000</v>
      </c>
      <c r="C71" s="19">
        <v>67217542071.34716</v>
      </c>
      <c r="D71" s="22">
        <f t="shared" si="19"/>
        <v>14000</v>
      </c>
      <c r="L71" s="30" t="s">
        <v>130</v>
      </c>
      <c r="M71" s="31">
        <v>8.8682352941176477E-5</v>
      </c>
      <c r="N71">
        <v>113.1</v>
      </c>
      <c r="O71" s="8">
        <v>1360546</v>
      </c>
      <c r="P71" s="32">
        <v>0.66</v>
      </c>
      <c r="Q71" s="33">
        <f t="shared" ref="Q71:Q134" si="22">IFERROR(1-P71,"N.A.")</f>
        <v>0.33999999999999997</v>
      </c>
      <c r="R71" s="8">
        <f t="shared" ref="R71:R134" si="23">IFERROR(O71*Q71,"N.A.")</f>
        <v>462585.63999999996</v>
      </c>
      <c r="S71" s="8">
        <v>46030</v>
      </c>
      <c r="T71" s="8">
        <f t="shared" ref="T71:T134" si="24">IFERROR(S71/12,"N.A.")</f>
        <v>3835.8333333333335</v>
      </c>
      <c r="U71" s="2">
        <f t="shared" ref="U71:U134" si="25">IFERROR($C$7*M71,"N.A.")</f>
        <v>3.724658823529412</v>
      </c>
      <c r="V71" s="8">
        <f t="shared" si="14"/>
        <v>3724658.823529412</v>
      </c>
      <c r="W71" s="8">
        <f t="shared" ref="W71:W134" si="26">IFERROR(IF(N71&lt;=$C$11,V71/$C$11*$C$10,V71/N71*$C$10),"N.A.")</f>
        <v>329324.3875799657</v>
      </c>
      <c r="X71" s="32">
        <f t="shared" ref="X71:X134" si="27">IFERROR(W71/R71,"N.A.")</f>
        <v>0.71192090524030471</v>
      </c>
      <c r="Y71" s="8">
        <f t="shared" si="17"/>
        <v>329324.3875799657</v>
      </c>
      <c r="Z71" s="34">
        <v>2.2999999999999998</v>
      </c>
      <c r="AA71" s="8">
        <f t="shared" ref="AA71:AA134" si="28">IFERROR(Y71/Z71,"N.A.")</f>
        <v>143184.51633911554</v>
      </c>
      <c r="AB71" s="35">
        <f t="shared" ref="AB71:AB134" si="29">IFERROR(T71*$C$12*Z71,"N.A.")</f>
        <v>176.44833333333332</v>
      </c>
      <c r="AC71" s="35">
        <v>31.209062500000002</v>
      </c>
      <c r="AD71" s="36">
        <f t="shared" si="21"/>
        <v>31.209062500000002</v>
      </c>
      <c r="AE71" s="37">
        <f t="shared" ref="AE71:AE134" si="30">IFERROR(AA71*AD71*12,"N.A.")</f>
        <v>53623854.233516738</v>
      </c>
      <c r="AG71" s="49">
        <v>8.8229868151268626E-7</v>
      </c>
      <c r="AH71" s="50">
        <f t="shared" ref="AH71:AH134" si="31">IFERROR(AG71*$C$7,"N.A.")</f>
        <v>3.7056544623532826E-2</v>
      </c>
      <c r="AI71" s="51">
        <f t="shared" ref="AI71:AI134" si="32">IFERROR(AH71*$C$8,"N.A.")</f>
        <v>37056.544623532827</v>
      </c>
      <c r="AJ71" s="8">
        <f t="shared" ref="AJ71:AJ134" si="33">IFERROR(IF(N71&lt;=$C$11,AI71/$C$11*$C$10,AI71/N71*$C$10),"N.A.")</f>
        <v>3276.440727102814</v>
      </c>
      <c r="AK71" s="8">
        <f t="shared" ref="AK71:AK134" si="34">IFERROR(AJ71/Z71,"N.A.")</f>
        <v>1424.539446566441</v>
      </c>
      <c r="AL71" s="37">
        <f t="shared" ref="AL71:AL134" si="35">IFERROR(AK71*AD71*12,"N.A.")</f>
        <v>533502.48745928961</v>
      </c>
    </row>
    <row r="72" spans="2:38" x14ac:dyDescent="0.3">
      <c r="B72" s="21">
        <v>15000</v>
      </c>
      <c r="C72" s="19">
        <v>69842368391.878021</v>
      </c>
      <c r="D72" s="22">
        <f t="shared" si="19"/>
        <v>15000</v>
      </c>
      <c r="L72" s="30" t="s">
        <v>131</v>
      </c>
      <c r="M72" s="31">
        <v>3.4047058823529409E-5</v>
      </c>
      <c r="N72">
        <v>37.229999999999997</v>
      </c>
      <c r="O72" s="8">
        <v>1242822</v>
      </c>
      <c r="P72" s="32">
        <v>0.31</v>
      </c>
      <c r="Q72" s="33">
        <f t="shared" si="22"/>
        <v>0.69</v>
      </c>
      <c r="R72" s="8">
        <f t="shared" si="23"/>
        <v>857547.17999999993</v>
      </c>
      <c r="S72" s="8">
        <v>9600</v>
      </c>
      <c r="T72" s="8">
        <f t="shared" si="24"/>
        <v>800</v>
      </c>
      <c r="U72" s="2">
        <f t="shared" si="25"/>
        <v>1.4299764705882352</v>
      </c>
      <c r="V72" s="8">
        <f t="shared" ref="V72:V135" si="36">IFERROR($C$8*U72,"N.A.")</f>
        <v>1429976.4705882352</v>
      </c>
      <c r="W72" s="8">
        <f t="shared" si="26"/>
        <v>384092.525003555</v>
      </c>
      <c r="X72" s="32">
        <f t="shared" si="27"/>
        <v>0.44789666849998272</v>
      </c>
      <c r="Y72" s="8">
        <f t="shared" ref="Y72:Y135" si="37">IF(X72&gt;1,R72,W72)</f>
        <v>384092.525003555</v>
      </c>
      <c r="Z72" s="34">
        <v>4.04</v>
      </c>
      <c r="AA72" s="8">
        <f t="shared" si="28"/>
        <v>95072.407179097776</v>
      </c>
      <c r="AB72" s="35">
        <f t="shared" si="29"/>
        <v>64.64</v>
      </c>
      <c r="AC72" s="35">
        <v>15.898117890000002</v>
      </c>
      <c r="AD72" s="36">
        <f t="shared" ref="AD72:AD135" si="38">IF(AND(AB72&lt;&gt;0, AC72&lt;&gt;0), MIN(AB72, AC72), MAX(AB72, AC72))</f>
        <v>15.898117890000002</v>
      </c>
      <c r="AE72" s="37">
        <f t="shared" si="30"/>
        <v>18137668.049032547</v>
      </c>
      <c r="AG72" s="49">
        <v>3.4886013895098039E-7</v>
      </c>
      <c r="AH72" s="50">
        <f t="shared" si="31"/>
        <v>1.4652125835941176E-2</v>
      </c>
      <c r="AI72" s="51">
        <f t="shared" si="32"/>
        <v>14652.125835941177</v>
      </c>
      <c r="AJ72" s="8">
        <f t="shared" si="33"/>
        <v>3935.5696577870476</v>
      </c>
      <c r="AK72" s="8">
        <f t="shared" si="34"/>
        <v>974.15090539283358</v>
      </c>
      <c r="AL72" s="37">
        <f t="shared" si="35"/>
        <v>185845.99123902607</v>
      </c>
    </row>
    <row r="73" spans="2:38" x14ac:dyDescent="0.3">
      <c r="B73" s="21">
        <v>16000</v>
      </c>
      <c r="C73" s="19">
        <v>72411880789.768631</v>
      </c>
      <c r="D73" s="22">
        <f t="shared" si="19"/>
        <v>16000</v>
      </c>
      <c r="L73" s="30" t="s">
        <v>132</v>
      </c>
      <c r="M73" s="31">
        <v>2.1652941176470587E-3</v>
      </c>
      <c r="N73">
        <v>4.45</v>
      </c>
      <c r="O73" s="8">
        <v>132059767</v>
      </c>
      <c r="P73" s="32">
        <v>0.22</v>
      </c>
      <c r="Q73" s="33">
        <f t="shared" si="22"/>
        <v>0.78</v>
      </c>
      <c r="R73" s="8">
        <f t="shared" si="23"/>
        <v>103006618.26000001</v>
      </c>
      <c r="S73" s="8">
        <v>2830</v>
      </c>
      <c r="T73" s="8">
        <f t="shared" si="24"/>
        <v>235.83333333333334</v>
      </c>
      <c r="U73" s="2">
        <f t="shared" si="25"/>
        <v>90.942352941176466</v>
      </c>
      <c r="V73" s="8">
        <f t="shared" si="36"/>
        <v>90942352.941176459</v>
      </c>
      <c r="W73" s="8">
        <f t="shared" si="26"/>
        <v>181884705.88235292</v>
      </c>
      <c r="X73" s="32">
        <f t="shared" si="27"/>
        <v>1.7657574722359681</v>
      </c>
      <c r="Y73" s="8">
        <f t="shared" si="37"/>
        <v>103006618.26000001</v>
      </c>
      <c r="Z73" s="34">
        <v>4.7300000000000004</v>
      </c>
      <c r="AA73" s="8">
        <f t="shared" si="28"/>
        <v>21777297.729386892</v>
      </c>
      <c r="AB73" s="35">
        <f t="shared" si="29"/>
        <v>22.309833333333337</v>
      </c>
      <c r="AC73" s="35">
        <v>18.456704500000001</v>
      </c>
      <c r="AD73" s="36">
        <f t="shared" si="38"/>
        <v>18.456704500000001</v>
      </c>
      <c r="AE73" s="37">
        <f t="shared" si="30"/>
        <v>4823245787.9977779</v>
      </c>
      <c r="AG73" s="49">
        <v>1.1295421009411765E-5</v>
      </c>
      <c r="AH73" s="50">
        <f t="shared" si="31"/>
        <v>0.47440768239529413</v>
      </c>
      <c r="AI73" s="51">
        <f t="shared" si="32"/>
        <v>474407.68239529413</v>
      </c>
      <c r="AJ73" s="8">
        <f t="shared" si="33"/>
        <v>948815.36479058815</v>
      </c>
      <c r="AK73" s="8">
        <f t="shared" si="34"/>
        <v>200595.21454346471</v>
      </c>
      <c r="AL73" s="37">
        <f t="shared" si="35"/>
        <v>44427919.187313966</v>
      </c>
    </row>
    <row r="74" spans="2:38" x14ac:dyDescent="0.3">
      <c r="B74" s="21">
        <v>17000</v>
      </c>
      <c r="C74" s="19">
        <v>74834288738.435272</v>
      </c>
      <c r="D74" s="22">
        <f t="shared" si="19"/>
        <v>17000</v>
      </c>
      <c r="L74" s="30" t="s">
        <v>133</v>
      </c>
      <c r="M74" s="31">
        <v>2.3868627450980393E-5</v>
      </c>
      <c r="N74">
        <v>5.34</v>
      </c>
      <c r="O74" s="8">
        <v>3470</v>
      </c>
      <c r="P74" s="32">
        <v>0.68</v>
      </c>
      <c r="Q74" s="33">
        <f t="shared" si="22"/>
        <v>0.31999999999999995</v>
      </c>
      <c r="R74" s="8">
        <f t="shared" si="23"/>
        <v>1110.3999999999999</v>
      </c>
      <c r="S74" s="8" t="s">
        <v>50</v>
      </c>
      <c r="T74" s="8" t="str">
        <f t="shared" si="24"/>
        <v>N.A.</v>
      </c>
      <c r="U74" s="2">
        <f t="shared" si="25"/>
        <v>1.0024823529411766</v>
      </c>
      <c r="V74" s="8">
        <f t="shared" si="36"/>
        <v>1002482.3529411766</v>
      </c>
      <c r="W74" s="8">
        <f t="shared" si="26"/>
        <v>1877307.777043402</v>
      </c>
      <c r="X74" s="32">
        <f t="shared" si="27"/>
        <v>1690.659021112574</v>
      </c>
      <c r="Y74" s="8">
        <f t="shared" si="37"/>
        <v>1110.3999999999999</v>
      </c>
      <c r="Z74">
        <v>3.45</v>
      </c>
      <c r="AA74" s="8">
        <f t="shared" si="28"/>
        <v>321.85507246376807</v>
      </c>
      <c r="AB74" s="35" t="str">
        <f t="shared" si="29"/>
        <v>N.A.</v>
      </c>
      <c r="AC74" s="35">
        <v>139.74413333333334</v>
      </c>
      <c r="AD74" s="36">
        <f t="shared" si="38"/>
        <v>139.74413333333334</v>
      </c>
      <c r="AE74" s="37">
        <f t="shared" si="30"/>
        <v>539728.29792463756</v>
      </c>
      <c r="AG74" s="49" t="s">
        <v>50</v>
      </c>
      <c r="AH74" s="50" t="str">
        <f t="shared" si="31"/>
        <v>N.A.</v>
      </c>
      <c r="AI74" s="51" t="str">
        <f t="shared" si="32"/>
        <v>N.A.</v>
      </c>
      <c r="AJ74" s="8" t="str">
        <f t="shared" si="33"/>
        <v>N.A.</v>
      </c>
      <c r="AK74" s="8" t="str">
        <f t="shared" si="34"/>
        <v>N.A.</v>
      </c>
      <c r="AL74" s="37" t="str">
        <f t="shared" si="35"/>
        <v>N.A.</v>
      </c>
    </row>
    <row r="75" spans="2:38" x14ac:dyDescent="0.3">
      <c r="B75" s="21">
        <v>18000</v>
      </c>
      <c r="C75" s="19">
        <v>77182007266.121155</v>
      </c>
      <c r="D75" s="22">
        <f t="shared" si="19"/>
        <v>18000</v>
      </c>
      <c r="L75" s="30" t="s">
        <v>134</v>
      </c>
      <c r="M75" s="31">
        <v>2.731372549019608E-6</v>
      </c>
      <c r="N75">
        <v>56.61</v>
      </c>
      <c r="O75" s="8">
        <v>55400</v>
      </c>
      <c r="P75" s="32">
        <v>0.4</v>
      </c>
      <c r="Q75" s="33">
        <f t="shared" si="22"/>
        <v>0.6</v>
      </c>
      <c r="R75" s="8">
        <f t="shared" si="23"/>
        <v>33240</v>
      </c>
      <c r="S75" s="8">
        <v>76140</v>
      </c>
      <c r="T75" s="8">
        <f t="shared" si="24"/>
        <v>6345</v>
      </c>
      <c r="U75" s="2">
        <f t="shared" si="25"/>
        <v>0.11471764705882354</v>
      </c>
      <c r="V75" s="8">
        <f t="shared" si="36"/>
        <v>114717.64705882354</v>
      </c>
      <c r="W75" s="8">
        <f t="shared" si="26"/>
        <v>20264.5552126521</v>
      </c>
      <c r="X75" s="32">
        <f t="shared" si="27"/>
        <v>0.60964365862370939</v>
      </c>
      <c r="Y75" s="8">
        <f t="shared" si="37"/>
        <v>20264.5552126521</v>
      </c>
      <c r="Z75">
        <v>3.45</v>
      </c>
      <c r="AA75" s="8">
        <f t="shared" si="28"/>
        <v>5873.7841196093041</v>
      </c>
      <c r="AB75" s="35">
        <f t="shared" si="29"/>
        <v>437.80500000000006</v>
      </c>
      <c r="AC75" s="35">
        <v>83.855394562499995</v>
      </c>
      <c r="AD75" s="36">
        <f t="shared" si="38"/>
        <v>83.855394562499995</v>
      </c>
      <c r="AE75" s="37">
        <f t="shared" si="30"/>
        <v>5910581.8190974183</v>
      </c>
      <c r="AG75" s="49">
        <v>0</v>
      </c>
      <c r="AH75" s="50">
        <f t="shared" si="31"/>
        <v>0</v>
      </c>
      <c r="AI75" s="51">
        <f t="shared" si="32"/>
        <v>0</v>
      </c>
      <c r="AJ75" s="8">
        <f t="shared" si="33"/>
        <v>0</v>
      </c>
      <c r="AK75" s="8">
        <f t="shared" si="34"/>
        <v>0</v>
      </c>
      <c r="AL75" s="37">
        <f t="shared" si="35"/>
        <v>0</v>
      </c>
    </row>
    <row r="76" spans="2:38" x14ac:dyDescent="0.3">
      <c r="B76" s="21">
        <v>19000</v>
      </c>
      <c r="C76" s="19">
        <v>79463346214.526703</v>
      </c>
      <c r="D76" s="22">
        <f t="shared" si="19"/>
        <v>19000</v>
      </c>
      <c r="L76" s="30" t="s">
        <v>135</v>
      </c>
      <c r="M76" s="31" t="s">
        <v>50</v>
      </c>
      <c r="N76">
        <v>5.32</v>
      </c>
      <c r="O76" s="8" t="s">
        <v>50</v>
      </c>
      <c r="P76" s="32" t="s">
        <v>50</v>
      </c>
      <c r="Q76" s="33" t="str">
        <f t="shared" si="22"/>
        <v>N.A.</v>
      </c>
      <c r="R76" s="8" t="str">
        <f t="shared" si="23"/>
        <v>N.A.</v>
      </c>
      <c r="S76" s="8" t="s">
        <v>50</v>
      </c>
      <c r="T76" s="8" t="str">
        <f t="shared" si="24"/>
        <v>N.A.</v>
      </c>
      <c r="U76" s="2" t="str">
        <f t="shared" si="25"/>
        <v>N.A.</v>
      </c>
      <c r="V76" s="8" t="str">
        <f t="shared" si="36"/>
        <v>N.A.</v>
      </c>
      <c r="W76" s="8" t="str">
        <f t="shared" si="26"/>
        <v>N.A.</v>
      </c>
      <c r="X76" s="32" t="str">
        <f t="shared" si="27"/>
        <v>N.A.</v>
      </c>
      <c r="Y76" s="8" t="str">
        <f t="shared" si="37"/>
        <v>N.A.</v>
      </c>
      <c r="Z76" s="34" t="s">
        <v>50</v>
      </c>
      <c r="AA76" s="8" t="str">
        <f t="shared" si="28"/>
        <v>N.A.</v>
      </c>
      <c r="AB76" s="35" t="str">
        <f t="shared" si="29"/>
        <v>N.A.</v>
      </c>
      <c r="AC76" s="35" t="s">
        <v>50</v>
      </c>
      <c r="AD76" s="36" t="s">
        <v>50</v>
      </c>
      <c r="AE76" s="37" t="str">
        <f t="shared" si="30"/>
        <v>N.A.</v>
      </c>
      <c r="AG76" s="49" t="s">
        <v>50</v>
      </c>
      <c r="AH76" s="50" t="str">
        <f t="shared" si="31"/>
        <v>N.A.</v>
      </c>
      <c r="AI76" s="51" t="str">
        <f t="shared" si="32"/>
        <v>N.A.</v>
      </c>
      <c r="AJ76" s="8" t="str">
        <f t="shared" si="33"/>
        <v>N.A.</v>
      </c>
      <c r="AK76" s="8" t="str">
        <f t="shared" si="34"/>
        <v>N.A.</v>
      </c>
      <c r="AL76" s="37" t="str">
        <f t="shared" si="35"/>
        <v>N.A.</v>
      </c>
    </row>
    <row r="77" spans="2:38" x14ac:dyDescent="0.3">
      <c r="B77" s="21">
        <v>20000</v>
      </c>
      <c r="C77" s="19">
        <v>81704584847.172729</v>
      </c>
      <c r="D77" s="22">
        <f t="shared" si="19"/>
        <v>20000</v>
      </c>
      <c r="L77" s="30" t="s">
        <v>136</v>
      </c>
      <c r="M77" s="31">
        <v>3.5831372549019605E-5</v>
      </c>
      <c r="N77">
        <v>13.28</v>
      </c>
      <c r="O77" s="8">
        <v>928784</v>
      </c>
      <c r="P77" s="32">
        <v>0.6</v>
      </c>
      <c r="Q77" s="33">
        <f t="shared" si="22"/>
        <v>0.4</v>
      </c>
      <c r="R77" s="8">
        <f t="shared" si="23"/>
        <v>371513.60000000003</v>
      </c>
      <c r="S77" s="8">
        <v>12940</v>
      </c>
      <c r="T77" s="8">
        <f t="shared" si="24"/>
        <v>1078.3333333333333</v>
      </c>
      <c r="U77" s="2">
        <f t="shared" si="25"/>
        <v>1.5049176470588235</v>
      </c>
      <c r="V77" s="8">
        <f t="shared" si="36"/>
        <v>1504917.6470588234</v>
      </c>
      <c r="W77" s="8">
        <f t="shared" si="26"/>
        <v>1133221.1197732105</v>
      </c>
      <c r="X77" s="32">
        <f t="shared" si="27"/>
        <v>3.0502816579883225</v>
      </c>
      <c r="Y77" s="8">
        <f t="shared" si="37"/>
        <v>371513.60000000003</v>
      </c>
      <c r="Z77" s="34">
        <v>4.57</v>
      </c>
      <c r="AA77" s="8">
        <f t="shared" si="28"/>
        <v>81294.004376367622</v>
      </c>
      <c r="AB77" s="35">
        <f t="shared" si="29"/>
        <v>98.559666666666672</v>
      </c>
      <c r="AC77" s="35">
        <v>46.177428559999996</v>
      </c>
      <c r="AD77" s="36">
        <f t="shared" si="38"/>
        <v>46.177428559999996</v>
      </c>
      <c r="AE77" s="37">
        <f t="shared" si="30"/>
        <v>45047376.953352511</v>
      </c>
      <c r="AG77" s="49">
        <v>2.2991525746521568E-7</v>
      </c>
      <c r="AH77" s="50">
        <f t="shared" si="31"/>
        <v>9.6564408135390578E-3</v>
      </c>
      <c r="AI77" s="51">
        <f t="shared" si="32"/>
        <v>9656.4408135390586</v>
      </c>
      <c r="AJ77" s="8">
        <f t="shared" si="33"/>
        <v>7271.4162752553157</v>
      </c>
      <c r="AK77" s="8">
        <f t="shared" si="34"/>
        <v>1591.1195350668086</v>
      </c>
      <c r="AL77" s="37">
        <f t="shared" si="35"/>
        <v>881685.70393161546</v>
      </c>
    </row>
    <row r="78" spans="2:38" x14ac:dyDescent="0.3">
      <c r="B78" s="21">
        <v>21000</v>
      </c>
      <c r="C78" s="19">
        <v>83864419407.382996</v>
      </c>
      <c r="D78" s="22">
        <f t="shared" si="19"/>
        <v>21000</v>
      </c>
      <c r="L78" s="30" t="s">
        <v>137</v>
      </c>
      <c r="M78" s="31">
        <v>6.6302941176470587E-4</v>
      </c>
      <c r="N78">
        <v>95.13</v>
      </c>
      <c r="O78" s="8">
        <v>5617310</v>
      </c>
      <c r="P78" s="32">
        <v>0.86</v>
      </c>
      <c r="Q78" s="33">
        <f t="shared" si="22"/>
        <v>0.14000000000000001</v>
      </c>
      <c r="R78" s="8">
        <f t="shared" si="23"/>
        <v>786423.4</v>
      </c>
      <c r="S78" s="8">
        <v>62230</v>
      </c>
      <c r="T78" s="8">
        <f t="shared" si="24"/>
        <v>5185.833333333333</v>
      </c>
      <c r="U78" s="2">
        <f t="shared" si="25"/>
        <v>27.847235294117645</v>
      </c>
      <c r="V78" s="8">
        <f t="shared" si="36"/>
        <v>27847235.294117644</v>
      </c>
      <c r="W78" s="8">
        <f t="shared" si="26"/>
        <v>2927282.1711466042</v>
      </c>
      <c r="X78" s="32">
        <f t="shared" si="27"/>
        <v>3.7222724694440732</v>
      </c>
      <c r="Y78" s="8">
        <f t="shared" si="37"/>
        <v>786423.4</v>
      </c>
      <c r="Z78" s="34">
        <v>2.0699999999999998</v>
      </c>
      <c r="AA78" s="8">
        <f t="shared" si="28"/>
        <v>379914.68599033821</v>
      </c>
      <c r="AB78" s="35">
        <f t="shared" si="29"/>
        <v>214.6935</v>
      </c>
      <c r="AC78" s="35">
        <v>38.146391250000001</v>
      </c>
      <c r="AD78" s="36">
        <f t="shared" si="38"/>
        <v>38.146391250000001</v>
      </c>
      <c r="AE78" s="37">
        <f t="shared" si="30"/>
        <v>173908491.04090002</v>
      </c>
      <c r="AG78" s="49">
        <v>4.3973714542092159E-6</v>
      </c>
      <c r="AH78" s="50">
        <f t="shared" si="31"/>
        <v>0.18468960107678706</v>
      </c>
      <c r="AI78" s="51">
        <f t="shared" si="32"/>
        <v>184689.60107678705</v>
      </c>
      <c r="AJ78" s="8">
        <f t="shared" si="33"/>
        <v>19414.443506442454</v>
      </c>
      <c r="AK78" s="8">
        <f t="shared" si="34"/>
        <v>9378.9582156726847</v>
      </c>
      <c r="AL78" s="37">
        <f t="shared" si="35"/>
        <v>4293280.9153494257</v>
      </c>
    </row>
    <row r="79" spans="2:38" x14ac:dyDescent="0.3">
      <c r="B79" s="21">
        <v>22000</v>
      </c>
      <c r="C79" s="19">
        <v>86014345170.542252</v>
      </c>
      <c r="D79" s="22">
        <f t="shared" si="19"/>
        <v>22000</v>
      </c>
      <c r="L79" s="30" t="s">
        <v>138</v>
      </c>
      <c r="M79" s="31">
        <v>1.2623549019607843E-3</v>
      </c>
      <c r="N79">
        <v>176.97</v>
      </c>
      <c r="O79" s="8">
        <v>66548530</v>
      </c>
      <c r="P79" s="32">
        <v>0.82</v>
      </c>
      <c r="Q79" s="33">
        <f t="shared" si="22"/>
        <v>0.18000000000000005</v>
      </c>
      <c r="R79" s="8">
        <f t="shared" si="23"/>
        <v>11978735.400000004</v>
      </c>
      <c r="S79" s="8">
        <v>56780</v>
      </c>
      <c r="T79" s="8">
        <f t="shared" si="24"/>
        <v>4731.666666666667</v>
      </c>
      <c r="U79" s="2">
        <f t="shared" si="25"/>
        <v>53.018905882352939</v>
      </c>
      <c r="V79" s="8">
        <f t="shared" si="36"/>
        <v>53018905.882352941</v>
      </c>
      <c r="W79" s="8">
        <f t="shared" si="26"/>
        <v>2995926.1955333077</v>
      </c>
      <c r="X79" s="32">
        <f t="shared" si="27"/>
        <v>0.25010371257831665</v>
      </c>
      <c r="Y79" s="8">
        <f t="shared" si="37"/>
        <v>2995926.1955333077</v>
      </c>
      <c r="Z79" s="34">
        <v>2.2200000000000002</v>
      </c>
      <c r="AA79" s="8">
        <f t="shared" si="28"/>
        <v>1349516.3042942826</v>
      </c>
      <c r="AB79" s="35">
        <f t="shared" si="29"/>
        <v>210.08600000000004</v>
      </c>
      <c r="AC79" s="35">
        <v>33.16007475</v>
      </c>
      <c r="AD79" s="36">
        <f t="shared" si="38"/>
        <v>33.16007475</v>
      </c>
      <c r="AE79" s="37">
        <f t="shared" si="30"/>
        <v>537000738.3209058</v>
      </c>
      <c r="AG79" s="49">
        <v>4.5158158592070585E-5</v>
      </c>
      <c r="AH79" s="50">
        <f t="shared" si="31"/>
        <v>1.8966426608669646</v>
      </c>
      <c r="AI79" s="51">
        <f t="shared" si="32"/>
        <v>1896642.6608669646</v>
      </c>
      <c r="AJ79" s="8">
        <f t="shared" si="33"/>
        <v>107173.11752652792</v>
      </c>
      <c r="AK79" s="8">
        <f t="shared" si="34"/>
        <v>48276.179066003562</v>
      </c>
      <c r="AL79" s="37">
        <f t="shared" si="35"/>
        <v>19210100.477676757</v>
      </c>
    </row>
    <row r="80" spans="2:38" x14ac:dyDescent="0.3">
      <c r="B80" s="21">
        <v>23000</v>
      </c>
      <c r="C80" s="19">
        <v>88155561340.511063</v>
      </c>
      <c r="D80" s="22">
        <f t="shared" si="19"/>
        <v>23000</v>
      </c>
      <c r="L80" s="30" t="s">
        <v>139</v>
      </c>
      <c r="M80" s="31" t="s">
        <v>50</v>
      </c>
      <c r="N80">
        <v>42.68</v>
      </c>
      <c r="O80" s="8">
        <v>308522</v>
      </c>
      <c r="P80" s="32">
        <v>0.94</v>
      </c>
      <c r="Q80" s="33">
        <f t="shared" si="22"/>
        <v>6.0000000000000053E-2</v>
      </c>
      <c r="R80" s="8">
        <f t="shared" si="23"/>
        <v>18511.320000000018</v>
      </c>
      <c r="S80" s="8" t="s">
        <v>50</v>
      </c>
      <c r="T80" s="8" t="str">
        <f t="shared" si="24"/>
        <v>N.A.</v>
      </c>
      <c r="U80" s="2" t="str">
        <f t="shared" si="25"/>
        <v>N.A.</v>
      </c>
      <c r="V80" s="8" t="str">
        <f t="shared" si="36"/>
        <v>N.A.</v>
      </c>
      <c r="W80" s="8" t="str">
        <f t="shared" si="26"/>
        <v>N.A.</v>
      </c>
      <c r="X80" s="32" t="str">
        <f t="shared" si="27"/>
        <v>N.A.</v>
      </c>
      <c r="Y80" s="8">
        <f t="shared" si="37"/>
        <v>18511.320000000018</v>
      </c>
      <c r="Z80" s="34">
        <v>3.45</v>
      </c>
      <c r="AA80" s="8">
        <f t="shared" si="28"/>
        <v>5365.6000000000049</v>
      </c>
      <c r="AB80" s="35" t="str">
        <f t="shared" si="29"/>
        <v>N.A.</v>
      </c>
      <c r="AC80" s="35">
        <v>53.840091249999993</v>
      </c>
      <c r="AD80" s="36">
        <f t="shared" si="38"/>
        <v>53.840091249999993</v>
      </c>
      <c r="AE80" s="37">
        <f t="shared" si="30"/>
        <v>3466612.7233320028</v>
      </c>
      <c r="AG80" s="49" t="s">
        <v>50</v>
      </c>
      <c r="AH80" s="50" t="str">
        <f t="shared" si="31"/>
        <v>N.A.</v>
      </c>
      <c r="AI80" s="51" t="str">
        <f t="shared" si="32"/>
        <v>N.A.</v>
      </c>
      <c r="AJ80" s="8" t="str">
        <f t="shared" si="33"/>
        <v>N.A.</v>
      </c>
      <c r="AK80" s="8" t="str">
        <f t="shared" si="34"/>
        <v>N.A.</v>
      </c>
      <c r="AL80" s="37" t="str">
        <f t="shared" si="35"/>
        <v>N.A.</v>
      </c>
    </row>
    <row r="81" spans="2:38" x14ac:dyDescent="0.3">
      <c r="B81" s="21">
        <v>24000</v>
      </c>
      <c r="C81" s="19">
        <v>90245633798.634399</v>
      </c>
      <c r="D81" s="22">
        <f t="shared" si="19"/>
        <v>24000</v>
      </c>
      <c r="L81" s="30" t="s">
        <v>140</v>
      </c>
      <c r="M81" s="31">
        <v>8.1705882352941177E-6</v>
      </c>
      <c r="N81">
        <v>14.15</v>
      </c>
      <c r="O81" s="8">
        <v>281807</v>
      </c>
      <c r="P81" s="32">
        <v>0.66</v>
      </c>
      <c r="Q81" s="33">
        <f t="shared" si="22"/>
        <v>0.33999999999999997</v>
      </c>
      <c r="R81" s="8">
        <f t="shared" si="23"/>
        <v>95814.37999999999</v>
      </c>
      <c r="S81" s="8">
        <v>0</v>
      </c>
      <c r="T81" s="8">
        <f t="shared" si="24"/>
        <v>0</v>
      </c>
      <c r="U81" s="2">
        <f t="shared" si="25"/>
        <v>0.34316470588235293</v>
      </c>
      <c r="V81" s="8">
        <f t="shared" si="36"/>
        <v>343164.70588235295</v>
      </c>
      <c r="W81" s="8">
        <f t="shared" si="26"/>
        <v>242519.22677198087</v>
      </c>
      <c r="X81" s="32">
        <f t="shared" si="27"/>
        <v>2.5311360024662362</v>
      </c>
      <c r="Y81" s="8">
        <f t="shared" si="37"/>
        <v>95814.37999999999</v>
      </c>
      <c r="Z81">
        <v>3.45</v>
      </c>
      <c r="AA81" s="8">
        <f t="shared" si="28"/>
        <v>27772.28405797101</v>
      </c>
      <c r="AB81" s="35">
        <f t="shared" si="29"/>
        <v>0</v>
      </c>
      <c r="AC81" s="35">
        <v>65.273942339000016</v>
      </c>
      <c r="AD81" s="36">
        <f t="shared" si="38"/>
        <v>65.273942339000016</v>
      </c>
      <c r="AE81" s="37">
        <f t="shared" si="30"/>
        <v>21753677.618667949</v>
      </c>
      <c r="AG81" s="49">
        <v>1.6654323697811764E-7</v>
      </c>
      <c r="AH81" s="50">
        <f t="shared" si="31"/>
        <v>6.9948159530809411E-3</v>
      </c>
      <c r="AI81" s="51">
        <f t="shared" si="32"/>
        <v>6994.8159530809407</v>
      </c>
      <c r="AJ81" s="8">
        <f t="shared" si="33"/>
        <v>4943.3328290324671</v>
      </c>
      <c r="AK81" s="8">
        <f t="shared" si="34"/>
        <v>1432.8500953717296</v>
      </c>
      <c r="AL81" s="37">
        <f t="shared" si="35"/>
        <v>1122333.2940686995</v>
      </c>
    </row>
    <row r="82" spans="2:38" x14ac:dyDescent="0.3">
      <c r="B82" s="21">
        <v>25000</v>
      </c>
      <c r="C82" s="19">
        <v>92143362222.01828</v>
      </c>
      <c r="D82" s="22">
        <f t="shared" si="19"/>
        <v>25000</v>
      </c>
      <c r="L82" s="30" t="s">
        <v>141</v>
      </c>
      <c r="M82" s="31">
        <v>5.2483725490196076E-4</v>
      </c>
      <c r="N82">
        <v>14.85</v>
      </c>
      <c r="O82" s="8">
        <v>2538952</v>
      </c>
      <c r="P82" s="32">
        <v>0.84</v>
      </c>
      <c r="Q82" s="33">
        <f t="shared" si="22"/>
        <v>0.16000000000000003</v>
      </c>
      <c r="R82" s="8">
        <f t="shared" si="23"/>
        <v>406232.32000000007</v>
      </c>
      <c r="S82" s="8">
        <v>18620</v>
      </c>
      <c r="T82" s="8">
        <f t="shared" si="24"/>
        <v>1551.6666666666667</v>
      </c>
      <c r="U82" s="2">
        <f t="shared" si="25"/>
        <v>22.043164705882351</v>
      </c>
      <c r="V82" s="8">
        <f t="shared" si="36"/>
        <v>22043164.705882352</v>
      </c>
      <c r="W82" s="8">
        <f t="shared" si="26"/>
        <v>14843881.956823133</v>
      </c>
      <c r="X82" s="32">
        <f t="shared" si="27"/>
        <v>36.540376592446243</v>
      </c>
      <c r="Y82" s="8">
        <f t="shared" si="37"/>
        <v>406232.32000000007</v>
      </c>
      <c r="Z82" s="34">
        <v>4.0999999999999996</v>
      </c>
      <c r="AA82" s="8">
        <f t="shared" si="28"/>
        <v>99081.053658536606</v>
      </c>
      <c r="AB82" s="35">
        <f t="shared" si="29"/>
        <v>127.23666666666666</v>
      </c>
      <c r="AC82" s="35">
        <v>77.90642020833333</v>
      </c>
      <c r="AD82" s="36">
        <f t="shared" si="38"/>
        <v>77.90642020833333</v>
      </c>
      <c r="AE82" s="37">
        <f t="shared" si="30"/>
        <v>92628602.412076503</v>
      </c>
      <c r="AG82" s="49">
        <v>6.1098033348935304E-7</v>
      </c>
      <c r="AH82" s="50">
        <f t="shared" si="31"/>
        <v>2.5661174006552826E-2</v>
      </c>
      <c r="AI82" s="51">
        <f t="shared" si="32"/>
        <v>25661.174006552825</v>
      </c>
      <c r="AJ82" s="8">
        <f t="shared" si="33"/>
        <v>17280.251856264527</v>
      </c>
      <c r="AK82" s="8">
        <f t="shared" si="34"/>
        <v>4214.695574698666</v>
      </c>
      <c r="AL82" s="37">
        <f t="shared" si="35"/>
        <v>3940222.1339121265</v>
      </c>
    </row>
    <row r="83" spans="2:38" x14ac:dyDescent="0.3">
      <c r="B83" s="21">
        <v>26000</v>
      </c>
      <c r="C83" s="19">
        <v>94025027680.702454</v>
      </c>
      <c r="D83" s="22">
        <f t="shared" si="19"/>
        <v>26000</v>
      </c>
      <c r="L83" s="30" t="s">
        <v>142</v>
      </c>
      <c r="M83" s="31">
        <v>2.2156862745098038E-5</v>
      </c>
      <c r="N83">
        <v>5.33</v>
      </c>
      <c r="O83" s="8">
        <v>2759988</v>
      </c>
      <c r="P83" s="32">
        <v>0.6</v>
      </c>
      <c r="Q83" s="33">
        <f t="shared" si="22"/>
        <v>0.4</v>
      </c>
      <c r="R83" s="8">
        <f t="shared" si="23"/>
        <v>1103995.2</v>
      </c>
      <c r="S83" s="8">
        <v>3020</v>
      </c>
      <c r="T83" s="8">
        <f t="shared" si="24"/>
        <v>251.66666666666666</v>
      </c>
      <c r="U83" s="2">
        <f t="shared" si="25"/>
        <v>0.93058823529411761</v>
      </c>
      <c r="V83" s="8">
        <f t="shared" si="36"/>
        <v>930588.23529411759</v>
      </c>
      <c r="W83" s="8">
        <f t="shared" si="26"/>
        <v>1745944.1562741417</v>
      </c>
      <c r="X83" s="32">
        <f t="shared" si="27"/>
        <v>1.581478032036862</v>
      </c>
      <c r="Y83" s="8">
        <f t="shared" si="37"/>
        <v>1103995.2</v>
      </c>
      <c r="Z83" s="34">
        <v>8.07</v>
      </c>
      <c r="AA83" s="8">
        <f t="shared" si="28"/>
        <v>136802.37918215612</v>
      </c>
      <c r="AB83" s="35">
        <f t="shared" si="29"/>
        <v>40.619</v>
      </c>
      <c r="AC83" s="35">
        <v>87.330869750000005</v>
      </c>
      <c r="AD83" s="36">
        <f t="shared" si="38"/>
        <v>40.619</v>
      </c>
      <c r="AE83" s="37">
        <f t="shared" si="30"/>
        <v>66681310.079999983</v>
      </c>
      <c r="AG83" s="49">
        <v>6.6421355444021569E-7</v>
      </c>
      <c r="AH83" s="50">
        <f t="shared" si="31"/>
        <v>2.7896969286489059E-2</v>
      </c>
      <c r="AI83" s="51">
        <f t="shared" si="32"/>
        <v>27896.96928648906</v>
      </c>
      <c r="AJ83" s="8">
        <f t="shared" si="33"/>
        <v>52339.529618178349</v>
      </c>
      <c r="AK83" s="8">
        <f t="shared" si="34"/>
        <v>6485.6914025004144</v>
      </c>
      <c r="AL83" s="37">
        <f t="shared" si="35"/>
        <v>3161307.5889379717</v>
      </c>
    </row>
    <row r="84" spans="2:38" x14ac:dyDescent="0.3">
      <c r="B84" s="21">
        <v>27000</v>
      </c>
      <c r="C84" s="19">
        <v>95905581932.084534</v>
      </c>
      <c r="D84" s="22">
        <f t="shared" si="19"/>
        <v>27000</v>
      </c>
      <c r="L84" s="30" t="s">
        <v>143</v>
      </c>
      <c r="M84" s="31">
        <v>1.3666666666666666E-4</v>
      </c>
      <c r="N84">
        <v>20.83</v>
      </c>
      <c r="O84" s="8">
        <v>3807670</v>
      </c>
      <c r="P84" s="32">
        <v>0.62</v>
      </c>
      <c r="Q84" s="33">
        <f t="shared" si="22"/>
        <v>0.38</v>
      </c>
      <c r="R84" s="8">
        <f t="shared" si="23"/>
        <v>1446914.6</v>
      </c>
      <c r="S84" s="8">
        <v>20900</v>
      </c>
      <c r="T84" s="8">
        <f t="shared" si="24"/>
        <v>1741.6666666666667</v>
      </c>
      <c r="U84" s="2">
        <f t="shared" si="25"/>
        <v>5.74</v>
      </c>
      <c r="V84" s="8">
        <f t="shared" si="36"/>
        <v>5740000</v>
      </c>
      <c r="W84" s="8">
        <f t="shared" si="26"/>
        <v>2755640.9025444072</v>
      </c>
      <c r="X84" s="32">
        <f t="shared" si="27"/>
        <v>1.9044945033690357</v>
      </c>
      <c r="Y84" s="8">
        <f t="shared" si="37"/>
        <v>1446914.6</v>
      </c>
      <c r="Z84" s="34">
        <v>3.42</v>
      </c>
      <c r="AA84" s="8">
        <f t="shared" si="28"/>
        <v>423074.4444444445</v>
      </c>
      <c r="AB84" s="35">
        <f t="shared" si="29"/>
        <v>119.13000000000001</v>
      </c>
      <c r="AC84" s="35">
        <v>14.206847199999999</v>
      </c>
      <c r="AD84" s="36">
        <f t="shared" si="38"/>
        <v>14.206847199999999</v>
      </c>
      <c r="AE84" s="37">
        <f t="shared" si="30"/>
        <v>72126647.837365344</v>
      </c>
      <c r="AG84" s="49">
        <v>2.2160066860513725E-6</v>
      </c>
      <c r="AH84" s="50">
        <f t="shared" si="31"/>
        <v>9.3072280814157651E-2</v>
      </c>
      <c r="AI84" s="51">
        <f t="shared" si="32"/>
        <v>93072.280814157653</v>
      </c>
      <c r="AJ84" s="8">
        <f t="shared" si="33"/>
        <v>44681.843885817405</v>
      </c>
      <c r="AK84" s="8">
        <f t="shared" si="34"/>
        <v>13064.866633279944</v>
      </c>
      <c r="AL84" s="37">
        <f t="shared" si="35"/>
        <v>2227326.7673686389</v>
      </c>
    </row>
    <row r="85" spans="2:38" x14ac:dyDescent="0.3">
      <c r="B85" s="21">
        <v>28000</v>
      </c>
      <c r="C85" s="19">
        <v>97784553836.96431</v>
      </c>
      <c r="D85" s="22">
        <f t="shared" si="19"/>
        <v>28000</v>
      </c>
      <c r="L85" s="30" t="s">
        <v>144</v>
      </c>
      <c r="M85" s="31">
        <v>7.0004313725490191E-4</v>
      </c>
      <c r="N85">
        <v>87.77</v>
      </c>
      <c r="O85" s="8">
        <v>84552242</v>
      </c>
      <c r="P85" s="32">
        <v>0.76</v>
      </c>
      <c r="Q85" s="33">
        <f t="shared" si="22"/>
        <v>0.24</v>
      </c>
      <c r="R85" s="8">
        <f t="shared" si="23"/>
        <v>20292538.079999998</v>
      </c>
      <c r="S85" s="8">
        <v>68790</v>
      </c>
      <c r="T85" s="8">
        <f t="shared" si="24"/>
        <v>5732.5</v>
      </c>
      <c r="U85" s="2">
        <f t="shared" si="25"/>
        <v>29.401811764705879</v>
      </c>
      <c r="V85" s="8">
        <f t="shared" si="36"/>
        <v>29401811.764705878</v>
      </c>
      <c r="W85" s="8">
        <f t="shared" si="26"/>
        <v>3349870.316133745</v>
      </c>
      <c r="X85" s="32">
        <f t="shared" si="27"/>
        <v>0.16507892225839033</v>
      </c>
      <c r="Y85" s="8">
        <f t="shared" si="37"/>
        <v>3349870.316133745</v>
      </c>
      <c r="Z85" s="34">
        <v>2.14</v>
      </c>
      <c r="AA85" s="8">
        <f t="shared" si="28"/>
        <v>1565359.9608101612</v>
      </c>
      <c r="AB85" s="35">
        <f t="shared" si="29"/>
        <v>245.35100000000003</v>
      </c>
      <c r="AC85" s="35">
        <v>36.144552812499995</v>
      </c>
      <c r="AD85" s="36">
        <f t="shared" si="38"/>
        <v>36.144552812499995</v>
      </c>
      <c r="AE85" s="37">
        <f t="shared" si="30"/>
        <v>678950829.28890944</v>
      </c>
      <c r="AG85" s="49">
        <v>7.2542046223560784E-5</v>
      </c>
      <c r="AH85" s="50">
        <f t="shared" si="31"/>
        <v>3.0467659413895531</v>
      </c>
      <c r="AI85" s="51">
        <f t="shared" si="32"/>
        <v>3046765.9413895532</v>
      </c>
      <c r="AJ85" s="8">
        <f t="shared" si="33"/>
        <v>347130.67578780372</v>
      </c>
      <c r="AK85" s="8">
        <f t="shared" si="34"/>
        <v>162210.59616252509</v>
      </c>
      <c r="AL85" s="37">
        <f t="shared" si="35"/>
        <v>70356353.516921967</v>
      </c>
    </row>
    <row r="86" spans="2:38" x14ac:dyDescent="0.3">
      <c r="B86" s="21">
        <v>29000</v>
      </c>
      <c r="C86" s="19">
        <v>99646024307.774002</v>
      </c>
      <c r="D86" s="22">
        <f t="shared" si="19"/>
        <v>29000</v>
      </c>
      <c r="L86" s="30" t="s">
        <v>145</v>
      </c>
      <c r="M86" s="31">
        <v>4.6771176470588238E-4</v>
      </c>
      <c r="N86">
        <v>16.59</v>
      </c>
      <c r="O86" s="8">
        <v>34427414</v>
      </c>
      <c r="P86" s="32">
        <v>0.57999999999999996</v>
      </c>
      <c r="Q86" s="33">
        <f t="shared" si="22"/>
        <v>0.42000000000000004</v>
      </c>
      <c r="R86" s="8">
        <f t="shared" si="23"/>
        <v>14459513.880000001</v>
      </c>
      <c r="S86" s="8">
        <v>7090</v>
      </c>
      <c r="T86" s="8">
        <f t="shared" si="24"/>
        <v>590.83333333333337</v>
      </c>
      <c r="U86" s="2">
        <f t="shared" si="25"/>
        <v>19.643894117647061</v>
      </c>
      <c r="V86" s="8">
        <f t="shared" si="36"/>
        <v>19643894.117647063</v>
      </c>
      <c r="W86" s="8">
        <f t="shared" si="26"/>
        <v>11840804.169769175</v>
      </c>
      <c r="X86" s="32">
        <f t="shared" si="27"/>
        <v>0.81889365493448907</v>
      </c>
      <c r="Y86" s="8">
        <f t="shared" si="37"/>
        <v>11840804.169769175</v>
      </c>
      <c r="Z86" s="34">
        <v>3.83</v>
      </c>
      <c r="AA86" s="8">
        <f t="shared" si="28"/>
        <v>3091593.7780076177</v>
      </c>
      <c r="AB86" s="35">
        <f t="shared" si="29"/>
        <v>45.257833333333338</v>
      </c>
      <c r="AC86" s="35">
        <v>57.654086377500008</v>
      </c>
      <c r="AD86" s="36">
        <f t="shared" si="38"/>
        <v>45.257833333333338</v>
      </c>
      <c r="AE86" s="37">
        <f t="shared" si="30"/>
        <v>1679026031.2732694</v>
      </c>
      <c r="AG86" s="49">
        <v>1.0901078017423333E-5</v>
      </c>
      <c r="AH86" s="50">
        <f t="shared" si="31"/>
        <v>0.45784527673177999</v>
      </c>
      <c r="AI86" s="51">
        <f t="shared" si="32"/>
        <v>457845.27673177997</v>
      </c>
      <c r="AJ86" s="8">
        <f t="shared" si="33"/>
        <v>275976.65866894514</v>
      </c>
      <c r="AK86" s="8">
        <f t="shared" si="34"/>
        <v>72056.56884306662</v>
      </c>
      <c r="AL86" s="37">
        <f t="shared" si="35"/>
        <v>39133490.199256428</v>
      </c>
    </row>
    <row r="87" spans="2:38" x14ac:dyDescent="0.3">
      <c r="B87" s="21">
        <v>30000</v>
      </c>
      <c r="C87" s="19">
        <v>101492419456.3911</v>
      </c>
      <c r="D87" s="22">
        <f t="shared" si="19"/>
        <v>30000</v>
      </c>
      <c r="L87" s="30" t="s">
        <v>146</v>
      </c>
      <c r="M87" s="31">
        <v>1.3725490196078431E-8</v>
      </c>
      <c r="N87">
        <v>180.91</v>
      </c>
      <c r="O87" s="8">
        <v>39329</v>
      </c>
      <c r="P87" s="32">
        <v>0.9</v>
      </c>
      <c r="Q87" s="33">
        <f t="shared" si="22"/>
        <v>9.9999999999999978E-2</v>
      </c>
      <c r="R87" s="8">
        <f t="shared" si="23"/>
        <v>3932.8999999999992</v>
      </c>
      <c r="S87" s="8">
        <v>0</v>
      </c>
      <c r="T87" s="8">
        <f t="shared" si="24"/>
        <v>0</v>
      </c>
      <c r="U87" s="2">
        <f t="shared" si="25"/>
        <v>5.7647058823529407E-4</v>
      </c>
      <c r="V87" s="8">
        <f t="shared" si="36"/>
        <v>576.47058823529403</v>
      </c>
      <c r="W87" s="8">
        <f t="shared" si="26"/>
        <v>31.865048269045051</v>
      </c>
      <c r="X87" s="32">
        <f t="shared" si="27"/>
        <v>8.1021760708497696E-3</v>
      </c>
      <c r="Y87" s="8">
        <f t="shared" si="37"/>
        <v>31.865048269045051</v>
      </c>
      <c r="Z87">
        <v>3.45</v>
      </c>
      <c r="AA87" s="8">
        <f t="shared" si="28"/>
        <v>9.2362458750855208</v>
      </c>
      <c r="AB87" s="35">
        <f t="shared" si="29"/>
        <v>0</v>
      </c>
      <c r="AC87" s="35">
        <v>74.856799999999993</v>
      </c>
      <c r="AD87" s="36">
        <f t="shared" si="38"/>
        <v>74.856799999999993</v>
      </c>
      <c r="AE87" s="37">
        <f t="shared" si="30"/>
        <v>8296.7497226652213</v>
      </c>
      <c r="AG87" s="49">
        <v>1.4507507748311763E-8</v>
      </c>
      <c r="AH87" s="50">
        <f t="shared" si="31"/>
        <v>6.0931532542909408E-4</v>
      </c>
      <c r="AI87" s="51">
        <f t="shared" si="32"/>
        <v>609.31532542909406</v>
      </c>
      <c r="AJ87" s="8">
        <f t="shared" si="33"/>
        <v>33.680577382626396</v>
      </c>
      <c r="AK87" s="8">
        <f t="shared" si="34"/>
        <v>9.7624861978627226</v>
      </c>
      <c r="AL87" s="37">
        <f t="shared" si="35"/>
        <v>8769.4617217940413</v>
      </c>
    </row>
    <row r="88" spans="2:38" x14ac:dyDescent="0.3">
      <c r="B88" s="21">
        <v>31000</v>
      </c>
      <c r="C88" s="19">
        <v>103249390799.64638</v>
      </c>
      <c r="D88" s="22">
        <f t="shared" si="19"/>
        <v>31000</v>
      </c>
      <c r="L88" s="30" t="s">
        <v>147</v>
      </c>
      <c r="M88" s="31">
        <v>2.5873921568627452E-4</v>
      </c>
      <c r="N88">
        <v>72.540000000000006</v>
      </c>
      <c r="O88" s="8">
        <v>10047817</v>
      </c>
      <c r="P88" s="32">
        <v>0.88</v>
      </c>
      <c r="Q88" s="33">
        <f t="shared" si="22"/>
        <v>0.12</v>
      </c>
      <c r="R88" s="8">
        <f t="shared" si="23"/>
        <v>1205738.04</v>
      </c>
      <c r="S88" s="8">
        <v>38300</v>
      </c>
      <c r="T88" s="8">
        <f t="shared" si="24"/>
        <v>3191.6666666666665</v>
      </c>
      <c r="U88" s="2">
        <f t="shared" si="25"/>
        <v>10.86704705882353</v>
      </c>
      <c r="V88" s="8">
        <f t="shared" si="36"/>
        <v>10867047.05882353</v>
      </c>
      <c r="W88" s="8">
        <f t="shared" si="26"/>
        <v>1498076.5176211097</v>
      </c>
      <c r="X88" s="32">
        <f t="shared" si="27"/>
        <v>1.2424560459427072</v>
      </c>
      <c r="Y88" s="8">
        <f t="shared" si="37"/>
        <v>1205738.04</v>
      </c>
      <c r="Z88" s="34">
        <v>2.56</v>
      </c>
      <c r="AA88" s="8">
        <f t="shared" si="28"/>
        <v>470991.421875</v>
      </c>
      <c r="AB88" s="35">
        <f t="shared" si="29"/>
        <v>163.41333333333333</v>
      </c>
      <c r="AC88" s="35">
        <v>34.86498125</v>
      </c>
      <c r="AD88" s="36">
        <f t="shared" si="38"/>
        <v>34.86498125</v>
      </c>
      <c r="AE88" s="37">
        <f t="shared" si="30"/>
        <v>197053285.11099255</v>
      </c>
      <c r="AG88" s="49">
        <v>5.3895361975035295E-6</v>
      </c>
      <c r="AH88" s="50">
        <f t="shared" si="31"/>
        <v>0.22636052029514825</v>
      </c>
      <c r="AI88" s="51">
        <f t="shared" si="32"/>
        <v>226360.52029514825</v>
      </c>
      <c r="AJ88" s="8">
        <f t="shared" si="33"/>
        <v>31204.924220450543</v>
      </c>
      <c r="AK88" s="8">
        <f t="shared" si="34"/>
        <v>12189.423523613494</v>
      </c>
      <c r="AL88" s="37">
        <f t="shared" si="35"/>
        <v>5099808.2711891206</v>
      </c>
    </row>
    <row r="89" spans="2:38" x14ac:dyDescent="0.3">
      <c r="B89" s="21">
        <v>32000</v>
      </c>
      <c r="C89" s="19">
        <v>105006362142.90167</v>
      </c>
      <c r="D89" s="22">
        <f t="shared" si="19"/>
        <v>32000</v>
      </c>
      <c r="L89" s="30" t="s">
        <v>148</v>
      </c>
      <c r="M89" s="31">
        <v>4.247227450980392E-3</v>
      </c>
      <c r="N89">
        <v>42.69</v>
      </c>
      <c r="O89" s="8">
        <v>55840</v>
      </c>
      <c r="P89" s="32">
        <v>0.9</v>
      </c>
      <c r="Q89" s="33">
        <f t="shared" si="22"/>
        <v>9.9999999999999978E-2</v>
      </c>
      <c r="R89" s="8">
        <f t="shared" si="23"/>
        <v>5583.9999999999991</v>
      </c>
      <c r="S89" s="8">
        <v>0</v>
      </c>
      <c r="T89" s="8">
        <f t="shared" si="24"/>
        <v>0</v>
      </c>
      <c r="U89" s="2">
        <f t="shared" si="25"/>
        <v>178.38355294117648</v>
      </c>
      <c r="V89" s="8">
        <f t="shared" si="36"/>
        <v>178383552.94117647</v>
      </c>
      <c r="W89" s="8">
        <f t="shared" si="26"/>
        <v>41785793.614705198</v>
      </c>
      <c r="X89" s="32">
        <f t="shared" si="27"/>
        <v>7483.1292289944849</v>
      </c>
      <c r="Y89" s="8">
        <f t="shared" si="37"/>
        <v>5583.9999999999991</v>
      </c>
      <c r="Z89">
        <v>3.45</v>
      </c>
      <c r="AA89" s="8">
        <f t="shared" si="28"/>
        <v>1618.5507246376808</v>
      </c>
      <c r="AB89" s="35">
        <f t="shared" si="29"/>
        <v>0</v>
      </c>
      <c r="AC89" s="35">
        <v>114.60416549999999</v>
      </c>
      <c r="AD89" s="36">
        <f t="shared" si="38"/>
        <v>114.60416549999999</v>
      </c>
      <c r="AE89" s="37">
        <f t="shared" si="30"/>
        <v>2225911.8613982601</v>
      </c>
      <c r="AG89" s="49">
        <v>5.0646448343652941E-9</v>
      </c>
      <c r="AH89" s="50">
        <f t="shared" si="31"/>
        <v>2.1271508304334234E-4</v>
      </c>
      <c r="AI89" s="51">
        <f t="shared" si="32"/>
        <v>212.71508304334233</v>
      </c>
      <c r="AJ89" s="8">
        <f t="shared" si="33"/>
        <v>49.82784798391716</v>
      </c>
      <c r="AK89" s="8">
        <f t="shared" si="34"/>
        <v>14.44285448809193</v>
      </c>
      <c r="AL89" s="37">
        <f t="shared" si="35"/>
        <v>19862.535432548462</v>
      </c>
    </row>
    <row r="90" spans="2:38" x14ac:dyDescent="0.3">
      <c r="B90" s="21">
        <v>33000</v>
      </c>
      <c r="C90" s="19">
        <v>106763333486.15689</v>
      </c>
      <c r="D90" s="22">
        <f t="shared" si="19"/>
        <v>33000</v>
      </c>
      <c r="L90" s="30" t="s">
        <v>149</v>
      </c>
      <c r="M90" s="31">
        <v>6.7450980392156861E-7</v>
      </c>
      <c r="N90">
        <v>72.489999999999995</v>
      </c>
      <c r="O90" s="8">
        <v>117207</v>
      </c>
      <c r="P90" s="32">
        <v>0.35</v>
      </c>
      <c r="Q90" s="33">
        <f t="shared" si="22"/>
        <v>0.65</v>
      </c>
      <c r="R90" s="8">
        <f t="shared" si="23"/>
        <v>76184.55</v>
      </c>
      <c r="S90" s="8">
        <v>16400</v>
      </c>
      <c r="T90" s="8">
        <f t="shared" si="24"/>
        <v>1366.6666666666667</v>
      </c>
      <c r="U90" s="2">
        <f t="shared" si="25"/>
        <v>2.8329411764705881E-2</v>
      </c>
      <c r="V90" s="8">
        <f t="shared" si="36"/>
        <v>28329.411764705881</v>
      </c>
      <c r="W90" s="8">
        <f t="shared" si="26"/>
        <v>3908.0441115610265</v>
      </c>
      <c r="X90" s="32">
        <f t="shared" si="27"/>
        <v>5.1297068914379969E-2</v>
      </c>
      <c r="Y90" s="8">
        <f t="shared" si="37"/>
        <v>3908.0441115610265</v>
      </c>
      <c r="Z90">
        <v>3.45</v>
      </c>
      <c r="AA90" s="8">
        <f t="shared" si="28"/>
        <v>1132.7664091481236</v>
      </c>
      <c r="AB90" s="35">
        <f t="shared" si="29"/>
        <v>94.300000000000011</v>
      </c>
      <c r="AC90" s="35">
        <v>54.57808275</v>
      </c>
      <c r="AD90" s="36">
        <f t="shared" si="38"/>
        <v>54.57808275</v>
      </c>
      <c r="AE90" s="37">
        <f t="shared" si="30"/>
        <v>741890.62577887974</v>
      </c>
      <c r="AG90" s="49">
        <v>1.3435227887237253E-7</v>
      </c>
      <c r="AH90" s="50">
        <f t="shared" si="31"/>
        <v>5.642795712639646E-3</v>
      </c>
      <c r="AI90" s="51">
        <f t="shared" si="32"/>
        <v>5642.7957126396459</v>
      </c>
      <c r="AJ90" s="8">
        <f t="shared" si="33"/>
        <v>778.42401884944763</v>
      </c>
      <c r="AK90" s="8">
        <f t="shared" si="34"/>
        <v>225.63015039114424</v>
      </c>
      <c r="AL90" s="37">
        <f t="shared" si="35"/>
        <v>147773.53222731379</v>
      </c>
    </row>
    <row r="91" spans="2:38" x14ac:dyDescent="0.3">
      <c r="B91" s="21">
        <v>34000</v>
      </c>
      <c r="C91" s="19">
        <v>108510778169.94836</v>
      </c>
      <c r="D91" s="22">
        <f t="shared" si="19"/>
        <v>34000</v>
      </c>
      <c r="L91" s="30" t="s">
        <v>150</v>
      </c>
      <c r="M91" s="31" t="s">
        <v>50</v>
      </c>
      <c r="N91">
        <v>55.28</v>
      </c>
      <c r="O91" s="8">
        <v>375106</v>
      </c>
      <c r="P91" s="32" t="s">
        <v>50</v>
      </c>
      <c r="Q91" s="33" t="str">
        <f t="shared" si="22"/>
        <v>N.A.</v>
      </c>
      <c r="R91" s="8" t="str">
        <f t="shared" si="23"/>
        <v>N.A.</v>
      </c>
      <c r="S91" s="8" t="s">
        <v>50</v>
      </c>
      <c r="T91" s="8" t="str">
        <f t="shared" si="24"/>
        <v>N.A.</v>
      </c>
      <c r="U91" s="2" t="str">
        <f t="shared" si="25"/>
        <v>N.A.</v>
      </c>
      <c r="V91" s="8" t="str">
        <f t="shared" si="36"/>
        <v>N.A.</v>
      </c>
      <c r="W91" s="8" t="str">
        <f t="shared" si="26"/>
        <v>N.A.</v>
      </c>
      <c r="X91" s="32" t="str">
        <f t="shared" si="27"/>
        <v>N.A.</v>
      </c>
      <c r="Y91" s="8" t="str">
        <f t="shared" si="37"/>
        <v>N.A.</v>
      </c>
      <c r="Z91" s="34">
        <v>2.2999999999999998</v>
      </c>
      <c r="AA91" s="8" t="str">
        <f t="shared" si="28"/>
        <v>N.A.</v>
      </c>
      <c r="AB91" s="35" t="str">
        <f t="shared" si="29"/>
        <v>N.A.</v>
      </c>
      <c r="AC91" s="35">
        <v>49.429804875000002</v>
      </c>
      <c r="AD91" s="36">
        <f t="shared" si="38"/>
        <v>49.429804875000002</v>
      </c>
      <c r="AE91" s="37" t="str">
        <f t="shared" si="30"/>
        <v>N.A.</v>
      </c>
      <c r="AG91" s="49" t="s">
        <v>50</v>
      </c>
      <c r="AH91" s="50" t="str">
        <f t="shared" si="31"/>
        <v>N.A.</v>
      </c>
      <c r="AI91" s="51" t="str">
        <f t="shared" si="32"/>
        <v>N.A.</v>
      </c>
      <c r="AJ91" s="8" t="str">
        <f t="shared" si="33"/>
        <v>N.A.</v>
      </c>
      <c r="AK91" s="8" t="str">
        <f t="shared" si="34"/>
        <v>N.A.</v>
      </c>
      <c r="AL91" s="37" t="str">
        <f t="shared" si="35"/>
        <v>N.A.</v>
      </c>
    </row>
    <row r="92" spans="2:38" x14ac:dyDescent="0.3">
      <c r="B92" s="21">
        <v>35000</v>
      </c>
      <c r="C92" s="19">
        <v>110251956085.60196</v>
      </c>
      <c r="D92" s="22">
        <f t="shared" si="19"/>
        <v>35000</v>
      </c>
      <c r="L92" s="30" t="s">
        <v>151</v>
      </c>
      <c r="M92" s="31">
        <v>1.0666666666666667E-6</v>
      </c>
      <c r="N92">
        <v>36.4</v>
      </c>
      <c r="O92" s="8">
        <v>167777</v>
      </c>
      <c r="P92" s="32">
        <v>0.99</v>
      </c>
      <c r="Q92" s="33">
        <f t="shared" si="22"/>
        <v>1.0000000000000009E-2</v>
      </c>
      <c r="R92" s="8">
        <f t="shared" si="23"/>
        <v>1677.7700000000016</v>
      </c>
      <c r="S92" s="8">
        <v>0</v>
      </c>
      <c r="T92" s="8">
        <f t="shared" si="24"/>
        <v>0</v>
      </c>
      <c r="U92" s="2">
        <f t="shared" si="25"/>
        <v>4.48E-2</v>
      </c>
      <c r="V92" s="8">
        <f t="shared" si="36"/>
        <v>44800</v>
      </c>
      <c r="W92" s="8">
        <f t="shared" si="26"/>
        <v>12307.692307692307</v>
      </c>
      <c r="X92" s="32">
        <f t="shared" si="27"/>
        <v>7.3357446537322133</v>
      </c>
      <c r="Y92" s="8">
        <f t="shared" si="37"/>
        <v>1677.7700000000016</v>
      </c>
      <c r="Z92">
        <v>3.45</v>
      </c>
      <c r="AA92" s="8">
        <f t="shared" si="28"/>
        <v>486.31014492753667</v>
      </c>
      <c r="AB92" s="35">
        <f t="shared" si="29"/>
        <v>0</v>
      </c>
      <c r="AC92" s="35">
        <v>135</v>
      </c>
      <c r="AD92" s="36">
        <f t="shared" si="38"/>
        <v>135</v>
      </c>
      <c r="AE92" s="37">
        <f t="shared" si="30"/>
        <v>787822.43478260934</v>
      </c>
      <c r="AG92" s="49">
        <v>1.6431000930829411E-7</v>
      </c>
      <c r="AH92" s="50">
        <f t="shared" si="31"/>
        <v>6.9010203909483526E-3</v>
      </c>
      <c r="AI92" s="51">
        <f t="shared" si="32"/>
        <v>6901.0203909483525</v>
      </c>
      <c r="AJ92" s="8">
        <f t="shared" si="33"/>
        <v>1895.8847227880092</v>
      </c>
      <c r="AK92" s="8">
        <f t="shared" si="34"/>
        <v>549.53180370666928</v>
      </c>
      <c r="AL92" s="37">
        <f t="shared" si="35"/>
        <v>890241.52200480422</v>
      </c>
    </row>
    <row r="93" spans="2:38" x14ac:dyDescent="0.3">
      <c r="B93" s="21">
        <v>36000</v>
      </c>
      <c r="C93" s="19">
        <v>111991002456.25043</v>
      </c>
      <c r="D93" s="22">
        <f t="shared" si="19"/>
        <v>36000</v>
      </c>
      <c r="L93" s="30" t="s">
        <v>152</v>
      </c>
      <c r="M93" s="31">
        <v>2.1350784313725491E-4</v>
      </c>
      <c r="N93">
        <v>37.340000000000003</v>
      </c>
      <c r="O93" s="8">
        <v>18406359</v>
      </c>
      <c r="P93" s="32">
        <v>0.56000000000000005</v>
      </c>
      <c r="Q93" s="33">
        <f t="shared" si="22"/>
        <v>0.43999999999999995</v>
      </c>
      <c r="R93" s="8">
        <f t="shared" si="23"/>
        <v>8098797.959999999</v>
      </c>
      <c r="S93" s="8">
        <v>12750</v>
      </c>
      <c r="T93" s="8">
        <f t="shared" si="24"/>
        <v>1062.5</v>
      </c>
      <c r="U93" s="2">
        <f t="shared" si="25"/>
        <v>8.9673294117647053</v>
      </c>
      <c r="V93" s="8">
        <f t="shared" si="36"/>
        <v>8967329.4117647056</v>
      </c>
      <c r="W93" s="8">
        <f t="shared" si="26"/>
        <v>2401534.3898673551</v>
      </c>
      <c r="X93" s="32">
        <f t="shared" si="27"/>
        <v>0.29652973215636996</v>
      </c>
      <c r="Y93" s="8">
        <f t="shared" si="37"/>
        <v>2401534.3898673551</v>
      </c>
      <c r="Z93" s="34">
        <v>4.8099999999999996</v>
      </c>
      <c r="AA93" s="8">
        <f t="shared" si="28"/>
        <v>499279.49893292208</v>
      </c>
      <c r="AB93" s="35">
        <f t="shared" si="29"/>
        <v>102.21249999999999</v>
      </c>
      <c r="AC93" s="35">
        <v>32.309575000000002</v>
      </c>
      <c r="AD93" s="36">
        <f t="shared" si="38"/>
        <v>32.309575000000002</v>
      </c>
      <c r="AE93" s="37">
        <f t="shared" si="30"/>
        <v>193578101.00082803</v>
      </c>
      <c r="AG93" s="49">
        <v>5.6874937801084118E-6</v>
      </c>
      <c r="AH93" s="50">
        <f t="shared" si="31"/>
        <v>0.23887473876455328</v>
      </c>
      <c r="AI93" s="51">
        <f t="shared" si="32"/>
        <v>238874.73876455327</v>
      </c>
      <c r="AJ93" s="8">
        <f t="shared" si="33"/>
        <v>63972.881297416505</v>
      </c>
      <c r="AK93" s="8">
        <f t="shared" si="34"/>
        <v>13299.975321708214</v>
      </c>
      <c r="AL93" s="37">
        <f t="shared" si="35"/>
        <v>5156598.6018585693</v>
      </c>
    </row>
    <row r="94" spans="2:38" x14ac:dyDescent="0.3">
      <c r="B94" s="21">
        <v>37000</v>
      </c>
      <c r="C94" s="19">
        <v>113728540302.61046</v>
      </c>
      <c r="D94" s="22">
        <f t="shared" si="19"/>
        <v>37000</v>
      </c>
      <c r="L94" s="30" t="s">
        <v>153</v>
      </c>
      <c r="M94" s="31">
        <v>1.5294117647058823E-7</v>
      </c>
      <c r="N94">
        <v>75.63</v>
      </c>
      <c r="O94" s="8" t="s">
        <v>50</v>
      </c>
      <c r="P94" s="32" t="s">
        <v>50</v>
      </c>
      <c r="Q94" s="33" t="str">
        <f t="shared" si="22"/>
        <v>N.A.</v>
      </c>
      <c r="R94" s="8" t="str">
        <f t="shared" si="23"/>
        <v>N.A.</v>
      </c>
      <c r="S94" s="8" t="s">
        <v>50</v>
      </c>
      <c r="T94" s="8" t="str">
        <f t="shared" si="24"/>
        <v>N.A.</v>
      </c>
      <c r="U94" s="2">
        <f t="shared" si="25"/>
        <v>6.4235294117647055E-3</v>
      </c>
      <c r="V94" s="8">
        <f t="shared" si="36"/>
        <v>6423.5294117647054</v>
      </c>
      <c r="W94" s="8">
        <f t="shared" si="26"/>
        <v>849.33616445388157</v>
      </c>
      <c r="X94" s="32" t="str">
        <f t="shared" si="27"/>
        <v>N.A.</v>
      </c>
      <c r="Y94" s="8" t="str">
        <f t="shared" si="37"/>
        <v>N.A.</v>
      </c>
      <c r="Z94" s="34" t="s">
        <v>50</v>
      </c>
      <c r="AA94" s="8" t="str">
        <f t="shared" si="28"/>
        <v>N.A.</v>
      </c>
      <c r="AB94" s="35" t="str">
        <f t="shared" si="29"/>
        <v>N.A.</v>
      </c>
      <c r="AC94" s="35">
        <v>68.841714400000001</v>
      </c>
      <c r="AD94" s="36">
        <f t="shared" si="38"/>
        <v>68.841714400000001</v>
      </c>
      <c r="AE94" s="37" t="str">
        <f t="shared" si="30"/>
        <v>N.A.</v>
      </c>
      <c r="AG94" s="49" t="s">
        <v>50</v>
      </c>
      <c r="AH94" s="50" t="str">
        <f t="shared" si="31"/>
        <v>N.A.</v>
      </c>
      <c r="AI94" s="51" t="str">
        <f t="shared" si="32"/>
        <v>N.A.</v>
      </c>
      <c r="AJ94" s="8" t="str">
        <f t="shared" si="33"/>
        <v>N.A.</v>
      </c>
      <c r="AK94" s="8" t="str">
        <f t="shared" si="34"/>
        <v>N.A.</v>
      </c>
      <c r="AL94" s="37" t="str">
        <f t="shared" si="35"/>
        <v>N.A.</v>
      </c>
    </row>
    <row r="95" spans="2:38" x14ac:dyDescent="0.3">
      <c r="B95" s="21">
        <v>38000</v>
      </c>
      <c r="C95" s="19">
        <v>115459207464.30247</v>
      </c>
      <c r="D95" s="22">
        <f t="shared" si="19"/>
        <v>38000</v>
      </c>
      <c r="L95" s="30" t="s">
        <v>154</v>
      </c>
      <c r="M95" s="31">
        <v>4.8207254901960783E-4</v>
      </c>
      <c r="N95">
        <v>8.5500000000000007</v>
      </c>
      <c r="O95" s="8">
        <v>14754785</v>
      </c>
      <c r="P95" s="32">
        <v>0.4</v>
      </c>
      <c r="Q95" s="33">
        <f t="shared" si="22"/>
        <v>0.6</v>
      </c>
      <c r="R95" s="8">
        <f t="shared" si="23"/>
        <v>8852871</v>
      </c>
      <c r="S95" s="8">
        <v>3990</v>
      </c>
      <c r="T95" s="8">
        <f t="shared" si="24"/>
        <v>332.5</v>
      </c>
      <c r="U95" s="2">
        <f t="shared" si="25"/>
        <v>20.247047058823529</v>
      </c>
      <c r="V95" s="8">
        <f t="shared" si="36"/>
        <v>20247047.05882353</v>
      </c>
      <c r="W95" s="8">
        <f t="shared" si="26"/>
        <v>23680756.793945648</v>
      </c>
      <c r="X95" s="32">
        <f t="shared" si="27"/>
        <v>2.6749239646602381</v>
      </c>
      <c r="Y95" s="8">
        <f t="shared" si="37"/>
        <v>8852871</v>
      </c>
      <c r="Z95" s="34">
        <v>6.39</v>
      </c>
      <c r="AA95" s="8">
        <f t="shared" si="28"/>
        <v>1385425.8215962441</v>
      </c>
      <c r="AB95" s="35">
        <f t="shared" si="29"/>
        <v>42.493499999999997</v>
      </c>
      <c r="AC95" s="35" t="s">
        <v>50</v>
      </c>
      <c r="AD95" s="36">
        <f t="shared" si="38"/>
        <v>42.493499999999997</v>
      </c>
      <c r="AE95" s="37">
        <f t="shared" si="30"/>
        <v>706459105.79999995</v>
      </c>
      <c r="AG95" s="49">
        <v>2.7267913316125686E-6</v>
      </c>
      <c r="AH95" s="50">
        <f t="shared" si="31"/>
        <v>0.11452523592772788</v>
      </c>
      <c r="AI95" s="51">
        <f t="shared" si="32"/>
        <v>114525.23592772789</v>
      </c>
      <c r="AJ95" s="8">
        <f t="shared" si="33"/>
        <v>133947.64435991563</v>
      </c>
      <c r="AK95" s="8">
        <f t="shared" si="34"/>
        <v>20962.072669783356</v>
      </c>
      <c r="AL95" s="37">
        <f t="shared" si="35"/>
        <v>10689022.019921269</v>
      </c>
    </row>
    <row r="96" spans="2:38" x14ac:dyDescent="0.3">
      <c r="B96" s="21">
        <v>39000</v>
      </c>
      <c r="C96" s="19">
        <v>117139077533.36015</v>
      </c>
      <c r="D96" s="22">
        <f t="shared" si="19"/>
        <v>39000</v>
      </c>
      <c r="L96" s="30" t="s">
        <v>155</v>
      </c>
      <c r="M96" s="31">
        <v>7.0833333333333338E-5</v>
      </c>
      <c r="N96">
        <v>5.63</v>
      </c>
      <c r="O96" s="8">
        <v>2201352</v>
      </c>
      <c r="P96" s="32">
        <v>0.46</v>
      </c>
      <c r="Q96" s="33">
        <f t="shared" si="22"/>
        <v>0.54</v>
      </c>
      <c r="R96" s="8">
        <f t="shared" si="23"/>
        <v>1188730.08</v>
      </c>
      <c r="S96" s="8">
        <v>2700</v>
      </c>
      <c r="T96" s="8">
        <f t="shared" si="24"/>
        <v>225</v>
      </c>
      <c r="U96" s="2">
        <f t="shared" si="25"/>
        <v>2.9750000000000001</v>
      </c>
      <c r="V96" s="8">
        <f t="shared" si="36"/>
        <v>2975000</v>
      </c>
      <c r="W96" s="8">
        <f t="shared" si="26"/>
        <v>5284191.8294849023</v>
      </c>
      <c r="X96" s="32">
        <f t="shared" si="27"/>
        <v>4.4452411177185844</v>
      </c>
      <c r="Y96" s="8">
        <f t="shared" si="37"/>
        <v>1188730.08</v>
      </c>
      <c r="Z96" s="34">
        <v>6.81</v>
      </c>
      <c r="AA96" s="8">
        <f t="shared" si="28"/>
        <v>174556.54625550663</v>
      </c>
      <c r="AB96" s="35">
        <f t="shared" si="29"/>
        <v>30.645</v>
      </c>
      <c r="AC96" s="35" t="s">
        <v>50</v>
      </c>
      <c r="AD96" s="36">
        <f t="shared" si="38"/>
        <v>30.645</v>
      </c>
      <c r="AE96" s="37">
        <f t="shared" si="30"/>
        <v>64191424.320000008</v>
      </c>
      <c r="AG96" s="49">
        <v>3.8483138599788235E-7</v>
      </c>
      <c r="AH96" s="50">
        <f t="shared" si="31"/>
        <v>1.616291821191106E-2</v>
      </c>
      <c r="AI96" s="51">
        <f t="shared" si="32"/>
        <v>16162.918211911059</v>
      </c>
      <c r="AJ96" s="8">
        <f t="shared" si="33"/>
        <v>28708.558102861563</v>
      </c>
      <c r="AK96" s="8">
        <f t="shared" si="34"/>
        <v>4215.6472985112432</v>
      </c>
      <c r="AL96" s="37">
        <f t="shared" si="35"/>
        <v>1550262.1375545247</v>
      </c>
    </row>
    <row r="97" spans="2:38" x14ac:dyDescent="0.3">
      <c r="B97" s="21">
        <v>40000</v>
      </c>
      <c r="C97" s="19">
        <v>118755800150.5051</v>
      </c>
      <c r="D97" s="22">
        <f t="shared" si="19"/>
        <v>40000</v>
      </c>
      <c r="L97" s="30" t="s">
        <v>156</v>
      </c>
      <c r="M97" s="31">
        <v>4.2150784313725489E-4</v>
      </c>
      <c r="N97">
        <v>28.57</v>
      </c>
      <c r="O97" s="8">
        <v>831087</v>
      </c>
      <c r="P97" s="32">
        <v>0.27</v>
      </c>
      <c r="Q97" s="33">
        <f t="shared" si="22"/>
        <v>0.73</v>
      </c>
      <c r="R97" s="8">
        <f t="shared" si="23"/>
        <v>606693.51</v>
      </c>
      <c r="S97" s="8">
        <v>24050</v>
      </c>
      <c r="T97" s="8">
        <f t="shared" si="24"/>
        <v>2004.1666666666667</v>
      </c>
      <c r="U97" s="2">
        <f t="shared" si="25"/>
        <v>17.703329411764706</v>
      </c>
      <c r="V97" s="8">
        <f t="shared" si="36"/>
        <v>17703329.411764707</v>
      </c>
      <c r="W97" s="8">
        <f t="shared" si="26"/>
        <v>6196475.1178735411</v>
      </c>
      <c r="X97" s="32">
        <f t="shared" si="27"/>
        <v>10.213518054402034</v>
      </c>
      <c r="Y97" s="8">
        <f t="shared" si="37"/>
        <v>606693.51</v>
      </c>
      <c r="Z97" s="34">
        <v>3.5</v>
      </c>
      <c r="AA97" s="8">
        <f t="shared" si="28"/>
        <v>173341.00285714286</v>
      </c>
      <c r="AB97" s="35">
        <f t="shared" si="29"/>
        <v>140.29166666666669</v>
      </c>
      <c r="AC97" s="35">
        <v>62.469099315000008</v>
      </c>
      <c r="AD97" s="36">
        <f t="shared" si="38"/>
        <v>62.469099315000008</v>
      </c>
      <c r="AE97" s="37">
        <f t="shared" si="30"/>
        <v>129941475.87413469</v>
      </c>
      <c r="AG97" s="49">
        <v>3.2495367733809019E-7</v>
      </c>
      <c r="AH97" s="50">
        <f t="shared" si="31"/>
        <v>1.3648054448199788E-2</v>
      </c>
      <c r="AI97" s="51">
        <f t="shared" si="32"/>
        <v>13648.054448199788</v>
      </c>
      <c r="AJ97" s="8">
        <f t="shared" si="33"/>
        <v>4777.0579097654136</v>
      </c>
      <c r="AK97" s="8">
        <f t="shared" si="34"/>
        <v>1364.8736885044038</v>
      </c>
      <c r="AL97" s="37">
        <f t="shared" si="35"/>
        <v>1023149.159995344</v>
      </c>
    </row>
    <row r="98" spans="2:38" x14ac:dyDescent="0.3">
      <c r="B98" s="21">
        <v>41000</v>
      </c>
      <c r="C98" s="19">
        <v>120372495784.02823</v>
      </c>
      <c r="D98" s="22">
        <f t="shared" si="19"/>
        <v>41000</v>
      </c>
      <c r="L98" s="30" t="s">
        <v>157</v>
      </c>
      <c r="M98" s="31">
        <v>5.4411764705882355E-5</v>
      </c>
      <c r="N98">
        <v>13.21</v>
      </c>
      <c r="O98" s="8">
        <v>11772557</v>
      </c>
      <c r="P98" s="32">
        <v>0.61</v>
      </c>
      <c r="Q98" s="33">
        <f t="shared" si="22"/>
        <v>0.39</v>
      </c>
      <c r="R98" s="8">
        <f t="shared" si="23"/>
        <v>4591297.2300000004</v>
      </c>
      <c r="S98" s="8">
        <v>3270</v>
      </c>
      <c r="T98" s="8">
        <f t="shared" si="24"/>
        <v>272.5</v>
      </c>
      <c r="U98" s="2">
        <f t="shared" si="25"/>
        <v>2.2852941176470587</v>
      </c>
      <c r="V98" s="8">
        <f t="shared" si="36"/>
        <v>2285294.1176470588</v>
      </c>
      <c r="W98" s="8">
        <f t="shared" si="26"/>
        <v>1729972.8369773342</v>
      </c>
      <c r="X98" s="32">
        <f t="shared" si="27"/>
        <v>0.37679391037319837</v>
      </c>
      <c r="Y98" s="8">
        <f t="shared" si="37"/>
        <v>1729972.8369773342</v>
      </c>
      <c r="Z98" s="34">
        <v>4.29</v>
      </c>
      <c r="AA98" s="8">
        <f t="shared" si="28"/>
        <v>403257.07155648817</v>
      </c>
      <c r="AB98" s="35">
        <f t="shared" si="29"/>
        <v>23.380500000000001</v>
      </c>
      <c r="AC98" s="35">
        <v>77</v>
      </c>
      <c r="AD98" s="36">
        <f t="shared" si="38"/>
        <v>23.380500000000001</v>
      </c>
      <c r="AE98" s="37">
        <f t="shared" si="30"/>
        <v>113140223.53831767</v>
      </c>
      <c r="AG98" s="49">
        <v>2.6002041685541175E-6</v>
      </c>
      <c r="AH98" s="50">
        <f t="shared" si="31"/>
        <v>0.10920857507927294</v>
      </c>
      <c r="AI98" s="51">
        <f t="shared" si="32"/>
        <v>109208.57507927294</v>
      </c>
      <c r="AJ98" s="8">
        <f t="shared" si="33"/>
        <v>82671.139348427663</v>
      </c>
      <c r="AK98" s="8">
        <f t="shared" si="34"/>
        <v>19270.66185278034</v>
      </c>
      <c r="AL98" s="37">
        <f t="shared" si="35"/>
        <v>5406692.5133871688</v>
      </c>
    </row>
    <row r="99" spans="2:38" x14ac:dyDescent="0.3">
      <c r="B99" s="21">
        <v>42000</v>
      </c>
      <c r="C99" s="19">
        <v>121988693013.89499</v>
      </c>
      <c r="D99" s="22">
        <f t="shared" si="19"/>
        <v>42000</v>
      </c>
      <c r="L99" s="30" t="s">
        <v>158</v>
      </c>
      <c r="M99" s="31">
        <v>2.1978431372549019E-4</v>
      </c>
      <c r="N99">
        <v>21.77</v>
      </c>
      <c r="O99" s="8">
        <v>10825703</v>
      </c>
      <c r="P99" s="32">
        <v>0.57999999999999996</v>
      </c>
      <c r="Q99" s="33">
        <f t="shared" si="22"/>
        <v>0.42000000000000004</v>
      </c>
      <c r="R99" s="8">
        <f t="shared" si="23"/>
        <v>4546795.2600000007</v>
      </c>
      <c r="S99" s="8">
        <v>6270</v>
      </c>
      <c r="T99" s="8">
        <f t="shared" si="24"/>
        <v>522.5</v>
      </c>
      <c r="U99" s="2">
        <f t="shared" si="25"/>
        <v>9.2309411764705871</v>
      </c>
      <c r="V99" s="8">
        <f t="shared" si="36"/>
        <v>9230941.176470587</v>
      </c>
      <c r="W99" s="8">
        <f t="shared" si="26"/>
        <v>4240211.8403631542</v>
      </c>
      <c r="X99" s="32">
        <f t="shared" si="27"/>
        <v>0.93257153619077926</v>
      </c>
      <c r="Y99" s="8">
        <f t="shared" si="37"/>
        <v>4240211.8403631542</v>
      </c>
      <c r="Z99" s="34">
        <v>3.87</v>
      </c>
      <c r="AA99" s="8">
        <f t="shared" si="28"/>
        <v>1095661.9742540449</v>
      </c>
      <c r="AB99" s="35">
        <f t="shared" si="29"/>
        <v>40.441500000000005</v>
      </c>
      <c r="AC99" s="35">
        <v>58</v>
      </c>
      <c r="AD99" s="36">
        <f t="shared" si="38"/>
        <v>40.441500000000005</v>
      </c>
      <c r="AE99" s="37">
        <f t="shared" si="30"/>
        <v>531722564.78153956</v>
      </c>
      <c r="AG99" s="49">
        <v>3.092016153644157E-6</v>
      </c>
      <c r="AH99" s="50">
        <f t="shared" si="31"/>
        <v>0.12986467845305461</v>
      </c>
      <c r="AI99" s="51">
        <f t="shared" si="32"/>
        <v>129864.6784530546</v>
      </c>
      <c r="AJ99" s="8">
        <f t="shared" si="33"/>
        <v>59653.04476483904</v>
      </c>
      <c r="AK99" s="8">
        <f t="shared" si="34"/>
        <v>15414.223453446781</v>
      </c>
      <c r="AL99" s="37">
        <f t="shared" si="35"/>
        <v>7480491.8135108165</v>
      </c>
    </row>
    <row r="100" spans="2:38" x14ac:dyDescent="0.3">
      <c r="B100" s="21">
        <v>43000</v>
      </c>
      <c r="C100" s="19">
        <v>123604890243.76172</v>
      </c>
      <c r="D100" s="22">
        <f t="shared" si="19"/>
        <v>43000</v>
      </c>
      <c r="L100" s="30" t="s">
        <v>159</v>
      </c>
      <c r="M100" s="31">
        <v>2.1725490196078431E-6</v>
      </c>
      <c r="N100">
        <v>138.18</v>
      </c>
      <c r="O100" s="8">
        <v>7414909</v>
      </c>
      <c r="P100" s="32" t="s">
        <v>50</v>
      </c>
      <c r="Q100" s="33" t="str">
        <f t="shared" si="22"/>
        <v>N.A.</v>
      </c>
      <c r="R100" s="8" t="str">
        <f t="shared" si="23"/>
        <v>N.A.</v>
      </c>
      <c r="S100" s="8" t="s">
        <v>50</v>
      </c>
      <c r="T100" s="8" t="str">
        <f t="shared" si="24"/>
        <v>N.A.</v>
      </c>
      <c r="U100" s="2">
        <f t="shared" si="25"/>
        <v>9.1247058823529417E-2</v>
      </c>
      <c r="V100" s="8">
        <f t="shared" si="36"/>
        <v>91247.058823529413</v>
      </c>
      <c r="W100" s="8">
        <f t="shared" si="26"/>
        <v>6603.4924608141127</v>
      </c>
      <c r="X100" s="32" t="str">
        <f t="shared" si="27"/>
        <v>N.A.</v>
      </c>
      <c r="Y100" s="8" t="str">
        <f t="shared" si="37"/>
        <v>N.A.</v>
      </c>
      <c r="Z100" s="34">
        <v>2.83</v>
      </c>
      <c r="AA100" s="8" t="str">
        <f t="shared" si="28"/>
        <v>N.A.</v>
      </c>
      <c r="AB100" s="35" t="str">
        <f t="shared" si="29"/>
        <v>N.A.</v>
      </c>
      <c r="AC100" s="35">
        <v>76.497953999999993</v>
      </c>
      <c r="AD100" s="36">
        <f t="shared" si="38"/>
        <v>76.497953999999993</v>
      </c>
      <c r="AE100" s="37" t="str">
        <f t="shared" si="30"/>
        <v>N.A.</v>
      </c>
      <c r="AG100" s="49">
        <v>1.0131641705703138E-6</v>
      </c>
      <c r="AH100" s="50">
        <f t="shared" si="31"/>
        <v>4.2552895163953178E-2</v>
      </c>
      <c r="AI100" s="51">
        <f t="shared" si="32"/>
        <v>42552.895163953181</v>
      </c>
      <c r="AJ100" s="8">
        <f t="shared" si="33"/>
        <v>3079.5263543170631</v>
      </c>
      <c r="AK100" s="8">
        <f t="shared" si="34"/>
        <v>1088.1718566491388</v>
      </c>
      <c r="AL100" s="37">
        <f t="shared" si="35"/>
        <v>998915.04760848486</v>
      </c>
    </row>
    <row r="101" spans="2:38" x14ac:dyDescent="0.3">
      <c r="B101" s="21">
        <v>44000</v>
      </c>
      <c r="C101" s="19">
        <v>125220230481.64151</v>
      </c>
      <c r="D101" s="22">
        <f t="shared" si="19"/>
        <v>44000</v>
      </c>
      <c r="L101" s="30" t="s">
        <v>160</v>
      </c>
      <c r="M101" s="31">
        <v>1.8240784313725491E-4</v>
      </c>
      <c r="N101">
        <v>112.15</v>
      </c>
      <c r="O101" s="8">
        <v>9676135</v>
      </c>
      <c r="P101" s="32">
        <v>0.72</v>
      </c>
      <c r="Q101" s="33">
        <f t="shared" si="22"/>
        <v>0.28000000000000003</v>
      </c>
      <c r="R101" s="8">
        <f t="shared" si="23"/>
        <v>2709317.8000000003</v>
      </c>
      <c r="S101" s="8">
        <v>42410</v>
      </c>
      <c r="T101" s="8">
        <f t="shared" si="24"/>
        <v>3534.1666666666665</v>
      </c>
      <c r="U101" s="2">
        <f t="shared" si="25"/>
        <v>7.6611294117647057</v>
      </c>
      <c r="V101" s="8">
        <f t="shared" si="36"/>
        <v>7661129.4117647056</v>
      </c>
      <c r="W101" s="8">
        <f t="shared" si="26"/>
        <v>683114.52623849362</v>
      </c>
      <c r="X101" s="32">
        <f t="shared" si="27"/>
        <v>0.25213525199535231</v>
      </c>
      <c r="Y101" s="8">
        <f t="shared" si="37"/>
        <v>683114.52623849362</v>
      </c>
      <c r="Z101" s="34">
        <v>2.36</v>
      </c>
      <c r="AA101" s="8">
        <f t="shared" si="28"/>
        <v>289455.30772817531</v>
      </c>
      <c r="AB101" s="35">
        <f t="shared" si="29"/>
        <v>166.81266666666667</v>
      </c>
      <c r="AC101" s="35">
        <v>20.013134960000002</v>
      </c>
      <c r="AD101" s="36">
        <f t="shared" si="38"/>
        <v>20.013134960000002</v>
      </c>
      <c r="AE101" s="37">
        <f t="shared" si="30"/>
        <v>69514897.661427647</v>
      </c>
      <c r="AG101" s="49">
        <v>7.7035954213725484E-6</v>
      </c>
      <c r="AH101" s="50">
        <f t="shared" si="31"/>
        <v>0.32355100769764705</v>
      </c>
      <c r="AI101" s="51">
        <f t="shared" si="32"/>
        <v>323551.00769764703</v>
      </c>
      <c r="AJ101" s="8">
        <f t="shared" si="33"/>
        <v>28849.844645354169</v>
      </c>
      <c r="AK101" s="8">
        <f t="shared" si="34"/>
        <v>12224.510442946683</v>
      </c>
      <c r="AL101" s="37">
        <f t="shared" si="35"/>
        <v>2935809.3277754565</v>
      </c>
    </row>
    <row r="102" spans="2:38" x14ac:dyDescent="0.3">
      <c r="B102" s="21">
        <v>45000</v>
      </c>
      <c r="C102" s="19">
        <v>126803708465.1613</v>
      </c>
      <c r="D102" s="22">
        <f t="shared" si="19"/>
        <v>45000</v>
      </c>
      <c r="L102" s="30" t="s">
        <v>161</v>
      </c>
      <c r="M102" s="31">
        <v>2.0196078431372548E-4</v>
      </c>
      <c r="N102">
        <v>279.55</v>
      </c>
      <c r="O102" s="8">
        <v>393396</v>
      </c>
      <c r="P102" s="32">
        <v>0.84</v>
      </c>
      <c r="Q102" s="33">
        <f t="shared" si="22"/>
        <v>0.16000000000000003</v>
      </c>
      <c r="R102" s="8">
        <f t="shared" si="23"/>
        <v>62943.360000000015</v>
      </c>
      <c r="S102" s="8">
        <v>72900</v>
      </c>
      <c r="T102" s="8">
        <f t="shared" si="24"/>
        <v>6075</v>
      </c>
      <c r="U102" s="2">
        <f t="shared" si="25"/>
        <v>8.4823529411764707</v>
      </c>
      <c r="V102" s="8">
        <f t="shared" si="36"/>
        <v>8482352.9411764704</v>
      </c>
      <c r="W102" s="8">
        <f t="shared" si="26"/>
        <v>303428.82994728925</v>
      </c>
      <c r="X102" s="32">
        <f t="shared" si="27"/>
        <v>4.8206646411518097</v>
      </c>
      <c r="Y102" s="8">
        <f t="shared" si="37"/>
        <v>62943.360000000015</v>
      </c>
      <c r="Z102">
        <v>3.45</v>
      </c>
      <c r="AA102" s="8">
        <f t="shared" si="28"/>
        <v>18244.452173913047</v>
      </c>
      <c r="AB102" s="35">
        <f t="shared" si="29"/>
        <v>419.17500000000001</v>
      </c>
      <c r="AC102" s="35">
        <v>76.240375930500008</v>
      </c>
      <c r="AD102" s="36">
        <f t="shared" si="38"/>
        <v>76.240375930500008</v>
      </c>
      <c r="AE102" s="37">
        <f t="shared" si="30"/>
        <v>16691566.708621904</v>
      </c>
      <c r="AG102" s="49">
        <v>2.1090202094366669E-7</v>
      </c>
      <c r="AH102" s="50">
        <f t="shared" si="31"/>
        <v>8.857884879634001E-3</v>
      </c>
      <c r="AI102" s="51">
        <f t="shared" si="32"/>
        <v>8857.8848796340008</v>
      </c>
      <c r="AJ102" s="8">
        <f t="shared" si="33"/>
        <v>316.86227435642996</v>
      </c>
      <c r="AK102" s="8">
        <f t="shared" si="34"/>
        <v>91.844137494617371</v>
      </c>
      <c r="AL102" s="37">
        <f t="shared" si="35"/>
        <v>84026.778835225909</v>
      </c>
    </row>
    <row r="103" spans="2:38" x14ac:dyDescent="0.3">
      <c r="B103" s="21">
        <v>46000</v>
      </c>
      <c r="C103" s="19">
        <v>128324817417.14336</v>
      </c>
      <c r="D103" s="22">
        <f t="shared" si="19"/>
        <v>46000</v>
      </c>
      <c r="L103" s="30" t="s">
        <v>162</v>
      </c>
      <c r="M103" s="31">
        <v>6.4456137254901959E-3</v>
      </c>
      <c r="N103">
        <v>65.510000000000005</v>
      </c>
      <c r="O103" s="8">
        <v>1450935791</v>
      </c>
      <c r="P103" s="32">
        <v>0.37</v>
      </c>
      <c r="Q103" s="33">
        <f t="shared" si="22"/>
        <v>0.63</v>
      </c>
      <c r="R103" s="8">
        <f t="shared" si="23"/>
        <v>914089548.33000004</v>
      </c>
      <c r="S103" s="8">
        <v>9030</v>
      </c>
      <c r="T103" s="8">
        <f t="shared" si="24"/>
        <v>752.5</v>
      </c>
      <c r="U103" s="2">
        <f t="shared" si="25"/>
        <v>270.71577647058825</v>
      </c>
      <c r="V103" s="8">
        <f t="shared" si="36"/>
        <v>270715776.47058827</v>
      </c>
      <c r="W103" s="8">
        <f t="shared" si="26"/>
        <v>41324343.836145356</v>
      </c>
      <c r="X103" s="32">
        <f t="shared" si="27"/>
        <v>4.5208200784751393E-2</v>
      </c>
      <c r="Y103" s="8">
        <f t="shared" si="37"/>
        <v>41324343.836145356</v>
      </c>
      <c r="Z103" s="34">
        <v>4.38</v>
      </c>
      <c r="AA103" s="8">
        <f t="shared" si="28"/>
        <v>9434781.6977500822</v>
      </c>
      <c r="AB103" s="35">
        <f t="shared" si="29"/>
        <v>65.918999999999997</v>
      </c>
      <c r="AC103" s="35">
        <v>9.7284274065000016</v>
      </c>
      <c r="AD103" s="36">
        <f t="shared" si="38"/>
        <v>9.7284274065000016</v>
      </c>
      <c r="AE103" s="37">
        <f t="shared" si="30"/>
        <v>1101427066.1128383</v>
      </c>
      <c r="AG103" s="49">
        <v>3.3693957435821569E-4</v>
      </c>
      <c r="AH103" s="50">
        <f t="shared" si="31"/>
        <v>14.151462123045059</v>
      </c>
      <c r="AI103" s="51">
        <f t="shared" si="32"/>
        <v>14151462.123045059</v>
      </c>
      <c r="AJ103" s="8">
        <f t="shared" si="33"/>
        <v>2160198.7670653425</v>
      </c>
      <c r="AK103" s="8">
        <f t="shared" si="34"/>
        <v>493196.06554003258</v>
      </c>
      <c r="AL103" s="37">
        <f t="shared" si="35"/>
        <v>57576265.449331485</v>
      </c>
    </row>
    <row r="104" spans="2:38" x14ac:dyDescent="0.3">
      <c r="B104" s="21">
        <v>47000</v>
      </c>
      <c r="C104" s="19">
        <v>129793342691.74181</v>
      </c>
      <c r="D104" s="22">
        <f t="shared" si="19"/>
        <v>47000</v>
      </c>
      <c r="L104" s="30" t="s">
        <v>163</v>
      </c>
      <c r="M104" s="31">
        <v>3.7344490196078431E-3</v>
      </c>
      <c r="N104">
        <v>19.54</v>
      </c>
      <c r="O104" s="8">
        <v>283487931</v>
      </c>
      <c r="P104" s="32">
        <v>0.59</v>
      </c>
      <c r="Q104" s="33">
        <f t="shared" si="22"/>
        <v>0.41000000000000003</v>
      </c>
      <c r="R104" s="8">
        <f t="shared" si="23"/>
        <v>116230051.71000001</v>
      </c>
      <c r="S104" s="8">
        <v>13890</v>
      </c>
      <c r="T104" s="8">
        <f t="shared" si="24"/>
        <v>1157.5</v>
      </c>
      <c r="U104" s="2">
        <f t="shared" si="25"/>
        <v>156.8468588235294</v>
      </c>
      <c r="V104" s="8">
        <f t="shared" si="36"/>
        <v>156846858.82352939</v>
      </c>
      <c r="W104" s="8">
        <f t="shared" si="26"/>
        <v>80269630.922993556</v>
      </c>
      <c r="X104" s="32">
        <f t="shared" si="27"/>
        <v>0.69060995622087851</v>
      </c>
      <c r="Y104" s="8">
        <f t="shared" si="37"/>
        <v>80269630.922993556</v>
      </c>
      <c r="Z104" s="34">
        <v>3.86</v>
      </c>
      <c r="AA104" s="8">
        <f t="shared" si="28"/>
        <v>20795241.171759989</v>
      </c>
      <c r="AB104" s="35">
        <f t="shared" si="29"/>
        <v>89.359000000000009</v>
      </c>
      <c r="AC104" s="35">
        <v>28.0536424077</v>
      </c>
      <c r="AD104" s="36">
        <f t="shared" si="38"/>
        <v>28.0536424077</v>
      </c>
      <c r="AE104" s="37">
        <f t="shared" si="30"/>
        <v>7000587115.3732204</v>
      </c>
      <c r="AG104" s="49">
        <v>1.3285320507235295E-4</v>
      </c>
      <c r="AH104" s="50">
        <f t="shared" si="31"/>
        <v>5.5798346130388241</v>
      </c>
      <c r="AI104" s="51">
        <f t="shared" si="32"/>
        <v>5579834.6130388239</v>
      </c>
      <c r="AJ104" s="8">
        <f t="shared" si="33"/>
        <v>2855596.01486122</v>
      </c>
      <c r="AK104" s="8">
        <f t="shared" si="34"/>
        <v>739791.71369461657</v>
      </c>
      <c r="AL104" s="37">
        <f t="shared" si="35"/>
        <v>249046226.3060202</v>
      </c>
    </row>
    <row r="105" spans="2:38" x14ac:dyDescent="0.3">
      <c r="B105" s="21">
        <v>48000</v>
      </c>
      <c r="C105" s="19">
        <v>131168155202.46614</v>
      </c>
      <c r="D105" s="22">
        <f t="shared" si="19"/>
        <v>48000</v>
      </c>
      <c r="L105" s="30" t="s">
        <v>164</v>
      </c>
      <c r="M105" s="31">
        <v>3.2317549019607841E-3</v>
      </c>
      <c r="N105">
        <v>9.7200000000000006</v>
      </c>
      <c r="O105" s="8">
        <v>91567738</v>
      </c>
      <c r="P105" s="32">
        <v>0.73</v>
      </c>
      <c r="Q105" s="33">
        <f t="shared" si="22"/>
        <v>0.27</v>
      </c>
      <c r="R105" s="8">
        <f t="shared" si="23"/>
        <v>24723289.260000002</v>
      </c>
      <c r="S105" s="8">
        <v>16400</v>
      </c>
      <c r="T105" s="8">
        <f t="shared" si="24"/>
        <v>1366.6666666666667</v>
      </c>
      <c r="U105" s="2">
        <f t="shared" si="25"/>
        <v>135.73370588235292</v>
      </c>
      <c r="V105" s="8">
        <f t="shared" si="36"/>
        <v>135733705.88235292</v>
      </c>
      <c r="W105" s="8">
        <f t="shared" si="26"/>
        <v>139643730.33163878</v>
      </c>
      <c r="X105" s="32">
        <f t="shared" si="27"/>
        <v>5.6482666550995475</v>
      </c>
      <c r="Y105" s="8">
        <f t="shared" si="37"/>
        <v>24723289.260000002</v>
      </c>
      <c r="Z105">
        <v>3.45</v>
      </c>
      <c r="AA105" s="8">
        <f t="shared" si="28"/>
        <v>7166170.7999999998</v>
      </c>
      <c r="AB105" s="35">
        <f t="shared" si="29"/>
        <v>94.300000000000011</v>
      </c>
      <c r="AC105" s="35">
        <v>10.689449945625</v>
      </c>
      <c r="AD105" s="36">
        <f t="shared" si="38"/>
        <v>10.689449945625</v>
      </c>
      <c r="AE105" s="37">
        <f t="shared" si="30"/>
        <v>919229088.82079351</v>
      </c>
      <c r="AG105" s="49">
        <v>3.1798244798129219E-5</v>
      </c>
      <c r="AH105" s="50">
        <f t="shared" si="31"/>
        <v>1.3355262815214273</v>
      </c>
      <c r="AI105" s="51">
        <f t="shared" si="32"/>
        <v>1335526.2815214272</v>
      </c>
      <c r="AJ105" s="8">
        <f t="shared" si="33"/>
        <v>1373998.2320179292</v>
      </c>
      <c r="AK105" s="8">
        <f t="shared" si="34"/>
        <v>398260.35710664612</v>
      </c>
      <c r="AL105" s="37">
        <f t="shared" si="35"/>
        <v>51086209.831418775</v>
      </c>
    </row>
    <row r="106" spans="2:38" x14ac:dyDescent="0.3">
      <c r="B106" s="21">
        <v>49000</v>
      </c>
      <c r="C106" s="19">
        <v>132541957716.91989</v>
      </c>
      <c r="D106" s="22">
        <f t="shared" si="19"/>
        <v>49000</v>
      </c>
      <c r="L106" s="30" t="s">
        <v>165</v>
      </c>
      <c r="M106" s="31">
        <v>8.5944509803921566E-4</v>
      </c>
      <c r="N106">
        <v>10.39</v>
      </c>
      <c r="O106" s="8">
        <v>46042015</v>
      </c>
      <c r="P106" s="32">
        <v>0.72</v>
      </c>
      <c r="Q106" s="33">
        <f t="shared" si="22"/>
        <v>0.28000000000000003</v>
      </c>
      <c r="R106" s="8">
        <f t="shared" si="23"/>
        <v>12891764.200000001</v>
      </c>
      <c r="S106" s="8">
        <v>14300</v>
      </c>
      <c r="T106" s="8">
        <f t="shared" si="24"/>
        <v>1191.6666666666667</v>
      </c>
      <c r="U106" s="2">
        <f t="shared" si="25"/>
        <v>36.096694117647054</v>
      </c>
      <c r="V106" s="8">
        <f t="shared" si="36"/>
        <v>36096694.117647052</v>
      </c>
      <c r="W106" s="8">
        <f t="shared" si="26"/>
        <v>34741765.272037581</v>
      </c>
      <c r="X106" s="32">
        <f t="shared" si="27"/>
        <v>2.6948806023024821</v>
      </c>
      <c r="Y106" s="8">
        <f t="shared" si="37"/>
        <v>12891764.200000001</v>
      </c>
      <c r="Z106" s="34">
        <v>6.35</v>
      </c>
      <c r="AA106" s="8">
        <f t="shared" si="28"/>
        <v>2030199.0866141736</v>
      </c>
      <c r="AB106" s="35">
        <f t="shared" si="29"/>
        <v>151.34166666666667</v>
      </c>
      <c r="AC106" s="35">
        <v>37.186240099999999</v>
      </c>
      <c r="AD106" s="36">
        <f t="shared" si="38"/>
        <v>37.186240099999999</v>
      </c>
      <c r="AE106" s="37">
        <f t="shared" si="30"/>
        <v>905945648.2276243</v>
      </c>
      <c r="AG106" s="49">
        <v>1.2888174250327059E-5</v>
      </c>
      <c r="AH106" s="50">
        <f t="shared" si="31"/>
        <v>0.54130331851373648</v>
      </c>
      <c r="AI106" s="51">
        <f t="shared" si="32"/>
        <v>541303.31851373648</v>
      </c>
      <c r="AJ106" s="8">
        <f t="shared" si="33"/>
        <v>520984.90713545377</v>
      </c>
      <c r="AK106" s="8">
        <f t="shared" si="34"/>
        <v>82044.867265425797</v>
      </c>
      <c r="AL106" s="37">
        <f t="shared" si="35"/>
        <v>36611281.597257048</v>
      </c>
    </row>
    <row r="107" spans="2:38" x14ac:dyDescent="0.3">
      <c r="B107" s="21">
        <v>50000</v>
      </c>
      <c r="C107" s="19">
        <v>133915485042.8248</v>
      </c>
      <c r="D107" s="22">
        <f t="shared" si="19"/>
        <v>50000</v>
      </c>
      <c r="L107" s="30" t="s">
        <v>166</v>
      </c>
      <c r="M107" s="31">
        <v>1.3779019607843137E-4</v>
      </c>
      <c r="N107">
        <v>102.96</v>
      </c>
      <c r="O107" s="8">
        <v>5255017</v>
      </c>
      <c r="P107" s="32">
        <v>0.62</v>
      </c>
      <c r="Q107" s="33">
        <f t="shared" si="22"/>
        <v>0.38</v>
      </c>
      <c r="R107" s="8">
        <f t="shared" si="23"/>
        <v>1996906.46</v>
      </c>
      <c r="S107" s="8">
        <v>95780</v>
      </c>
      <c r="T107" s="8">
        <f t="shared" si="24"/>
        <v>7981.666666666667</v>
      </c>
      <c r="U107" s="2">
        <f t="shared" si="25"/>
        <v>5.787188235294118</v>
      </c>
      <c r="V107" s="8">
        <f t="shared" si="36"/>
        <v>5787188.2352941176</v>
      </c>
      <c r="W107" s="8">
        <f t="shared" si="26"/>
        <v>562081.21943416062</v>
      </c>
      <c r="X107" s="32">
        <f t="shared" si="27"/>
        <v>0.28147598833155191</v>
      </c>
      <c r="Y107" s="8">
        <f t="shared" si="37"/>
        <v>562081.21943416062</v>
      </c>
      <c r="Z107" s="34">
        <v>2.83</v>
      </c>
      <c r="AA107" s="8">
        <f t="shared" si="28"/>
        <v>198615.27188486239</v>
      </c>
      <c r="AB107" s="35">
        <f t="shared" si="29"/>
        <v>451.7623333333334</v>
      </c>
      <c r="AC107" s="35">
        <v>42.801000000000002</v>
      </c>
      <c r="AD107" s="36">
        <f t="shared" si="38"/>
        <v>42.801000000000002</v>
      </c>
      <c r="AE107" s="37">
        <f t="shared" si="30"/>
        <v>102011187.02332795</v>
      </c>
      <c r="AG107" s="49">
        <v>2.4733136274860784E-6</v>
      </c>
      <c r="AH107" s="50">
        <f t="shared" si="31"/>
        <v>0.10387917235441529</v>
      </c>
      <c r="AI107" s="51">
        <f t="shared" si="32"/>
        <v>103879.17235441529</v>
      </c>
      <c r="AJ107" s="8">
        <f t="shared" si="33"/>
        <v>10089.274704197291</v>
      </c>
      <c r="AK107" s="8">
        <f t="shared" si="34"/>
        <v>3565.1147364654735</v>
      </c>
      <c r="AL107" s="37">
        <f t="shared" si="35"/>
        <v>1831085.7100255047</v>
      </c>
    </row>
    <row r="108" spans="2:38" x14ac:dyDescent="0.3">
      <c r="B108" s="21">
        <v>51000</v>
      </c>
      <c r="C108" s="19">
        <v>135284986508.75165</v>
      </c>
      <c r="D108" s="22">
        <f t="shared" si="19"/>
        <v>51000</v>
      </c>
      <c r="L108" s="30" t="s">
        <v>167</v>
      </c>
      <c r="M108" s="31">
        <v>1.1215686274509805E-6</v>
      </c>
      <c r="N108">
        <v>116.58</v>
      </c>
      <c r="O108" s="8">
        <v>84160</v>
      </c>
      <c r="P108" s="32">
        <v>0.56000000000000005</v>
      </c>
      <c r="Q108" s="33">
        <f t="shared" si="22"/>
        <v>0.43999999999999995</v>
      </c>
      <c r="R108" s="8">
        <f t="shared" si="23"/>
        <v>37030.399999999994</v>
      </c>
      <c r="S108" s="8">
        <v>0</v>
      </c>
      <c r="T108" s="8">
        <f t="shared" si="24"/>
        <v>0</v>
      </c>
      <c r="U108" s="2">
        <f t="shared" si="25"/>
        <v>4.7105882352941178E-2</v>
      </c>
      <c r="V108" s="8">
        <f t="shared" si="36"/>
        <v>47105.882352941175</v>
      </c>
      <c r="W108" s="8">
        <f t="shared" si="26"/>
        <v>4040.6486835598885</v>
      </c>
      <c r="X108" s="32">
        <f t="shared" si="27"/>
        <v>0.10911706823474467</v>
      </c>
      <c r="Y108" s="8">
        <f t="shared" si="37"/>
        <v>4040.6486835598885</v>
      </c>
      <c r="Z108" s="34">
        <v>2.2799999999999998</v>
      </c>
      <c r="AA108" s="8">
        <f t="shared" si="28"/>
        <v>1772.2143348946881</v>
      </c>
      <c r="AB108" s="35">
        <f t="shared" si="29"/>
        <v>0</v>
      </c>
      <c r="AC108" s="35">
        <v>68.578911999999988</v>
      </c>
      <c r="AD108" s="36">
        <f t="shared" si="38"/>
        <v>68.578911999999988</v>
      </c>
      <c r="AE108" s="37">
        <f t="shared" si="30"/>
        <v>1458438.3710145759</v>
      </c>
      <c r="AG108" s="49">
        <v>7.5121175639235305E-8</v>
      </c>
      <c r="AH108" s="50">
        <f t="shared" si="31"/>
        <v>3.155089376847883E-3</v>
      </c>
      <c r="AI108" s="51">
        <f t="shared" si="32"/>
        <v>3155.0893768478832</v>
      </c>
      <c r="AJ108" s="8">
        <f t="shared" si="33"/>
        <v>270.63727713569079</v>
      </c>
      <c r="AK108" s="8">
        <f t="shared" si="34"/>
        <v>118.70056014723282</v>
      </c>
      <c r="AL108" s="37">
        <f t="shared" si="35"/>
        <v>97684.263224253431</v>
      </c>
    </row>
    <row r="109" spans="2:38" x14ac:dyDescent="0.3">
      <c r="B109" s="21">
        <v>52000</v>
      </c>
      <c r="C109" s="19">
        <v>136622326226.58057</v>
      </c>
      <c r="D109" s="22">
        <f t="shared" si="19"/>
        <v>52000</v>
      </c>
      <c r="L109" s="30" t="s">
        <v>168</v>
      </c>
      <c r="M109" s="31">
        <v>4.3013725490196079E-5</v>
      </c>
      <c r="N109">
        <v>153.61000000000001</v>
      </c>
      <c r="O109" s="8">
        <v>9387021</v>
      </c>
      <c r="P109" s="32">
        <v>0.91</v>
      </c>
      <c r="Q109" s="33">
        <f t="shared" si="22"/>
        <v>8.9999999999999969E-2</v>
      </c>
      <c r="R109" s="8">
        <f t="shared" si="23"/>
        <v>844831.88999999966</v>
      </c>
      <c r="S109" s="8">
        <v>53110</v>
      </c>
      <c r="T109" s="8">
        <f t="shared" si="24"/>
        <v>4425.833333333333</v>
      </c>
      <c r="U109" s="2">
        <f t="shared" si="25"/>
        <v>1.8065764705882352</v>
      </c>
      <c r="V109" s="8">
        <f t="shared" si="36"/>
        <v>1806576.4705882352</v>
      </c>
      <c r="W109" s="8">
        <f t="shared" si="26"/>
        <v>117607.99886649534</v>
      </c>
      <c r="X109" s="32">
        <f t="shared" si="27"/>
        <v>0.13920875887686412</v>
      </c>
      <c r="Y109" s="8">
        <f t="shared" si="37"/>
        <v>117607.99886649534</v>
      </c>
      <c r="Z109" s="34">
        <v>3.14</v>
      </c>
      <c r="AA109" s="8">
        <f t="shared" si="28"/>
        <v>37454.776709074948</v>
      </c>
      <c r="AB109" s="35">
        <f t="shared" si="29"/>
        <v>277.94233333333335</v>
      </c>
      <c r="AC109" s="35">
        <v>25.795559749999999</v>
      </c>
      <c r="AD109" s="36">
        <f t="shared" si="38"/>
        <v>25.795559749999999</v>
      </c>
      <c r="AE109" s="37">
        <f t="shared" si="30"/>
        <v>11594003.166262213</v>
      </c>
      <c r="AG109" s="49">
        <v>5.379869867380588E-6</v>
      </c>
      <c r="AH109" s="50">
        <f t="shared" si="31"/>
        <v>0.2259545344299847</v>
      </c>
      <c r="AI109" s="51">
        <f t="shared" si="32"/>
        <v>225954.53442998469</v>
      </c>
      <c r="AJ109" s="8">
        <f t="shared" si="33"/>
        <v>14709.62401080559</v>
      </c>
      <c r="AK109" s="8">
        <f t="shared" si="34"/>
        <v>4684.593634014519</v>
      </c>
      <c r="AL109" s="37">
        <f t="shared" si="35"/>
        <v>1450100.5798882938</v>
      </c>
    </row>
    <row r="110" spans="2:38" x14ac:dyDescent="0.3">
      <c r="B110" s="21">
        <v>53000</v>
      </c>
      <c r="C110" s="19">
        <v>137647596224.90625</v>
      </c>
      <c r="D110" s="22">
        <f t="shared" si="19"/>
        <v>53000</v>
      </c>
      <c r="L110" s="30" t="s">
        <v>169</v>
      </c>
      <c r="M110" s="31">
        <v>5.908627450980392E-4</v>
      </c>
      <c r="N110">
        <v>72.45</v>
      </c>
      <c r="O110" s="8">
        <v>59342867</v>
      </c>
      <c r="P110" s="32">
        <v>0.72</v>
      </c>
      <c r="Q110" s="33">
        <f t="shared" si="22"/>
        <v>0.28000000000000003</v>
      </c>
      <c r="R110" s="8">
        <f t="shared" si="23"/>
        <v>16616002.760000002</v>
      </c>
      <c r="S110" s="8">
        <v>55700</v>
      </c>
      <c r="T110" s="8">
        <f t="shared" si="24"/>
        <v>4641.666666666667</v>
      </c>
      <c r="U110" s="2">
        <f t="shared" si="25"/>
        <v>24.816235294117647</v>
      </c>
      <c r="V110" s="8">
        <f t="shared" si="36"/>
        <v>24816235.294117648</v>
      </c>
      <c r="W110" s="8">
        <f t="shared" si="26"/>
        <v>3425291.2759306617</v>
      </c>
      <c r="X110" s="32">
        <f t="shared" si="27"/>
        <v>0.20614412054482961</v>
      </c>
      <c r="Y110" s="8">
        <f t="shared" si="37"/>
        <v>3425291.2759306617</v>
      </c>
      <c r="Z110" s="34">
        <v>2.4</v>
      </c>
      <c r="AA110" s="8">
        <f t="shared" si="28"/>
        <v>1427204.6983044425</v>
      </c>
      <c r="AB110" s="35">
        <f t="shared" si="29"/>
        <v>222.8</v>
      </c>
      <c r="AC110" s="35">
        <v>30.971873624999997</v>
      </c>
      <c r="AD110" s="36">
        <f t="shared" si="38"/>
        <v>30.971873624999997</v>
      </c>
      <c r="AE110" s="37">
        <f t="shared" si="30"/>
        <v>530438442.63469732</v>
      </c>
      <c r="AG110" s="49">
        <v>4.1013182686596084E-5</v>
      </c>
      <c r="AH110" s="50">
        <f t="shared" si="31"/>
        <v>1.7225536728370354</v>
      </c>
      <c r="AI110" s="51">
        <f t="shared" si="32"/>
        <v>1722553.6728370355</v>
      </c>
      <c r="AJ110" s="8">
        <f t="shared" si="33"/>
        <v>237757.58079186134</v>
      </c>
      <c r="AK110" s="8">
        <f t="shared" si="34"/>
        <v>99065.658663275564</v>
      </c>
      <c r="AL110" s="37">
        <f t="shared" si="35"/>
        <v>36818988.728356287</v>
      </c>
    </row>
    <row r="111" spans="2:38" x14ac:dyDescent="0.3">
      <c r="B111" s="21">
        <v>54000</v>
      </c>
      <c r="C111" s="19">
        <v>138585027354.18872</v>
      </c>
      <c r="D111" s="22">
        <f t="shared" si="19"/>
        <v>54000</v>
      </c>
      <c r="L111" s="30" t="s">
        <v>170</v>
      </c>
      <c r="M111" s="31">
        <v>6.3228039215686279E-4</v>
      </c>
      <c r="N111">
        <v>17.670000000000002</v>
      </c>
      <c r="O111" s="8">
        <v>31934230</v>
      </c>
      <c r="P111" s="32">
        <v>0.49</v>
      </c>
      <c r="Q111" s="33">
        <f t="shared" si="22"/>
        <v>0.51</v>
      </c>
      <c r="R111" s="8">
        <f t="shared" si="23"/>
        <v>16286457.300000001</v>
      </c>
      <c r="S111" s="8">
        <v>6490</v>
      </c>
      <c r="T111" s="8">
        <f t="shared" si="24"/>
        <v>540.83333333333337</v>
      </c>
      <c r="U111" s="2">
        <f t="shared" si="25"/>
        <v>26.555776470588238</v>
      </c>
      <c r="V111" s="8">
        <f t="shared" si="36"/>
        <v>26555776.470588237</v>
      </c>
      <c r="W111" s="8">
        <f t="shared" si="26"/>
        <v>15028735.9765638</v>
      </c>
      <c r="X111" s="32">
        <f t="shared" si="27"/>
        <v>0.92277502097179842</v>
      </c>
      <c r="Y111" s="8">
        <f t="shared" si="37"/>
        <v>15028735.9765638</v>
      </c>
      <c r="Z111" s="34">
        <v>4.58</v>
      </c>
      <c r="AA111" s="8">
        <f t="shared" si="28"/>
        <v>3281383.4009964629</v>
      </c>
      <c r="AB111" s="35">
        <f t="shared" si="29"/>
        <v>49.540333333333344</v>
      </c>
      <c r="AC111" s="35">
        <v>40.824325000000002</v>
      </c>
      <c r="AD111" s="36">
        <f t="shared" si="38"/>
        <v>40.824325000000002</v>
      </c>
      <c r="AE111" s="37">
        <f t="shared" si="30"/>
        <v>1607523148.9426193</v>
      </c>
      <c r="AG111" s="49">
        <v>5.8469743043135293E-6</v>
      </c>
      <c r="AH111" s="50">
        <f t="shared" si="31"/>
        <v>0.24557292078116824</v>
      </c>
      <c r="AI111" s="51">
        <f t="shared" si="32"/>
        <v>245572.92078116824</v>
      </c>
      <c r="AJ111" s="8">
        <f t="shared" si="33"/>
        <v>138977.31792935383</v>
      </c>
      <c r="AK111" s="8">
        <f t="shared" si="34"/>
        <v>30344.392560994285</v>
      </c>
      <c r="AL111" s="37">
        <f t="shared" si="35"/>
        <v>14865472.126051355</v>
      </c>
    </row>
    <row r="112" spans="2:38" x14ac:dyDescent="0.3">
      <c r="B112" s="21">
        <v>55000</v>
      </c>
      <c r="C112" s="19">
        <v>139512289260.97574</v>
      </c>
      <c r="D112" s="22">
        <f t="shared" si="19"/>
        <v>55000</v>
      </c>
      <c r="L112" s="30" t="s">
        <v>171</v>
      </c>
      <c r="M112" s="31">
        <v>2.1550980392156864E-5</v>
      </c>
      <c r="N112">
        <v>62.13</v>
      </c>
      <c r="O112" s="8">
        <v>2839175</v>
      </c>
      <c r="P112" s="32">
        <v>0.6</v>
      </c>
      <c r="Q112" s="33">
        <f t="shared" si="22"/>
        <v>0.4</v>
      </c>
      <c r="R112" s="8">
        <f t="shared" si="23"/>
        <v>1135670</v>
      </c>
      <c r="S112" s="8">
        <v>10570</v>
      </c>
      <c r="T112" s="8">
        <f t="shared" si="24"/>
        <v>880.83333333333337</v>
      </c>
      <c r="U112" s="2">
        <f t="shared" si="25"/>
        <v>0.90514117647058823</v>
      </c>
      <c r="V112" s="8">
        <f t="shared" si="36"/>
        <v>905141.17647058819</v>
      </c>
      <c r="W112" s="8">
        <f t="shared" si="26"/>
        <v>145685.04369396236</v>
      </c>
      <c r="X112" s="32">
        <f t="shared" si="27"/>
        <v>0.12828114125931156</v>
      </c>
      <c r="Y112" s="8">
        <f t="shared" si="37"/>
        <v>145685.04369396236</v>
      </c>
      <c r="Z112" s="34">
        <v>3.06</v>
      </c>
      <c r="AA112" s="8">
        <f t="shared" si="28"/>
        <v>47609.49140325567</v>
      </c>
      <c r="AB112" s="35">
        <f t="shared" si="29"/>
        <v>53.907000000000004</v>
      </c>
      <c r="AC112" s="35">
        <v>48.106797700000008</v>
      </c>
      <c r="AD112" s="36">
        <f t="shared" si="38"/>
        <v>48.106797700000008</v>
      </c>
      <c r="AE112" s="37">
        <f t="shared" si="30"/>
        <v>27484082.058435723</v>
      </c>
      <c r="AG112" s="49">
        <v>2.0045768659796077E-6</v>
      </c>
      <c r="AH112" s="50">
        <f t="shared" si="31"/>
        <v>8.4192228371143527E-2</v>
      </c>
      <c r="AI112" s="51">
        <f t="shared" si="32"/>
        <v>84192.22837114353</v>
      </c>
      <c r="AJ112" s="8">
        <f t="shared" si="33"/>
        <v>13550.978331103095</v>
      </c>
      <c r="AK112" s="8">
        <f t="shared" si="34"/>
        <v>4428.4242912101618</v>
      </c>
      <c r="AL112" s="37">
        <f t="shared" si="35"/>
        <v>2556447.7380841584</v>
      </c>
    </row>
    <row r="113" spans="2:38" x14ac:dyDescent="0.3">
      <c r="B113" s="21">
        <v>56000</v>
      </c>
      <c r="C113" s="19">
        <v>140438149702.47583</v>
      </c>
      <c r="D113" s="22">
        <f t="shared" si="19"/>
        <v>56000</v>
      </c>
      <c r="L113" s="30" t="s">
        <v>172</v>
      </c>
      <c r="M113" s="31">
        <v>7.4100980392156858E-4</v>
      </c>
      <c r="N113">
        <v>139.53</v>
      </c>
      <c r="O113" s="8">
        <v>123753041</v>
      </c>
      <c r="P113" s="32">
        <v>0.93</v>
      </c>
      <c r="Q113" s="33">
        <f t="shared" si="22"/>
        <v>6.9999999999999951E-2</v>
      </c>
      <c r="R113" s="8">
        <f t="shared" si="23"/>
        <v>8662712.8699999936</v>
      </c>
      <c r="S113" s="8">
        <v>50250</v>
      </c>
      <c r="T113" s="8">
        <f t="shared" si="24"/>
        <v>4187.5</v>
      </c>
      <c r="U113" s="2">
        <f t="shared" si="25"/>
        <v>31.12241176470588</v>
      </c>
      <c r="V113" s="8">
        <f t="shared" si="36"/>
        <v>31122411.764705881</v>
      </c>
      <c r="W113" s="8">
        <f t="shared" si="26"/>
        <v>2230517.5779191488</v>
      </c>
      <c r="X113" s="32">
        <f t="shared" si="27"/>
        <v>0.25748487932039127</v>
      </c>
      <c r="Y113" s="8">
        <f t="shared" si="37"/>
        <v>2230517.5779191488</v>
      </c>
      <c r="Z113" s="34">
        <v>2.33</v>
      </c>
      <c r="AA113" s="8">
        <f t="shared" si="28"/>
        <v>957303.68151036429</v>
      </c>
      <c r="AB113" s="35">
        <f t="shared" si="29"/>
        <v>195.13750000000002</v>
      </c>
      <c r="AC113" s="35">
        <v>38.26826586</v>
      </c>
      <c r="AD113" s="36">
        <f t="shared" si="38"/>
        <v>38.26826586</v>
      </c>
      <c r="AE113" s="37">
        <f t="shared" si="30"/>
        <v>439612221.51354468</v>
      </c>
      <c r="AG113" s="49">
        <v>1.0480796269750979E-4</v>
      </c>
      <c r="AH113" s="50">
        <f t="shared" si="31"/>
        <v>4.4019344332954109</v>
      </c>
      <c r="AI113" s="51">
        <f t="shared" si="32"/>
        <v>4401934.4332954111</v>
      </c>
      <c r="AJ113" s="8">
        <f t="shared" si="33"/>
        <v>315483.00962484133</v>
      </c>
      <c r="AK113" s="8">
        <f t="shared" si="34"/>
        <v>135400.43331538254</v>
      </c>
      <c r="AL113" s="37">
        <f t="shared" si="35"/>
        <v>62178477.356067121</v>
      </c>
    </row>
    <row r="114" spans="2:38" x14ac:dyDescent="0.3">
      <c r="B114" s="21">
        <v>57000</v>
      </c>
      <c r="C114" s="19">
        <v>141363168753.31635</v>
      </c>
      <c r="D114" s="22">
        <f t="shared" si="19"/>
        <v>57000</v>
      </c>
      <c r="L114" s="30" t="s">
        <v>173</v>
      </c>
      <c r="M114" s="31">
        <v>2.2745098039215688E-7</v>
      </c>
      <c r="N114">
        <v>273.51</v>
      </c>
      <c r="O114" s="8" t="s">
        <v>50</v>
      </c>
      <c r="P114" s="32" t="s">
        <v>50</v>
      </c>
      <c r="Q114" s="33" t="str">
        <f t="shared" si="22"/>
        <v>N.A.</v>
      </c>
      <c r="R114" s="8" t="str">
        <f t="shared" si="23"/>
        <v>N.A.</v>
      </c>
      <c r="S114" s="8" t="s">
        <v>50</v>
      </c>
      <c r="T114" s="8" t="str">
        <f t="shared" si="24"/>
        <v>N.A.</v>
      </c>
      <c r="U114" s="2">
        <f t="shared" si="25"/>
        <v>9.5529411764705887E-3</v>
      </c>
      <c r="V114" s="8">
        <f t="shared" si="36"/>
        <v>9552.9411764705892</v>
      </c>
      <c r="W114" s="8">
        <f t="shared" si="26"/>
        <v>349.27209888013567</v>
      </c>
      <c r="X114" s="32" t="str">
        <f t="shared" si="27"/>
        <v>N.A.</v>
      </c>
      <c r="Y114" s="8" t="str">
        <f t="shared" si="37"/>
        <v>N.A.</v>
      </c>
      <c r="Z114" s="34" t="s">
        <v>50</v>
      </c>
      <c r="AA114" s="8" t="str">
        <f t="shared" si="28"/>
        <v>N.A.</v>
      </c>
      <c r="AB114" s="35" t="str">
        <f t="shared" si="29"/>
        <v>N.A.</v>
      </c>
      <c r="AC114" s="35">
        <v>69.079487999999998</v>
      </c>
      <c r="AD114" s="36">
        <f t="shared" si="38"/>
        <v>69.079487999999998</v>
      </c>
      <c r="AE114" s="37" t="str">
        <f t="shared" si="30"/>
        <v>N.A.</v>
      </c>
      <c r="AG114" s="49" t="s">
        <v>50</v>
      </c>
      <c r="AH114" s="50" t="str">
        <f t="shared" si="31"/>
        <v>N.A.</v>
      </c>
      <c r="AI114" s="51" t="str">
        <f t="shared" si="32"/>
        <v>N.A.</v>
      </c>
      <c r="AJ114" s="8" t="str">
        <f t="shared" si="33"/>
        <v>N.A.</v>
      </c>
      <c r="AK114" s="8" t="str">
        <f t="shared" si="34"/>
        <v>N.A.</v>
      </c>
      <c r="AL114" s="37" t="str">
        <f t="shared" si="35"/>
        <v>N.A.</v>
      </c>
    </row>
    <row r="115" spans="2:38" x14ac:dyDescent="0.3">
      <c r="B115" s="21">
        <v>58000</v>
      </c>
      <c r="C115" s="19">
        <v>142285801688.58871</v>
      </c>
      <c r="D115" s="22">
        <f t="shared" si="19"/>
        <v>58000</v>
      </c>
      <c r="L115" s="30" t="s">
        <v>174</v>
      </c>
      <c r="M115" s="31">
        <v>1.7518039215686274E-4</v>
      </c>
      <c r="N115">
        <v>42.46</v>
      </c>
      <c r="O115" s="8">
        <v>11552876</v>
      </c>
      <c r="P115" s="32">
        <v>0.84</v>
      </c>
      <c r="Q115" s="33">
        <f t="shared" si="22"/>
        <v>0.16000000000000003</v>
      </c>
      <c r="R115" s="8">
        <f t="shared" si="23"/>
        <v>1848460.1600000004</v>
      </c>
      <c r="S115" s="8">
        <v>9820</v>
      </c>
      <c r="T115" s="8">
        <f t="shared" si="24"/>
        <v>818.33333333333337</v>
      </c>
      <c r="U115" s="2">
        <f t="shared" si="25"/>
        <v>7.3575764705882349</v>
      </c>
      <c r="V115" s="8">
        <f t="shared" si="36"/>
        <v>7357576.4705882352</v>
      </c>
      <c r="W115" s="8">
        <f t="shared" si="26"/>
        <v>1732825.3581225234</v>
      </c>
      <c r="X115" s="32">
        <f t="shared" si="27"/>
        <v>0.93744263231646985</v>
      </c>
      <c r="Y115" s="8">
        <f t="shared" si="37"/>
        <v>1732825.3581225234</v>
      </c>
      <c r="Z115" s="34">
        <v>4.72</v>
      </c>
      <c r="AA115" s="8">
        <f t="shared" si="28"/>
        <v>367124.01655138208</v>
      </c>
      <c r="AB115" s="35">
        <f t="shared" si="29"/>
        <v>77.25066666666666</v>
      </c>
      <c r="AC115" s="35">
        <v>39.283687679999986</v>
      </c>
      <c r="AD115" s="36">
        <f t="shared" si="38"/>
        <v>39.283687679999986</v>
      </c>
      <c r="AE115" s="37">
        <f t="shared" si="30"/>
        <v>173063822.47237968</v>
      </c>
      <c r="AG115" s="49">
        <v>4.2550787988329016E-6</v>
      </c>
      <c r="AH115" s="50">
        <f t="shared" si="31"/>
        <v>0.17871330955098186</v>
      </c>
      <c r="AI115" s="51">
        <f t="shared" si="32"/>
        <v>178713.30955098185</v>
      </c>
      <c r="AJ115" s="8">
        <f t="shared" si="33"/>
        <v>42089.80441615211</v>
      </c>
      <c r="AK115" s="8">
        <f t="shared" si="34"/>
        <v>8917.3314441000239</v>
      </c>
      <c r="AL115" s="37">
        <f t="shared" si="35"/>
        <v>4203667.9606688228</v>
      </c>
    </row>
    <row r="116" spans="2:38" x14ac:dyDescent="0.3">
      <c r="B116" s="21">
        <v>59000</v>
      </c>
      <c r="C116" s="19">
        <v>143207793539.03815</v>
      </c>
      <c r="D116" s="22">
        <f t="shared" si="19"/>
        <v>59000</v>
      </c>
      <c r="L116" s="30" t="s">
        <v>175</v>
      </c>
      <c r="M116" s="31">
        <v>5.3429411764705885E-3</v>
      </c>
      <c r="N116">
        <v>13.92</v>
      </c>
      <c r="O116" s="8">
        <v>20592571</v>
      </c>
      <c r="P116" s="32">
        <v>0.55000000000000004</v>
      </c>
      <c r="Q116" s="33">
        <f t="shared" si="22"/>
        <v>0.44999999999999996</v>
      </c>
      <c r="R116" s="8">
        <f t="shared" si="23"/>
        <v>9266656.9499999993</v>
      </c>
      <c r="S116" s="8">
        <v>31830</v>
      </c>
      <c r="T116" s="8">
        <f t="shared" si="24"/>
        <v>2652.5</v>
      </c>
      <c r="U116" s="2">
        <f t="shared" si="25"/>
        <v>224.40352941176471</v>
      </c>
      <c r="V116" s="8">
        <f t="shared" si="36"/>
        <v>224403529.41176471</v>
      </c>
      <c r="W116" s="8">
        <f t="shared" si="26"/>
        <v>161209432.04868156</v>
      </c>
      <c r="X116" s="32">
        <f t="shared" si="27"/>
        <v>17.396719541741703</v>
      </c>
      <c r="Y116" s="8">
        <f t="shared" si="37"/>
        <v>9266656.9499999993</v>
      </c>
      <c r="Z116" s="34">
        <v>3.44</v>
      </c>
      <c r="AA116" s="8">
        <f t="shared" si="28"/>
        <v>2693795.625</v>
      </c>
      <c r="AB116" s="35">
        <f t="shared" si="29"/>
        <v>182.49200000000002</v>
      </c>
      <c r="AC116" s="35">
        <v>9.0751466460000021</v>
      </c>
      <c r="AD116" s="36">
        <f t="shared" si="38"/>
        <v>9.0751466460000021</v>
      </c>
      <c r="AE116" s="37">
        <f t="shared" si="30"/>
        <v>293359083.97473878</v>
      </c>
      <c r="AG116" s="49">
        <v>1.2477235162882353E-5</v>
      </c>
      <c r="AH116" s="50">
        <f t="shared" si="31"/>
        <v>0.5240438768410588</v>
      </c>
      <c r="AI116" s="51">
        <f t="shared" si="32"/>
        <v>524043.87684105878</v>
      </c>
      <c r="AJ116" s="8">
        <f t="shared" si="33"/>
        <v>376468.30232834682</v>
      </c>
      <c r="AK116" s="8">
        <f t="shared" si="34"/>
        <v>109438.45997917058</v>
      </c>
      <c r="AL116" s="37">
        <f t="shared" si="35"/>
        <v>11918040.876280505</v>
      </c>
    </row>
    <row r="117" spans="2:38" x14ac:dyDescent="0.3">
      <c r="B117" s="21">
        <v>60000</v>
      </c>
      <c r="C117" s="19">
        <v>144128213469.30124</v>
      </c>
      <c r="D117" s="22">
        <f t="shared" si="19"/>
        <v>60000</v>
      </c>
      <c r="L117" s="30" t="s">
        <v>176</v>
      </c>
      <c r="M117" s="31">
        <v>1.1379745098039217E-3</v>
      </c>
      <c r="N117">
        <v>13.69</v>
      </c>
      <c r="O117" s="8">
        <v>56432944</v>
      </c>
      <c r="P117" s="32">
        <v>0.31</v>
      </c>
      <c r="Q117" s="33">
        <f t="shared" si="22"/>
        <v>0.69</v>
      </c>
      <c r="R117" s="8">
        <f t="shared" si="23"/>
        <v>38938731.359999999</v>
      </c>
      <c r="S117" s="8">
        <v>5790</v>
      </c>
      <c r="T117" s="8">
        <f t="shared" si="24"/>
        <v>482.5</v>
      </c>
      <c r="U117" s="2">
        <f t="shared" si="25"/>
        <v>47.794929411764713</v>
      </c>
      <c r="V117" s="8">
        <f t="shared" si="36"/>
        <v>47794929.411764711</v>
      </c>
      <c r="W117" s="8">
        <f t="shared" si="26"/>
        <v>34912293.215313889</v>
      </c>
      <c r="X117" s="32">
        <f t="shared" si="27"/>
        <v>0.89659554885184867</v>
      </c>
      <c r="Y117" s="8">
        <f t="shared" si="37"/>
        <v>34912293.215313889</v>
      </c>
      <c r="Z117" s="34">
        <v>3.75</v>
      </c>
      <c r="AA117" s="8">
        <f t="shared" si="28"/>
        <v>9309944.8574170377</v>
      </c>
      <c r="AB117" s="35">
        <f t="shared" si="29"/>
        <v>36.1875</v>
      </c>
      <c r="AC117" s="35">
        <v>47.73287715</v>
      </c>
      <c r="AD117" s="36">
        <f t="shared" si="38"/>
        <v>36.1875</v>
      </c>
      <c r="AE117" s="37">
        <f t="shared" si="30"/>
        <v>4042843554.3333483</v>
      </c>
      <c r="AG117" s="49">
        <v>6.6996801798012743E-6</v>
      </c>
      <c r="AH117" s="50">
        <f t="shared" si="31"/>
        <v>0.28138656755165353</v>
      </c>
      <c r="AI117" s="51">
        <f t="shared" si="32"/>
        <v>281386.56755165354</v>
      </c>
      <c r="AJ117" s="8">
        <f t="shared" si="33"/>
        <v>205541.6855746191</v>
      </c>
      <c r="AK117" s="8">
        <f t="shared" si="34"/>
        <v>54811.116153231756</v>
      </c>
      <c r="AL117" s="37">
        <f t="shared" si="35"/>
        <v>23801727.189540889</v>
      </c>
    </row>
    <row r="118" spans="2:38" x14ac:dyDescent="0.3">
      <c r="B118" s="21">
        <v>61000</v>
      </c>
      <c r="C118" s="19">
        <v>145017931554.60638</v>
      </c>
      <c r="D118" s="22">
        <f t="shared" ref="D118:D142" si="39">B118*$C$8/$C$8</f>
        <v>61000</v>
      </c>
      <c r="L118" s="30" t="s">
        <v>177</v>
      </c>
      <c r="M118" s="31">
        <v>2.1347058823529412E-5</v>
      </c>
      <c r="N118">
        <v>53.29</v>
      </c>
      <c r="O118" s="8" t="s">
        <v>50</v>
      </c>
      <c r="P118" s="32" t="s">
        <v>50</v>
      </c>
      <c r="Q118" s="33" t="str">
        <f t="shared" si="22"/>
        <v>N.A.</v>
      </c>
      <c r="R118" s="8" t="str">
        <f t="shared" si="23"/>
        <v>N.A.</v>
      </c>
      <c r="S118" s="8">
        <v>14130</v>
      </c>
      <c r="T118" s="8">
        <f t="shared" si="24"/>
        <v>1177.5</v>
      </c>
      <c r="U118" s="2">
        <f t="shared" si="25"/>
        <v>0.89657647058823531</v>
      </c>
      <c r="V118" s="8">
        <f t="shared" si="36"/>
        <v>896576.4705882353</v>
      </c>
      <c r="W118" s="8">
        <f t="shared" si="26"/>
        <v>168244.78712483306</v>
      </c>
      <c r="X118" s="32" t="str">
        <f t="shared" si="27"/>
        <v>N.A.</v>
      </c>
      <c r="Y118" s="8" t="str">
        <f t="shared" si="37"/>
        <v>N.A.</v>
      </c>
      <c r="Z118" s="34">
        <v>4.9000000000000004</v>
      </c>
      <c r="AA118" s="8" t="str">
        <f t="shared" si="28"/>
        <v>N.A.</v>
      </c>
      <c r="AB118" s="35">
        <f t="shared" si="29"/>
        <v>115.39500000000001</v>
      </c>
      <c r="AC118" s="35">
        <v>15.364221468750001</v>
      </c>
      <c r="AD118" s="36">
        <f t="shared" si="38"/>
        <v>15.364221468750001</v>
      </c>
      <c r="AE118" s="37" t="str">
        <f t="shared" si="30"/>
        <v>N.A.</v>
      </c>
      <c r="AG118" s="49">
        <v>0</v>
      </c>
      <c r="AH118" s="50">
        <f t="shared" si="31"/>
        <v>0</v>
      </c>
      <c r="AI118" s="51">
        <f t="shared" si="32"/>
        <v>0</v>
      </c>
      <c r="AJ118" s="8">
        <f t="shared" si="33"/>
        <v>0</v>
      </c>
      <c r="AK118" s="8">
        <f t="shared" si="34"/>
        <v>0</v>
      </c>
      <c r="AL118" s="37">
        <f t="shared" si="35"/>
        <v>0</v>
      </c>
    </row>
    <row r="119" spans="2:38" x14ac:dyDescent="0.3">
      <c r="B119" s="21">
        <v>62000</v>
      </c>
      <c r="C119" s="19">
        <v>145771670839.26538</v>
      </c>
      <c r="D119" s="22">
        <f t="shared" si="39"/>
        <v>62000</v>
      </c>
      <c r="L119" s="30" t="s">
        <v>178</v>
      </c>
      <c r="M119" s="31">
        <v>3.4937254901960787E-5</v>
      </c>
      <c r="N119">
        <v>58.89</v>
      </c>
      <c r="O119" s="8">
        <v>4934507</v>
      </c>
      <c r="P119" s="32">
        <v>0.92</v>
      </c>
      <c r="Q119" s="33">
        <f t="shared" si="22"/>
        <v>7.999999999999996E-2</v>
      </c>
      <c r="R119" s="8">
        <f t="shared" si="23"/>
        <v>394760.55999999982</v>
      </c>
      <c r="S119" s="8">
        <v>62340</v>
      </c>
      <c r="T119" s="8">
        <f t="shared" si="24"/>
        <v>5195</v>
      </c>
      <c r="U119" s="2">
        <f t="shared" si="25"/>
        <v>1.4673647058823531</v>
      </c>
      <c r="V119" s="8">
        <f t="shared" si="36"/>
        <v>1467364.7058823532</v>
      </c>
      <c r="W119" s="8">
        <f t="shared" si="26"/>
        <v>249170.43740573159</v>
      </c>
      <c r="X119" s="32">
        <f t="shared" si="27"/>
        <v>0.63119384926835576</v>
      </c>
      <c r="Y119" s="8">
        <f t="shared" si="37"/>
        <v>249170.43740573159</v>
      </c>
      <c r="Z119">
        <v>3.45</v>
      </c>
      <c r="AA119" s="8">
        <f t="shared" si="28"/>
        <v>72223.315190067122</v>
      </c>
      <c r="AB119" s="35">
        <f t="shared" si="29"/>
        <v>358.45500000000004</v>
      </c>
      <c r="AC119" s="35">
        <v>73.092195000000004</v>
      </c>
      <c r="AD119" s="36">
        <f t="shared" si="38"/>
        <v>73.092195000000004</v>
      </c>
      <c r="AE119" s="37">
        <f t="shared" si="30"/>
        <v>63347527.649026185</v>
      </c>
      <c r="AG119" s="49">
        <v>1.5155725813507842E-6</v>
      </c>
      <c r="AH119" s="50">
        <f t="shared" si="31"/>
        <v>6.3654048416732931E-2</v>
      </c>
      <c r="AI119" s="51">
        <f t="shared" si="32"/>
        <v>63654.048416732934</v>
      </c>
      <c r="AJ119" s="8">
        <f t="shared" si="33"/>
        <v>10808.97409012276</v>
      </c>
      <c r="AK119" s="8">
        <f t="shared" si="34"/>
        <v>3133.0359681515242</v>
      </c>
      <c r="AL119" s="37">
        <f t="shared" si="35"/>
        <v>2748005.7111137402</v>
      </c>
    </row>
    <row r="120" spans="2:38" x14ac:dyDescent="0.3">
      <c r="B120" s="21">
        <v>63000</v>
      </c>
      <c r="C120" s="19">
        <v>146525410123.92432</v>
      </c>
      <c r="D120" s="22">
        <f t="shared" si="39"/>
        <v>63000</v>
      </c>
      <c r="L120" s="30" t="s">
        <v>179</v>
      </c>
      <c r="M120" s="31">
        <v>3.9206078431372547E-4</v>
      </c>
      <c r="N120">
        <v>11.31</v>
      </c>
      <c r="O120" s="8">
        <v>7186009</v>
      </c>
      <c r="P120" s="32">
        <v>0.35</v>
      </c>
      <c r="Q120" s="33">
        <f t="shared" si="22"/>
        <v>0.65</v>
      </c>
      <c r="R120" s="8">
        <f t="shared" si="23"/>
        <v>4670905.8500000006</v>
      </c>
      <c r="S120" s="8" t="s">
        <v>50</v>
      </c>
      <c r="T120" s="8" t="str">
        <f t="shared" si="24"/>
        <v>N.A.</v>
      </c>
      <c r="U120" s="2">
        <f t="shared" si="25"/>
        <v>16.46655294117647</v>
      </c>
      <c r="V120" s="8">
        <f t="shared" si="36"/>
        <v>16466552.94117647</v>
      </c>
      <c r="W120" s="8">
        <f t="shared" si="26"/>
        <v>14559286.420138346</v>
      </c>
      <c r="X120" s="32">
        <f t="shared" si="27"/>
        <v>3.1170156041870003</v>
      </c>
      <c r="Y120" s="8">
        <f t="shared" si="37"/>
        <v>4670905.8500000006</v>
      </c>
      <c r="Z120" s="34">
        <v>4.05</v>
      </c>
      <c r="AA120" s="8">
        <f t="shared" si="28"/>
        <v>1153310.0864197533</v>
      </c>
      <c r="AB120" s="35" t="str">
        <f t="shared" si="29"/>
        <v>N.A.</v>
      </c>
      <c r="AC120" s="35">
        <v>11.041686374400003</v>
      </c>
      <c r="AD120" s="36">
        <f t="shared" si="38"/>
        <v>11.041686374400003</v>
      </c>
      <c r="AE120" s="37">
        <f t="shared" si="30"/>
        <v>152813859.20014897</v>
      </c>
      <c r="AG120" s="49">
        <v>4.188898227335294E-6</v>
      </c>
      <c r="AH120" s="50">
        <f t="shared" si="31"/>
        <v>0.17593372554808234</v>
      </c>
      <c r="AI120" s="51">
        <f t="shared" si="32"/>
        <v>175933.72554808235</v>
      </c>
      <c r="AJ120" s="8">
        <f t="shared" si="33"/>
        <v>155555.90234136372</v>
      </c>
      <c r="AK120" s="8">
        <f t="shared" si="34"/>
        <v>38408.864775645365</v>
      </c>
      <c r="AL120" s="37">
        <f t="shared" si="35"/>
        <v>5089183.6661929879</v>
      </c>
    </row>
    <row r="121" spans="2:38" x14ac:dyDescent="0.3">
      <c r="B121" s="21">
        <v>64000</v>
      </c>
      <c r="C121" s="19">
        <v>147277768065.20154</v>
      </c>
      <c r="D121" s="22">
        <f t="shared" si="39"/>
        <v>64000</v>
      </c>
      <c r="L121" s="30" t="s">
        <v>180</v>
      </c>
      <c r="M121" s="31">
        <v>4.6431372549019607E-4</v>
      </c>
      <c r="N121">
        <v>25.14</v>
      </c>
      <c r="O121" s="8">
        <v>7769819</v>
      </c>
      <c r="P121" s="32">
        <v>0.38</v>
      </c>
      <c r="Q121" s="33">
        <f t="shared" si="22"/>
        <v>0.62</v>
      </c>
      <c r="R121" s="8">
        <f t="shared" si="23"/>
        <v>4817287.78</v>
      </c>
      <c r="S121" s="8" t="s">
        <v>50</v>
      </c>
      <c r="T121" s="8" t="str">
        <f t="shared" si="24"/>
        <v>N.A.</v>
      </c>
      <c r="U121" s="2">
        <f t="shared" si="25"/>
        <v>19.501176470588234</v>
      </c>
      <c r="V121" s="8">
        <f t="shared" si="36"/>
        <v>19501176.470588233</v>
      </c>
      <c r="W121" s="8">
        <f t="shared" si="26"/>
        <v>7757031.213440029</v>
      </c>
      <c r="X121" s="32">
        <f t="shared" si="27"/>
        <v>1.6102486643303731</v>
      </c>
      <c r="Y121" s="8">
        <f t="shared" si="37"/>
        <v>4817287.78</v>
      </c>
      <c r="Z121" s="34">
        <v>4.7</v>
      </c>
      <c r="AA121" s="8">
        <f t="shared" si="28"/>
        <v>1024954.8468085106</v>
      </c>
      <c r="AB121" s="35" t="str">
        <f t="shared" si="29"/>
        <v>N.A.</v>
      </c>
      <c r="AC121" s="35" t="s">
        <v>50</v>
      </c>
      <c r="AD121" s="36" t="s">
        <v>50</v>
      </c>
      <c r="AE121" s="37" t="str">
        <f t="shared" si="30"/>
        <v>N.A.</v>
      </c>
      <c r="AG121" s="49" t="s">
        <v>50</v>
      </c>
      <c r="AH121" s="50" t="str">
        <f t="shared" si="31"/>
        <v>N.A.</v>
      </c>
      <c r="AI121" s="51" t="str">
        <f t="shared" si="32"/>
        <v>N.A.</v>
      </c>
      <c r="AJ121" s="8" t="str">
        <f t="shared" si="33"/>
        <v>N.A.</v>
      </c>
      <c r="AK121" s="8" t="str">
        <f t="shared" si="34"/>
        <v>N.A.</v>
      </c>
      <c r="AL121" s="37" t="str">
        <f t="shared" si="35"/>
        <v>N.A.</v>
      </c>
    </row>
    <row r="122" spans="2:38" x14ac:dyDescent="0.3">
      <c r="B122" s="21">
        <v>65000</v>
      </c>
      <c r="C122" s="19">
        <v>148029940388.53015</v>
      </c>
      <c r="D122" s="22">
        <f t="shared" si="39"/>
        <v>65000</v>
      </c>
      <c r="L122" s="30" t="s">
        <v>181</v>
      </c>
      <c r="M122" s="31">
        <v>1.2664509803921568E-4</v>
      </c>
      <c r="N122">
        <v>95.5</v>
      </c>
      <c r="O122" s="8">
        <v>1871871</v>
      </c>
      <c r="P122" s="32">
        <v>0.67</v>
      </c>
      <c r="Q122" s="33">
        <f t="shared" si="22"/>
        <v>0.32999999999999996</v>
      </c>
      <c r="R122" s="8">
        <f t="shared" si="23"/>
        <v>617717.42999999993</v>
      </c>
      <c r="S122" s="8">
        <v>42350</v>
      </c>
      <c r="T122" s="8">
        <f t="shared" si="24"/>
        <v>3529.1666666666665</v>
      </c>
      <c r="U122" s="2">
        <f t="shared" si="25"/>
        <v>5.319094117647059</v>
      </c>
      <c r="V122" s="8">
        <f t="shared" si="36"/>
        <v>5319094.1176470593</v>
      </c>
      <c r="W122" s="8">
        <f t="shared" si="26"/>
        <v>556973.20603634126</v>
      </c>
      <c r="X122" s="32">
        <f t="shared" si="27"/>
        <v>0.90166341272957329</v>
      </c>
      <c r="Y122" s="8">
        <f t="shared" si="37"/>
        <v>556973.20603634126</v>
      </c>
      <c r="Z122" s="34">
        <v>2.2599999999999998</v>
      </c>
      <c r="AA122" s="8">
        <f t="shared" si="28"/>
        <v>246448.32125501829</v>
      </c>
      <c r="AB122" s="35">
        <f t="shared" si="29"/>
        <v>159.51833333333332</v>
      </c>
      <c r="AC122" s="35">
        <v>16.5853875</v>
      </c>
      <c r="AD122" s="36">
        <f t="shared" si="38"/>
        <v>16.5853875</v>
      </c>
      <c r="AE122" s="37">
        <f t="shared" si="30"/>
        <v>49049290.880867578</v>
      </c>
      <c r="AG122" s="49">
        <v>1.3260160969492157E-6</v>
      </c>
      <c r="AH122" s="50">
        <f t="shared" si="31"/>
        <v>5.5692676071867057E-2</v>
      </c>
      <c r="AI122" s="51">
        <f t="shared" si="32"/>
        <v>55692.676071867056</v>
      </c>
      <c r="AJ122" s="8">
        <f t="shared" si="33"/>
        <v>5831.6938295148748</v>
      </c>
      <c r="AK122" s="8">
        <f t="shared" si="34"/>
        <v>2580.395499785343</v>
      </c>
      <c r="AL122" s="37">
        <f t="shared" si="35"/>
        <v>513562.31120635296</v>
      </c>
    </row>
    <row r="123" spans="2:38" x14ac:dyDescent="0.3">
      <c r="B123" s="21">
        <v>66000</v>
      </c>
      <c r="C123" s="19">
        <v>148782112711.85883</v>
      </c>
      <c r="D123" s="22">
        <f t="shared" si="39"/>
        <v>66000</v>
      </c>
      <c r="L123" s="30" t="s">
        <v>182</v>
      </c>
      <c r="M123" s="31">
        <v>2.0392156862745097E-5</v>
      </c>
      <c r="N123">
        <v>9.67</v>
      </c>
      <c r="O123" s="8">
        <v>5805962</v>
      </c>
      <c r="P123" s="32">
        <v>0.88</v>
      </c>
      <c r="Q123" s="33">
        <f t="shared" si="22"/>
        <v>0.12</v>
      </c>
      <c r="R123" s="8">
        <f t="shared" si="23"/>
        <v>696715.44</v>
      </c>
      <c r="S123" s="8">
        <v>11800</v>
      </c>
      <c r="T123" s="8">
        <f t="shared" si="24"/>
        <v>983.33333333333337</v>
      </c>
      <c r="U123" s="2">
        <f t="shared" si="25"/>
        <v>0.85647058823529409</v>
      </c>
      <c r="V123" s="8">
        <f t="shared" si="36"/>
        <v>856470.5882352941</v>
      </c>
      <c r="W123" s="8">
        <f t="shared" si="26"/>
        <v>885698.64346979745</v>
      </c>
      <c r="X123" s="32">
        <f t="shared" si="27"/>
        <v>1.2712487661674292</v>
      </c>
      <c r="Y123" s="8">
        <f t="shared" si="37"/>
        <v>696715.44</v>
      </c>
      <c r="Z123">
        <v>3.45</v>
      </c>
      <c r="AA123" s="8">
        <f t="shared" si="28"/>
        <v>201946.50434782606</v>
      </c>
      <c r="AB123" s="35">
        <f t="shared" si="29"/>
        <v>67.850000000000009</v>
      </c>
      <c r="AC123" s="35">
        <v>21.914963499999999</v>
      </c>
      <c r="AD123" s="36">
        <f t="shared" si="38"/>
        <v>21.914963499999999</v>
      </c>
      <c r="AE123" s="37">
        <f t="shared" si="30"/>
        <v>53107803.2608224</v>
      </c>
      <c r="AG123" s="49">
        <v>3.6705261679693725E-6</v>
      </c>
      <c r="AH123" s="50">
        <f t="shared" si="31"/>
        <v>0.15416209905471365</v>
      </c>
      <c r="AI123" s="51">
        <f t="shared" si="32"/>
        <v>154162.09905471365</v>
      </c>
      <c r="AJ123" s="8">
        <f t="shared" si="33"/>
        <v>159423.06003589829</v>
      </c>
      <c r="AK123" s="8">
        <f t="shared" si="34"/>
        <v>46209.582619100955</v>
      </c>
      <c r="AL123" s="37">
        <f t="shared" si="35"/>
        <v>12152175.797373982</v>
      </c>
    </row>
    <row r="124" spans="2:38" x14ac:dyDescent="0.3">
      <c r="B124" s="21">
        <v>67000</v>
      </c>
      <c r="C124" s="19">
        <v>149533592092.20728</v>
      </c>
      <c r="D124" s="22">
        <f t="shared" si="39"/>
        <v>67000</v>
      </c>
      <c r="L124" s="30" t="s">
        <v>183</v>
      </c>
      <c r="M124" s="31">
        <v>5.9519607843137257E-5</v>
      </c>
      <c r="N124">
        <v>20.71</v>
      </c>
      <c r="O124" s="8">
        <v>2337423</v>
      </c>
      <c r="P124" s="32">
        <v>0.32</v>
      </c>
      <c r="Q124" s="33">
        <f t="shared" si="22"/>
        <v>0.67999999999999994</v>
      </c>
      <c r="R124" s="8">
        <f t="shared" si="23"/>
        <v>1589447.64</v>
      </c>
      <c r="S124" s="8">
        <v>3320</v>
      </c>
      <c r="T124" s="8">
        <f t="shared" si="24"/>
        <v>276.66666666666669</v>
      </c>
      <c r="U124" s="2">
        <f t="shared" si="25"/>
        <v>2.4998235294117648</v>
      </c>
      <c r="V124" s="8">
        <f t="shared" si="36"/>
        <v>2499823.5294117648</v>
      </c>
      <c r="W124" s="8">
        <f t="shared" si="26"/>
        <v>1207061.0958048115</v>
      </c>
      <c r="X124" s="32">
        <f t="shared" si="27"/>
        <v>0.75942174213729463</v>
      </c>
      <c r="Y124" s="8">
        <f t="shared" si="37"/>
        <v>1207061.0958048115</v>
      </c>
      <c r="Z124" s="34">
        <v>3.73</v>
      </c>
      <c r="AA124" s="8">
        <f t="shared" si="28"/>
        <v>323608.87286992266</v>
      </c>
      <c r="AB124" s="35">
        <f t="shared" si="29"/>
        <v>20.639333333333337</v>
      </c>
      <c r="AC124" s="35">
        <v>85.980388650000009</v>
      </c>
      <c r="AD124" s="36">
        <f t="shared" si="38"/>
        <v>20.639333333333337</v>
      </c>
      <c r="AE124" s="37">
        <f t="shared" si="30"/>
        <v>80148856.761439502</v>
      </c>
      <c r="AG124" s="49">
        <v>4.9008153388000001E-7</v>
      </c>
      <c r="AH124" s="50">
        <f t="shared" si="31"/>
        <v>2.058342442296E-2</v>
      </c>
      <c r="AI124" s="51">
        <f t="shared" si="32"/>
        <v>20583.424422960001</v>
      </c>
      <c r="AJ124" s="8">
        <f t="shared" si="33"/>
        <v>9938.8819038918391</v>
      </c>
      <c r="AK124" s="8">
        <f t="shared" si="34"/>
        <v>2664.5795988986165</v>
      </c>
      <c r="AL124" s="37">
        <f t="shared" si="35"/>
        <v>659941.75841841823</v>
      </c>
    </row>
    <row r="125" spans="2:38" x14ac:dyDescent="0.3">
      <c r="B125" s="21">
        <v>68000</v>
      </c>
      <c r="C125" s="19">
        <v>150284256141.06812</v>
      </c>
      <c r="D125" s="22">
        <f t="shared" si="39"/>
        <v>68000</v>
      </c>
      <c r="L125" s="30" t="s">
        <v>184</v>
      </c>
      <c r="M125" s="31">
        <v>2.1837058823529412E-4</v>
      </c>
      <c r="N125">
        <v>12.45</v>
      </c>
      <c r="O125" s="8">
        <v>5612817</v>
      </c>
      <c r="P125" s="32">
        <v>0.54</v>
      </c>
      <c r="Q125" s="33">
        <f t="shared" si="22"/>
        <v>0.45999999999999996</v>
      </c>
      <c r="R125" s="8">
        <f t="shared" si="23"/>
        <v>2581895.8199999998</v>
      </c>
      <c r="S125" s="8">
        <v>1590</v>
      </c>
      <c r="T125" s="8">
        <f t="shared" si="24"/>
        <v>132.5</v>
      </c>
      <c r="U125" s="2">
        <f t="shared" si="25"/>
        <v>9.1715647058823535</v>
      </c>
      <c r="V125" s="8">
        <f t="shared" si="36"/>
        <v>9171564.7058823537</v>
      </c>
      <c r="W125" s="8">
        <f t="shared" si="26"/>
        <v>7366718.6392629351</v>
      </c>
      <c r="X125" s="32">
        <f t="shared" si="27"/>
        <v>2.853220715645659</v>
      </c>
      <c r="Y125" s="8">
        <f t="shared" si="37"/>
        <v>2581895.8199999998</v>
      </c>
      <c r="Z125" s="34">
        <v>4.58</v>
      </c>
      <c r="AA125" s="8">
        <f t="shared" si="28"/>
        <v>563732.71179039299</v>
      </c>
      <c r="AB125" s="35">
        <f t="shared" si="29"/>
        <v>12.137</v>
      </c>
      <c r="AC125" s="35">
        <v>24</v>
      </c>
      <c r="AD125" s="36">
        <f t="shared" si="38"/>
        <v>12.137</v>
      </c>
      <c r="AE125" s="37">
        <f t="shared" si="30"/>
        <v>82104287.076000005</v>
      </c>
      <c r="AG125" s="49">
        <v>1.2795222851211766E-6</v>
      </c>
      <c r="AH125" s="50">
        <f t="shared" si="31"/>
        <v>5.3739935975089415E-2</v>
      </c>
      <c r="AI125" s="51">
        <f t="shared" si="32"/>
        <v>53739.935975089415</v>
      </c>
      <c r="AJ125" s="8">
        <f t="shared" si="33"/>
        <v>43164.607208907168</v>
      </c>
      <c r="AK125" s="8">
        <f t="shared" si="34"/>
        <v>9424.5867268356251</v>
      </c>
      <c r="AL125" s="37">
        <f t="shared" si="35"/>
        <v>1372634.509243248</v>
      </c>
    </row>
    <row r="126" spans="2:38" x14ac:dyDescent="0.3">
      <c r="B126" s="21">
        <v>69000</v>
      </c>
      <c r="C126" s="19">
        <v>151034905090.33511</v>
      </c>
      <c r="D126" s="22">
        <f t="shared" si="39"/>
        <v>69000</v>
      </c>
      <c r="L126" s="30" t="s">
        <v>185</v>
      </c>
      <c r="M126" s="31">
        <v>3.4500784313725489E-3</v>
      </c>
      <c r="N126">
        <v>8.3699999999999992</v>
      </c>
      <c r="O126" s="8">
        <v>7381023</v>
      </c>
      <c r="P126" s="32">
        <v>0.77</v>
      </c>
      <c r="Q126" s="33">
        <f t="shared" si="22"/>
        <v>0.22999999999999998</v>
      </c>
      <c r="R126" s="8">
        <f t="shared" si="23"/>
        <v>1697635.2899999998</v>
      </c>
      <c r="S126" s="8">
        <v>12190</v>
      </c>
      <c r="T126" s="8">
        <f t="shared" si="24"/>
        <v>1015.8333333333334</v>
      </c>
      <c r="U126" s="2">
        <f t="shared" si="25"/>
        <v>144.90329411764705</v>
      </c>
      <c r="V126" s="8">
        <f t="shared" si="36"/>
        <v>144903294.11764705</v>
      </c>
      <c r="W126" s="8">
        <f t="shared" si="26"/>
        <v>173122215.19432145</v>
      </c>
      <c r="X126" s="32">
        <f t="shared" si="27"/>
        <v>101.97844979667069</v>
      </c>
      <c r="Y126" s="8">
        <f t="shared" si="37"/>
        <v>1697635.2899999998</v>
      </c>
      <c r="Z126">
        <v>3.45</v>
      </c>
      <c r="AA126" s="8">
        <f t="shared" si="28"/>
        <v>492068.1999999999</v>
      </c>
      <c r="AB126" s="35">
        <f t="shared" si="29"/>
        <v>70.092500000000001</v>
      </c>
      <c r="AC126" s="35">
        <v>19.068956400000001</v>
      </c>
      <c r="AD126" s="36">
        <f t="shared" si="38"/>
        <v>19.068956400000001</v>
      </c>
      <c r="AE126" s="37">
        <f t="shared" si="30"/>
        <v>112598724.61951774</v>
      </c>
      <c r="AG126" s="49">
        <v>5.8002961629568631E-6</v>
      </c>
      <c r="AH126" s="50">
        <f t="shared" si="31"/>
        <v>0.24361243884418826</v>
      </c>
      <c r="AI126" s="51">
        <f t="shared" si="32"/>
        <v>243612.43884418826</v>
      </c>
      <c r="AJ126" s="8">
        <f t="shared" si="33"/>
        <v>291054.2877469394</v>
      </c>
      <c r="AK126" s="8">
        <f t="shared" si="34"/>
        <v>84363.561665779533</v>
      </c>
      <c r="AL126" s="37">
        <f t="shared" si="35"/>
        <v>19304700.949841537</v>
      </c>
    </row>
    <row r="127" spans="2:38" x14ac:dyDescent="0.3">
      <c r="B127" s="21">
        <v>70000</v>
      </c>
      <c r="C127" s="19">
        <v>151785428411.05743</v>
      </c>
      <c r="D127" s="22">
        <f t="shared" si="39"/>
        <v>70000</v>
      </c>
      <c r="L127" s="30" t="s">
        <v>186</v>
      </c>
      <c r="M127" s="31">
        <v>3.1372549019607843E-7</v>
      </c>
      <c r="N127">
        <v>222.98</v>
      </c>
      <c r="O127" s="8">
        <v>39870</v>
      </c>
      <c r="P127" s="32">
        <v>0.15</v>
      </c>
      <c r="Q127" s="33">
        <f t="shared" si="22"/>
        <v>0.85</v>
      </c>
      <c r="R127" s="8">
        <f t="shared" si="23"/>
        <v>33889.5</v>
      </c>
      <c r="S127" s="8">
        <v>0</v>
      </c>
      <c r="T127" s="8">
        <f t="shared" si="24"/>
        <v>0</v>
      </c>
      <c r="U127" s="2">
        <f t="shared" si="25"/>
        <v>1.3176470588235295E-2</v>
      </c>
      <c r="V127" s="8">
        <f t="shared" si="36"/>
        <v>13176.470588235296</v>
      </c>
      <c r="W127" s="8">
        <f t="shared" si="26"/>
        <v>590.92611840682105</v>
      </c>
      <c r="X127" s="32">
        <f t="shared" si="27"/>
        <v>1.7436849714714618E-2</v>
      </c>
      <c r="Y127" s="8">
        <f t="shared" si="37"/>
        <v>590.92611840682105</v>
      </c>
      <c r="Z127" s="34">
        <v>2.2599999999999998</v>
      </c>
      <c r="AA127" s="8">
        <f t="shared" si="28"/>
        <v>261.47173380832794</v>
      </c>
      <c r="AB127" s="35">
        <f t="shared" si="29"/>
        <v>0</v>
      </c>
      <c r="AC127" s="35">
        <v>62.411448050000004</v>
      </c>
      <c r="AD127" s="36">
        <f t="shared" si="38"/>
        <v>62.411448050000004</v>
      </c>
      <c r="AE127" s="37">
        <f t="shared" si="30"/>
        <v>195825.95437346268</v>
      </c>
      <c r="AG127" s="49">
        <v>7.5207746375882344E-8</v>
      </c>
      <c r="AH127" s="50">
        <f t="shared" si="31"/>
        <v>3.1587253477870585E-3</v>
      </c>
      <c r="AI127" s="51">
        <f t="shared" si="32"/>
        <v>3158.7253477870586</v>
      </c>
      <c r="AJ127" s="8">
        <f t="shared" si="33"/>
        <v>141.65958147757911</v>
      </c>
      <c r="AK127" s="8">
        <f t="shared" si="34"/>
        <v>62.681230742291646</v>
      </c>
      <c r="AL127" s="37">
        <f t="shared" si="35"/>
        <v>46944.316514191174</v>
      </c>
    </row>
    <row r="128" spans="2:38" x14ac:dyDescent="0.3">
      <c r="B128" s="21">
        <v>71000</v>
      </c>
      <c r="C128" s="19">
        <v>152535951731.77972</v>
      </c>
      <c r="D128" s="22">
        <f t="shared" si="39"/>
        <v>71000</v>
      </c>
      <c r="L128" s="30" t="s">
        <v>187</v>
      </c>
      <c r="M128" s="31">
        <v>1.2803921568627452E-4</v>
      </c>
      <c r="N128">
        <v>110.74</v>
      </c>
      <c r="O128" s="8">
        <v>2859110</v>
      </c>
      <c r="P128" s="32">
        <v>0.68</v>
      </c>
      <c r="Q128" s="33">
        <f t="shared" si="22"/>
        <v>0.31999999999999995</v>
      </c>
      <c r="R128" s="8">
        <f t="shared" si="23"/>
        <v>914915.19999999984</v>
      </c>
      <c r="S128" s="8">
        <v>48620</v>
      </c>
      <c r="T128" s="8">
        <f t="shared" si="24"/>
        <v>4051.6666666666665</v>
      </c>
      <c r="U128" s="2">
        <f t="shared" si="25"/>
        <v>5.3776470588235297</v>
      </c>
      <c r="V128" s="8">
        <f t="shared" si="36"/>
        <v>5377647.0588235296</v>
      </c>
      <c r="W128" s="8">
        <f t="shared" si="26"/>
        <v>485610.173272849</v>
      </c>
      <c r="X128" s="32">
        <f t="shared" si="27"/>
        <v>0.53077069139615241</v>
      </c>
      <c r="Y128" s="8">
        <f t="shared" si="37"/>
        <v>485610.173272849</v>
      </c>
      <c r="Z128" s="34">
        <v>2.38</v>
      </c>
      <c r="AA128" s="8">
        <f t="shared" si="28"/>
        <v>204037.88792976851</v>
      </c>
      <c r="AB128" s="35">
        <f t="shared" si="29"/>
        <v>192.85933333333332</v>
      </c>
      <c r="AC128" s="35">
        <v>16.9376040625</v>
      </c>
      <c r="AD128" s="36">
        <f t="shared" si="38"/>
        <v>16.9376040625</v>
      </c>
      <c r="AE128" s="37">
        <f t="shared" si="30"/>
        <v>41470955.514038004</v>
      </c>
      <c r="AG128" s="49">
        <v>2.3251964144779999E-6</v>
      </c>
      <c r="AH128" s="50">
        <f t="shared" si="31"/>
        <v>9.7658249408075992E-2</v>
      </c>
      <c r="AI128" s="51">
        <f t="shared" si="32"/>
        <v>97658.249408075993</v>
      </c>
      <c r="AJ128" s="8">
        <f t="shared" si="33"/>
        <v>8818.6968943539814</v>
      </c>
      <c r="AK128" s="8">
        <f t="shared" si="34"/>
        <v>3705.3348295604965</v>
      </c>
      <c r="AL128" s="37">
        <f t="shared" si="35"/>
        <v>753113.93114503939</v>
      </c>
    </row>
    <row r="129" spans="2:38" x14ac:dyDescent="0.3">
      <c r="B129" s="21">
        <v>72000</v>
      </c>
      <c r="C129" s="19">
        <v>153286475052.50186</v>
      </c>
      <c r="D129" s="22">
        <f t="shared" si="39"/>
        <v>72000</v>
      </c>
      <c r="L129" s="30" t="s">
        <v>188</v>
      </c>
      <c r="M129" s="31">
        <v>5.0705882352941178E-6</v>
      </c>
      <c r="N129">
        <v>76.64</v>
      </c>
      <c r="O129" s="8">
        <v>673036</v>
      </c>
      <c r="P129" s="32">
        <v>0.87</v>
      </c>
      <c r="Q129" s="33">
        <f t="shared" si="22"/>
        <v>0.13</v>
      </c>
      <c r="R129" s="8">
        <f t="shared" si="23"/>
        <v>87494.680000000008</v>
      </c>
      <c r="S129" s="8">
        <v>97500</v>
      </c>
      <c r="T129" s="8">
        <f t="shared" si="24"/>
        <v>8125</v>
      </c>
      <c r="U129" s="2">
        <f t="shared" si="25"/>
        <v>0.21296470588235294</v>
      </c>
      <c r="V129" s="8">
        <f t="shared" si="36"/>
        <v>212964.70588235295</v>
      </c>
      <c r="W129" s="8">
        <f t="shared" si="26"/>
        <v>27787.670391747517</v>
      </c>
      <c r="X129" s="32">
        <f t="shared" si="27"/>
        <v>0.31759268554096676</v>
      </c>
      <c r="Y129" s="8">
        <f t="shared" si="37"/>
        <v>27787.670391747517</v>
      </c>
      <c r="Z129" s="34">
        <v>2.41</v>
      </c>
      <c r="AA129" s="8">
        <f t="shared" si="28"/>
        <v>11530.153689521791</v>
      </c>
      <c r="AB129" s="35">
        <f t="shared" si="29"/>
        <v>391.625</v>
      </c>
      <c r="AC129" s="35">
        <v>52.93413675</v>
      </c>
      <c r="AD129" s="36">
        <f t="shared" si="38"/>
        <v>52.93413675</v>
      </c>
      <c r="AE129" s="37">
        <f t="shared" si="30"/>
        <v>7324064.7857959624</v>
      </c>
      <c r="AG129" s="49">
        <v>5.5587839507529416E-7</v>
      </c>
      <c r="AH129" s="50">
        <f t="shared" si="31"/>
        <v>2.3346892593162354E-2</v>
      </c>
      <c r="AI129" s="51">
        <f t="shared" si="32"/>
        <v>23346.892593162353</v>
      </c>
      <c r="AJ129" s="8">
        <f t="shared" si="33"/>
        <v>3046.3064448280734</v>
      </c>
      <c r="AK129" s="8">
        <f t="shared" si="34"/>
        <v>1264.0275704680801</v>
      </c>
      <c r="AL129" s="37">
        <f t="shared" si="35"/>
        <v>802922.49925113143</v>
      </c>
    </row>
    <row r="130" spans="2:38" x14ac:dyDescent="0.3">
      <c r="B130" s="21">
        <v>73000</v>
      </c>
      <c r="C130" s="19">
        <v>154036998373.22421</v>
      </c>
      <c r="D130" s="22">
        <f t="shared" si="39"/>
        <v>73000</v>
      </c>
      <c r="L130" s="30" t="s">
        <v>189</v>
      </c>
      <c r="M130" s="31">
        <v>5.4901960784313722E-8</v>
      </c>
      <c r="N130">
        <v>234.74</v>
      </c>
      <c r="O130" s="8">
        <v>720262</v>
      </c>
      <c r="P130" s="32">
        <v>0.96</v>
      </c>
      <c r="Q130" s="33">
        <f t="shared" si="22"/>
        <v>4.0000000000000036E-2</v>
      </c>
      <c r="R130" s="8">
        <f t="shared" si="23"/>
        <v>28810.480000000025</v>
      </c>
      <c r="S130" s="8">
        <v>76620</v>
      </c>
      <c r="T130" s="8">
        <f t="shared" si="24"/>
        <v>6385</v>
      </c>
      <c r="U130" s="2">
        <f t="shared" si="25"/>
        <v>2.3058823529411763E-3</v>
      </c>
      <c r="V130" s="8">
        <f t="shared" si="36"/>
        <v>2305.8823529411761</v>
      </c>
      <c r="W130" s="8">
        <f t="shared" si="26"/>
        <v>98.231334793438521</v>
      </c>
      <c r="X130" s="32">
        <f t="shared" si="27"/>
        <v>3.4095695314149028E-3</v>
      </c>
      <c r="Y130" s="8">
        <f t="shared" si="37"/>
        <v>98.231334793438521</v>
      </c>
      <c r="Z130" s="34">
        <v>3.07</v>
      </c>
      <c r="AA130" s="8">
        <f t="shared" si="28"/>
        <v>31.997177457146101</v>
      </c>
      <c r="AB130" s="35">
        <f t="shared" si="29"/>
        <v>392.03899999999999</v>
      </c>
      <c r="AC130" s="35">
        <v>55.846425599999996</v>
      </c>
      <c r="AD130" s="36">
        <f t="shared" si="38"/>
        <v>55.846425599999996</v>
      </c>
      <c r="AE130" s="37">
        <f t="shared" si="30"/>
        <v>21443.135883246083</v>
      </c>
      <c r="AG130" s="49" t="s">
        <v>50</v>
      </c>
      <c r="AH130" s="50" t="str">
        <f t="shared" si="31"/>
        <v>N.A.</v>
      </c>
      <c r="AI130" s="51" t="str">
        <f t="shared" si="32"/>
        <v>N.A.</v>
      </c>
      <c r="AJ130" s="8" t="str">
        <f t="shared" si="33"/>
        <v>N.A.</v>
      </c>
      <c r="AK130" s="8" t="str">
        <f t="shared" si="34"/>
        <v>N.A.</v>
      </c>
      <c r="AL130" s="37" t="str">
        <f t="shared" si="35"/>
        <v>N.A.</v>
      </c>
    </row>
    <row r="131" spans="2:38" x14ac:dyDescent="0.3">
      <c r="B131" s="21">
        <v>74000</v>
      </c>
      <c r="C131" s="19">
        <v>154787521693.94653</v>
      </c>
      <c r="D131" s="22">
        <f t="shared" si="39"/>
        <v>74000</v>
      </c>
      <c r="L131" s="30" t="s">
        <v>190</v>
      </c>
      <c r="M131" s="31">
        <v>1.1510607843137255E-3</v>
      </c>
      <c r="N131">
        <v>22.57</v>
      </c>
      <c r="O131" s="8">
        <v>31964956</v>
      </c>
      <c r="P131" s="32">
        <v>0.4</v>
      </c>
      <c r="Q131" s="33">
        <f t="shared" si="22"/>
        <v>0.6</v>
      </c>
      <c r="R131" s="8">
        <f t="shared" si="23"/>
        <v>19178973.599999998</v>
      </c>
      <c r="S131" s="8">
        <v>1700</v>
      </c>
      <c r="T131" s="8">
        <f t="shared" si="24"/>
        <v>141.66666666666666</v>
      </c>
      <c r="U131" s="2">
        <f t="shared" si="25"/>
        <v>48.344552941176474</v>
      </c>
      <c r="V131" s="8">
        <f t="shared" si="36"/>
        <v>48344552.941176474</v>
      </c>
      <c r="W131" s="8">
        <f t="shared" si="26"/>
        <v>21419828.507388778</v>
      </c>
      <c r="X131" s="32">
        <f t="shared" si="27"/>
        <v>1.1168391465635461</v>
      </c>
      <c r="Y131" s="8">
        <f t="shared" si="37"/>
        <v>19178973.599999998</v>
      </c>
      <c r="Z131" s="34">
        <v>4.5</v>
      </c>
      <c r="AA131" s="8">
        <f t="shared" si="28"/>
        <v>4261994.1333333328</v>
      </c>
      <c r="AB131" s="35">
        <f t="shared" si="29"/>
        <v>12.749999999999998</v>
      </c>
      <c r="AC131" s="35">
        <v>56.311723500000006</v>
      </c>
      <c r="AD131" s="36">
        <f t="shared" si="38"/>
        <v>12.749999999999998</v>
      </c>
      <c r="AE131" s="37">
        <f t="shared" si="30"/>
        <v>652085102.39999986</v>
      </c>
      <c r="AG131" s="49">
        <v>3.2560505392574509E-6</v>
      </c>
      <c r="AH131" s="50">
        <f t="shared" si="31"/>
        <v>0.13675412264881293</v>
      </c>
      <c r="AI131" s="51">
        <f t="shared" si="32"/>
        <v>136754.12264881292</v>
      </c>
      <c r="AJ131" s="8">
        <f t="shared" si="33"/>
        <v>60591.104407980907</v>
      </c>
      <c r="AK131" s="8">
        <f t="shared" si="34"/>
        <v>13464.689868440202</v>
      </c>
      <c r="AL131" s="37">
        <f t="shared" si="35"/>
        <v>2060097.5498713506</v>
      </c>
    </row>
    <row r="132" spans="2:38" x14ac:dyDescent="0.3">
      <c r="B132" s="21">
        <v>75000</v>
      </c>
      <c r="C132" s="19">
        <v>155538045014.66876</v>
      </c>
      <c r="D132" s="22">
        <f t="shared" si="39"/>
        <v>75000</v>
      </c>
      <c r="L132" s="30" t="s">
        <v>191</v>
      </c>
      <c r="M132" s="31">
        <v>2.3232156862745099E-4</v>
      </c>
      <c r="N132">
        <v>13.14</v>
      </c>
      <c r="O132" s="8">
        <v>21655286</v>
      </c>
      <c r="P132" s="32">
        <v>0.19</v>
      </c>
      <c r="Q132" s="33">
        <f t="shared" si="22"/>
        <v>0.81</v>
      </c>
      <c r="R132" s="8">
        <f t="shared" si="23"/>
        <v>17540781.66</v>
      </c>
      <c r="S132" s="8">
        <v>1720</v>
      </c>
      <c r="T132" s="8">
        <f t="shared" si="24"/>
        <v>143.33333333333334</v>
      </c>
      <c r="U132" s="2">
        <f t="shared" si="25"/>
        <v>9.757505882352941</v>
      </c>
      <c r="V132" s="8">
        <f t="shared" si="36"/>
        <v>9757505.8823529407</v>
      </c>
      <c r="W132" s="8">
        <f t="shared" si="26"/>
        <v>7425803.5634345058</v>
      </c>
      <c r="X132" s="32">
        <f t="shared" si="27"/>
        <v>0.42334507705368163</v>
      </c>
      <c r="Y132" s="8">
        <f t="shared" si="37"/>
        <v>7425803.5634345058</v>
      </c>
      <c r="Z132" s="34">
        <v>4.28</v>
      </c>
      <c r="AA132" s="8">
        <f t="shared" si="28"/>
        <v>1735000.8325781554</v>
      </c>
      <c r="AB132" s="35">
        <f t="shared" si="29"/>
        <v>12.269333333333334</v>
      </c>
      <c r="AC132" s="35" t="s">
        <v>50</v>
      </c>
      <c r="AD132" s="36">
        <f t="shared" si="38"/>
        <v>12.269333333333334</v>
      </c>
      <c r="AE132" s="37">
        <f t="shared" si="30"/>
        <v>255447642.582147</v>
      </c>
      <c r="AG132" s="49">
        <v>1.5114930371372548E-6</v>
      </c>
      <c r="AH132" s="50">
        <f t="shared" si="31"/>
        <v>6.3482707559764706E-2</v>
      </c>
      <c r="AI132" s="51">
        <f t="shared" si="32"/>
        <v>63482.707559764705</v>
      </c>
      <c r="AJ132" s="8">
        <f t="shared" si="33"/>
        <v>48312.56283087116</v>
      </c>
      <c r="AK132" s="8">
        <f t="shared" si="34"/>
        <v>11287.981969829711</v>
      </c>
      <c r="AL132" s="37">
        <f t="shared" si="35"/>
        <v>1661952.1613819681</v>
      </c>
    </row>
    <row r="133" spans="2:38" x14ac:dyDescent="0.3">
      <c r="B133" s="21">
        <v>76000</v>
      </c>
      <c r="C133" s="19">
        <v>156288568335.39111</v>
      </c>
      <c r="D133" s="22">
        <f t="shared" si="39"/>
        <v>76000</v>
      </c>
      <c r="L133" s="30" t="s">
        <v>192</v>
      </c>
      <c r="M133" s="31">
        <v>6.4675882352941175E-4</v>
      </c>
      <c r="N133">
        <v>82.38</v>
      </c>
      <c r="O133" s="8">
        <v>35557673</v>
      </c>
      <c r="P133" s="32">
        <v>0.77</v>
      </c>
      <c r="Q133" s="33">
        <f t="shared" si="22"/>
        <v>0.22999999999999998</v>
      </c>
      <c r="R133" s="8">
        <f t="shared" si="23"/>
        <v>8178264.7899999991</v>
      </c>
      <c r="S133" s="8">
        <v>33280</v>
      </c>
      <c r="T133" s="8">
        <f t="shared" si="24"/>
        <v>2773.3333333333335</v>
      </c>
      <c r="U133" s="2">
        <f t="shared" si="25"/>
        <v>27.163870588235294</v>
      </c>
      <c r="V133" s="8">
        <f t="shared" si="36"/>
        <v>27163870.588235293</v>
      </c>
      <c r="W133" s="8">
        <f t="shared" si="26"/>
        <v>3297386.5729831625</v>
      </c>
      <c r="X133" s="32">
        <f t="shared" si="27"/>
        <v>0.40318902085623998</v>
      </c>
      <c r="Y133" s="8">
        <f t="shared" si="37"/>
        <v>3297386.5729831625</v>
      </c>
      <c r="Z133" s="34">
        <v>4.57</v>
      </c>
      <c r="AA133" s="8">
        <f t="shared" si="28"/>
        <v>721528.79058712523</v>
      </c>
      <c r="AB133" s="35">
        <f t="shared" si="29"/>
        <v>253.48266666666669</v>
      </c>
      <c r="AC133" s="35">
        <v>31.443901449999998</v>
      </c>
      <c r="AD133" s="36">
        <f t="shared" si="38"/>
        <v>31.443901449999998</v>
      </c>
      <c r="AE133" s="37">
        <f t="shared" si="30"/>
        <v>272252162.21471101</v>
      </c>
      <c r="AG133" s="49">
        <v>2.2387520387105882E-5</v>
      </c>
      <c r="AH133" s="50">
        <f t="shared" si="31"/>
        <v>0.94027585625844701</v>
      </c>
      <c r="AI133" s="51">
        <f t="shared" si="32"/>
        <v>940275.85625844705</v>
      </c>
      <c r="AJ133" s="8">
        <f t="shared" si="33"/>
        <v>114138.85120884281</v>
      </c>
      <c r="AK133" s="8">
        <f t="shared" si="34"/>
        <v>24975.67860149733</v>
      </c>
      <c r="AL133" s="37">
        <f t="shared" si="35"/>
        <v>9423993.3191082701</v>
      </c>
    </row>
    <row r="134" spans="2:38" x14ac:dyDescent="0.3">
      <c r="B134" s="21">
        <v>77000</v>
      </c>
      <c r="C134" s="19">
        <v>157039091656.11337</v>
      </c>
      <c r="D134" s="22">
        <f t="shared" si="39"/>
        <v>77000</v>
      </c>
      <c r="L134" s="30" t="s">
        <v>193</v>
      </c>
      <c r="M134" s="31">
        <v>5.8431372549019605E-7</v>
      </c>
      <c r="N134">
        <v>27.26</v>
      </c>
      <c r="O134" s="8">
        <v>527799</v>
      </c>
      <c r="P134" s="32">
        <v>0.39</v>
      </c>
      <c r="Q134" s="33">
        <f t="shared" si="22"/>
        <v>0.61</v>
      </c>
      <c r="R134" s="8">
        <f t="shared" si="23"/>
        <v>321957.39</v>
      </c>
      <c r="S134" s="8">
        <v>20250</v>
      </c>
      <c r="T134" s="8">
        <f t="shared" si="24"/>
        <v>1687.5</v>
      </c>
      <c r="U134" s="2">
        <f t="shared" si="25"/>
        <v>2.4541176470588233E-2</v>
      </c>
      <c r="V134" s="8">
        <f t="shared" si="36"/>
        <v>24541.176470588234</v>
      </c>
      <c r="W134" s="8">
        <f t="shared" si="26"/>
        <v>9002.6326010961966</v>
      </c>
      <c r="X134" s="32">
        <f t="shared" si="27"/>
        <v>2.7962186552376377E-2</v>
      </c>
      <c r="Y134" s="8">
        <f t="shared" si="37"/>
        <v>9002.6326010961966</v>
      </c>
      <c r="Z134" s="34">
        <v>5.4</v>
      </c>
      <c r="AA134" s="8">
        <f t="shared" si="28"/>
        <v>1667.1541853881845</v>
      </c>
      <c r="AB134" s="35">
        <f t="shared" si="29"/>
        <v>182.25</v>
      </c>
      <c r="AC134" s="35">
        <v>75.578384728800003</v>
      </c>
      <c r="AD134" s="36">
        <f t="shared" si="38"/>
        <v>75.578384728800003</v>
      </c>
      <c r="AE134" s="37">
        <f t="shared" si="30"/>
        <v>1512009.8451059684</v>
      </c>
      <c r="AG134" s="49">
        <v>2.8146138418954904E-8</v>
      </c>
      <c r="AH134" s="50">
        <f t="shared" si="31"/>
        <v>1.1821378135961061E-3</v>
      </c>
      <c r="AI134" s="51">
        <f t="shared" si="32"/>
        <v>1182.1378135961061</v>
      </c>
      <c r="AJ134" s="8">
        <f t="shared" si="33"/>
        <v>433.65290300664196</v>
      </c>
      <c r="AK134" s="8">
        <f t="shared" si="34"/>
        <v>80.306093149378142</v>
      </c>
      <c r="AL134" s="37">
        <f t="shared" si="35"/>
        <v>72832.857649326616</v>
      </c>
    </row>
    <row r="135" spans="2:38" x14ac:dyDescent="0.3">
      <c r="B135" s="21">
        <v>78000</v>
      </c>
      <c r="C135" s="19">
        <v>157789614976.8356</v>
      </c>
      <c r="D135" s="22">
        <f t="shared" si="39"/>
        <v>78000</v>
      </c>
      <c r="L135" s="30" t="s">
        <v>194</v>
      </c>
      <c r="M135" s="31">
        <v>2.4317490196078431E-3</v>
      </c>
      <c r="N135">
        <v>7.66</v>
      </c>
      <c r="O135" s="8">
        <v>24478595</v>
      </c>
      <c r="P135" s="32">
        <v>0.44</v>
      </c>
      <c r="Q135" s="33">
        <f t="shared" ref="Q135:Q198" si="40">IFERROR(1-P135,"N.A.")</f>
        <v>0.56000000000000005</v>
      </c>
      <c r="R135" s="8">
        <f t="shared" ref="R135:R198" si="41">IFERROR(O135*Q135,"N.A.")</f>
        <v>13708013.200000001</v>
      </c>
      <c r="S135" s="8">
        <v>2420</v>
      </c>
      <c r="T135" s="8">
        <f t="shared" ref="T135:T198" si="42">IFERROR(S135/12,"N.A.")</f>
        <v>201.66666666666666</v>
      </c>
      <c r="U135" s="2">
        <f t="shared" ref="U135:U198" si="43">IFERROR($C$7*M135,"N.A.")</f>
        <v>102.13345882352941</v>
      </c>
      <c r="V135" s="8">
        <f t="shared" si="36"/>
        <v>102133458.82352941</v>
      </c>
      <c r="W135" s="8">
        <f t="shared" ref="W135:W198" si="44">IFERROR(IF(N135&lt;=$C$11,V135/$C$11*$C$10,V135/N135*$C$10),"N.A.")</f>
        <v>133333497.15865457</v>
      </c>
      <c r="X135" s="32">
        <f t="shared" ref="X135:X198" si="45">IFERROR(W135/R135,"N.A.")</f>
        <v>9.726682868867865</v>
      </c>
      <c r="Y135" s="8">
        <f t="shared" si="37"/>
        <v>13708013.200000001</v>
      </c>
      <c r="Z135" s="34">
        <v>5.81</v>
      </c>
      <c r="AA135" s="8">
        <f t="shared" ref="AA135:AA198" si="46">IFERROR(Y135/Z135,"N.A.")</f>
        <v>2359382.6506024101</v>
      </c>
      <c r="AB135" s="35">
        <f t="shared" ref="AB135:AB198" si="47">IFERROR(T135*$C$12*Z135,"N.A.")</f>
        <v>23.433666666666664</v>
      </c>
      <c r="AC135" s="35">
        <v>40.824325000000002</v>
      </c>
      <c r="AD135" s="36">
        <f t="shared" si="38"/>
        <v>23.433666666666664</v>
      </c>
      <c r="AE135" s="37">
        <f t="shared" ref="AE135:AE198" si="48">IFERROR(AA135*AD135*12,"N.A.")</f>
        <v>663467838.88000011</v>
      </c>
      <c r="AG135" s="49">
        <v>2.9510169740588236E-6</v>
      </c>
      <c r="AH135" s="50">
        <f t="shared" ref="AH135:AH198" si="49">IFERROR(AG135*$C$7,"N.A.")</f>
        <v>0.1239427129104706</v>
      </c>
      <c r="AI135" s="51">
        <f t="shared" ref="AI135:AI198" si="50">IFERROR(AH135*$C$8,"N.A.")</f>
        <v>123942.7129104706</v>
      </c>
      <c r="AJ135" s="8">
        <f t="shared" ref="AJ135:AJ198" si="51">IFERROR(IF(N135&lt;=$C$11,AI135/$C$11*$C$10,AI135/N135*$C$10),"N.A.")</f>
        <v>161805.10823821227</v>
      </c>
      <c r="AK135" s="8">
        <f t="shared" ref="AK135:AK198" si="52">IFERROR(AJ135/Z135,"N.A.")</f>
        <v>27849.416220002113</v>
      </c>
      <c r="AL135" s="37">
        <f t="shared" ref="AL135:AL198" si="53">IFERROR(AK135*AD135*12,"N.A.")</f>
        <v>7831367.2387294732</v>
      </c>
    </row>
    <row r="136" spans="2:38" x14ac:dyDescent="0.3">
      <c r="B136" s="21">
        <v>79000</v>
      </c>
      <c r="C136" s="19">
        <v>158540138297.55789</v>
      </c>
      <c r="D136" s="22">
        <f t="shared" si="39"/>
        <v>79000</v>
      </c>
      <c r="L136" s="30" t="s">
        <v>195</v>
      </c>
      <c r="M136" s="31">
        <v>6.1960784313725495E-7</v>
      </c>
      <c r="N136">
        <v>141.07</v>
      </c>
      <c r="O136" s="8">
        <v>539607</v>
      </c>
      <c r="P136" s="32">
        <v>0.77</v>
      </c>
      <c r="Q136" s="33">
        <f t="shared" si="40"/>
        <v>0.22999999999999998</v>
      </c>
      <c r="R136" s="8">
        <f t="shared" si="41"/>
        <v>124109.60999999999</v>
      </c>
      <c r="S136" s="8">
        <v>51900</v>
      </c>
      <c r="T136" s="8">
        <f t="shared" si="42"/>
        <v>4325</v>
      </c>
      <c r="U136" s="2">
        <f t="shared" si="43"/>
        <v>2.6023529411764709E-2</v>
      </c>
      <c r="V136" s="8">
        <f t="shared" ref="V136:V199" si="54">IFERROR($C$8*U136,"N.A.")</f>
        <v>26023.52941176471</v>
      </c>
      <c r="W136" s="8">
        <f t="shared" si="44"/>
        <v>1844.7245631080111</v>
      </c>
      <c r="X136" s="32">
        <f t="shared" si="45"/>
        <v>1.486367222576891E-2</v>
      </c>
      <c r="Y136" s="8">
        <f t="shared" ref="Y136:Y199" si="55">IF(X136&gt;1,R136,W136)</f>
        <v>1844.7245631080111</v>
      </c>
      <c r="Z136" s="34">
        <v>2.67</v>
      </c>
      <c r="AA136" s="8">
        <f t="shared" si="46"/>
        <v>690.9080760704162</v>
      </c>
      <c r="AB136" s="35">
        <f t="shared" si="47"/>
        <v>230.95499999999998</v>
      </c>
      <c r="AC136" s="35">
        <v>27.007430999999997</v>
      </c>
      <c r="AD136" s="36">
        <f t="shared" ref="AD136:AD198" si="56">IF(AND(AB136&lt;&gt;0, AC136&lt;&gt;0), MIN(AB136, AC136), MAX(AB136, AC136))</f>
        <v>27.007430999999997</v>
      </c>
      <c r="AE136" s="37">
        <f t="shared" si="48"/>
        <v>223915.82630177418</v>
      </c>
      <c r="AG136" s="49">
        <v>3.4024199770034709E-7</v>
      </c>
      <c r="AH136" s="50">
        <f t="shared" si="49"/>
        <v>1.4290163903414577E-2</v>
      </c>
      <c r="AI136" s="51">
        <f t="shared" si="50"/>
        <v>14290.163903414577</v>
      </c>
      <c r="AJ136" s="8">
        <f t="shared" si="51"/>
        <v>1012.9839018511786</v>
      </c>
      <c r="AK136" s="8">
        <f t="shared" si="52"/>
        <v>379.39471979444892</v>
      </c>
      <c r="AL136" s="37">
        <f t="shared" si="53"/>
        <v>122957.72059935494</v>
      </c>
    </row>
    <row r="137" spans="2:38" x14ac:dyDescent="0.3">
      <c r="B137" s="21">
        <v>80000</v>
      </c>
      <c r="C137" s="19">
        <v>159289802791.34882</v>
      </c>
      <c r="D137" s="22">
        <f t="shared" si="39"/>
        <v>80000</v>
      </c>
      <c r="L137" s="30" t="s">
        <v>196</v>
      </c>
      <c r="M137" s="31">
        <v>3.549019607843137E-7</v>
      </c>
      <c r="N137">
        <v>26.84</v>
      </c>
      <c r="O137" s="8">
        <v>37548</v>
      </c>
      <c r="P137" s="32" t="s">
        <v>50</v>
      </c>
      <c r="Q137" s="33" t="str">
        <f t="shared" si="40"/>
        <v>N.A.</v>
      </c>
      <c r="R137" s="8" t="str">
        <f t="shared" si="41"/>
        <v>N.A.</v>
      </c>
      <c r="S137" s="8">
        <v>8420</v>
      </c>
      <c r="T137" s="8">
        <f t="shared" si="42"/>
        <v>701.66666666666663</v>
      </c>
      <c r="U137" s="2">
        <f t="shared" si="43"/>
        <v>1.4905882352941175E-2</v>
      </c>
      <c r="V137" s="8">
        <f t="shared" si="54"/>
        <v>14905.882352941175</v>
      </c>
      <c r="W137" s="8">
        <f t="shared" si="44"/>
        <v>5553.6074340317336</v>
      </c>
      <c r="X137" s="32" t="str">
        <f t="shared" si="45"/>
        <v>N.A.</v>
      </c>
      <c r="Y137" s="8" t="str">
        <f t="shared" si="55"/>
        <v>N.A.</v>
      </c>
      <c r="Z137" s="34" t="s">
        <v>50</v>
      </c>
      <c r="AA137" s="8" t="str">
        <f t="shared" si="46"/>
        <v>N.A.</v>
      </c>
      <c r="AB137" s="35" t="str">
        <f t="shared" si="47"/>
        <v>N.A.</v>
      </c>
      <c r="AC137" s="35">
        <v>92.029166666666683</v>
      </c>
      <c r="AD137" s="36">
        <f t="shared" si="56"/>
        <v>92.029166666666683</v>
      </c>
      <c r="AE137" s="37" t="str">
        <f t="shared" si="48"/>
        <v>N.A.</v>
      </c>
      <c r="AG137" s="49">
        <v>1.689814128119804E-8</v>
      </c>
      <c r="AH137" s="50">
        <f t="shared" si="49"/>
        <v>7.0972193381031766E-4</v>
      </c>
      <c r="AI137" s="51">
        <f t="shared" si="50"/>
        <v>709.72193381031764</v>
      </c>
      <c r="AJ137" s="8">
        <f t="shared" si="51"/>
        <v>264.42695000384413</v>
      </c>
      <c r="AK137" s="8" t="str">
        <f t="shared" si="52"/>
        <v>N.A.</v>
      </c>
      <c r="AL137" s="37" t="str">
        <f t="shared" si="53"/>
        <v>N.A.</v>
      </c>
    </row>
    <row r="138" spans="2:38" x14ac:dyDescent="0.3">
      <c r="B138" s="21">
        <v>81000</v>
      </c>
      <c r="C138" s="19">
        <v>160038184463.94681</v>
      </c>
      <c r="D138" s="22">
        <f t="shared" si="39"/>
        <v>81000</v>
      </c>
      <c r="L138" s="30" t="s">
        <v>197</v>
      </c>
      <c r="M138" s="31" t="s">
        <v>50</v>
      </c>
      <c r="N138">
        <v>48.54</v>
      </c>
      <c r="O138" s="8">
        <v>343195</v>
      </c>
      <c r="P138" s="32" t="s">
        <v>50</v>
      </c>
      <c r="Q138" s="33" t="str">
        <f t="shared" si="40"/>
        <v>N.A.</v>
      </c>
      <c r="R138" s="8" t="str">
        <f t="shared" si="41"/>
        <v>N.A.</v>
      </c>
      <c r="S138" s="8" t="s">
        <v>50</v>
      </c>
      <c r="T138" s="8" t="str">
        <f t="shared" si="42"/>
        <v>N.A.</v>
      </c>
      <c r="U138" s="2" t="str">
        <f t="shared" si="43"/>
        <v>N.A.</v>
      </c>
      <c r="V138" s="8" t="str">
        <f t="shared" si="54"/>
        <v>N.A.</v>
      </c>
      <c r="W138" s="8" t="str">
        <f t="shared" si="44"/>
        <v>N.A.</v>
      </c>
      <c r="X138" s="32" t="str">
        <f t="shared" si="45"/>
        <v>N.A.</v>
      </c>
      <c r="Y138" s="8" t="str">
        <f t="shared" si="55"/>
        <v>N.A.</v>
      </c>
      <c r="Z138" s="34">
        <v>2.25</v>
      </c>
      <c r="AA138" s="8" t="str">
        <f t="shared" si="46"/>
        <v>N.A.</v>
      </c>
      <c r="AB138" s="35" t="str">
        <f t="shared" si="47"/>
        <v>N.A.</v>
      </c>
      <c r="AC138" s="35">
        <v>42.693997500000002</v>
      </c>
      <c r="AD138" s="36">
        <f t="shared" si="56"/>
        <v>42.693997500000002</v>
      </c>
      <c r="AE138" s="37" t="str">
        <f t="shared" si="48"/>
        <v>N.A.</v>
      </c>
      <c r="AG138" s="49" t="s">
        <v>50</v>
      </c>
      <c r="AH138" s="50" t="str">
        <f t="shared" si="49"/>
        <v>N.A.</v>
      </c>
      <c r="AI138" s="51" t="str">
        <f t="shared" si="50"/>
        <v>N.A.</v>
      </c>
      <c r="AJ138" s="8" t="str">
        <f t="shared" si="51"/>
        <v>N.A.</v>
      </c>
      <c r="AK138" s="8" t="str">
        <f t="shared" si="52"/>
        <v>N.A.</v>
      </c>
      <c r="AL138" s="37" t="str">
        <f t="shared" si="53"/>
        <v>N.A.</v>
      </c>
    </row>
    <row r="139" spans="2:38" x14ac:dyDescent="0.3">
      <c r="B139" s="21">
        <v>82000</v>
      </c>
      <c r="C139" s="19">
        <v>160785136104.31088</v>
      </c>
      <c r="D139" s="22">
        <f t="shared" si="39"/>
        <v>82000</v>
      </c>
      <c r="L139" s="30" t="s">
        <v>198</v>
      </c>
      <c r="M139" s="31">
        <v>2.0209803921568629E-3</v>
      </c>
      <c r="N139">
        <v>10.94</v>
      </c>
      <c r="O139" s="8">
        <v>5169395</v>
      </c>
      <c r="P139" s="32">
        <v>0.6</v>
      </c>
      <c r="Q139" s="33">
        <f t="shared" si="40"/>
        <v>0.4</v>
      </c>
      <c r="R139" s="8">
        <f t="shared" si="41"/>
        <v>2067758</v>
      </c>
      <c r="S139" s="8">
        <v>6450</v>
      </c>
      <c r="T139" s="8">
        <f t="shared" si="42"/>
        <v>537.5</v>
      </c>
      <c r="U139" s="2">
        <f t="shared" si="43"/>
        <v>84.881176470588244</v>
      </c>
      <c r="V139" s="8">
        <f t="shared" si="54"/>
        <v>84881176.470588237</v>
      </c>
      <c r="W139" s="8">
        <f t="shared" si="44"/>
        <v>77587912.678782672</v>
      </c>
      <c r="X139" s="32">
        <f t="shared" si="45"/>
        <v>37.522723973880247</v>
      </c>
      <c r="Y139" s="8">
        <f t="shared" si="55"/>
        <v>2067758</v>
      </c>
      <c r="Z139" s="34">
        <v>5.77</v>
      </c>
      <c r="AA139" s="8">
        <f t="shared" si="46"/>
        <v>358363.60485268635</v>
      </c>
      <c r="AB139" s="35">
        <f t="shared" si="47"/>
        <v>62.027499999999996</v>
      </c>
      <c r="AC139" s="35">
        <v>65.659741933333336</v>
      </c>
      <c r="AD139" s="36">
        <f t="shared" si="56"/>
        <v>62.027499999999996</v>
      </c>
      <c r="AE139" s="37">
        <f t="shared" si="48"/>
        <v>266740782</v>
      </c>
      <c r="AG139" s="49">
        <v>7.3242917371686274E-7</v>
      </c>
      <c r="AH139" s="50">
        <f t="shared" si="49"/>
        <v>3.0762025296108234E-2</v>
      </c>
      <c r="AI139" s="51">
        <f t="shared" si="50"/>
        <v>30762.025296108233</v>
      </c>
      <c r="AJ139" s="8">
        <f t="shared" si="51"/>
        <v>28118.853104303689</v>
      </c>
      <c r="AK139" s="8">
        <f t="shared" si="52"/>
        <v>4873.2847667770693</v>
      </c>
      <c r="AL139" s="37">
        <f t="shared" si="53"/>
        <v>3627332.0504551758</v>
      </c>
    </row>
    <row r="140" spans="2:38" x14ac:dyDescent="0.3">
      <c r="B140" s="21">
        <v>83000</v>
      </c>
      <c r="C140" s="19">
        <v>161532087744.67505</v>
      </c>
      <c r="D140" s="22">
        <f t="shared" si="39"/>
        <v>83000</v>
      </c>
      <c r="L140" s="30" t="s">
        <v>199</v>
      </c>
      <c r="M140" s="31">
        <v>3.9999999999999998E-6</v>
      </c>
      <c r="N140">
        <v>31.12</v>
      </c>
      <c r="O140" s="8">
        <v>1271169</v>
      </c>
      <c r="P140" s="32">
        <v>0.41</v>
      </c>
      <c r="Q140" s="33">
        <f t="shared" si="40"/>
        <v>0.59000000000000008</v>
      </c>
      <c r="R140" s="8">
        <f t="shared" si="41"/>
        <v>749989.71000000008</v>
      </c>
      <c r="S140" s="8">
        <v>27730</v>
      </c>
      <c r="T140" s="8">
        <f t="shared" si="42"/>
        <v>2310.8333333333335</v>
      </c>
      <c r="U140" s="2">
        <f t="shared" si="43"/>
        <v>0.16799999999999998</v>
      </c>
      <c r="V140" s="8">
        <f t="shared" si="54"/>
        <v>167999.99999999997</v>
      </c>
      <c r="W140" s="8">
        <f t="shared" si="44"/>
        <v>53984.575835475567</v>
      </c>
      <c r="X140" s="32">
        <f t="shared" si="45"/>
        <v>7.1980422018690843E-2</v>
      </c>
      <c r="Y140" s="8">
        <f t="shared" si="55"/>
        <v>53984.575835475567</v>
      </c>
      <c r="Z140" s="34">
        <v>3.48</v>
      </c>
      <c r="AA140" s="8">
        <f t="shared" si="46"/>
        <v>15512.809148125163</v>
      </c>
      <c r="AB140" s="35">
        <f t="shared" si="47"/>
        <v>160.834</v>
      </c>
      <c r="AC140" s="35">
        <v>31.284041450000004</v>
      </c>
      <c r="AD140" s="36">
        <f t="shared" si="56"/>
        <v>31.284041450000004</v>
      </c>
      <c r="AE140" s="37">
        <f t="shared" si="48"/>
        <v>5823640.3727506418</v>
      </c>
      <c r="AG140" s="49">
        <v>9.3294812234711767E-7</v>
      </c>
      <c r="AH140" s="50">
        <f t="shared" si="49"/>
        <v>3.9183821138578941E-2</v>
      </c>
      <c r="AI140" s="51">
        <f t="shared" si="50"/>
        <v>39183.82113857894</v>
      </c>
      <c r="AJ140" s="8">
        <f t="shared" si="51"/>
        <v>12591.20216535313</v>
      </c>
      <c r="AK140" s="8">
        <f t="shared" si="52"/>
        <v>3618.161541768141</v>
      </c>
      <c r="AL140" s="37">
        <f t="shared" si="53"/>
        <v>1358288.5877456453</v>
      </c>
    </row>
    <row r="141" spans="2:38" x14ac:dyDescent="0.3">
      <c r="B141" s="21">
        <v>84000</v>
      </c>
      <c r="C141" s="19">
        <v>162246272773.10785</v>
      </c>
      <c r="D141" s="22">
        <f t="shared" si="39"/>
        <v>84000</v>
      </c>
      <c r="L141" s="30" t="s">
        <v>200</v>
      </c>
      <c r="M141" s="31" t="s">
        <v>50</v>
      </c>
      <c r="N141">
        <v>14.5</v>
      </c>
      <c r="O141" s="8">
        <v>326505</v>
      </c>
      <c r="P141" s="32">
        <v>0.42</v>
      </c>
      <c r="Q141" s="33">
        <f t="shared" si="40"/>
        <v>0.58000000000000007</v>
      </c>
      <c r="R141" s="8">
        <f t="shared" si="41"/>
        <v>189372.90000000002</v>
      </c>
      <c r="S141" s="8" t="s">
        <v>50</v>
      </c>
      <c r="T141" s="8" t="str">
        <f t="shared" si="42"/>
        <v>N.A.</v>
      </c>
      <c r="U141" s="2" t="str">
        <f t="shared" si="43"/>
        <v>N.A.</v>
      </c>
      <c r="V141" s="8" t="str">
        <f t="shared" si="54"/>
        <v>N.A.</v>
      </c>
      <c r="W141" s="8" t="str">
        <f t="shared" si="44"/>
        <v>N.A.</v>
      </c>
      <c r="X141" s="32" t="str">
        <f t="shared" si="45"/>
        <v>N.A.</v>
      </c>
      <c r="Y141" s="8">
        <f t="shared" si="55"/>
        <v>189372.90000000002</v>
      </c>
      <c r="Z141" s="34">
        <v>4.05</v>
      </c>
      <c r="AA141" s="8">
        <f t="shared" si="46"/>
        <v>46758.740740740752</v>
      </c>
      <c r="AB141" s="35" t="str">
        <f t="shared" si="47"/>
        <v>N.A.</v>
      </c>
      <c r="AC141" s="35">
        <v>28.355662500000001</v>
      </c>
      <c r="AD141" s="36">
        <f t="shared" si="56"/>
        <v>28.355662500000001</v>
      </c>
      <c r="AE141" s="37">
        <f t="shared" si="48"/>
        <v>15910500.856433336</v>
      </c>
      <c r="AG141" s="49" t="s">
        <v>50</v>
      </c>
      <c r="AH141" s="50" t="str">
        <f t="shared" si="49"/>
        <v>N.A.</v>
      </c>
      <c r="AI141" s="51" t="str">
        <f t="shared" si="50"/>
        <v>N.A.</v>
      </c>
      <c r="AJ141" s="8" t="str">
        <f t="shared" si="51"/>
        <v>N.A.</v>
      </c>
      <c r="AK141" s="8" t="str">
        <f t="shared" si="52"/>
        <v>N.A.</v>
      </c>
      <c r="AL141" s="37" t="str">
        <f t="shared" si="53"/>
        <v>N.A.</v>
      </c>
    </row>
    <row r="142" spans="2:38" ht="16.2" thickBot="1" x14ac:dyDescent="0.35">
      <c r="B142" s="23">
        <v>85000</v>
      </c>
      <c r="C142" s="24">
        <v>162938752582.0571</v>
      </c>
      <c r="D142" s="25">
        <f t="shared" si="39"/>
        <v>85000</v>
      </c>
      <c r="L142" s="30" t="s">
        <v>201</v>
      </c>
      <c r="M142" s="31">
        <v>3.8517156862745098E-3</v>
      </c>
      <c r="N142">
        <v>44.73</v>
      </c>
      <c r="O142" s="8">
        <v>130861007</v>
      </c>
      <c r="P142" s="32">
        <v>0.87</v>
      </c>
      <c r="Q142" s="33">
        <f t="shared" si="40"/>
        <v>0.13</v>
      </c>
      <c r="R142" s="8">
        <f t="shared" si="41"/>
        <v>17011930.91</v>
      </c>
      <c r="S142" s="8">
        <v>22800</v>
      </c>
      <c r="T142" s="8">
        <f t="shared" si="42"/>
        <v>1900</v>
      </c>
      <c r="U142" s="2">
        <f t="shared" si="43"/>
        <v>161.77205882352942</v>
      </c>
      <c r="V142" s="8">
        <f t="shared" si="54"/>
        <v>161772058.82352942</v>
      </c>
      <c r="W142" s="8">
        <f t="shared" si="44"/>
        <v>36166344.472061127</v>
      </c>
      <c r="X142" s="32">
        <f t="shared" si="45"/>
        <v>2.1259400043061385</v>
      </c>
      <c r="Y142" s="8">
        <f t="shared" si="55"/>
        <v>17011930.91</v>
      </c>
      <c r="Z142" s="34">
        <v>3.74</v>
      </c>
      <c r="AA142" s="8">
        <f t="shared" si="46"/>
        <v>4548644.6283422457</v>
      </c>
      <c r="AB142" s="35">
        <f t="shared" si="47"/>
        <v>142.12</v>
      </c>
      <c r="AC142" s="35">
        <v>32.348754450000001</v>
      </c>
      <c r="AD142" s="36">
        <f t="shared" si="56"/>
        <v>32.348754450000001</v>
      </c>
      <c r="AE142" s="37">
        <f t="shared" si="48"/>
        <v>1765715857.9506578</v>
      </c>
      <c r="AG142" s="49">
        <v>5.6055160009692153E-5</v>
      </c>
      <c r="AH142" s="50">
        <f t="shared" si="49"/>
        <v>2.3543167204070703</v>
      </c>
      <c r="AI142" s="51">
        <f t="shared" si="50"/>
        <v>2354316.7204070701</v>
      </c>
      <c r="AJ142" s="8">
        <f t="shared" si="51"/>
        <v>526339.53060743795</v>
      </c>
      <c r="AK142" s="8">
        <f t="shared" si="52"/>
        <v>140732.49481482297</v>
      </c>
      <c r="AL142" s="37">
        <f t="shared" si="53"/>
        <v>54630251.014807284</v>
      </c>
    </row>
    <row r="143" spans="2:38" x14ac:dyDescent="0.3">
      <c r="L143" s="30" t="s">
        <v>202</v>
      </c>
      <c r="M143" s="31">
        <v>6.637450980392157E-5</v>
      </c>
      <c r="N143">
        <v>73.84</v>
      </c>
      <c r="O143" s="8">
        <v>3034961</v>
      </c>
      <c r="P143" s="32">
        <v>0.56999999999999995</v>
      </c>
      <c r="Q143" s="33">
        <f t="shared" si="40"/>
        <v>0.43000000000000005</v>
      </c>
      <c r="R143" s="8">
        <f t="shared" si="41"/>
        <v>1305033.2300000002</v>
      </c>
      <c r="S143" s="8">
        <v>16450</v>
      </c>
      <c r="T143" s="8">
        <f t="shared" si="42"/>
        <v>1370.8333333333333</v>
      </c>
      <c r="U143" s="2">
        <f t="shared" si="43"/>
        <v>2.787729411764706</v>
      </c>
      <c r="V143" s="8">
        <f t="shared" si="54"/>
        <v>2787729.411764706</v>
      </c>
      <c r="W143" s="8">
        <f t="shared" si="44"/>
        <v>377536.48588362755</v>
      </c>
      <c r="X143" s="32">
        <f t="shared" si="45"/>
        <v>0.28929262275078427</v>
      </c>
      <c r="Y143" s="8">
        <f t="shared" si="55"/>
        <v>377536.48588362755</v>
      </c>
      <c r="Z143" s="34">
        <v>2.89</v>
      </c>
      <c r="AA143" s="8">
        <f t="shared" si="46"/>
        <v>130635.46224346974</v>
      </c>
      <c r="AB143" s="35">
        <f t="shared" si="47"/>
        <v>79.234166666666667</v>
      </c>
      <c r="AC143" s="35">
        <v>9.1885624999999997</v>
      </c>
      <c r="AD143" s="36">
        <f t="shared" si="56"/>
        <v>9.1885624999999997</v>
      </c>
      <c r="AE143" s="37">
        <f t="shared" si="48"/>
        <v>14404225.314486142</v>
      </c>
      <c r="AG143" s="49">
        <v>3.0903926513039216E-6</v>
      </c>
      <c r="AH143" s="50">
        <f t="shared" si="49"/>
        <v>0.1297964913547647</v>
      </c>
      <c r="AI143" s="51">
        <f t="shared" si="50"/>
        <v>129796.4913547647</v>
      </c>
      <c r="AJ143" s="8">
        <f t="shared" si="51"/>
        <v>17578.07304371136</v>
      </c>
      <c r="AK143" s="8">
        <f t="shared" si="52"/>
        <v>6082.3782158170789</v>
      </c>
      <c r="AL143" s="37">
        <f t="shared" si="53"/>
        <v>670659.74861608457</v>
      </c>
    </row>
    <row r="144" spans="2:38" x14ac:dyDescent="0.3">
      <c r="L144" s="30" t="s">
        <v>203</v>
      </c>
      <c r="M144" s="31">
        <v>3.9215686274509805E-9</v>
      </c>
      <c r="N144">
        <v>173.79</v>
      </c>
      <c r="O144" s="8">
        <v>38631</v>
      </c>
      <c r="P144" s="32" t="s">
        <v>50</v>
      </c>
      <c r="Q144" s="33" t="str">
        <f t="shared" si="40"/>
        <v>N.A.</v>
      </c>
      <c r="R144" s="8" t="str">
        <f t="shared" si="41"/>
        <v>N.A.</v>
      </c>
      <c r="S144" s="8">
        <v>0</v>
      </c>
      <c r="T144" s="8">
        <f t="shared" si="42"/>
        <v>0</v>
      </c>
      <c r="U144" s="2">
        <f t="shared" si="43"/>
        <v>1.6470588235294119E-4</v>
      </c>
      <c r="V144" s="8">
        <f t="shared" si="54"/>
        <v>164.70588235294119</v>
      </c>
      <c r="W144" s="8">
        <f t="shared" si="44"/>
        <v>9.477293420389044</v>
      </c>
      <c r="X144" s="32" t="str">
        <f t="shared" si="45"/>
        <v>N.A.</v>
      </c>
      <c r="Y144" s="8" t="str">
        <f t="shared" si="55"/>
        <v>N.A.</v>
      </c>
      <c r="Z144" s="34">
        <v>2.13</v>
      </c>
      <c r="AA144" s="8" t="str">
        <f t="shared" si="46"/>
        <v>N.A.</v>
      </c>
      <c r="AB144" s="35">
        <f t="shared" si="47"/>
        <v>0</v>
      </c>
      <c r="AC144" s="35">
        <v>58.840674750000005</v>
      </c>
      <c r="AD144" s="36">
        <f t="shared" si="56"/>
        <v>58.840674750000005</v>
      </c>
      <c r="AE144" s="37" t="str">
        <f t="shared" si="48"/>
        <v>N.A.</v>
      </c>
      <c r="AG144" s="49">
        <v>5.4441822866335298E-9</v>
      </c>
      <c r="AH144" s="50">
        <f t="shared" si="49"/>
        <v>2.2865565603860826E-4</v>
      </c>
      <c r="AI144" s="51">
        <f t="shared" si="50"/>
        <v>228.65565603860824</v>
      </c>
      <c r="AJ144" s="8">
        <f t="shared" si="51"/>
        <v>13.157008805950184</v>
      </c>
      <c r="AK144" s="8">
        <f t="shared" si="52"/>
        <v>6.1769994394132324</v>
      </c>
      <c r="AL144" s="37">
        <f t="shared" si="53"/>
        <v>4361.5057793453561</v>
      </c>
    </row>
    <row r="145" spans="2:38" x14ac:dyDescent="0.3">
      <c r="L145" s="30" t="s">
        <v>204</v>
      </c>
      <c r="M145" s="31">
        <v>3.0668941176470589E-3</v>
      </c>
      <c r="N145">
        <v>19.14</v>
      </c>
      <c r="O145" s="8">
        <v>3475540</v>
      </c>
      <c r="P145" s="32">
        <v>0.67</v>
      </c>
      <c r="Q145" s="33">
        <f t="shared" si="40"/>
        <v>0.32999999999999996</v>
      </c>
      <c r="R145" s="8">
        <f t="shared" si="41"/>
        <v>1146928.2</v>
      </c>
      <c r="S145" s="8">
        <v>14410</v>
      </c>
      <c r="T145" s="8">
        <f t="shared" si="42"/>
        <v>1200.8333333333333</v>
      </c>
      <c r="U145" s="2">
        <f t="shared" si="43"/>
        <v>128.80955294117646</v>
      </c>
      <c r="V145" s="8">
        <f t="shared" si="54"/>
        <v>128809552.94117646</v>
      </c>
      <c r="W145" s="8">
        <f t="shared" si="44"/>
        <v>67298617.001659587</v>
      </c>
      <c r="X145" s="32">
        <f t="shared" si="45"/>
        <v>58.677271168029165</v>
      </c>
      <c r="Y145" s="8">
        <f t="shared" si="55"/>
        <v>1146928.2</v>
      </c>
      <c r="Z145" s="34">
        <v>3.63</v>
      </c>
      <c r="AA145" s="8">
        <f t="shared" si="46"/>
        <v>315958.18181818182</v>
      </c>
      <c r="AB145" s="35">
        <f t="shared" si="47"/>
        <v>87.180499999999995</v>
      </c>
      <c r="AC145" s="35">
        <v>12.55</v>
      </c>
      <c r="AD145" s="36">
        <f t="shared" si="56"/>
        <v>12.55</v>
      </c>
      <c r="AE145" s="37">
        <f t="shared" si="48"/>
        <v>47583302.181818187</v>
      </c>
      <c r="AG145" s="49">
        <v>6.9603504248235291E-7</v>
      </c>
      <c r="AH145" s="50">
        <f t="shared" si="49"/>
        <v>2.9233471784258822E-2</v>
      </c>
      <c r="AI145" s="51">
        <f t="shared" si="50"/>
        <v>29233.471784258822</v>
      </c>
      <c r="AJ145" s="8">
        <f t="shared" si="51"/>
        <v>15273.496230020282</v>
      </c>
      <c r="AK145" s="8">
        <f t="shared" si="52"/>
        <v>4207.5747190138518</v>
      </c>
      <c r="AL145" s="37">
        <f t="shared" si="53"/>
        <v>633660.75268348609</v>
      </c>
    </row>
    <row r="146" spans="2:38" x14ac:dyDescent="0.3">
      <c r="L146" s="30" t="s">
        <v>205</v>
      </c>
      <c r="M146" s="31">
        <v>2.708235294117647E-5</v>
      </c>
      <c r="N146">
        <v>73.930000000000007</v>
      </c>
      <c r="O146" s="8">
        <v>638479</v>
      </c>
      <c r="P146" s="32">
        <v>0.68</v>
      </c>
      <c r="Q146" s="33">
        <f t="shared" si="40"/>
        <v>0.31999999999999995</v>
      </c>
      <c r="R146" s="8">
        <f t="shared" si="41"/>
        <v>204313.27999999997</v>
      </c>
      <c r="S146" s="8">
        <v>28410</v>
      </c>
      <c r="T146" s="8">
        <f t="shared" si="42"/>
        <v>2367.5</v>
      </c>
      <c r="U146" s="2">
        <f t="shared" si="43"/>
        <v>1.1374588235294119</v>
      </c>
      <c r="V146" s="8">
        <f t="shared" si="54"/>
        <v>1137458.8235294118</v>
      </c>
      <c r="W146" s="8">
        <f t="shared" si="44"/>
        <v>153856.19146887754</v>
      </c>
      <c r="X146" s="32">
        <f t="shared" si="45"/>
        <v>0.75304058291696729</v>
      </c>
      <c r="Y146" s="8">
        <f t="shared" si="55"/>
        <v>153856.19146887754</v>
      </c>
      <c r="Z146" s="34">
        <v>3.29</v>
      </c>
      <c r="AA146" s="8">
        <f t="shared" si="46"/>
        <v>46764.799838564599</v>
      </c>
      <c r="AB146" s="35">
        <f t="shared" si="47"/>
        <v>155.78149999999999</v>
      </c>
      <c r="AC146" s="35">
        <v>25.038584999999994</v>
      </c>
      <c r="AD146" s="36">
        <f t="shared" si="56"/>
        <v>25.038584999999994</v>
      </c>
      <c r="AE146" s="37">
        <f t="shared" si="48"/>
        <v>14051092.989190629</v>
      </c>
      <c r="AG146" s="49">
        <v>5.7774352849703917E-7</v>
      </c>
      <c r="AH146" s="50">
        <f t="shared" si="49"/>
        <v>2.4265228196875644E-2</v>
      </c>
      <c r="AI146" s="51">
        <f t="shared" si="50"/>
        <v>24265.228196875643</v>
      </c>
      <c r="AJ146" s="8">
        <f t="shared" si="51"/>
        <v>3282.1896654775655</v>
      </c>
      <c r="AK146" s="8">
        <f t="shared" si="52"/>
        <v>997.62603813907765</v>
      </c>
      <c r="AL146" s="37">
        <f t="shared" si="53"/>
        <v>299749.73224990239</v>
      </c>
    </row>
    <row r="147" spans="2:38" x14ac:dyDescent="0.3">
      <c r="L147" s="30" t="s">
        <v>206</v>
      </c>
      <c r="M147" s="31">
        <v>1.9999999999999999E-7</v>
      </c>
      <c r="N147">
        <v>46.34</v>
      </c>
      <c r="O147" s="8">
        <v>4389</v>
      </c>
      <c r="P147" s="32">
        <v>0.11</v>
      </c>
      <c r="Q147" s="33">
        <f t="shared" si="40"/>
        <v>0.89</v>
      </c>
      <c r="R147" s="8">
        <f t="shared" si="41"/>
        <v>3906.21</v>
      </c>
      <c r="S147" s="8" t="s">
        <v>50</v>
      </c>
      <c r="T147" s="8" t="str">
        <f t="shared" si="42"/>
        <v>N.A.</v>
      </c>
      <c r="U147" s="2">
        <f t="shared" si="43"/>
        <v>8.3999999999999995E-3</v>
      </c>
      <c r="V147" s="8">
        <f t="shared" si="54"/>
        <v>8400</v>
      </c>
      <c r="W147" s="8">
        <f t="shared" si="44"/>
        <v>1812.6888217522655</v>
      </c>
      <c r="X147" s="32">
        <f t="shared" si="45"/>
        <v>0.46405309027222436</v>
      </c>
      <c r="Y147" s="8">
        <f t="shared" si="55"/>
        <v>1812.6888217522655</v>
      </c>
      <c r="Z147">
        <v>3.45</v>
      </c>
      <c r="AA147" s="8">
        <f t="shared" si="46"/>
        <v>525.41704978326538</v>
      </c>
      <c r="AB147" s="35" t="str">
        <f t="shared" si="47"/>
        <v>N.A.</v>
      </c>
      <c r="AC147" s="35">
        <v>73.634159099999991</v>
      </c>
      <c r="AD147" s="36">
        <f t="shared" si="56"/>
        <v>73.634159099999991</v>
      </c>
      <c r="AE147" s="37">
        <f t="shared" si="48"/>
        <v>464263.7116511229</v>
      </c>
      <c r="AG147" s="49" t="s">
        <v>50</v>
      </c>
      <c r="AH147" s="50" t="str">
        <f t="shared" si="49"/>
        <v>N.A.</v>
      </c>
      <c r="AI147" s="51" t="str">
        <f t="shared" si="50"/>
        <v>N.A.</v>
      </c>
      <c r="AJ147" s="8" t="str">
        <f t="shared" si="51"/>
        <v>N.A.</v>
      </c>
      <c r="AK147" s="8" t="str">
        <f t="shared" si="52"/>
        <v>N.A.</v>
      </c>
      <c r="AL147" s="37" t="str">
        <f t="shared" si="53"/>
        <v>N.A.</v>
      </c>
    </row>
    <row r="148" spans="2:38" x14ac:dyDescent="0.3">
      <c r="C148" s="3"/>
      <c r="L148" s="30" t="s">
        <v>207</v>
      </c>
      <c r="M148" s="31">
        <v>1.405E-3</v>
      </c>
      <c r="N148">
        <v>19.61</v>
      </c>
      <c r="O148" s="8">
        <v>38081173</v>
      </c>
      <c r="P148" s="32">
        <v>0.67</v>
      </c>
      <c r="Q148" s="33">
        <f t="shared" si="40"/>
        <v>0.32999999999999996</v>
      </c>
      <c r="R148" s="8">
        <f t="shared" si="41"/>
        <v>12566787.089999998</v>
      </c>
      <c r="S148" s="8">
        <v>9150</v>
      </c>
      <c r="T148" s="8">
        <f t="shared" si="42"/>
        <v>762.5</v>
      </c>
      <c r="U148" s="2">
        <f t="shared" si="43"/>
        <v>59.01</v>
      </c>
      <c r="V148" s="8">
        <f t="shared" si="54"/>
        <v>59010000</v>
      </c>
      <c r="W148" s="8">
        <f t="shared" si="44"/>
        <v>30091789.903110657</v>
      </c>
      <c r="X148" s="32">
        <f t="shared" si="45"/>
        <v>2.3945491944441515</v>
      </c>
      <c r="Y148" s="8">
        <f t="shared" si="55"/>
        <v>12566787.089999998</v>
      </c>
      <c r="Z148" s="34">
        <v>4.58</v>
      </c>
      <c r="AA148" s="8">
        <f t="shared" si="46"/>
        <v>2743839.9759825324</v>
      </c>
      <c r="AB148" s="35">
        <f t="shared" si="47"/>
        <v>69.844999999999999</v>
      </c>
      <c r="AC148" s="35">
        <v>34.65092568</v>
      </c>
      <c r="AD148" s="36">
        <f t="shared" si="56"/>
        <v>34.65092568</v>
      </c>
      <c r="AE148" s="37">
        <f t="shared" si="48"/>
        <v>1140919141.0270047</v>
      </c>
      <c r="AG148" s="49">
        <v>9.061467158597647E-6</v>
      </c>
      <c r="AH148" s="50">
        <f t="shared" si="49"/>
        <v>0.38058162066110118</v>
      </c>
      <c r="AI148" s="51">
        <f t="shared" si="50"/>
        <v>380581.62066110119</v>
      </c>
      <c r="AJ148" s="8">
        <f t="shared" si="51"/>
        <v>194075.2782565534</v>
      </c>
      <c r="AK148" s="8">
        <f t="shared" si="52"/>
        <v>42374.514903177595</v>
      </c>
      <c r="AL148" s="37">
        <f t="shared" si="53"/>
        <v>17619793.999632712</v>
      </c>
    </row>
    <row r="149" spans="2:38" x14ac:dyDescent="0.3">
      <c r="B149" s="59"/>
      <c r="C149" s="60"/>
      <c r="L149" s="30" t="s">
        <v>208</v>
      </c>
      <c r="M149" s="31">
        <v>1.5674117647058823E-3</v>
      </c>
      <c r="N149">
        <v>14.15</v>
      </c>
      <c r="O149" s="8">
        <v>34631766</v>
      </c>
      <c r="P149" s="32">
        <v>0.41</v>
      </c>
      <c r="Q149" s="33">
        <f t="shared" si="40"/>
        <v>0.59000000000000008</v>
      </c>
      <c r="R149" s="8">
        <f t="shared" si="41"/>
        <v>20432741.940000001</v>
      </c>
      <c r="S149" s="8">
        <v>1460</v>
      </c>
      <c r="T149" s="8">
        <f t="shared" si="42"/>
        <v>121.66666666666667</v>
      </c>
      <c r="U149" s="2">
        <f t="shared" si="43"/>
        <v>65.831294117647062</v>
      </c>
      <c r="V149" s="8">
        <f t="shared" si="54"/>
        <v>65831294.117647059</v>
      </c>
      <c r="W149" s="8">
        <f t="shared" si="44"/>
        <v>46523882.768655166</v>
      </c>
      <c r="X149" s="32">
        <f t="shared" si="45"/>
        <v>2.2769280258748847</v>
      </c>
      <c r="Y149" s="8">
        <f t="shared" si="55"/>
        <v>20432741.940000001</v>
      </c>
      <c r="Z149" s="34">
        <v>4.5199999999999996</v>
      </c>
      <c r="AA149" s="8">
        <f t="shared" si="46"/>
        <v>4520518.1283185845</v>
      </c>
      <c r="AB149" s="35">
        <f t="shared" si="47"/>
        <v>10.998666666666667</v>
      </c>
      <c r="AC149" s="35">
        <v>118.25814149999999</v>
      </c>
      <c r="AD149" s="36">
        <f t="shared" si="56"/>
        <v>10.998666666666667</v>
      </c>
      <c r="AE149" s="37">
        <f t="shared" si="48"/>
        <v>596636064.648</v>
      </c>
      <c r="AG149" s="49">
        <v>5.7709781644760786E-6</v>
      </c>
      <c r="AH149" s="50">
        <f t="shared" si="49"/>
        <v>0.24238108290799529</v>
      </c>
      <c r="AI149" s="51">
        <f t="shared" si="50"/>
        <v>242381.0829079953</v>
      </c>
      <c r="AJ149" s="8">
        <f t="shared" si="51"/>
        <v>171294.051525085</v>
      </c>
      <c r="AK149" s="8">
        <f t="shared" si="52"/>
        <v>37896.914054222347</v>
      </c>
      <c r="AL149" s="37">
        <f t="shared" si="53"/>
        <v>5001786.3045324823</v>
      </c>
    </row>
    <row r="150" spans="2:38" x14ac:dyDescent="0.3">
      <c r="B150" s="59"/>
      <c r="C150" s="60"/>
      <c r="L150" s="30" t="s">
        <v>209</v>
      </c>
      <c r="M150" s="31" t="s">
        <v>50</v>
      </c>
      <c r="N150">
        <v>13.28</v>
      </c>
      <c r="O150" s="8">
        <v>54500091</v>
      </c>
      <c r="P150" s="32">
        <v>0.34</v>
      </c>
      <c r="Q150" s="33">
        <f t="shared" si="40"/>
        <v>0.65999999999999992</v>
      </c>
      <c r="R150" s="8">
        <f t="shared" si="41"/>
        <v>35970060.059999995</v>
      </c>
      <c r="S150" s="8">
        <v>5630</v>
      </c>
      <c r="T150" s="8">
        <f t="shared" si="42"/>
        <v>469.16666666666669</v>
      </c>
      <c r="U150" s="2" t="str">
        <f t="shared" si="43"/>
        <v>N.A.</v>
      </c>
      <c r="V150" s="8" t="str">
        <f t="shared" si="54"/>
        <v>N.A.</v>
      </c>
      <c r="W150" s="8" t="str">
        <f t="shared" si="44"/>
        <v>N.A.</v>
      </c>
      <c r="X150" s="32" t="str">
        <f t="shared" si="45"/>
        <v>N.A.</v>
      </c>
      <c r="Y150" s="8">
        <f t="shared" si="55"/>
        <v>35970060.059999995</v>
      </c>
      <c r="Z150" s="34">
        <v>4.22</v>
      </c>
      <c r="AA150" s="8">
        <f t="shared" si="46"/>
        <v>8523710.9146919418</v>
      </c>
      <c r="AB150" s="35">
        <f t="shared" si="47"/>
        <v>39.597666666666669</v>
      </c>
      <c r="AC150" s="35">
        <v>20.559839400000001</v>
      </c>
      <c r="AD150" s="36">
        <f t="shared" si="56"/>
        <v>20.559839400000001</v>
      </c>
      <c r="AE150" s="37">
        <f t="shared" si="48"/>
        <v>2102953529.9771211</v>
      </c>
      <c r="AG150" s="49">
        <v>1.1340253821480391E-5</v>
      </c>
      <c r="AH150" s="50">
        <f t="shared" si="49"/>
        <v>0.47629066050217644</v>
      </c>
      <c r="AI150" s="51">
        <f t="shared" si="50"/>
        <v>476290.66050217644</v>
      </c>
      <c r="AJ150" s="8">
        <f t="shared" si="51"/>
        <v>358652.60579983168</v>
      </c>
      <c r="AK150" s="8">
        <f t="shared" si="52"/>
        <v>84988.769146879553</v>
      </c>
      <c r="AL150" s="37">
        <f t="shared" si="53"/>
        <v>20968265.333562225</v>
      </c>
    </row>
    <row r="151" spans="2:38" x14ac:dyDescent="0.3">
      <c r="B151" s="59"/>
      <c r="C151" s="60"/>
      <c r="L151" s="30" t="s">
        <v>210</v>
      </c>
      <c r="M151" s="31">
        <v>1.6162588235294117E-3</v>
      </c>
      <c r="N151">
        <v>11.48</v>
      </c>
      <c r="O151" s="8">
        <v>3030131</v>
      </c>
      <c r="P151" s="32">
        <v>0.54</v>
      </c>
      <c r="Q151" s="33">
        <f t="shared" si="40"/>
        <v>0.45999999999999996</v>
      </c>
      <c r="R151" s="8">
        <f t="shared" si="41"/>
        <v>1393860.2599999998</v>
      </c>
      <c r="S151" s="8">
        <v>10250</v>
      </c>
      <c r="T151" s="8">
        <f t="shared" si="42"/>
        <v>854.16666666666663</v>
      </c>
      <c r="U151" s="2">
        <f t="shared" si="43"/>
        <v>67.882870588235292</v>
      </c>
      <c r="V151" s="8">
        <f t="shared" si="54"/>
        <v>67882870.588235289</v>
      </c>
      <c r="W151" s="8">
        <f t="shared" si="44"/>
        <v>59131420.37302725</v>
      </c>
      <c r="X151" s="32">
        <f t="shared" si="45"/>
        <v>42.422775130289793</v>
      </c>
      <c r="Y151" s="8">
        <f t="shared" si="55"/>
        <v>1393860.2599999998</v>
      </c>
      <c r="Z151" s="34">
        <v>4.24</v>
      </c>
      <c r="AA151" s="8">
        <f t="shared" si="46"/>
        <v>328740.62735849048</v>
      </c>
      <c r="AB151" s="35">
        <f t="shared" si="47"/>
        <v>72.433333333333337</v>
      </c>
      <c r="AC151" s="35">
        <v>57.750653947291667</v>
      </c>
      <c r="AD151" s="36">
        <f t="shared" si="56"/>
        <v>57.750653947291667</v>
      </c>
      <c r="AE151" s="37">
        <f t="shared" si="48"/>
        <v>227819834.50794899</v>
      </c>
      <c r="AG151" s="49">
        <v>6.712110086026588E-7</v>
      </c>
      <c r="AH151" s="50">
        <f t="shared" si="49"/>
        <v>2.8190862361311669E-2</v>
      </c>
      <c r="AI151" s="51">
        <f t="shared" si="50"/>
        <v>28190.862361311669</v>
      </c>
      <c r="AJ151" s="8">
        <f t="shared" si="51"/>
        <v>24556.50031473142</v>
      </c>
      <c r="AK151" s="8">
        <f t="shared" si="52"/>
        <v>5791.6274327196743</v>
      </c>
      <c r="AL151" s="37">
        <f t="shared" si="53"/>
        <v>4013643.2599036219</v>
      </c>
    </row>
    <row r="152" spans="2:38" x14ac:dyDescent="0.3">
      <c r="B152" s="59"/>
      <c r="C152" s="60"/>
      <c r="L152" s="30" t="s">
        <v>211</v>
      </c>
      <c r="M152" s="31">
        <v>2.8859019607843135E-4</v>
      </c>
      <c r="N152">
        <v>25.97</v>
      </c>
      <c r="O152" s="8">
        <v>29651054</v>
      </c>
      <c r="P152" s="32">
        <v>0.24</v>
      </c>
      <c r="Q152" s="33">
        <f t="shared" si="40"/>
        <v>0.76</v>
      </c>
      <c r="R152" s="8">
        <f t="shared" si="41"/>
        <v>22534801.039999999</v>
      </c>
      <c r="S152" s="8">
        <v>5130</v>
      </c>
      <c r="T152" s="8">
        <f t="shared" si="42"/>
        <v>427.5</v>
      </c>
      <c r="U152" s="2">
        <f t="shared" si="43"/>
        <v>12.120788235294116</v>
      </c>
      <c r="V152" s="8">
        <f t="shared" si="54"/>
        <v>12120788.235294117</v>
      </c>
      <c r="W152" s="8">
        <f t="shared" si="44"/>
        <v>4667226.8907563025</v>
      </c>
      <c r="X152" s="32">
        <f t="shared" si="45"/>
        <v>0.20711196351242792</v>
      </c>
      <c r="Y152" s="8">
        <f t="shared" si="55"/>
        <v>4667226.8907563025</v>
      </c>
      <c r="Z152" s="34">
        <v>4.25</v>
      </c>
      <c r="AA152" s="8">
        <f t="shared" si="46"/>
        <v>1098171.0331191299</v>
      </c>
      <c r="AB152" s="35">
        <f t="shared" si="47"/>
        <v>36.337500000000006</v>
      </c>
      <c r="AC152" s="35">
        <v>9.5064964875000015</v>
      </c>
      <c r="AD152" s="36">
        <f t="shared" si="56"/>
        <v>9.5064964875000015</v>
      </c>
      <c r="AE152" s="37">
        <f t="shared" si="48"/>
        <v>125277108.82825509</v>
      </c>
      <c r="AG152" s="49">
        <v>5.9642249866019611E-6</v>
      </c>
      <c r="AH152" s="50">
        <f t="shared" si="49"/>
        <v>0.25049744943728236</v>
      </c>
      <c r="AI152" s="51">
        <f t="shared" si="50"/>
        <v>250497.44943728237</v>
      </c>
      <c r="AJ152" s="8">
        <f t="shared" si="51"/>
        <v>96456.468786015554</v>
      </c>
      <c r="AK152" s="8">
        <f t="shared" si="52"/>
        <v>22695.639714356599</v>
      </c>
      <c r="AL152" s="37">
        <f t="shared" si="53"/>
        <v>2589072.2307131584</v>
      </c>
    </row>
    <row r="153" spans="2:38" x14ac:dyDescent="0.3">
      <c r="B153" s="59"/>
      <c r="C153" s="60"/>
      <c r="L153" s="30" t="s">
        <v>212</v>
      </c>
      <c r="M153" s="31">
        <v>8.1456862745098033E-5</v>
      </c>
      <c r="N153">
        <v>188.49</v>
      </c>
      <c r="O153" s="8">
        <v>18228742</v>
      </c>
      <c r="P153" s="32">
        <v>0.89</v>
      </c>
      <c r="Q153" s="33">
        <f t="shared" si="40"/>
        <v>0.10999999999999999</v>
      </c>
      <c r="R153" s="8">
        <f t="shared" si="41"/>
        <v>2005161.6199999996</v>
      </c>
      <c r="S153" s="8">
        <v>73660</v>
      </c>
      <c r="T153" s="8">
        <f t="shared" si="42"/>
        <v>6138.333333333333</v>
      </c>
      <c r="U153" s="2">
        <f t="shared" si="43"/>
        <v>3.4211882352941174</v>
      </c>
      <c r="V153" s="8">
        <f t="shared" si="54"/>
        <v>3421188.2352941176</v>
      </c>
      <c r="W153" s="8">
        <f t="shared" si="44"/>
        <v>181505.02601167795</v>
      </c>
      <c r="X153" s="32">
        <f t="shared" si="45"/>
        <v>9.0518900921152667E-2</v>
      </c>
      <c r="Y153" s="8">
        <f t="shared" si="55"/>
        <v>181505.02601167795</v>
      </c>
      <c r="Z153" s="34">
        <v>2.23</v>
      </c>
      <c r="AA153" s="8">
        <f t="shared" si="46"/>
        <v>81392.388346043925</v>
      </c>
      <c r="AB153" s="35">
        <f t="shared" si="47"/>
        <v>273.76966666666664</v>
      </c>
      <c r="AC153" s="35">
        <v>46.809135312500004</v>
      </c>
      <c r="AD153" s="36">
        <f t="shared" si="56"/>
        <v>46.809135312500004</v>
      </c>
      <c r="AE153" s="37">
        <f t="shared" si="48"/>
        <v>45718887.833970219</v>
      </c>
      <c r="AG153" s="49">
        <v>1.6318606157386273E-5</v>
      </c>
      <c r="AH153" s="50">
        <f t="shared" si="49"/>
        <v>0.68538145861022348</v>
      </c>
      <c r="AI153" s="51">
        <f t="shared" si="50"/>
        <v>685381.45861022349</v>
      </c>
      <c r="AJ153" s="8">
        <f t="shared" si="51"/>
        <v>36361.688079485568</v>
      </c>
      <c r="AK153" s="8">
        <f t="shared" si="52"/>
        <v>16305.689721742407</v>
      </c>
      <c r="AL153" s="37">
        <f t="shared" si="53"/>
        <v>9159062.8385841697</v>
      </c>
    </row>
    <row r="154" spans="2:38" x14ac:dyDescent="0.3">
      <c r="B154" s="59"/>
      <c r="C154" s="60"/>
      <c r="L154" s="30" t="s">
        <v>213</v>
      </c>
      <c r="M154" s="31">
        <v>3.6421568627450982E-5</v>
      </c>
      <c r="N154">
        <v>50.61</v>
      </c>
      <c r="O154" s="8">
        <v>292639</v>
      </c>
      <c r="P154" s="32">
        <v>0.75</v>
      </c>
      <c r="Q154" s="33">
        <f t="shared" si="40"/>
        <v>0.25</v>
      </c>
      <c r="R154" s="8">
        <f t="shared" si="41"/>
        <v>73159.75</v>
      </c>
      <c r="S154" s="8">
        <v>0</v>
      </c>
      <c r="T154" s="8">
        <f t="shared" si="42"/>
        <v>0</v>
      </c>
      <c r="U154" s="2">
        <f t="shared" si="43"/>
        <v>1.5297058823529412</v>
      </c>
      <c r="V154" s="8">
        <f t="shared" si="54"/>
        <v>1529705.8823529412</v>
      </c>
      <c r="W154" s="8">
        <f t="shared" si="44"/>
        <v>302253.6815556098</v>
      </c>
      <c r="X154" s="32">
        <f t="shared" si="45"/>
        <v>4.1314203719341549</v>
      </c>
      <c r="Y154" s="8">
        <f t="shared" si="55"/>
        <v>73159.75</v>
      </c>
      <c r="Z154">
        <v>3.45</v>
      </c>
      <c r="AA154" s="8">
        <f t="shared" si="46"/>
        <v>21205.72463768116</v>
      </c>
      <c r="AB154" s="35">
        <f t="shared" si="47"/>
        <v>0</v>
      </c>
      <c r="AC154" s="35">
        <v>27.703380016666674</v>
      </c>
      <c r="AD154" s="36">
        <f t="shared" si="56"/>
        <v>27.703380016666674</v>
      </c>
      <c r="AE154" s="37">
        <f t="shared" si="48"/>
        <v>7049642.977997669</v>
      </c>
      <c r="AG154" s="49">
        <v>1.7451006631117645E-7</v>
      </c>
      <c r="AH154" s="50">
        <f t="shared" si="49"/>
        <v>7.3294227850694109E-3</v>
      </c>
      <c r="AI154" s="51">
        <f t="shared" si="50"/>
        <v>7329.4227850694106</v>
      </c>
      <c r="AJ154" s="8">
        <f t="shared" si="51"/>
        <v>1448.2163179350744</v>
      </c>
      <c r="AK154" s="8">
        <f t="shared" si="52"/>
        <v>419.77284577828237</v>
      </c>
      <c r="AL154" s="37">
        <f t="shared" si="53"/>
        <v>139549.52000728043</v>
      </c>
    </row>
    <row r="155" spans="2:38" x14ac:dyDescent="0.3">
      <c r="B155" s="59"/>
      <c r="C155" s="60"/>
      <c r="L155" s="30" t="s">
        <v>214</v>
      </c>
      <c r="M155" s="31">
        <v>5.2713333333333332E-4</v>
      </c>
      <c r="N155">
        <v>124.01</v>
      </c>
      <c r="O155" s="8">
        <v>5213944</v>
      </c>
      <c r="P155" s="32">
        <v>0.83</v>
      </c>
      <c r="Q155" s="33">
        <f t="shared" si="40"/>
        <v>0.17000000000000004</v>
      </c>
      <c r="R155" s="8">
        <f t="shared" si="41"/>
        <v>886370.48000000021</v>
      </c>
      <c r="S155" s="8">
        <v>51490</v>
      </c>
      <c r="T155" s="8">
        <f t="shared" si="42"/>
        <v>4290.833333333333</v>
      </c>
      <c r="U155" s="2">
        <f t="shared" si="43"/>
        <v>22.139599999999998</v>
      </c>
      <c r="V155" s="8">
        <f t="shared" si="54"/>
        <v>22139599.999999996</v>
      </c>
      <c r="W155" s="8">
        <f t="shared" si="44"/>
        <v>1785307.6364809286</v>
      </c>
      <c r="X155" s="32">
        <f t="shared" si="45"/>
        <v>2.0141776793840518</v>
      </c>
      <c r="Y155" s="8">
        <f t="shared" si="55"/>
        <v>886370.48000000021</v>
      </c>
      <c r="Z155" s="34">
        <v>2.6</v>
      </c>
      <c r="AA155" s="8">
        <f t="shared" si="46"/>
        <v>340911.72307692317</v>
      </c>
      <c r="AB155" s="35">
        <f t="shared" si="47"/>
        <v>223.12333333333333</v>
      </c>
      <c r="AC155" s="35">
        <v>48.599349999999994</v>
      </c>
      <c r="AD155" s="36">
        <f t="shared" si="56"/>
        <v>48.599349999999994</v>
      </c>
      <c r="AE155" s="37">
        <f t="shared" si="48"/>
        <v>198817057.78702158</v>
      </c>
      <c r="AG155" s="49">
        <v>3.8633182468109809E-6</v>
      </c>
      <c r="AH155" s="50">
        <f t="shared" si="49"/>
        <v>0.1622593663660612</v>
      </c>
      <c r="AI155" s="51">
        <f t="shared" si="50"/>
        <v>162259.36636606121</v>
      </c>
      <c r="AJ155" s="8">
        <f t="shared" si="51"/>
        <v>13084.377579716249</v>
      </c>
      <c r="AK155" s="8">
        <f t="shared" si="52"/>
        <v>5032.4529152754803</v>
      </c>
      <c r="AL155" s="37">
        <f t="shared" si="53"/>
        <v>2934887.2870559208</v>
      </c>
    </row>
    <row r="156" spans="2:38" x14ac:dyDescent="0.3">
      <c r="B156" s="59"/>
      <c r="C156" s="60"/>
      <c r="L156" s="30" t="s">
        <v>215</v>
      </c>
      <c r="M156" s="31">
        <v>2.5562745098039216E-4</v>
      </c>
      <c r="N156">
        <v>33.85</v>
      </c>
      <c r="O156" s="8">
        <v>6916140</v>
      </c>
      <c r="P156" s="32">
        <v>0.57999999999999996</v>
      </c>
      <c r="Q156" s="33">
        <f t="shared" si="40"/>
        <v>0.42000000000000004</v>
      </c>
      <c r="R156" s="8">
        <f t="shared" si="41"/>
        <v>2904778.8000000003</v>
      </c>
      <c r="S156" s="8">
        <v>7220</v>
      </c>
      <c r="T156" s="8">
        <f t="shared" si="42"/>
        <v>601.66666666666663</v>
      </c>
      <c r="U156" s="2">
        <f t="shared" si="43"/>
        <v>10.73635294117647</v>
      </c>
      <c r="V156" s="8">
        <f t="shared" si="54"/>
        <v>10736352.94117647</v>
      </c>
      <c r="W156" s="8">
        <f t="shared" si="44"/>
        <v>3171743.852637066</v>
      </c>
      <c r="X156" s="32">
        <f t="shared" si="45"/>
        <v>1.0919054671691579</v>
      </c>
      <c r="Y156" s="8">
        <f t="shared" si="55"/>
        <v>2904778.8000000003</v>
      </c>
      <c r="Z156" s="34">
        <v>4.92</v>
      </c>
      <c r="AA156" s="8">
        <f t="shared" si="46"/>
        <v>590402.19512195128</v>
      </c>
      <c r="AB156" s="35">
        <f t="shared" si="47"/>
        <v>59.204000000000001</v>
      </c>
      <c r="AC156" s="35">
        <v>34.5</v>
      </c>
      <c r="AD156" s="36">
        <f t="shared" si="56"/>
        <v>34.5</v>
      </c>
      <c r="AE156" s="37">
        <f t="shared" si="48"/>
        <v>244426508.78048784</v>
      </c>
      <c r="AG156" s="49">
        <v>1.9467242291407058E-6</v>
      </c>
      <c r="AH156" s="50">
        <f t="shared" si="49"/>
        <v>8.1762417623909636E-2</v>
      </c>
      <c r="AI156" s="51">
        <f t="shared" si="50"/>
        <v>81762.417623909641</v>
      </c>
      <c r="AJ156" s="8">
        <f t="shared" si="51"/>
        <v>24154.333123754695</v>
      </c>
      <c r="AK156" s="8">
        <f t="shared" si="52"/>
        <v>4909.417301576158</v>
      </c>
      <c r="AL156" s="37">
        <f t="shared" si="53"/>
        <v>2032498.7628525293</v>
      </c>
    </row>
    <row r="157" spans="2:38" x14ac:dyDescent="0.3">
      <c r="B157" s="59"/>
      <c r="C157" s="60"/>
      <c r="L157" s="30" t="s">
        <v>216</v>
      </c>
      <c r="M157" s="31">
        <v>2.4843137254901963E-3</v>
      </c>
      <c r="N157">
        <v>4.97</v>
      </c>
      <c r="O157" s="8">
        <v>27032412</v>
      </c>
      <c r="P157" s="32">
        <v>0.18</v>
      </c>
      <c r="Q157" s="33">
        <f t="shared" si="40"/>
        <v>0.82000000000000006</v>
      </c>
      <c r="R157" s="8">
        <f t="shared" si="41"/>
        <v>22166577.84</v>
      </c>
      <c r="S157" s="8">
        <v>1680</v>
      </c>
      <c r="T157" s="8">
        <f t="shared" si="42"/>
        <v>140</v>
      </c>
      <c r="U157" s="2">
        <f t="shared" si="43"/>
        <v>104.34117647058824</v>
      </c>
      <c r="V157" s="8">
        <f t="shared" si="54"/>
        <v>104341176.47058824</v>
      </c>
      <c r="W157" s="8">
        <f t="shared" si="44"/>
        <v>208682352.94117647</v>
      </c>
      <c r="X157" s="32">
        <f t="shared" si="45"/>
        <v>9.4142792111376483</v>
      </c>
      <c r="Y157" s="8">
        <f t="shared" si="55"/>
        <v>22166577.84</v>
      </c>
      <c r="Z157" s="34">
        <v>5.92</v>
      </c>
      <c r="AA157" s="8">
        <f t="shared" si="46"/>
        <v>3744354.3648648649</v>
      </c>
      <c r="AB157" s="35">
        <f t="shared" si="47"/>
        <v>16.576000000000001</v>
      </c>
      <c r="AC157" s="35">
        <v>81.648650000000004</v>
      </c>
      <c r="AD157" s="36">
        <f t="shared" si="56"/>
        <v>16.576000000000001</v>
      </c>
      <c r="AE157" s="37">
        <f t="shared" si="48"/>
        <v>744797015.42400002</v>
      </c>
      <c r="AG157" s="49">
        <v>2.5763729786784315E-6</v>
      </c>
      <c r="AH157" s="50">
        <f t="shared" si="49"/>
        <v>0.10820766510449412</v>
      </c>
      <c r="AI157" s="51">
        <f t="shared" si="50"/>
        <v>108207.66510449411</v>
      </c>
      <c r="AJ157" s="8">
        <f t="shared" si="51"/>
        <v>216415.33020898822</v>
      </c>
      <c r="AK157" s="8">
        <f t="shared" si="52"/>
        <v>36556.643616383146</v>
      </c>
      <c r="AL157" s="37">
        <f t="shared" si="53"/>
        <v>7271555.095022005</v>
      </c>
    </row>
    <row r="158" spans="2:38" x14ac:dyDescent="0.3">
      <c r="B158" s="59"/>
      <c r="C158" s="60"/>
      <c r="L158" s="30" t="s">
        <v>217</v>
      </c>
      <c r="M158" s="31">
        <v>1.8113098039215687E-3</v>
      </c>
      <c r="N158">
        <v>27.62</v>
      </c>
      <c r="O158" s="8">
        <v>232679478</v>
      </c>
      <c r="P158" s="32">
        <v>0.54</v>
      </c>
      <c r="Q158" s="33">
        <f t="shared" si="40"/>
        <v>0.45999999999999996</v>
      </c>
      <c r="R158" s="8">
        <f t="shared" si="41"/>
        <v>107032559.88</v>
      </c>
      <c r="S158" s="8">
        <v>5790</v>
      </c>
      <c r="T158" s="8">
        <f t="shared" si="42"/>
        <v>482.5</v>
      </c>
      <c r="U158" s="2">
        <f t="shared" si="43"/>
        <v>76.075011764705891</v>
      </c>
      <c r="V158" s="8">
        <f t="shared" si="54"/>
        <v>76075011.764705896</v>
      </c>
      <c r="W158" s="8">
        <f t="shared" si="44"/>
        <v>27543451.037185337</v>
      </c>
      <c r="X158" s="32">
        <f t="shared" si="45"/>
        <v>0.25733712309661466</v>
      </c>
      <c r="Y158" s="8">
        <f t="shared" si="55"/>
        <v>27543451.037185337</v>
      </c>
      <c r="Z158" s="34">
        <v>4.66</v>
      </c>
      <c r="AA158" s="8">
        <f t="shared" si="46"/>
        <v>5910611.8105547931</v>
      </c>
      <c r="AB158" s="35">
        <f t="shared" si="47"/>
        <v>44.969000000000001</v>
      </c>
      <c r="AC158" s="35">
        <v>21.894386362574998</v>
      </c>
      <c r="AD158" s="36">
        <f t="shared" si="56"/>
        <v>21.894386362574998</v>
      </c>
      <c r="AE158" s="37">
        <f t="shared" si="48"/>
        <v>1552910623.4338269</v>
      </c>
      <c r="AG158" s="49">
        <v>4.9391899330723528E-5</v>
      </c>
      <c r="AH158" s="50">
        <f t="shared" si="49"/>
        <v>2.0744597718903881</v>
      </c>
      <c r="AI158" s="51">
        <f t="shared" si="50"/>
        <v>2074459.7718903881</v>
      </c>
      <c r="AJ158" s="8">
        <f t="shared" si="51"/>
        <v>751071.60459463717</v>
      </c>
      <c r="AK158" s="8">
        <f t="shared" si="52"/>
        <v>161174.1640761024</v>
      </c>
      <c r="AL158" s="37">
        <f t="shared" si="53"/>
        <v>42345713.039366901</v>
      </c>
    </row>
    <row r="159" spans="2:38" x14ac:dyDescent="0.3">
      <c r="B159" s="59"/>
      <c r="C159" s="60"/>
      <c r="L159" s="30" t="s">
        <v>218</v>
      </c>
      <c r="M159" s="31">
        <v>5.041764705882353E-5</v>
      </c>
      <c r="N159">
        <v>79.09</v>
      </c>
      <c r="O159" s="8">
        <v>1823009</v>
      </c>
      <c r="P159" s="32">
        <v>0.69</v>
      </c>
      <c r="Q159" s="33">
        <f t="shared" si="40"/>
        <v>0.31000000000000005</v>
      </c>
      <c r="R159" s="8">
        <f t="shared" si="41"/>
        <v>565132.79000000015</v>
      </c>
      <c r="S159" s="8">
        <v>23020</v>
      </c>
      <c r="T159" s="8">
        <f t="shared" si="42"/>
        <v>1918.3333333333333</v>
      </c>
      <c r="U159" s="2">
        <f t="shared" si="43"/>
        <v>2.117541176470588</v>
      </c>
      <c r="V159" s="8">
        <f t="shared" si="54"/>
        <v>2117541.176470588</v>
      </c>
      <c r="W159" s="8">
        <f t="shared" si="44"/>
        <v>267738.16872810572</v>
      </c>
      <c r="X159" s="32">
        <f t="shared" si="45"/>
        <v>0.47376151847091663</v>
      </c>
      <c r="Y159" s="8">
        <f t="shared" si="55"/>
        <v>267738.16872810572</v>
      </c>
      <c r="Z159">
        <v>3.45</v>
      </c>
      <c r="AA159" s="8">
        <f t="shared" si="46"/>
        <v>77605.266298001661</v>
      </c>
      <c r="AB159" s="35">
        <f t="shared" si="47"/>
        <v>132.36500000000001</v>
      </c>
      <c r="AC159" s="35" t="s">
        <v>50</v>
      </c>
      <c r="AD159" s="36">
        <f t="shared" si="56"/>
        <v>132.36500000000001</v>
      </c>
      <c r="AE159" s="37">
        <f t="shared" si="48"/>
        <v>123266652.88241988</v>
      </c>
      <c r="AG159" s="49">
        <v>1.3750350258058825E-6</v>
      </c>
      <c r="AH159" s="50">
        <f t="shared" si="49"/>
        <v>5.775147108384706E-2</v>
      </c>
      <c r="AI159" s="51">
        <f t="shared" si="50"/>
        <v>57751.471083847056</v>
      </c>
      <c r="AJ159" s="8">
        <f t="shared" si="51"/>
        <v>7301.9940680044319</v>
      </c>
      <c r="AK159" s="8">
        <f t="shared" si="52"/>
        <v>2116.5200197114295</v>
      </c>
      <c r="AL159" s="37">
        <f t="shared" si="53"/>
        <v>3361838.0689092404</v>
      </c>
    </row>
    <row r="160" spans="2:38" x14ac:dyDescent="0.3">
      <c r="B160" s="59"/>
      <c r="C160" s="60"/>
      <c r="L160" s="30" t="s">
        <v>219</v>
      </c>
      <c r="M160" s="31">
        <v>9.098039215686275E-7</v>
      </c>
      <c r="N160">
        <v>29.8</v>
      </c>
      <c r="O160" s="8">
        <v>44278</v>
      </c>
      <c r="P160" s="32" t="s">
        <v>50</v>
      </c>
      <c r="Q160" s="33" t="str">
        <f t="shared" si="40"/>
        <v>N.A.</v>
      </c>
      <c r="R160" s="8" t="str">
        <f t="shared" si="41"/>
        <v>N.A.</v>
      </c>
      <c r="S160" s="8">
        <v>0</v>
      </c>
      <c r="T160" s="8">
        <f t="shared" si="42"/>
        <v>0</v>
      </c>
      <c r="U160" s="2">
        <f t="shared" si="43"/>
        <v>3.8211764705882355E-2</v>
      </c>
      <c r="V160" s="8">
        <f t="shared" si="54"/>
        <v>38211.764705882357</v>
      </c>
      <c r="W160" s="8">
        <f t="shared" si="44"/>
        <v>12822.739834188709</v>
      </c>
      <c r="X160" s="32" t="str">
        <f t="shared" si="45"/>
        <v>N.A.</v>
      </c>
      <c r="Y160" s="8" t="str">
        <f t="shared" si="55"/>
        <v>N.A.</v>
      </c>
      <c r="Z160" s="34" t="s">
        <v>50</v>
      </c>
      <c r="AA160" s="8" t="str">
        <f t="shared" si="46"/>
        <v>N.A.</v>
      </c>
      <c r="AB160" s="35" t="str">
        <f t="shared" si="47"/>
        <v>N.A.</v>
      </c>
      <c r="AC160" s="35" t="s">
        <v>50</v>
      </c>
      <c r="AD160" s="36" t="s">
        <v>50</v>
      </c>
      <c r="AE160" s="37" t="str">
        <f t="shared" si="48"/>
        <v>N.A.</v>
      </c>
      <c r="AG160" s="49">
        <v>5.0114834774235292E-8</v>
      </c>
      <c r="AH160" s="50">
        <f t="shared" si="49"/>
        <v>2.1048230605178824E-3</v>
      </c>
      <c r="AI160" s="51">
        <f t="shared" si="50"/>
        <v>2104.8230605178824</v>
      </c>
      <c r="AJ160" s="8">
        <f t="shared" si="51"/>
        <v>706.31646326103441</v>
      </c>
      <c r="AK160" s="8" t="str">
        <f t="shared" si="52"/>
        <v>N.A.</v>
      </c>
      <c r="AL160" s="37" t="str">
        <f t="shared" si="53"/>
        <v>N.A.</v>
      </c>
    </row>
    <row r="161" spans="2:38" x14ac:dyDescent="0.3">
      <c r="B161" s="59"/>
      <c r="C161" s="60"/>
      <c r="L161" s="30" t="s">
        <v>220</v>
      </c>
      <c r="M161" s="31">
        <v>6.3490588235294121E-4</v>
      </c>
      <c r="N161">
        <v>140.56</v>
      </c>
      <c r="O161" s="8">
        <v>5576660</v>
      </c>
      <c r="P161" s="32">
        <v>0.86</v>
      </c>
      <c r="Q161" s="33">
        <f t="shared" si="40"/>
        <v>0.14000000000000001</v>
      </c>
      <c r="R161" s="8">
        <f t="shared" si="41"/>
        <v>780732.4</v>
      </c>
      <c r="S161" s="8">
        <v>123160</v>
      </c>
      <c r="T161" s="8">
        <f t="shared" si="42"/>
        <v>10263.333333333334</v>
      </c>
      <c r="U161" s="2">
        <f t="shared" si="43"/>
        <v>26.66604705882353</v>
      </c>
      <c r="V161" s="8">
        <f t="shared" si="54"/>
        <v>26666047.05882353</v>
      </c>
      <c r="W161" s="8">
        <f t="shared" si="44"/>
        <v>1897129.1305366766</v>
      </c>
      <c r="X161" s="32">
        <f t="shared" si="45"/>
        <v>2.4299351871866426</v>
      </c>
      <c r="Y161" s="8">
        <f t="shared" si="55"/>
        <v>780732.4</v>
      </c>
      <c r="Z161" s="34">
        <v>2.2200000000000002</v>
      </c>
      <c r="AA161" s="8">
        <f t="shared" si="46"/>
        <v>351681.26126126124</v>
      </c>
      <c r="AB161" s="35">
        <f t="shared" si="47"/>
        <v>455.69200000000006</v>
      </c>
      <c r="AC161" s="35">
        <v>80.179799000000003</v>
      </c>
      <c r="AD161" s="36">
        <f t="shared" si="56"/>
        <v>80.179799000000003</v>
      </c>
      <c r="AE161" s="37">
        <f t="shared" si="48"/>
        <v>338372794.07993299</v>
      </c>
      <c r="AG161" s="49">
        <v>3.9368323726012742E-6</v>
      </c>
      <c r="AH161" s="50">
        <f t="shared" si="49"/>
        <v>0.16534695964925353</v>
      </c>
      <c r="AI161" s="51">
        <f t="shared" si="50"/>
        <v>165346.95964925352</v>
      </c>
      <c r="AJ161" s="8">
        <f t="shared" si="51"/>
        <v>11763.443344426119</v>
      </c>
      <c r="AK161" s="8">
        <f t="shared" si="52"/>
        <v>5298.8483533450981</v>
      </c>
      <c r="AL161" s="37">
        <f t="shared" si="53"/>
        <v>5098327.1508322917</v>
      </c>
    </row>
    <row r="162" spans="2:38" x14ac:dyDescent="0.3">
      <c r="B162" s="59"/>
      <c r="C162" s="60"/>
      <c r="L162" s="30" t="s">
        <v>221</v>
      </c>
      <c r="M162" s="31">
        <v>6.0686274509803926E-4</v>
      </c>
      <c r="N162">
        <v>57.85</v>
      </c>
      <c r="O162" s="8">
        <v>5281538</v>
      </c>
      <c r="P162" s="32">
        <v>0.93</v>
      </c>
      <c r="Q162" s="33">
        <f t="shared" si="40"/>
        <v>6.9999999999999951E-2</v>
      </c>
      <c r="R162" s="8">
        <f t="shared" si="41"/>
        <v>369707.65999999974</v>
      </c>
      <c r="S162" s="8">
        <v>39640</v>
      </c>
      <c r="T162" s="8">
        <f t="shared" si="42"/>
        <v>3303.3333333333335</v>
      </c>
      <c r="U162" s="2">
        <f t="shared" si="43"/>
        <v>25.488235294117651</v>
      </c>
      <c r="V162" s="8">
        <f t="shared" si="54"/>
        <v>25488235.294117652</v>
      </c>
      <c r="W162" s="8">
        <f t="shared" si="44"/>
        <v>4405917.9419390932</v>
      </c>
      <c r="X162" s="32">
        <f t="shared" si="45"/>
        <v>11.917302286728644</v>
      </c>
      <c r="Y162" s="8">
        <f t="shared" si="55"/>
        <v>369707.65999999974</v>
      </c>
      <c r="Z162" s="34">
        <v>8.02</v>
      </c>
      <c r="AA162" s="8">
        <f t="shared" si="46"/>
        <v>46098.211970074786</v>
      </c>
      <c r="AB162" s="35">
        <f t="shared" si="47"/>
        <v>529.85466666666673</v>
      </c>
      <c r="AC162" s="35">
        <v>95.469296999999997</v>
      </c>
      <c r="AD162" s="36">
        <f t="shared" si="56"/>
        <v>95.469296999999997</v>
      </c>
      <c r="AE162" s="37">
        <f t="shared" si="48"/>
        <v>52811566.6768803</v>
      </c>
      <c r="AG162" s="49">
        <v>2.9421456215872547E-6</v>
      </c>
      <c r="AH162" s="50">
        <f t="shared" si="49"/>
        <v>0.1235701161066647</v>
      </c>
      <c r="AI162" s="51">
        <f t="shared" si="50"/>
        <v>123570.1161066647</v>
      </c>
      <c r="AJ162" s="8">
        <f t="shared" si="51"/>
        <v>21360.434936329249</v>
      </c>
      <c r="AK162" s="8">
        <f t="shared" si="52"/>
        <v>2663.3958773477871</v>
      </c>
      <c r="AL162" s="37">
        <f t="shared" si="53"/>
        <v>3051270.3845170974</v>
      </c>
    </row>
    <row r="163" spans="2:38" x14ac:dyDescent="0.3">
      <c r="B163" s="59"/>
      <c r="C163" s="60"/>
      <c r="L163" s="30" t="s">
        <v>222</v>
      </c>
      <c r="M163" s="31">
        <v>1.5609705882352941E-3</v>
      </c>
      <c r="N163">
        <v>7.85</v>
      </c>
      <c r="O163" s="8">
        <v>251269164</v>
      </c>
      <c r="P163" s="32">
        <v>0.34</v>
      </c>
      <c r="Q163" s="33">
        <f t="shared" si="40"/>
        <v>0.65999999999999992</v>
      </c>
      <c r="R163" s="8">
        <f t="shared" si="41"/>
        <v>165837648.23999998</v>
      </c>
      <c r="S163" s="8">
        <v>5840</v>
      </c>
      <c r="T163" s="8">
        <f t="shared" si="42"/>
        <v>486.66666666666669</v>
      </c>
      <c r="U163" s="2">
        <f t="shared" si="43"/>
        <v>65.560764705882349</v>
      </c>
      <c r="V163" s="8">
        <f t="shared" si="54"/>
        <v>65560764.705882348</v>
      </c>
      <c r="W163" s="8">
        <f t="shared" si="44"/>
        <v>83516897.714499816</v>
      </c>
      <c r="X163" s="32">
        <f t="shared" si="45"/>
        <v>0.50360638010033942</v>
      </c>
      <c r="Y163" s="8">
        <f t="shared" si="55"/>
        <v>83516897.714499816</v>
      </c>
      <c r="Z163" s="34">
        <v>6.8</v>
      </c>
      <c r="AA163" s="8">
        <f t="shared" si="46"/>
        <v>12281896.722720562</v>
      </c>
      <c r="AB163" s="35">
        <f t="shared" si="47"/>
        <v>66.186666666666667</v>
      </c>
      <c r="AC163" s="35">
        <v>15.522961498213332</v>
      </c>
      <c r="AD163" s="36">
        <f t="shared" si="56"/>
        <v>15.522961498213332</v>
      </c>
      <c r="AE163" s="37">
        <f t="shared" si="48"/>
        <v>2287816919.4218855</v>
      </c>
      <c r="AG163" s="49">
        <v>7.6631415629912938E-5</v>
      </c>
      <c r="AH163" s="50">
        <f t="shared" si="49"/>
        <v>3.2185194564563435</v>
      </c>
      <c r="AI163" s="51">
        <f t="shared" si="50"/>
        <v>3218519.4564563436</v>
      </c>
      <c r="AJ163" s="8">
        <f t="shared" si="51"/>
        <v>4100024.7852947055</v>
      </c>
      <c r="AK163" s="8">
        <f t="shared" si="52"/>
        <v>602944.82136686845</v>
      </c>
      <c r="AL163" s="37">
        <f t="shared" si="53"/>
        <v>112313870.97150016</v>
      </c>
    </row>
    <row r="164" spans="2:38" x14ac:dyDescent="0.3">
      <c r="B164" s="59"/>
      <c r="C164" s="60"/>
      <c r="L164" s="30" t="s">
        <v>223</v>
      </c>
      <c r="M164" s="31">
        <v>8.9999999999999996E-7</v>
      </c>
      <c r="N164">
        <v>10.01</v>
      </c>
      <c r="O164" s="8">
        <v>17695</v>
      </c>
      <c r="P164" s="32" t="s">
        <v>50</v>
      </c>
      <c r="Q164" s="33" t="str">
        <f t="shared" si="40"/>
        <v>N.A.</v>
      </c>
      <c r="R164" s="8" t="str">
        <f t="shared" si="41"/>
        <v>N.A.</v>
      </c>
      <c r="S164" s="8">
        <v>16790</v>
      </c>
      <c r="T164" s="8">
        <f t="shared" si="42"/>
        <v>1399.1666666666667</v>
      </c>
      <c r="U164" s="2">
        <f t="shared" si="43"/>
        <v>3.78E-2</v>
      </c>
      <c r="V164" s="8">
        <f t="shared" si="54"/>
        <v>37800</v>
      </c>
      <c r="W164" s="8">
        <f t="shared" si="44"/>
        <v>37762.237762237768</v>
      </c>
      <c r="X164" s="32" t="str">
        <f t="shared" si="45"/>
        <v>N.A.</v>
      </c>
      <c r="Y164" s="8" t="str">
        <f t="shared" si="55"/>
        <v>N.A.</v>
      </c>
      <c r="Z164">
        <v>3.45</v>
      </c>
      <c r="AA164" s="8" t="str">
        <f t="shared" si="46"/>
        <v>N.A.</v>
      </c>
      <c r="AB164" s="35">
        <f t="shared" si="47"/>
        <v>96.542500000000004</v>
      </c>
      <c r="AC164" s="35">
        <v>95.37</v>
      </c>
      <c r="AD164" s="36">
        <f t="shared" si="56"/>
        <v>95.37</v>
      </c>
      <c r="AE164" s="37" t="str">
        <f t="shared" si="48"/>
        <v>N.A.</v>
      </c>
      <c r="AG164" s="49">
        <v>9.5945133334509801E-9</v>
      </c>
      <c r="AH164" s="50">
        <f t="shared" si="49"/>
        <v>4.0296956000494117E-4</v>
      </c>
      <c r="AI164" s="51">
        <f t="shared" si="50"/>
        <v>402.96956000494117</v>
      </c>
      <c r="AJ164" s="8">
        <f t="shared" si="51"/>
        <v>402.56699301192924</v>
      </c>
      <c r="AK164" s="8">
        <f t="shared" si="52"/>
        <v>116.68608493099397</v>
      </c>
      <c r="AL164" s="37">
        <f t="shared" si="53"/>
        <v>133540.22303842675</v>
      </c>
    </row>
    <row r="165" spans="2:38" x14ac:dyDescent="0.3">
      <c r="B165" s="59"/>
      <c r="C165" s="60"/>
      <c r="L165" s="30" t="s">
        <v>224</v>
      </c>
      <c r="M165" s="31" t="s">
        <v>50</v>
      </c>
      <c r="N165">
        <v>25.2</v>
      </c>
      <c r="O165" s="8" t="s">
        <v>50</v>
      </c>
      <c r="P165" s="32" t="s">
        <v>50</v>
      </c>
      <c r="Q165" s="33" t="str">
        <f t="shared" si="40"/>
        <v>N.A.</v>
      </c>
      <c r="R165" s="8" t="str">
        <f t="shared" si="41"/>
        <v>N.A.</v>
      </c>
      <c r="S165" s="8" t="s">
        <v>50</v>
      </c>
      <c r="T165" s="8" t="str">
        <f t="shared" si="42"/>
        <v>N.A.</v>
      </c>
      <c r="U165" s="2" t="str">
        <f t="shared" si="43"/>
        <v>N.A.</v>
      </c>
      <c r="V165" s="8" t="str">
        <f t="shared" si="54"/>
        <v>N.A.</v>
      </c>
      <c r="W165" s="8" t="str">
        <f t="shared" si="44"/>
        <v>N.A.</v>
      </c>
      <c r="X165" s="32" t="str">
        <f t="shared" si="45"/>
        <v>N.A.</v>
      </c>
      <c r="Y165" s="8" t="str">
        <f t="shared" si="55"/>
        <v>N.A.</v>
      </c>
      <c r="Z165" s="34" t="s">
        <v>50</v>
      </c>
      <c r="AA165" s="8" t="str">
        <f t="shared" si="46"/>
        <v>N.A.</v>
      </c>
      <c r="AB165" s="35" t="str">
        <f t="shared" si="47"/>
        <v>N.A.</v>
      </c>
      <c r="AC165" s="35" t="s">
        <v>50</v>
      </c>
      <c r="AD165" s="36" t="s">
        <v>50</v>
      </c>
      <c r="AE165" s="37" t="str">
        <f t="shared" si="48"/>
        <v>N.A.</v>
      </c>
      <c r="AG165" s="49" t="s">
        <v>50</v>
      </c>
      <c r="AH165" s="50" t="str">
        <f t="shared" si="49"/>
        <v>N.A.</v>
      </c>
      <c r="AI165" s="51" t="str">
        <f t="shared" si="50"/>
        <v>N.A.</v>
      </c>
      <c r="AJ165" s="8" t="str">
        <f t="shared" si="51"/>
        <v>N.A.</v>
      </c>
      <c r="AK165" s="8" t="str">
        <f t="shared" si="52"/>
        <v>N.A.</v>
      </c>
      <c r="AL165" s="37" t="str">
        <f t="shared" si="53"/>
        <v>N.A.</v>
      </c>
    </row>
    <row r="166" spans="2:38" x14ac:dyDescent="0.3">
      <c r="B166" s="59"/>
      <c r="C166" s="60"/>
      <c r="L166" s="30" t="s">
        <v>225</v>
      </c>
      <c r="M166" s="31">
        <v>1.4788235294117648E-4</v>
      </c>
      <c r="N166">
        <v>62.43</v>
      </c>
      <c r="O166" s="8">
        <v>4515577</v>
      </c>
      <c r="P166" s="32">
        <v>0.7</v>
      </c>
      <c r="Q166" s="33">
        <f t="shared" si="40"/>
        <v>0.30000000000000004</v>
      </c>
      <c r="R166" s="8">
        <f t="shared" si="41"/>
        <v>1354673.1</v>
      </c>
      <c r="S166" s="8">
        <v>34600</v>
      </c>
      <c r="T166" s="8">
        <f t="shared" si="42"/>
        <v>2883.3333333333335</v>
      </c>
      <c r="U166" s="2">
        <f t="shared" si="43"/>
        <v>6.2110588235294122</v>
      </c>
      <c r="V166" s="8">
        <f t="shared" si="54"/>
        <v>6211058.823529412</v>
      </c>
      <c r="W166" s="8">
        <f t="shared" si="44"/>
        <v>994883.6814879725</v>
      </c>
      <c r="X166" s="32">
        <f t="shared" si="45"/>
        <v>0.73440867873435478</v>
      </c>
      <c r="Y166" s="8">
        <f t="shared" si="55"/>
        <v>994883.6814879725</v>
      </c>
      <c r="Z166" s="34">
        <v>3.64</v>
      </c>
      <c r="AA166" s="8">
        <f t="shared" si="46"/>
        <v>273319.69271647593</v>
      </c>
      <c r="AB166" s="35">
        <f t="shared" si="47"/>
        <v>209.90666666666669</v>
      </c>
      <c r="AC166" s="35">
        <v>37.6700625</v>
      </c>
      <c r="AD166" s="36">
        <f t="shared" si="56"/>
        <v>37.6700625</v>
      </c>
      <c r="AE166" s="37">
        <f t="shared" si="48"/>
        <v>123551638.88532531</v>
      </c>
      <c r="AG166" s="49">
        <v>2.0999623237558825E-6</v>
      </c>
      <c r="AH166" s="50">
        <f t="shared" si="49"/>
        <v>8.8198417597747061E-2</v>
      </c>
      <c r="AI166" s="51">
        <f t="shared" si="50"/>
        <v>88198.417597747059</v>
      </c>
      <c r="AJ166" s="8">
        <f t="shared" si="51"/>
        <v>14127.569693696469</v>
      </c>
      <c r="AK166" s="8">
        <f t="shared" si="52"/>
        <v>3881.2004653012277</v>
      </c>
      <c r="AL166" s="37">
        <f t="shared" si="53"/>
        <v>1754460.769235116</v>
      </c>
    </row>
    <row r="167" spans="2:38" x14ac:dyDescent="0.3">
      <c r="B167" s="59"/>
      <c r="C167" s="60"/>
      <c r="L167" s="30" t="s">
        <v>226</v>
      </c>
      <c r="M167" s="31">
        <v>9.075294117647059E-4</v>
      </c>
      <c r="N167">
        <v>15.52</v>
      </c>
      <c r="O167" s="8">
        <v>10576502</v>
      </c>
      <c r="P167" s="32">
        <v>0.12</v>
      </c>
      <c r="Q167" s="33">
        <f t="shared" si="40"/>
        <v>0.88</v>
      </c>
      <c r="R167" s="8">
        <f t="shared" si="41"/>
        <v>9307321.7599999998</v>
      </c>
      <c r="S167" s="8">
        <v>4160</v>
      </c>
      <c r="T167" s="8">
        <f t="shared" si="42"/>
        <v>346.66666666666669</v>
      </c>
      <c r="U167" s="2">
        <f t="shared" si="43"/>
        <v>38.116235294117651</v>
      </c>
      <c r="V167" s="8">
        <f t="shared" si="54"/>
        <v>38116235.294117652</v>
      </c>
      <c r="W167" s="8">
        <f t="shared" si="44"/>
        <v>24559429.957550034</v>
      </c>
      <c r="X167" s="32">
        <f t="shared" si="45"/>
        <v>2.6387214916216708</v>
      </c>
      <c r="Y167" s="8">
        <f t="shared" si="55"/>
        <v>9307321.7599999998</v>
      </c>
      <c r="Z167" s="34">
        <v>5.43</v>
      </c>
      <c r="AA167" s="8">
        <f t="shared" si="46"/>
        <v>1714055.5727440147</v>
      </c>
      <c r="AB167" s="35">
        <f t="shared" si="47"/>
        <v>37.647999999999996</v>
      </c>
      <c r="AC167" s="35" t="s">
        <v>50</v>
      </c>
      <c r="AD167" s="36">
        <f t="shared" si="56"/>
        <v>37.647999999999996</v>
      </c>
      <c r="AE167" s="37">
        <f t="shared" si="48"/>
        <v>774369170.43199992</v>
      </c>
      <c r="AG167" s="49">
        <v>8.1450582254352944E-7</v>
      </c>
      <c r="AH167" s="50">
        <f t="shared" si="49"/>
        <v>3.4209244546828235E-2</v>
      </c>
      <c r="AI167" s="51">
        <f t="shared" si="50"/>
        <v>34209.244546828239</v>
      </c>
      <c r="AJ167" s="8">
        <f t="shared" si="51"/>
        <v>22042.039012131601</v>
      </c>
      <c r="AK167" s="8">
        <f t="shared" si="52"/>
        <v>4059.3073687166857</v>
      </c>
      <c r="AL167" s="37">
        <f t="shared" si="53"/>
        <v>1833897.6458093491</v>
      </c>
    </row>
    <row r="168" spans="2:38" x14ac:dyDescent="0.3">
      <c r="B168" s="59"/>
      <c r="C168" s="60"/>
      <c r="L168" s="30" t="s">
        <v>227</v>
      </c>
      <c r="M168" s="31">
        <v>7.9755294117647062E-4</v>
      </c>
      <c r="N168">
        <v>45.1</v>
      </c>
      <c r="O168" s="8">
        <v>6929153</v>
      </c>
      <c r="P168" s="32">
        <v>0.68</v>
      </c>
      <c r="Q168" s="33">
        <f t="shared" si="40"/>
        <v>0.31999999999999995</v>
      </c>
      <c r="R168" s="8">
        <f t="shared" si="41"/>
        <v>2217328.9599999995</v>
      </c>
      <c r="S168" s="8">
        <v>15820</v>
      </c>
      <c r="T168" s="8">
        <f t="shared" si="42"/>
        <v>1318.3333333333333</v>
      </c>
      <c r="U168" s="2">
        <f t="shared" si="43"/>
        <v>33.49722352941177</v>
      </c>
      <c r="V168" s="8">
        <f t="shared" si="54"/>
        <v>33497223.52941177</v>
      </c>
      <c r="W168" s="8">
        <f t="shared" si="44"/>
        <v>7427322.2903352035</v>
      </c>
      <c r="X168" s="32">
        <f t="shared" si="45"/>
        <v>3.3496708987804884</v>
      </c>
      <c r="Y168" s="8">
        <f t="shared" si="55"/>
        <v>2217328.9599999995</v>
      </c>
      <c r="Z168" s="34">
        <v>3.87</v>
      </c>
      <c r="AA168" s="8">
        <f t="shared" si="46"/>
        <v>572953.21963824274</v>
      </c>
      <c r="AB168" s="35">
        <f t="shared" si="47"/>
        <v>102.039</v>
      </c>
      <c r="AC168" s="35">
        <v>21.442271999999999</v>
      </c>
      <c r="AD168" s="36">
        <f t="shared" si="56"/>
        <v>21.442271999999999</v>
      </c>
      <c r="AE168" s="37">
        <f t="shared" si="48"/>
        <v>147425025.34510729</v>
      </c>
      <c r="AG168" s="49">
        <v>2.5898652414117647E-6</v>
      </c>
      <c r="AH168" s="50">
        <f t="shared" si="49"/>
        <v>0.10877434013929412</v>
      </c>
      <c r="AI168" s="51">
        <f t="shared" si="50"/>
        <v>108774.34013929412</v>
      </c>
      <c r="AJ168" s="8">
        <f t="shared" si="51"/>
        <v>24118.478966584062</v>
      </c>
      <c r="AK168" s="8">
        <f t="shared" si="52"/>
        <v>6232.1651076444605</v>
      </c>
      <c r="AL168" s="37">
        <f t="shared" si="53"/>
        <v>1603581.3526442614</v>
      </c>
    </row>
    <row r="169" spans="2:38" x14ac:dyDescent="0.3">
      <c r="B169" s="59"/>
      <c r="C169" s="60"/>
      <c r="L169" s="30" t="s">
        <v>228</v>
      </c>
      <c r="M169" s="31">
        <v>2.5200313725490197E-3</v>
      </c>
      <c r="N169">
        <v>63.28</v>
      </c>
      <c r="O169" s="8">
        <v>34217848</v>
      </c>
      <c r="P169" s="32">
        <v>0.8</v>
      </c>
      <c r="Q169" s="33">
        <f t="shared" si="40"/>
        <v>0.19999999999999996</v>
      </c>
      <c r="R169" s="8">
        <f t="shared" si="41"/>
        <v>6843569.5999999987</v>
      </c>
      <c r="S169" s="8">
        <v>15530</v>
      </c>
      <c r="T169" s="8">
        <f t="shared" si="42"/>
        <v>1294.1666666666667</v>
      </c>
      <c r="U169" s="2">
        <f t="shared" si="43"/>
        <v>105.84131764705883</v>
      </c>
      <c r="V169" s="8">
        <f t="shared" si="54"/>
        <v>105841317.64705883</v>
      </c>
      <c r="W169" s="8">
        <f t="shared" si="44"/>
        <v>16725871.941697035</v>
      </c>
      <c r="X169" s="32">
        <f t="shared" si="45"/>
        <v>2.4440274475614361</v>
      </c>
      <c r="Y169" s="8">
        <f t="shared" si="55"/>
        <v>6843569.5999999987</v>
      </c>
      <c r="Z169" s="34">
        <v>3.46</v>
      </c>
      <c r="AA169" s="8">
        <f t="shared" si="46"/>
        <v>1977910.2890173406</v>
      </c>
      <c r="AB169" s="35">
        <f t="shared" si="47"/>
        <v>89.556333333333342</v>
      </c>
      <c r="AC169" s="35">
        <v>24.857741742499996</v>
      </c>
      <c r="AD169" s="36">
        <f t="shared" si="56"/>
        <v>24.857741742499996</v>
      </c>
      <c r="AE169" s="37">
        <f t="shared" si="48"/>
        <v>589996597.85071898</v>
      </c>
      <c r="AG169" s="49">
        <v>6.7801332029074506E-6</v>
      </c>
      <c r="AH169" s="50">
        <f t="shared" si="49"/>
        <v>0.28476559452211292</v>
      </c>
      <c r="AI169" s="51">
        <f t="shared" si="50"/>
        <v>284765.59452211292</v>
      </c>
      <c r="AJ169" s="8">
        <f t="shared" si="51"/>
        <v>45000.884090093692</v>
      </c>
      <c r="AK169" s="8">
        <f t="shared" si="52"/>
        <v>13006.035864188929</v>
      </c>
      <c r="AL169" s="37">
        <f t="shared" si="53"/>
        <v>3879608.1672684141</v>
      </c>
    </row>
    <row r="170" spans="2:38" x14ac:dyDescent="0.3">
      <c r="B170" s="59"/>
      <c r="C170" s="60"/>
      <c r="L170" s="30" t="s">
        <v>229</v>
      </c>
      <c r="M170" s="31">
        <v>5.8823529411764701E-4</v>
      </c>
      <c r="N170">
        <v>52.07</v>
      </c>
      <c r="O170" s="8">
        <v>115843670</v>
      </c>
      <c r="P170" s="32">
        <v>0.49</v>
      </c>
      <c r="Q170" s="33">
        <f t="shared" si="40"/>
        <v>0.51</v>
      </c>
      <c r="R170" s="8">
        <f t="shared" si="41"/>
        <v>59080271.700000003</v>
      </c>
      <c r="S170" s="8">
        <v>10730</v>
      </c>
      <c r="T170" s="8">
        <f t="shared" si="42"/>
        <v>894.16666666666663</v>
      </c>
      <c r="U170" s="2">
        <f t="shared" si="43"/>
        <v>24.705882352941174</v>
      </c>
      <c r="V170" s="8">
        <f t="shared" si="54"/>
        <v>24705882.352941174</v>
      </c>
      <c r="W170" s="8">
        <f t="shared" si="44"/>
        <v>4744744.0662456639</v>
      </c>
      <c r="X170" s="32">
        <f t="shared" si="45"/>
        <v>8.0310126032234613E-2</v>
      </c>
      <c r="Y170" s="8">
        <f t="shared" si="55"/>
        <v>4744744.0662456639</v>
      </c>
      <c r="Z170" s="34">
        <v>4.2300000000000004</v>
      </c>
      <c r="AA170" s="8">
        <f t="shared" si="46"/>
        <v>1121688.9045498022</v>
      </c>
      <c r="AB170" s="35">
        <f t="shared" si="47"/>
        <v>75.646500000000003</v>
      </c>
      <c r="AC170" s="35">
        <v>35.545503250000003</v>
      </c>
      <c r="AD170" s="36">
        <f t="shared" si="56"/>
        <v>35.545503250000003</v>
      </c>
      <c r="AE170" s="37">
        <f t="shared" si="48"/>
        <v>478451959.22596717</v>
      </c>
      <c r="AG170" s="49">
        <v>2.3826402611674507E-5</v>
      </c>
      <c r="AH170" s="50">
        <f t="shared" si="49"/>
        <v>1.0007089096903292</v>
      </c>
      <c r="AI170" s="51">
        <f t="shared" si="50"/>
        <v>1000708.9096903292</v>
      </c>
      <c r="AJ170" s="8">
        <f t="shared" si="51"/>
        <v>192185.31009992879</v>
      </c>
      <c r="AK170" s="8">
        <f t="shared" si="52"/>
        <v>45433.879456247938</v>
      </c>
      <c r="AL170" s="37">
        <f t="shared" si="53"/>
        <v>19379641.318466034</v>
      </c>
    </row>
    <row r="171" spans="2:38" x14ac:dyDescent="0.3">
      <c r="B171" s="59"/>
      <c r="C171" s="60"/>
      <c r="L171" s="30" t="s">
        <v>230</v>
      </c>
      <c r="M171" s="31">
        <v>6.1310784313725489E-4</v>
      </c>
      <c r="N171">
        <v>104.36</v>
      </c>
      <c r="O171" s="8">
        <v>38539201</v>
      </c>
      <c r="P171" s="32">
        <v>0.59</v>
      </c>
      <c r="Q171" s="33">
        <f t="shared" si="40"/>
        <v>0.41000000000000003</v>
      </c>
      <c r="R171" s="8">
        <f t="shared" si="41"/>
        <v>15801072.410000002</v>
      </c>
      <c r="S171" s="8">
        <v>44230</v>
      </c>
      <c r="T171" s="8">
        <f t="shared" si="42"/>
        <v>3685.8333333333335</v>
      </c>
      <c r="U171" s="2">
        <f t="shared" si="43"/>
        <v>25.750529411764706</v>
      </c>
      <c r="V171" s="8">
        <f t="shared" si="54"/>
        <v>25750529.411764707</v>
      </c>
      <c r="W171" s="8">
        <f t="shared" si="44"/>
        <v>2467471.1969878026</v>
      </c>
      <c r="X171" s="32">
        <f t="shared" si="45"/>
        <v>0.15615846399300201</v>
      </c>
      <c r="Y171" s="8">
        <f t="shared" si="55"/>
        <v>2467471.1969878026</v>
      </c>
      <c r="Z171" s="34">
        <v>2.82</v>
      </c>
      <c r="AA171" s="8">
        <f t="shared" si="46"/>
        <v>874989.78616588749</v>
      </c>
      <c r="AB171" s="35">
        <f t="shared" si="47"/>
        <v>207.881</v>
      </c>
      <c r="AC171" s="35">
        <v>17.705351795833334</v>
      </c>
      <c r="AD171" s="36">
        <f t="shared" si="56"/>
        <v>17.705351795833334</v>
      </c>
      <c r="AE171" s="37">
        <f t="shared" si="48"/>
        <v>185904023.78193626</v>
      </c>
      <c r="AG171" s="49">
        <v>2.8968244552315296E-5</v>
      </c>
      <c r="AH171" s="50">
        <f t="shared" si="49"/>
        <v>1.2166662711972425</v>
      </c>
      <c r="AI171" s="51">
        <f t="shared" si="50"/>
        <v>1216666.2711972424</v>
      </c>
      <c r="AJ171" s="8">
        <f t="shared" si="51"/>
        <v>116583.58290506346</v>
      </c>
      <c r="AK171" s="8">
        <f t="shared" si="52"/>
        <v>41341.696065625343</v>
      </c>
      <c r="AL171" s="37">
        <f t="shared" si="53"/>
        <v>8783631.2721397858</v>
      </c>
    </row>
    <row r="172" spans="2:38" x14ac:dyDescent="0.3">
      <c r="B172" s="59"/>
      <c r="C172" s="60"/>
      <c r="L172" s="30" t="s">
        <v>231</v>
      </c>
      <c r="M172" s="31">
        <v>1.805686274509804E-4</v>
      </c>
      <c r="N172">
        <v>116.91</v>
      </c>
      <c r="O172" s="8">
        <v>10425292</v>
      </c>
      <c r="P172" s="32">
        <v>0.66</v>
      </c>
      <c r="Q172" s="33">
        <f t="shared" si="40"/>
        <v>0.33999999999999997</v>
      </c>
      <c r="R172" s="8">
        <f t="shared" si="41"/>
        <v>3544599.28</v>
      </c>
      <c r="S172" s="8">
        <v>43620</v>
      </c>
      <c r="T172" s="8">
        <f t="shared" si="42"/>
        <v>3635</v>
      </c>
      <c r="U172" s="2">
        <f t="shared" si="43"/>
        <v>7.5838823529411767</v>
      </c>
      <c r="V172" s="8">
        <f t="shared" si="54"/>
        <v>7583882.3529411769</v>
      </c>
      <c r="W172" s="8">
        <f t="shared" si="44"/>
        <v>648694.06833813852</v>
      </c>
      <c r="X172" s="32">
        <f t="shared" si="45"/>
        <v>0.1830091406942165</v>
      </c>
      <c r="Y172" s="8">
        <f t="shared" si="55"/>
        <v>648694.06833813852</v>
      </c>
      <c r="Z172" s="34">
        <v>2.58</v>
      </c>
      <c r="AA172" s="8">
        <f t="shared" si="46"/>
        <v>251431.80943338701</v>
      </c>
      <c r="AB172" s="35">
        <f t="shared" si="47"/>
        <v>187.566</v>
      </c>
      <c r="AC172" s="35">
        <v>32.100749999999998</v>
      </c>
      <c r="AD172" s="36">
        <f t="shared" si="56"/>
        <v>32.100749999999998</v>
      </c>
      <c r="AE172" s="37">
        <f t="shared" si="48"/>
        <v>96853795.880025566</v>
      </c>
      <c r="AG172" s="49">
        <v>8.1669542835001969E-6</v>
      </c>
      <c r="AH172" s="50">
        <f t="shared" si="49"/>
        <v>0.34301207990700827</v>
      </c>
      <c r="AI172" s="51">
        <f t="shared" si="50"/>
        <v>343012.07990700827</v>
      </c>
      <c r="AJ172" s="8">
        <f t="shared" si="51"/>
        <v>29339.840895304787</v>
      </c>
      <c r="AK172" s="8">
        <f t="shared" si="52"/>
        <v>11372.031354769297</v>
      </c>
      <c r="AL172" s="37">
        <f t="shared" si="53"/>
        <v>4380608.8261393253</v>
      </c>
    </row>
    <row r="173" spans="2:38" x14ac:dyDescent="0.3">
      <c r="B173" s="59"/>
      <c r="C173" s="60"/>
      <c r="L173" s="30" t="s">
        <v>232</v>
      </c>
      <c r="M173" s="31">
        <v>1.7850980392156862E-5</v>
      </c>
      <c r="N173">
        <v>118.54</v>
      </c>
      <c r="O173" s="8">
        <v>3242204</v>
      </c>
      <c r="P173" s="32" t="s">
        <v>50</v>
      </c>
      <c r="Q173" s="33" t="str">
        <f t="shared" si="40"/>
        <v>N.A.</v>
      </c>
      <c r="R173" s="8" t="str">
        <f t="shared" si="41"/>
        <v>N.A.</v>
      </c>
      <c r="S173" s="8">
        <v>31510</v>
      </c>
      <c r="T173" s="8">
        <f t="shared" si="42"/>
        <v>2625.8333333333335</v>
      </c>
      <c r="U173" s="2">
        <f t="shared" si="43"/>
        <v>0.74974117647058824</v>
      </c>
      <c r="V173" s="8">
        <f t="shared" si="54"/>
        <v>749741.17647058819</v>
      </c>
      <c r="W173" s="8">
        <f t="shared" si="44"/>
        <v>63247.948074117441</v>
      </c>
      <c r="X173" s="32" t="str">
        <f t="shared" si="45"/>
        <v>N.A.</v>
      </c>
      <c r="Y173" s="8" t="str">
        <f t="shared" si="55"/>
        <v>N.A.</v>
      </c>
      <c r="Z173" s="34">
        <v>2.67</v>
      </c>
      <c r="AA173" s="8" t="str">
        <f t="shared" si="46"/>
        <v>N.A.</v>
      </c>
      <c r="AB173" s="35">
        <f t="shared" si="47"/>
        <v>140.21950000000001</v>
      </c>
      <c r="AC173" s="35">
        <v>40.631347999999996</v>
      </c>
      <c r="AD173" s="36">
        <f t="shared" si="56"/>
        <v>40.631347999999996</v>
      </c>
      <c r="AE173" s="37" t="str">
        <f t="shared" si="48"/>
        <v>N.A.</v>
      </c>
      <c r="AG173" s="49">
        <v>4.6877085218807837E-6</v>
      </c>
      <c r="AH173" s="50">
        <f t="shared" si="49"/>
        <v>0.19688375791899293</v>
      </c>
      <c r="AI173" s="51">
        <f t="shared" si="50"/>
        <v>196883.75791899292</v>
      </c>
      <c r="AJ173" s="8">
        <f t="shared" si="51"/>
        <v>16609.056682891252</v>
      </c>
      <c r="AK173" s="8">
        <f t="shared" si="52"/>
        <v>6220.6204804836152</v>
      </c>
      <c r="AL173" s="37">
        <f t="shared" si="53"/>
        <v>3033026.3462214833</v>
      </c>
    </row>
    <row r="174" spans="2:38" x14ac:dyDescent="0.3">
      <c r="B174" s="59"/>
      <c r="C174" s="60"/>
      <c r="L174" s="30" t="s">
        <v>233</v>
      </c>
      <c r="M174" s="31">
        <v>2.2717647058823531E-5</v>
      </c>
      <c r="N174">
        <v>101.72</v>
      </c>
      <c r="O174" s="8">
        <v>3048423</v>
      </c>
      <c r="P174" s="32">
        <v>0.97</v>
      </c>
      <c r="Q174" s="33">
        <f t="shared" si="40"/>
        <v>3.0000000000000027E-2</v>
      </c>
      <c r="R174" s="8">
        <f t="shared" si="41"/>
        <v>91452.690000000075</v>
      </c>
      <c r="S174" s="8">
        <v>118630</v>
      </c>
      <c r="T174" s="8">
        <f t="shared" si="42"/>
        <v>9885.8333333333339</v>
      </c>
      <c r="U174" s="2">
        <f t="shared" si="43"/>
        <v>0.95414117647058827</v>
      </c>
      <c r="V174" s="8">
        <f t="shared" si="54"/>
        <v>954141.17647058831</v>
      </c>
      <c r="W174" s="8">
        <f t="shared" si="44"/>
        <v>93800.744835881662</v>
      </c>
      <c r="X174" s="32">
        <f t="shared" si="45"/>
        <v>1.0256750767624394</v>
      </c>
      <c r="Y174" s="8">
        <f t="shared" si="55"/>
        <v>91452.690000000075</v>
      </c>
      <c r="Z174" s="34">
        <v>4.67</v>
      </c>
      <c r="AA174" s="8">
        <f t="shared" si="46"/>
        <v>19583.017130621003</v>
      </c>
      <c r="AB174" s="35">
        <f t="shared" si="47"/>
        <v>923.33683333333352</v>
      </c>
      <c r="AC174" s="35">
        <v>91.549966666666663</v>
      </c>
      <c r="AD174" s="36">
        <f t="shared" si="56"/>
        <v>91.549966666666663</v>
      </c>
      <c r="AE174" s="37">
        <f t="shared" si="48"/>
        <v>21513894.786493383</v>
      </c>
      <c r="AG174" s="49">
        <v>1.3295160808062744E-6</v>
      </c>
      <c r="AH174" s="50">
        <f t="shared" si="49"/>
        <v>5.5839675393863523E-2</v>
      </c>
      <c r="AI174" s="51">
        <f t="shared" si="50"/>
        <v>55839.675393863523</v>
      </c>
      <c r="AJ174" s="8">
        <f t="shared" si="51"/>
        <v>5489.5473253896498</v>
      </c>
      <c r="AK174" s="8">
        <f t="shared" si="52"/>
        <v>1175.4919326316167</v>
      </c>
      <c r="AL174" s="37">
        <f t="shared" si="53"/>
        <v>1291394.966992321</v>
      </c>
    </row>
    <row r="175" spans="2:38" x14ac:dyDescent="0.3">
      <c r="B175" s="59"/>
      <c r="C175" s="60"/>
      <c r="L175" s="30" t="s">
        <v>234</v>
      </c>
      <c r="M175" s="31" t="s">
        <v>50</v>
      </c>
      <c r="N175">
        <v>63.29</v>
      </c>
      <c r="O175" s="8">
        <v>878591</v>
      </c>
      <c r="P175" s="32" t="s">
        <v>50</v>
      </c>
      <c r="Q175" s="33" t="str">
        <f t="shared" si="40"/>
        <v>N.A.</v>
      </c>
      <c r="R175" s="8" t="str">
        <f t="shared" si="41"/>
        <v>N.A.</v>
      </c>
      <c r="S175" s="8" t="s">
        <v>50</v>
      </c>
      <c r="T175" s="8" t="str">
        <f t="shared" si="42"/>
        <v>N.A.</v>
      </c>
      <c r="U175" s="2" t="str">
        <f t="shared" si="43"/>
        <v>N.A.</v>
      </c>
      <c r="V175" s="8" t="str">
        <f t="shared" si="54"/>
        <v>N.A.</v>
      </c>
      <c r="W175" s="8" t="str">
        <f t="shared" si="44"/>
        <v>N.A.</v>
      </c>
      <c r="X175" s="32" t="str">
        <f t="shared" si="45"/>
        <v>N.A.</v>
      </c>
      <c r="Y175" s="8" t="str">
        <f t="shared" si="55"/>
        <v>N.A.</v>
      </c>
      <c r="Z175" s="34" t="s">
        <v>50</v>
      </c>
      <c r="AA175" s="8" t="str">
        <f t="shared" si="46"/>
        <v>N.A.</v>
      </c>
      <c r="AB175" s="35" t="str">
        <f t="shared" si="47"/>
        <v>N.A.</v>
      </c>
      <c r="AC175" s="35">
        <v>40.750118750000006</v>
      </c>
      <c r="AD175" s="36">
        <f t="shared" si="56"/>
        <v>40.750118750000006</v>
      </c>
      <c r="AE175" s="37" t="str">
        <f t="shared" si="48"/>
        <v>N.A.</v>
      </c>
      <c r="AG175" s="49" t="s">
        <v>50</v>
      </c>
      <c r="AH175" s="50" t="str">
        <f t="shared" si="49"/>
        <v>N.A.</v>
      </c>
      <c r="AI175" s="51" t="str">
        <f t="shared" si="50"/>
        <v>N.A.</v>
      </c>
      <c r="AJ175" s="8" t="str">
        <f t="shared" si="51"/>
        <v>N.A.</v>
      </c>
      <c r="AK175" s="8" t="str">
        <f t="shared" si="52"/>
        <v>N.A.</v>
      </c>
      <c r="AL175" s="37" t="str">
        <f t="shared" si="53"/>
        <v>N.A.</v>
      </c>
    </row>
    <row r="176" spans="2:38" x14ac:dyDescent="0.3">
      <c r="B176" s="59"/>
      <c r="C176" s="60"/>
      <c r="L176" s="30" t="s">
        <v>235</v>
      </c>
      <c r="M176" s="31">
        <v>4.6743333333333333E-4</v>
      </c>
      <c r="N176">
        <v>105.46</v>
      </c>
      <c r="O176" s="8">
        <v>19015088</v>
      </c>
      <c r="P176" s="32">
        <v>0.55000000000000004</v>
      </c>
      <c r="Q176" s="33">
        <f t="shared" si="40"/>
        <v>0.44999999999999996</v>
      </c>
      <c r="R176" s="8">
        <f t="shared" si="41"/>
        <v>8556789.5999999996</v>
      </c>
      <c r="S176" s="8">
        <v>40910</v>
      </c>
      <c r="T176" s="8">
        <f t="shared" si="42"/>
        <v>3409.1666666666665</v>
      </c>
      <c r="U176" s="2">
        <f t="shared" si="43"/>
        <v>19.632200000000001</v>
      </c>
      <c r="V176" s="8">
        <f t="shared" si="54"/>
        <v>19632200</v>
      </c>
      <c r="W176" s="8">
        <f t="shared" si="44"/>
        <v>1861577.8494215817</v>
      </c>
      <c r="X176" s="32">
        <f t="shared" si="45"/>
        <v>0.217555641361286</v>
      </c>
      <c r="Y176" s="8">
        <f t="shared" si="55"/>
        <v>1861577.8494215817</v>
      </c>
      <c r="Z176" s="34">
        <v>2.67</v>
      </c>
      <c r="AA176" s="8">
        <f t="shared" si="46"/>
        <v>697220.16832268983</v>
      </c>
      <c r="AB176" s="35">
        <f t="shared" si="47"/>
        <v>182.04949999999999</v>
      </c>
      <c r="AC176" s="35">
        <v>8.6014199999999992</v>
      </c>
      <c r="AD176" s="36">
        <f t="shared" si="56"/>
        <v>8.6014199999999992</v>
      </c>
      <c r="AE176" s="37">
        <f t="shared" si="48"/>
        <v>71965002.002569795</v>
      </c>
      <c r="AG176" s="49">
        <v>1.0048694856775648E-5</v>
      </c>
      <c r="AH176" s="50">
        <f t="shared" si="49"/>
        <v>0.42204518398457724</v>
      </c>
      <c r="AI176" s="51">
        <f t="shared" si="50"/>
        <v>422045.18398457725</v>
      </c>
      <c r="AJ176" s="8">
        <f t="shared" si="51"/>
        <v>40019.456095636</v>
      </c>
      <c r="AK176" s="8">
        <f t="shared" si="52"/>
        <v>14988.560335444196</v>
      </c>
      <c r="AL176" s="37">
        <f t="shared" si="53"/>
        <v>1547074.8316859568</v>
      </c>
    </row>
    <row r="177" spans="2:38" x14ac:dyDescent="0.3">
      <c r="B177" s="59"/>
      <c r="C177" s="60"/>
      <c r="L177" s="30" t="s">
        <v>236</v>
      </c>
      <c r="M177" s="31">
        <v>3.3525964705882351E-2</v>
      </c>
      <c r="N177">
        <v>67.430000000000007</v>
      </c>
      <c r="O177" s="8">
        <v>144820423</v>
      </c>
      <c r="P177" s="32">
        <v>0.75</v>
      </c>
      <c r="Q177" s="33">
        <f t="shared" si="40"/>
        <v>0.25</v>
      </c>
      <c r="R177" s="8">
        <f t="shared" si="41"/>
        <v>36205105.75</v>
      </c>
      <c r="S177" s="8">
        <v>40140</v>
      </c>
      <c r="T177" s="8">
        <f t="shared" si="42"/>
        <v>3345</v>
      </c>
      <c r="U177" s="2">
        <f t="shared" si="43"/>
        <v>1408.0905176470587</v>
      </c>
      <c r="V177" s="8">
        <f t="shared" si="54"/>
        <v>1408090517.6470587</v>
      </c>
      <c r="W177" s="8">
        <f t="shared" si="44"/>
        <v>208822559.34258616</v>
      </c>
      <c r="X177" s="32">
        <f t="shared" si="45"/>
        <v>5.7677654854684732</v>
      </c>
      <c r="Y177" s="8">
        <f t="shared" si="55"/>
        <v>36205105.75</v>
      </c>
      <c r="Z177" s="34">
        <v>2.58</v>
      </c>
      <c r="AA177" s="8">
        <f t="shared" si="46"/>
        <v>14032986.724806201</v>
      </c>
      <c r="AB177" s="35">
        <f t="shared" si="47"/>
        <v>172.60200000000003</v>
      </c>
      <c r="AC177" s="35">
        <v>9.6564999999999994</v>
      </c>
      <c r="AD177" s="36">
        <f t="shared" si="56"/>
        <v>9.6564999999999994</v>
      </c>
      <c r="AE177" s="37">
        <f t="shared" si="48"/>
        <v>1626114435.697093</v>
      </c>
      <c r="AG177" s="49">
        <v>1.0369991151025883E-4</v>
      </c>
      <c r="AH177" s="50">
        <f t="shared" si="49"/>
        <v>4.3553962834308706</v>
      </c>
      <c r="AI177" s="51">
        <f t="shared" si="50"/>
        <v>4355396.2834308706</v>
      </c>
      <c r="AJ177" s="8">
        <f t="shared" si="51"/>
        <v>645913.73030266503</v>
      </c>
      <c r="AK177" s="8">
        <f t="shared" si="52"/>
        <v>250354.15903204071</v>
      </c>
      <c r="AL177" s="37">
        <f t="shared" si="53"/>
        <v>29010539.240314811</v>
      </c>
    </row>
    <row r="178" spans="2:38" x14ac:dyDescent="0.3">
      <c r="B178" s="59"/>
      <c r="C178" s="60"/>
      <c r="L178" s="30" t="s">
        <v>237</v>
      </c>
      <c r="M178" s="31">
        <v>5.1643137254901963E-5</v>
      </c>
      <c r="N178">
        <v>32.69</v>
      </c>
      <c r="O178" s="8">
        <v>14256567</v>
      </c>
      <c r="P178" s="32">
        <v>0.18</v>
      </c>
      <c r="Q178" s="33">
        <f t="shared" si="40"/>
        <v>0.82000000000000006</v>
      </c>
      <c r="R178" s="8">
        <f t="shared" si="41"/>
        <v>11690384.940000001</v>
      </c>
      <c r="S178" s="8">
        <v>3030</v>
      </c>
      <c r="T178" s="8">
        <f t="shared" si="42"/>
        <v>252.5</v>
      </c>
      <c r="U178" s="2">
        <f t="shared" si="43"/>
        <v>2.1690117647058824</v>
      </c>
      <c r="V178" s="8">
        <f t="shared" si="54"/>
        <v>2169011.7647058824</v>
      </c>
      <c r="W178" s="8">
        <f t="shared" si="44"/>
        <v>663509.25809295895</v>
      </c>
      <c r="X178" s="32">
        <f t="shared" si="45"/>
        <v>5.6756835767031541E-2</v>
      </c>
      <c r="Y178" s="8">
        <f t="shared" si="55"/>
        <v>663509.25809295895</v>
      </c>
      <c r="Z178" s="34">
        <v>4.28</v>
      </c>
      <c r="AA178" s="8">
        <f t="shared" si="46"/>
        <v>155025.52759181283</v>
      </c>
      <c r="AB178" s="35">
        <f t="shared" si="47"/>
        <v>21.614000000000001</v>
      </c>
      <c r="AC178" s="35">
        <v>43.224610000000006</v>
      </c>
      <c r="AD178" s="36">
        <f t="shared" si="56"/>
        <v>21.614000000000001</v>
      </c>
      <c r="AE178" s="37">
        <f t="shared" si="48"/>
        <v>40208661.04043331</v>
      </c>
      <c r="AG178" s="49">
        <v>2.9533838090176467E-6</v>
      </c>
      <c r="AH178" s="50">
        <f t="shared" si="49"/>
        <v>0.12404211997874116</v>
      </c>
      <c r="AI178" s="51">
        <f t="shared" si="50"/>
        <v>124042.11997874116</v>
      </c>
      <c r="AJ178" s="8">
        <f t="shared" si="51"/>
        <v>37944.97399166142</v>
      </c>
      <c r="AK178" s="8">
        <f t="shared" si="52"/>
        <v>8865.6481288928553</v>
      </c>
      <c r="AL178" s="37">
        <f t="shared" si="53"/>
        <v>2299465.423894682</v>
      </c>
    </row>
    <row r="179" spans="2:38" x14ac:dyDescent="0.3">
      <c r="B179" s="59"/>
      <c r="C179" s="60"/>
      <c r="L179" s="30" t="s">
        <v>238</v>
      </c>
      <c r="M179" s="31">
        <v>4.9019607843137253E-8</v>
      </c>
      <c r="N179">
        <v>51.11</v>
      </c>
      <c r="O179" s="8">
        <v>11258</v>
      </c>
      <c r="P179" s="32">
        <v>0</v>
      </c>
      <c r="Q179" s="33">
        <f t="shared" si="40"/>
        <v>1</v>
      </c>
      <c r="R179" s="8">
        <f t="shared" si="41"/>
        <v>11258</v>
      </c>
      <c r="S179" s="8" t="s">
        <v>50</v>
      </c>
      <c r="T179" s="8" t="str">
        <f t="shared" si="42"/>
        <v>N.A.</v>
      </c>
      <c r="U179" s="2">
        <f t="shared" si="43"/>
        <v>2.0588235294117644E-3</v>
      </c>
      <c r="V179" s="8">
        <f t="shared" si="54"/>
        <v>2058.8235294117644</v>
      </c>
      <c r="W179" s="8">
        <f t="shared" si="44"/>
        <v>402.82205623395902</v>
      </c>
      <c r="X179" s="32">
        <f t="shared" si="45"/>
        <v>3.5780960759811603E-2</v>
      </c>
      <c r="Y179" s="8">
        <f t="shared" si="55"/>
        <v>402.82205623395902</v>
      </c>
      <c r="Z179" s="34">
        <v>2.42</v>
      </c>
      <c r="AA179" s="8">
        <f t="shared" si="46"/>
        <v>166.4553951379996</v>
      </c>
      <c r="AB179" s="35" t="str">
        <f t="shared" si="47"/>
        <v>N.A.</v>
      </c>
      <c r="AC179" s="35">
        <v>134.55564375</v>
      </c>
      <c r="AD179" s="36">
        <f t="shared" si="56"/>
        <v>134.55564375</v>
      </c>
      <c r="AE179" s="37">
        <f t="shared" si="48"/>
        <v>268770.15418144991</v>
      </c>
      <c r="AG179" s="49" t="s">
        <v>50</v>
      </c>
      <c r="AH179" s="50" t="str">
        <f t="shared" si="49"/>
        <v>N.A.</v>
      </c>
      <c r="AI179" s="51" t="str">
        <f t="shared" si="50"/>
        <v>N.A.</v>
      </c>
      <c r="AJ179" s="8" t="str">
        <f t="shared" si="51"/>
        <v>N.A.</v>
      </c>
      <c r="AK179" s="8" t="str">
        <f t="shared" si="52"/>
        <v>N.A.</v>
      </c>
      <c r="AL179" s="37" t="str">
        <f t="shared" si="53"/>
        <v>N.A.</v>
      </c>
    </row>
    <row r="180" spans="2:38" x14ac:dyDescent="0.3">
      <c r="B180" s="59"/>
      <c r="C180" s="60"/>
      <c r="L180" s="30" t="s">
        <v>239</v>
      </c>
      <c r="M180" s="31">
        <v>1.2078431372549021E-6</v>
      </c>
      <c r="N180">
        <v>56.84</v>
      </c>
      <c r="O180" s="8">
        <v>179744</v>
      </c>
      <c r="P180" s="32">
        <v>0.2</v>
      </c>
      <c r="Q180" s="33">
        <f t="shared" si="40"/>
        <v>0.8</v>
      </c>
      <c r="R180" s="8">
        <f t="shared" si="41"/>
        <v>143795.20000000001</v>
      </c>
      <c r="S180" s="8">
        <v>22530</v>
      </c>
      <c r="T180" s="8">
        <f t="shared" si="42"/>
        <v>1877.5</v>
      </c>
      <c r="U180" s="2">
        <f t="shared" si="43"/>
        <v>5.0729411764705884E-2</v>
      </c>
      <c r="V180" s="8">
        <f t="shared" si="54"/>
        <v>50729.411764705881</v>
      </c>
      <c r="W180" s="8">
        <f t="shared" si="44"/>
        <v>8924.9492900608511</v>
      </c>
      <c r="X180" s="32">
        <f t="shared" si="45"/>
        <v>6.2067087705715146E-2</v>
      </c>
      <c r="Y180" s="8">
        <f t="shared" si="55"/>
        <v>8924.9492900608511</v>
      </c>
      <c r="Z180" s="34">
        <v>2.89</v>
      </c>
      <c r="AA180" s="8">
        <f t="shared" si="46"/>
        <v>3088.2177474258997</v>
      </c>
      <c r="AB180" s="35">
        <f t="shared" si="47"/>
        <v>108.51950000000002</v>
      </c>
      <c r="AC180" s="35">
        <v>62.348521649999995</v>
      </c>
      <c r="AD180" s="36">
        <f t="shared" si="56"/>
        <v>62.348521649999995</v>
      </c>
      <c r="AE180" s="37">
        <f t="shared" si="48"/>
        <v>2310549.733023575</v>
      </c>
      <c r="AG180" s="49">
        <v>1.4230137265886275E-7</v>
      </c>
      <c r="AH180" s="50">
        <f t="shared" si="49"/>
        <v>5.9766576516722351E-3</v>
      </c>
      <c r="AI180" s="51">
        <f t="shared" si="50"/>
        <v>5976.6576516722353</v>
      </c>
      <c r="AJ180" s="8">
        <f t="shared" si="51"/>
        <v>1051.4879753117934</v>
      </c>
      <c r="AK180" s="8">
        <f t="shared" si="52"/>
        <v>363.83666965805998</v>
      </c>
      <c r="AL180" s="37">
        <f t="shared" si="53"/>
        <v>272216.1417028734</v>
      </c>
    </row>
    <row r="181" spans="2:38" x14ac:dyDescent="0.3">
      <c r="B181" s="59"/>
      <c r="C181" s="60"/>
      <c r="L181" s="30" t="s">
        <v>240</v>
      </c>
      <c r="M181" s="31">
        <v>9.8039215686274506E-8</v>
      </c>
      <c r="N181">
        <v>56</v>
      </c>
      <c r="O181" s="8">
        <v>26129</v>
      </c>
      <c r="P181" s="32">
        <v>0</v>
      </c>
      <c r="Q181" s="33">
        <f t="shared" si="40"/>
        <v>1</v>
      </c>
      <c r="R181" s="8">
        <f t="shared" si="41"/>
        <v>26129</v>
      </c>
      <c r="S181" s="8">
        <v>45580</v>
      </c>
      <c r="T181" s="8">
        <f t="shared" si="42"/>
        <v>3798.3333333333335</v>
      </c>
      <c r="U181" s="2">
        <f t="shared" si="43"/>
        <v>4.1176470588235288E-3</v>
      </c>
      <c r="V181" s="8">
        <f t="shared" si="54"/>
        <v>4117.6470588235288</v>
      </c>
      <c r="W181" s="8">
        <f t="shared" si="44"/>
        <v>735.29411764705867</v>
      </c>
      <c r="X181" s="32">
        <f t="shared" si="45"/>
        <v>2.8140920725900673E-2</v>
      </c>
      <c r="Y181" s="8">
        <f t="shared" si="55"/>
        <v>735.29411764705867</v>
      </c>
      <c r="Z181" s="34">
        <v>2.56</v>
      </c>
      <c r="AA181" s="8">
        <f t="shared" si="46"/>
        <v>287.22426470588226</v>
      </c>
      <c r="AB181" s="35">
        <f t="shared" si="47"/>
        <v>194.47466666666668</v>
      </c>
      <c r="AC181" s="35">
        <v>58.350246624999997</v>
      </c>
      <c r="AD181" s="36">
        <f t="shared" si="56"/>
        <v>58.350246624999997</v>
      </c>
      <c r="AE181" s="37">
        <f t="shared" si="48"/>
        <v>201115.28018727014</v>
      </c>
      <c r="AG181" s="49">
        <v>4.2173196804431378E-8</v>
      </c>
      <c r="AH181" s="50">
        <f t="shared" si="49"/>
        <v>1.7712742657861179E-3</v>
      </c>
      <c r="AI181" s="51">
        <f t="shared" si="50"/>
        <v>1771.2742657861179</v>
      </c>
      <c r="AJ181" s="8">
        <f t="shared" si="51"/>
        <v>316.29897603323536</v>
      </c>
      <c r="AK181" s="8">
        <f t="shared" si="52"/>
        <v>123.55428751298255</v>
      </c>
      <c r="AL181" s="37">
        <f t="shared" si="53"/>
        <v>86513.07777550428</v>
      </c>
    </row>
    <row r="182" spans="2:38" x14ac:dyDescent="0.3">
      <c r="B182" s="59"/>
      <c r="C182" s="60"/>
      <c r="L182" s="30" t="s">
        <v>241</v>
      </c>
      <c r="M182" s="31">
        <v>4.7450980392156862E-7</v>
      </c>
      <c r="N182">
        <v>56.61</v>
      </c>
      <c r="O182" s="8">
        <v>5628</v>
      </c>
      <c r="P182" s="32" t="s">
        <v>50</v>
      </c>
      <c r="Q182" s="33" t="str">
        <f t="shared" si="40"/>
        <v>N.A.</v>
      </c>
      <c r="R182" s="8" t="str">
        <f t="shared" si="41"/>
        <v>N.A.</v>
      </c>
      <c r="S182" s="8" t="s">
        <v>50</v>
      </c>
      <c r="T182" s="8" t="str">
        <f t="shared" si="42"/>
        <v>N.A.</v>
      </c>
      <c r="U182" s="2">
        <f t="shared" si="43"/>
        <v>1.9929411764705883E-2</v>
      </c>
      <c r="V182" s="8">
        <f t="shared" si="54"/>
        <v>19929.411764705885</v>
      </c>
      <c r="W182" s="8">
        <f t="shared" si="44"/>
        <v>3520.4754927938325</v>
      </c>
      <c r="X182" s="32" t="str">
        <f t="shared" si="45"/>
        <v>N.A.</v>
      </c>
      <c r="Y182" s="8" t="str">
        <f t="shared" si="55"/>
        <v>N.A.</v>
      </c>
      <c r="Z182" s="34">
        <v>2.2599999999999998</v>
      </c>
      <c r="AA182" s="8" t="str">
        <f t="shared" si="46"/>
        <v>N.A.</v>
      </c>
      <c r="AB182" s="35" t="str">
        <f t="shared" si="47"/>
        <v>N.A.</v>
      </c>
      <c r="AC182" s="35" t="s">
        <v>50</v>
      </c>
      <c r="AD182" s="36" t="s">
        <v>50</v>
      </c>
      <c r="AE182" s="37" t="str">
        <f t="shared" si="48"/>
        <v>N.A.</v>
      </c>
      <c r="AG182" s="49" t="s">
        <v>50</v>
      </c>
      <c r="AH182" s="50" t="str">
        <f t="shared" si="49"/>
        <v>N.A.</v>
      </c>
      <c r="AI182" s="51" t="str">
        <f t="shared" si="50"/>
        <v>N.A.</v>
      </c>
      <c r="AJ182" s="8" t="str">
        <f t="shared" si="51"/>
        <v>N.A.</v>
      </c>
      <c r="AK182" s="8" t="str">
        <f t="shared" si="52"/>
        <v>N.A.</v>
      </c>
      <c r="AL182" s="37" t="str">
        <f t="shared" si="53"/>
        <v>N.A.</v>
      </c>
    </row>
    <row r="183" spans="2:38" x14ac:dyDescent="0.3">
      <c r="B183" s="59"/>
      <c r="C183" s="60"/>
      <c r="L183" s="30" t="s">
        <v>242</v>
      </c>
      <c r="M183" s="31">
        <v>5.5509803921568628E-6</v>
      </c>
      <c r="N183">
        <v>17.82</v>
      </c>
      <c r="O183" s="8">
        <v>218019</v>
      </c>
      <c r="P183" s="32">
        <v>0.16</v>
      </c>
      <c r="Q183" s="33">
        <f t="shared" si="40"/>
        <v>0.84</v>
      </c>
      <c r="R183" s="8">
        <f t="shared" si="41"/>
        <v>183135.96</v>
      </c>
      <c r="S183" s="8">
        <v>6110</v>
      </c>
      <c r="T183" s="8">
        <f t="shared" si="42"/>
        <v>509.16666666666669</v>
      </c>
      <c r="U183" s="2">
        <f t="shared" si="43"/>
        <v>0.23314117647058824</v>
      </c>
      <c r="V183" s="8">
        <f t="shared" si="54"/>
        <v>233141.17647058825</v>
      </c>
      <c r="W183" s="8">
        <f t="shared" si="44"/>
        <v>130831.18769393281</v>
      </c>
      <c r="X183" s="32">
        <f t="shared" si="45"/>
        <v>0.71439376348551542</v>
      </c>
      <c r="Y183" s="8">
        <f t="shared" si="55"/>
        <v>130831.18769393281</v>
      </c>
      <c r="Z183" s="34">
        <v>6.6</v>
      </c>
      <c r="AA183" s="8">
        <f t="shared" si="46"/>
        <v>19822.907226353458</v>
      </c>
      <c r="AB183" s="35">
        <f t="shared" si="47"/>
        <v>67.209999999999994</v>
      </c>
      <c r="AC183" s="35">
        <v>133.52564166666667</v>
      </c>
      <c r="AD183" s="36">
        <f t="shared" si="56"/>
        <v>67.209999999999994</v>
      </c>
      <c r="AE183" s="37">
        <f t="shared" si="48"/>
        <v>15987571.136198588</v>
      </c>
      <c r="AG183" s="49">
        <v>9.1534596902941167E-8</v>
      </c>
      <c r="AH183" s="50">
        <f t="shared" si="49"/>
        <v>3.8444530699235291E-3</v>
      </c>
      <c r="AI183" s="51">
        <f t="shared" si="50"/>
        <v>3844.4530699235293</v>
      </c>
      <c r="AJ183" s="8">
        <f t="shared" si="51"/>
        <v>2157.3810717864922</v>
      </c>
      <c r="AK183" s="8">
        <f t="shared" si="52"/>
        <v>326.87591996765036</v>
      </c>
      <c r="AL183" s="37">
        <f t="shared" si="53"/>
        <v>263631.96697230934</v>
      </c>
    </row>
    <row r="184" spans="2:38" x14ac:dyDescent="0.3">
      <c r="B184" s="59"/>
      <c r="C184" s="60"/>
      <c r="L184" s="30" t="s">
        <v>243</v>
      </c>
      <c r="M184" s="31">
        <v>1.1960784313725489E-7</v>
      </c>
      <c r="N184">
        <v>143.19999999999999</v>
      </c>
      <c r="O184" s="8">
        <v>33581</v>
      </c>
      <c r="P184" s="32">
        <v>1</v>
      </c>
      <c r="Q184" s="33">
        <f t="shared" si="40"/>
        <v>0</v>
      </c>
      <c r="R184" s="8">
        <f t="shared" si="41"/>
        <v>0</v>
      </c>
      <c r="S184" s="8">
        <v>69360</v>
      </c>
      <c r="T184" s="8">
        <f t="shared" si="42"/>
        <v>5780</v>
      </c>
      <c r="U184" s="2">
        <f t="shared" si="43"/>
        <v>5.0235294117647053E-3</v>
      </c>
      <c r="V184" s="8">
        <f t="shared" si="54"/>
        <v>5023.5294117647054</v>
      </c>
      <c r="W184" s="8">
        <f t="shared" si="44"/>
        <v>350.8051265198817</v>
      </c>
      <c r="X184" s="32" t="str">
        <f t="shared" si="45"/>
        <v>N.A.</v>
      </c>
      <c r="Y184" s="8">
        <f t="shared" si="55"/>
        <v>0</v>
      </c>
      <c r="Z184">
        <v>3.45</v>
      </c>
      <c r="AA184" s="8">
        <f t="shared" si="46"/>
        <v>0</v>
      </c>
      <c r="AB184" s="35">
        <f t="shared" si="47"/>
        <v>398.82000000000005</v>
      </c>
      <c r="AC184" s="35">
        <v>47.081099999999999</v>
      </c>
      <c r="AD184" s="36">
        <f t="shared" si="56"/>
        <v>47.081099999999999</v>
      </c>
      <c r="AE184" s="37">
        <f t="shared" si="48"/>
        <v>0</v>
      </c>
      <c r="AG184" s="49">
        <v>4.3164190858235292E-8</v>
      </c>
      <c r="AH184" s="50">
        <f t="shared" si="49"/>
        <v>1.8128960160458823E-3</v>
      </c>
      <c r="AI184" s="51">
        <f t="shared" si="50"/>
        <v>1812.8960160458823</v>
      </c>
      <c r="AJ184" s="8">
        <f t="shared" si="51"/>
        <v>126.59888380208676</v>
      </c>
      <c r="AK184" s="8">
        <f t="shared" si="52"/>
        <v>36.695328638286014</v>
      </c>
      <c r="AL184" s="37">
        <f t="shared" si="53"/>
        <v>20731.877245824093</v>
      </c>
    </row>
    <row r="185" spans="2:38" x14ac:dyDescent="0.3">
      <c r="B185" s="59"/>
      <c r="C185" s="60"/>
      <c r="L185" s="30" t="s">
        <v>244</v>
      </c>
      <c r="M185" s="31">
        <v>1.8901960784313726E-6</v>
      </c>
      <c r="N185">
        <v>17.45</v>
      </c>
      <c r="O185" s="8">
        <v>235536</v>
      </c>
      <c r="P185" s="32">
        <v>0.78</v>
      </c>
      <c r="Q185" s="33">
        <f t="shared" si="40"/>
        <v>0.21999999999999997</v>
      </c>
      <c r="R185" s="8">
        <f t="shared" si="41"/>
        <v>51817.919999999991</v>
      </c>
      <c r="S185" s="8">
        <v>6150</v>
      </c>
      <c r="T185" s="8">
        <f t="shared" si="42"/>
        <v>512.5</v>
      </c>
      <c r="U185" s="2">
        <f t="shared" si="43"/>
        <v>7.9388235294117648E-2</v>
      </c>
      <c r="V185" s="8">
        <f t="shared" si="54"/>
        <v>79388.23529411765</v>
      </c>
      <c r="W185" s="8">
        <f t="shared" si="44"/>
        <v>45494.690712961412</v>
      </c>
      <c r="X185" s="32">
        <f t="shared" si="45"/>
        <v>0.87797215158310904</v>
      </c>
      <c r="Y185" s="8">
        <f t="shared" si="55"/>
        <v>45494.690712961412</v>
      </c>
      <c r="Z185" s="34">
        <v>4.0599999999999996</v>
      </c>
      <c r="AA185" s="8">
        <f t="shared" si="46"/>
        <v>11205.588845556998</v>
      </c>
      <c r="AB185" s="35">
        <f t="shared" si="47"/>
        <v>41.614999999999995</v>
      </c>
      <c r="AC185" s="35">
        <v>85.781138999999996</v>
      </c>
      <c r="AD185" s="36">
        <f t="shared" si="56"/>
        <v>41.614999999999995</v>
      </c>
      <c r="AE185" s="37">
        <f t="shared" si="48"/>
        <v>5595846.957694253</v>
      </c>
      <c r="AG185" s="49">
        <v>2.0098322483831373E-8</v>
      </c>
      <c r="AH185" s="50">
        <f t="shared" si="49"/>
        <v>8.4412954432091765E-4</v>
      </c>
      <c r="AI185" s="51">
        <f t="shared" si="50"/>
        <v>844.1295443209176</v>
      </c>
      <c r="AJ185" s="8">
        <f t="shared" si="51"/>
        <v>483.74185920969495</v>
      </c>
      <c r="AK185" s="8">
        <f t="shared" si="52"/>
        <v>119.14824118465394</v>
      </c>
      <c r="AL185" s="37">
        <f t="shared" si="53"/>
        <v>59500.248682792473</v>
      </c>
    </row>
    <row r="186" spans="2:38" x14ac:dyDescent="0.3">
      <c r="B186" s="59"/>
      <c r="C186" s="60"/>
      <c r="L186" s="30" t="s">
        <v>245</v>
      </c>
      <c r="M186" s="31">
        <v>4.2150784313725494E-3</v>
      </c>
      <c r="N186">
        <v>37.65</v>
      </c>
      <c r="O186" s="8">
        <v>33962757</v>
      </c>
      <c r="P186" s="32">
        <v>0.92</v>
      </c>
      <c r="Q186" s="33">
        <f t="shared" si="40"/>
        <v>7.999999999999996E-2</v>
      </c>
      <c r="R186" s="8">
        <f t="shared" si="41"/>
        <v>2717020.5599999987</v>
      </c>
      <c r="S186" s="8">
        <v>61970</v>
      </c>
      <c r="T186" s="8">
        <f t="shared" si="42"/>
        <v>5164.166666666667</v>
      </c>
      <c r="U186" s="2">
        <f t="shared" si="43"/>
        <v>177.03329411764707</v>
      </c>
      <c r="V186" s="8">
        <f t="shared" si="54"/>
        <v>177033294.11764708</v>
      </c>
      <c r="W186" s="8">
        <f t="shared" si="44"/>
        <v>47020795.250371069</v>
      </c>
      <c r="X186" s="32">
        <f t="shared" si="45"/>
        <v>17.306013779436064</v>
      </c>
      <c r="Y186" s="8">
        <f t="shared" si="55"/>
        <v>2717020.5599999987</v>
      </c>
      <c r="Z186">
        <v>3.45</v>
      </c>
      <c r="AA186" s="8">
        <f t="shared" si="46"/>
        <v>787542.19130434736</v>
      </c>
      <c r="AB186" s="35">
        <f t="shared" si="47"/>
        <v>356.32750000000004</v>
      </c>
      <c r="AC186" s="35">
        <v>91.533680772000011</v>
      </c>
      <c r="AD186" s="36">
        <f t="shared" si="56"/>
        <v>91.533680772000011</v>
      </c>
      <c r="AE186" s="37">
        <f t="shared" si="48"/>
        <v>865039626.400002</v>
      </c>
      <c r="AG186" s="49">
        <v>1.5209086532821567E-5</v>
      </c>
      <c r="AH186" s="50">
        <f t="shared" si="49"/>
        <v>0.63878163437850588</v>
      </c>
      <c r="AI186" s="51">
        <f t="shared" si="50"/>
        <v>638781.63437850587</v>
      </c>
      <c r="AJ186" s="8">
        <f t="shared" si="51"/>
        <v>169663.11670079839</v>
      </c>
      <c r="AK186" s="8">
        <f t="shared" si="52"/>
        <v>49177.714985738661</v>
      </c>
      <c r="AL186" s="37">
        <f t="shared" si="53"/>
        <v>54017007.175212041</v>
      </c>
    </row>
    <row r="187" spans="2:38" x14ac:dyDescent="0.3">
      <c r="B187" s="59"/>
      <c r="C187" s="60"/>
      <c r="L187" s="30" t="s">
        <v>246</v>
      </c>
      <c r="M187" s="31">
        <v>3.857294117647059E-4</v>
      </c>
      <c r="N187">
        <v>12.16</v>
      </c>
      <c r="O187" s="8">
        <v>18501984</v>
      </c>
      <c r="P187" s="32">
        <v>0.52</v>
      </c>
      <c r="Q187" s="33">
        <f t="shared" si="40"/>
        <v>0.48</v>
      </c>
      <c r="R187" s="8">
        <f t="shared" si="41"/>
        <v>8880952.3200000003</v>
      </c>
      <c r="S187" s="8">
        <v>4380</v>
      </c>
      <c r="T187" s="8">
        <f t="shared" si="42"/>
        <v>365</v>
      </c>
      <c r="U187" s="2">
        <f t="shared" si="43"/>
        <v>16.200635294117649</v>
      </c>
      <c r="V187" s="8">
        <f t="shared" si="54"/>
        <v>16200635.29411765</v>
      </c>
      <c r="W187" s="8">
        <f t="shared" si="44"/>
        <v>13322890.866873067</v>
      </c>
      <c r="X187" s="32">
        <f t="shared" si="45"/>
        <v>1.500164665547159</v>
      </c>
      <c r="Y187" s="8">
        <f t="shared" si="55"/>
        <v>8880952.3200000003</v>
      </c>
      <c r="Z187" s="34">
        <v>8.66</v>
      </c>
      <c r="AA187" s="8">
        <f t="shared" si="46"/>
        <v>1025514.1247113164</v>
      </c>
      <c r="AB187" s="35">
        <f t="shared" si="47"/>
        <v>63.217999999999996</v>
      </c>
      <c r="AC187" s="35">
        <v>39.844541200000002</v>
      </c>
      <c r="AD187" s="36">
        <f t="shared" si="56"/>
        <v>39.844541200000002</v>
      </c>
      <c r="AE187" s="37">
        <f t="shared" si="48"/>
        <v>490333677.51890385</v>
      </c>
      <c r="AG187" s="49">
        <v>3.0713800419023529E-6</v>
      </c>
      <c r="AH187" s="50">
        <f t="shared" si="49"/>
        <v>0.12899796175989883</v>
      </c>
      <c r="AI187" s="51">
        <f t="shared" si="50"/>
        <v>128997.96175989883</v>
      </c>
      <c r="AJ187" s="8">
        <f t="shared" si="51"/>
        <v>106083.85013149574</v>
      </c>
      <c r="AK187" s="8">
        <f t="shared" si="52"/>
        <v>12249.86722072699</v>
      </c>
      <c r="AL187" s="37">
        <f t="shared" si="53"/>
        <v>5857084.070049433</v>
      </c>
    </row>
    <row r="188" spans="2:38" x14ac:dyDescent="0.3">
      <c r="B188" s="59"/>
      <c r="C188" s="60"/>
      <c r="L188" s="30" t="s">
        <v>247</v>
      </c>
      <c r="M188" s="31">
        <v>1.5190980392156862E-4</v>
      </c>
      <c r="N188">
        <v>86.36</v>
      </c>
      <c r="O188" s="8">
        <v>6736216</v>
      </c>
      <c r="P188" s="32">
        <v>0.73</v>
      </c>
      <c r="Q188" s="33">
        <f t="shared" si="40"/>
        <v>0.27</v>
      </c>
      <c r="R188" s="8">
        <f t="shared" si="41"/>
        <v>1818778.32</v>
      </c>
      <c r="S188" s="8">
        <v>24980</v>
      </c>
      <c r="T188" s="8">
        <f t="shared" si="42"/>
        <v>2081.6666666666665</v>
      </c>
      <c r="U188" s="2">
        <f t="shared" si="43"/>
        <v>6.3802117647058818</v>
      </c>
      <c r="V188" s="8">
        <f t="shared" si="54"/>
        <v>6380211.7647058815</v>
      </c>
      <c r="W188" s="8">
        <f t="shared" si="44"/>
        <v>738792.46928044013</v>
      </c>
      <c r="X188" s="32">
        <f t="shared" si="45"/>
        <v>0.40620259278241239</v>
      </c>
      <c r="Y188" s="8">
        <f t="shared" si="55"/>
        <v>738792.46928044013</v>
      </c>
      <c r="Z188" s="34">
        <v>2.85</v>
      </c>
      <c r="AA188" s="8">
        <f t="shared" si="46"/>
        <v>259225.42781769828</v>
      </c>
      <c r="AB188" s="35">
        <f t="shared" si="47"/>
        <v>118.655</v>
      </c>
      <c r="AC188" s="35">
        <v>15.362877436833333</v>
      </c>
      <c r="AD188" s="36">
        <f t="shared" si="56"/>
        <v>15.362877436833333</v>
      </c>
      <c r="AE188" s="37">
        <f t="shared" si="48"/>
        <v>47789381.712887816</v>
      </c>
      <c r="AG188" s="49">
        <v>4.5556678830529412E-6</v>
      </c>
      <c r="AH188" s="50">
        <f t="shared" si="49"/>
        <v>0.19133805108822352</v>
      </c>
      <c r="AI188" s="51">
        <f t="shared" si="50"/>
        <v>191338.05108822352</v>
      </c>
      <c r="AJ188" s="8">
        <f t="shared" si="51"/>
        <v>22155.865109798924</v>
      </c>
      <c r="AK188" s="8">
        <f t="shared" si="52"/>
        <v>7773.987757824184</v>
      </c>
      <c r="AL188" s="37">
        <f t="shared" si="53"/>
        <v>1433169.8534267484</v>
      </c>
    </row>
    <row r="189" spans="2:38" x14ac:dyDescent="0.3">
      <c r="B189" s="59"/>
      <c r="C189" s="60"/>
      <c r="L189" s="30" t="s">
        <v>248</v>
      </c>
      <c r="M189" s="31">
        <v>8.9215686274509805E-7</v>
      </c>
      <c r="N189">
        <v>20.09</v>
      </c>
      <c r="O189" s="8">
        <v>130418</v>
      </c>
      <c r="P189" s="32">
        <v>0.44</v>
      </c>
      <c r="Q189" s="33">
        <f t="shared" si="40"/>
        <v>0.56000000000000005</v>
      </c>
      <c r="R189" s="8">
        <f t="shared" si="41"/>
        <v>73034.080000000002</v>
      </c>
      <c r="S189" s="8">
        <v>29630</v>
      </c>
      <c r="T189" s="8">
        <f t="shared" si="42"/>
        <v>2469.1666666666665</v>
      </c>
      <c r="U189" s="2">
        <f t="shared" si="43"/>
        <v>3.7470588235294117E-2</v>
      </c>
      <c r="V189" s="8">
        <f t="shared" si="54"/>
        <v>37470.588235294119</v>
      </c>
      <c r="W189" s="8">
        <f t="shared" si="44"/>
        <v>18651.362984218078</v>
      </c>
      <c r="X189" s="32">
        <f t="shared" si="45"/>
        <v>0.25537889960711596</v>
      </c>
      <c r="Y189" s="8">
        <f t="shared" si="55"/>
        <v>18651.362984218078</v>
      </c>
      <c r="Z189">
        <v>3.45</v>
      </c>
      <c r="AA189" s="8">
        <f t="shared" si="46"/>
        <v>5406.192169338573</v>
      </c>
      <c r="AB189" s="35">
        <f t="shared" si="47"/>
        <v>170.3725</v>
      </c>
      <c r="AC189" s="35">
        <v>108.50982814499997</v>
      </c>
      <c r="AD189" s="36">
        <f t="shared" si="56"/>
        <v>108.50982814499997</v>
      </c>
      <c r="AE189" s="37">
        <f t="shared" si="48"/>
        <v>7039499.7985652778</v>
      </c>
      <c r="AG189" s="49">
        <v>2.6210843432039215E-8</v>
      </c>
      <c r="AH189" s="50">
        <f t="shared" si="49"/>
        <v>1.100855424145647E-3</v>
      </c>
      <c r="AI189" s="51">
        <f t="shared" si="50"/>
        <v>1100.855424145647</v>
      </c>
      <c r="AJ189" s="8">
        <f t="shared" si="51"/>
        <v>547.9618835966387</v>
      </c>
      <c r="AK189" s="8">
        <f t="shared" si="52"/>
        <v>158.82953147728657</v>
      </c>
      <c r="AL189" s="37">
        <f t="shared" si="53"/>
        <v>206814.78197941475</v>
      </c>
    </row>
    <row r="190" spans="2:38" x14ac:dyDescent="0.3">
      <c r="B190" s="59"/>
      <c r="C190" s="60"/>
      <c r="L190" s="30" t="s">
        <v>249</v>
      </c>
      <c r="M190" s="31">
        <v>1.4066666666666668E-4</v>
      </c>
      <c r="N190">
        <v>7.24</v>
      </c>
      <c r="O190" s="8">
        <v>8642022</v>
      </c>
      <c r="P190" s="32">
        <v>0.45</v>
      </c>
      <c r="Q190" s="33">
        <f t="shared" si="40"/>
        <v>0.55000000000000004</v>
      </c>
      <c r="R190" s="8">
        <f t="shared" si="41"/>
        <v>4753112.1000000006</v>
      </c>
      <c r="S190" s="8">
        <v>3110</v>
      </c>
      <c r="T190" s="8">
        <f t="shared" si="42"/>
        <v>259.16666666666669</v>
      </c>
      <c r="U190" s="2">
        <f t="shared" si="43"/>
        <v>5.9080000000000004</v>
      </c>
      <c r="V190" s="8">
        <f t="shared" si="54"/>
        <v>5908000</v>
      </c>
      <c r="W190" s="8">
        <f t="shared" si="44"/>
        <v>8160220.9944751384</v>
      </c>
      <c r="X190" s="32">
        <f t="shared" si="45"/>
        <v>1.7168164400067774</v>
      </c>
      <c r="Y190" s="8">
        <f t="shared" si="55"/>
        <v>4753112.1000000006</v>
      </c>
      <c r="Z190" s="34">
        <v>5.29</v>
      </c>
      <c r="AA190" s="8">
        <f t="shared" si="46"/>
        <v>898508.90359168255</v>
      </c>
      <c r="AB190" s="35">
        <f t="shared" si="47"/>
        <v>27.419833333333333</v>
      </c>
      <c r="AC190" s="35">
        <v>75.80127916666666</v>
      </c>
      <c r="AD190" s="36">
        <f t="shared" si="56"/>
        <v>27.419833333333333</v>
      </c>
      <c r="AE190" s="37">
        <f t="shared" si="48"/>
        <v>295643572.62</v>
      </c>
      <c r="AG190" s="49">
        <v>1.3991774822866863E-6</v>
      </c>
      <c r="AH190" s="50">
        <f t="shared" si="49"/>
        <v>5.8765454256040822E-2</v>
      </c>
      <c r="AI190" s="51">
        <f t="shared" si="50"/>
        <v>58765.454256040823</v>
      </c>
      <c r="AJ190" s="8">
        <f t="shared" si="51"/>
        <v>81167.75449729395</v>
      </c>
      <c r="AK190" s="8">
        <f t="shared" si="52"/>
        <v>15343.620887957268</v>
      </c>
      <c r="AL190" s="37">
        <f t="shared" si="53"/>
        <v>5048634.3297316842</v>
      </c>
    </row>
    <row r="191" spans="2:38" x14ac:dyDescent="0.3">
      <c r="B191" s="59"/>
      <c r="C191" s="60"/>
      <c r="L191" s="30" t="s">
        <v>250</v>
      </c>
      <c r="M191" s="31">
        <v>1.4098039215686274E-6</v>
      </c>
      <c r="N191">
        <v>134.43</v>
      </c>
      <c r="O191" s="8">
        <v>5832387</v>
      </c>
      <c r="P191" s="32" t="s">
        <v>50</v>
      </c>
      <c r="Q191" s="33" t="str">
        <f t="shared" si="40"/>
        <v>N.A.</v>
      </c>
      <c r="R191" s="8" t="str">
        <f t="shared" si="41"/>
        <v>N.A.</v>
      </c>
      <c r="S191" s="8">
        <v>114720</v>
      </c>
      <c r="T191" s="8">
        <f t="shared" si="42"/>
        <v>9560</v>
      </c>
      <c r="U191" s="2">
        <f t="shared" si="43"/>
        <v>5.9211764705882353E-2</v>
      </c>
      <c r="V191" s="8">
        <f t="shared" si="54"/>
        <v>59211.76470588235</v>
      </c>
      <c r="W191" s="8">
        <f t="shared" si="44"/>
        <v>4404.6540731891946</v>
      </c>
      <c r="X191" s="32" t="str">
        <f t="shared" si="45"/>
        <v>N.A.</v>
      </c>
      <c r="Y191" s="8" t="str">
        <f t="shared" si="55"/>
        <v>N.A.</v>
      </c>
      <c r="Z191" s="34">
        <v>2.95</v>
      </c>
      <c r="AA191" s="8" t="str">
        <f t="shared" si="46"/>
        <v>N.A.</v>
      </c>
      <c r="AB191" s="35">
        <f t="shared" si="47"/>
        <v>564.04000000000008</v>
      </c>
      <c r="AC191" s="35">
        <v>39.368284415999995</v>
      </c>
      <c r="AD191" s="36">
        <f t="shared" si="56"/>
        <v>39.368284415999995</v>
      </c>
      <c r="AE191" s="37" t="str">
        <f t="shared" si="48"/>
        <v>N.A.</v>
      </c>
      <c r="AG191" s="49">
        <v>8.9036047581118425E-7</v>
      </c>
      <c r="AH191" s="50">
        <f t="shared" si="49"/>
        <v>3.7395139984069736E-2</v>
      </c>
      <c r="AI191" s="51">
        <f t="shared" si="50"/>
        <v>37395.139984069734</v>
      </c>
      <c r="AJ191" s="8">
        <f t="shared" si="51"/>
        <v>2781.7555593297429</v>
      </c>
      <c r="AK191" s="8">
        <f t="shared" si="52"/>
        <v>942.96798621347216</v>
      </c>
      <c r="AL191" s="37">
        <f t="shared" si="53"/>
        <v>445476.38251721679</v>
      </c>
    </row>
    <row r="192" spans="2:38" x14ac:dyDescent="0.3">
      <c r="B192" s="59"/>
      <c r="C192" s="60"/>
      <c r="L192" s="30" t="s">
        <v>251</v>
      </c>
      <c r="M192" s="31">
        <v>6.6666666666666668E-8</v>
      </c>
      <c r="N192">
        <v>18.170000000000002</v>
      </c>
      <c r="O192" s="8">
        <v>43350</v>
      </c>
      <c r="P192" s="32">
        <v>1</v>
      </c>
      <c r="Q192" s="33">
        <f t="shared" si="40"/>
        <v>0</v>
      </c>
      <c r="R192" s="8">
        <f t="shared" si="41"/>
        <v>0</v>
      </c>
      <c r="S192" s="8">
        <v>0</v>
      </c>
      <c r="T192" s="8">
        <f t="shared" si="42"/>
        <v>0</v>
      </c>
      <c r="U192" s="2">
        <f t="shared" si="43"/>
        <v>2.8E-3</v>
      </c>
      <c r="V192" s="8">
        <f t="shared" si="54"/>
        <v>2800</v>
      </c>
      <c r="W192" s="8">
        <f t="shared" si="44"/>
        <v>1541.0016510731975</v>
      </c>
      <c r="X192" s="32" t="str">
        <f t="shared" si="45"/>
        <v>N.A.</v>
      </c>
      <c r="Y192" s="8">
        <f t="shared" si="55"/>
        <v>0</v>
      </c>
      <c r="Z192" s="34">
        <v>2.58</v>
      </c>
      <c r="AA192" s="8">
        <f t="shared" si="46"/>
        <v>0</v>
      </c>
      <c r="AB192" s="35">
        <f t="shared" si="47"/>
        <v>0</v>
      </c>
      <c r="AC192" s="35">
        <v>115</v>
      </c>
      <c r="AD192" s="36">
        <f t="shared" si="56"/>
        <v>115</v>
      </c>
      <c r="AE192" s="37">
        <f t="shared" si="48"/>
        <v>0</v>
      </c>
      <c r="AG192" s="49">
        <v>4.877286537258823E-8</v>
      </c>
      <c r="AH192" s="50">
        <f t="shared" si="49"/>
        <v>2.0484603456487056E-3</v>
      </c>
      <c r="AI192" s="51">
        <f t="shared" si="50"/>
        <v>2048.4603456487057</v>
      </c>
      <c r="AJ192" s="8">
        <f t="shared" si="51"/>
        <v>1127.3859910009387</v>
      </c>
      <c r="AK192" s="8">
        <f t="shared" si="52"/>
        <v>436.9713143414491</v>
      </c>
      <c r="AL192" s="37">
        <f t="shared" si="53"/>
        <v>603020.4137911998</v>
      </c>
    </row>
    <row r="193" spans="2:38" x14ac:dyDescent="0.3">
      <c r="B193" s="59"/>
      <c r="C193" s="60"/>
      <c r="L193" s="30" t="s">
        <v>252</v>
      </c>
      <c r="M193" s="31">
        <v>9.6147058823529407E-5</v>
      </c>
      <c r="N193">
        <v>145.19</v>
      </c>
      <c r="O193" s="8">
        <v>5506760</v>
      </c>
      <c r="P193" s="32">
        <v>0.54</v>
      </c>
      <c r="Q193" s="33">
        <f t="shared" si="40"/>
        <v>0.45999999999999996</v>
      </c>
      <c r="R193" s="8">
        <f t="shared" si="41"/>
        <v>2533109.5999999996</v>
      </c>
      <c r="S193" s="8" t="s">
        <v>50</v>
      </c>
      <c r="T193" s="8" t="str">
        <f t="shared" si="42"/>
        <v>N.A.</v>
      </c>
      <c r="U193" s="2">
        <f t="shared" si="43"/>
        <v>4.038176470588235</v>
      </c>
      <c r="V193" s="8">
        <f t="shared" si="54"/>
        <v>4038176.4705882352</v>
      </c>
      <c r="W193" s="8">
        <f t="shared" si="44"/>
        <v>278130.48216738307</v>
      </c>
      <c r="X193" s="32">
        <f t="shared" si="45"/>
        <v>0.10979804512500491</v>
      </c>
      <c r="Y193" s="8">
        <f t="shared" si="55"/>
        <v>278130.48216738307</v>
      </c>
      <c r="Z193" s="34">
        <v>2.9</v>
      </c>
      <c r="AA193" s="8">
        <f t="shared" si="46"/>
        <v>95907.062816338992</v>
      </c>
      <c r="AB193" s="35" t="str">
        <f t="shared" si="47"/>
        <v>N.A.</v>
      </c>
      <c r="AC193" s="35">
        <v>17.1204</v>
      </c>
      <c r="AD193" s="36">
        <f t="shared" si="56"/>
        <v>17.1204</v>
      </c>
      <c r="AE193" s="37">
        <f t="shared" si="48"/>
        <v>19703607.338890202</v>
      </c>
      <c r="AG193" s="49">
        <v>3.5399732469686276E-6</v>
      </c>
      <c r="AH193" s="50">
        <f t="shared" si="49"/>
        <v>0.14867887637268237</v>
      </c>
      <c r="AI193" s="51">
        <f t="shared" si="50"/>
        <v>148678.87637268237</v>
      </c>
      <c r="AJ193" s="8">
        <f t="shared" si="51"/>
        <v>10240.297291320503</v>
      </c>
      <c r="AK193" s="8">
        <f t="shared" si="52"/>
        <v>3531.13699700707</v>
      </c>
      <c r="AL193" s="37">
        <f t="shared" si="53"/>
        <v>725453.7341227181</v>
      </c>
    </row>
    <row r="194" spans="2:38" x14ac:dyDescent="0.3">
      <c r="B194" s="59"/>
      <c r="C194" s="60"/>
      <c r="L194" s="30" t="s">
        <v>253</v>
      </c>
      <c r="M194" s="31">
        <v>3.9750980392156866E-5</v>
      </c>
      <c r="N194">
        <v>90.4</v>
      </c>
      <c r="O194" s="8">
        <v>2118697</v>
      </c>
      <c r="P194" s="32">
        <v>0.55000000000000004</v>
      </c>
      <c r="Q194" s="33">
        <f t="shared" si="40"/>
        <v>0.44999999999999996</v>
      </c>
      <c r="R194" s="8">
        <f t="shared" si="41"/>
        <v>953413.64999999991</v>
      </c>
      <c r="S194" s="8">
        <v>50170</v>
      </c>
      <c r="T194" s="8">
        <f t="shared" si="42"/>
        <v>4180.833333333333</v>
      </c>
      <c r="U194" s="2">
        <f t="shared" si="43"/>
        <v>1.6695411764705883</v>
      </c>
      <c r="V194" s="8">
        <f t="shared" si="54"/>
        <v>1669541.1764705882</v>
      </c>
      <c r="W194" s="8">
        <f t="shared" si="44"/>
        <v>184683.75845913586</v>
      </c>
      <c r="X194" s="32">
        <f t="shared" si="45"/>
        <v>0.19370790260778822</v>
      </c>
      <c r="Y194" s="8">
        <f t="shared" si="55"/>
        <v>184683.75845913586</v>
      </c>
      <c r="Z194" s="34">
        <v>2.4700000000000002</v>
      </c>
      <c r="AA194" s="8">
        <f t="shared" si="46"/>
        <v>74770.752412605609</v>
      </c>
      <c r="AB194" s="35">
        <f t="shared" si="47"/>
        <v>206.53316666666666</v>
      </c>
      <c r="AC194" s="35">
        <v>40.290899687500001</v>
      </c>
      <c r="AD194" s="36">
        <f t="shared" si="56"/>
        <v>40.290899687500001</v>
      </c>
      <c r="AE194" s="37">
        <f t="shared" si="48"/>
        <v>36150970.620182298</v>
      </c>
      <c r="AG194" s="49">
        <v>1.5780619016446862E-6</v>
      </c>
      <c r="AH194" s="50">
        <f t="shared" si="49"/>
        <v>6.6278599869076818E-2</v>
      </c>
      <c r="AI194" s="51">
        <f t="shared" si="50"/>
        <v>66278.599869076817</v>
      </c>
      <c r="AJ194" s="8">
        <f t="shared" si="51"/>
        <v>7331.7035253403556</v>
      </c>
      <c r="AK194" s="8">
        <f t="shared" si="52"/>
        <v>2968.3010224050022</v>
      </c>
      <c r="AL194" s="37">
        <f t="shared" si="53"/>
        <v>1435146.2248322836</v>
      </c>
    </row>
    <row r="195" spans="2:38" x14ac:dyDescent="0.3">
      <c r="B195" s="59"/>
      <c r="C195" s="60"/>
      <c r="L195" s="30" t="s">
        <v>254</v>
      </c>
      <c r="M195" s="31">
        <v>5.6658823529411764E-5</v>
      </c>
      <c r="N195">
        <v>11.54</v>
      </c>
      <c r="O195" s="8">
        <v>819198</v>
      </c>
      <c r="P195" s="32">
        <v>0.23</v>
      </c>
      <c r="Q195" s="33">
        <f t="shared" si="40"/>
        <v>0.77</v>
      </c>
      <c r="R195" s="8">
        <f t="shared" si="41"/>
        <v>630782.46</v>
      </c>
      <c r="S195" s="8">
        <v>2710</v>
      </c>
      <c r="T195" s="8">
        <f t="shared" si="42"/>
        <v>225.83333333333334</v>
      </c>
      <c r="U195" s="2">
        <f t="shared" si="43"/>
        <v>2.3796705882352942</v>
      </c>
      <c r="V195" s="8">
        <f t="shared" si="54"/>
        <v>2379670.588235294</v>
      </c>
      <c r="W195" s="8">
        <f t="shared" si="44"/>
        <v>2062106.2289733917</v>
      </c>
      <c r="X195" s="32">
        <f t="shared" si="45"/>
        <v>3.2691242381301975</v>
      </c>
      <c r="Y195" s="8">
        <f t="shared" si="55"/>
        <v>630782.46</v>
      </c>
      <c r="Z195">
        <v>3.45</v>
      </c>
      <c r="AA195" s="8">
        <f t="shared" si="46"/>
        <v>182835.49565217388</v>
      </c>
      <c r="AB195" s="35">
        <f t="shared" si="47"/>
        <v>15.582500000000001</v>
      </c>
      <c r="AC195" s="35">
        <v>457.84</v>
      </c>
      <c r="AD195" s="36">
        <f t="shared" si="56"/>
        <v>15.582500000000001</v>
      </c>
      <c r="AE195" s="37">
        <f t="shared" si="48"/>
        <v>34188409.331999995</v>
      </c>
      <c r="AG195" s="49">
        <v>7.4183310581054897E-8</v>
      </c>
      <c r="AH195" s="50">
        <f t="shared" si="49"/>
        <v>3.1156990444043057E-3</v>
      </c>
      <c r="AI195" s="51">
        <f t="shared" si="50"/>
        <v>3115.6990444043058</v>
      </c>
      <c r="AJ195" s="8">
        <f t="shared" si="51"/>
        <v>2699.912516814823</v>
      </c>
      <c r="AK195" s="8">
        <f t="shared" si="52"/>
        <v>782.58333820719508</v>
      </c>
      <c r="AL195" s="37">
        <f t="shared" si="53"/>
        <v>146335.25841136341</v>
      </c>
    </row>
    <row r="196" spans="2:38" x14ac:dyDescent="0.3">
      <c r="B196" s="59"/>
      <c r="C196" s="60"/>
      <c r="L196" s="30" t="s">
        <v>255</v>
      </c>
      <c r="M196" s="31">
        <v>1.2503078431372549E-3</v>
      </c>
      <c r="N196">
        <v>6.64</v>
      </c>
      <c r="O196" s="8">
        <v>19009151</v>
      </c>
      <c r="P196" s="32">
        <v>0.46</v>
      </c>
      <c r="Q196" s="33">
        <f t="shared" si="40"/>
        <v>0.54</v>
      </c>
      <c r="R196" s="8">
        <f t="shared" si="41"/>
        <v>10264941.540000001</v>
      </c>
      <c r="S196" s="8">
        <v>1480</v>
      </c>
      <c r="T196" s="8">
        <f t="shared" si="42"/>
        <v>123.33333333333333</v>
      </c>
      <c r="U196" s="2">
        <f t="shared" si="43"/>
        <v>52.512929411764702</v>
      </c>
      <c r="V196" s="8">
        <f t="shared" si="54"/>
        <v>52512929.411764704</v>
      </c>
      <c r="W196" s="8">
        <f t="shared" si="44"/>
        <v>79085737.065910712</v>
      </c>
      <c r="X196" s="32">
        <f t="shared" si="45"/>
        <v>7.7044508005946915</v>
      </c>
      <c r="Y196" s="8">
        <f t="shared" si="55"/>
        <v>10264941.540000001</v>
      </c>
      <c r="Z196" s="34">
        <v>6.16</v>
      </c>
      <c r="AA196" s="8">
        <f t="shared" si="46"/>
        <v>1666386.6136363638</v>
      </c>
      <c r="AB196" s="35">
        <f t="shared" si="47"/>
        <v>15.194666666666668</v>
      </c>
      <c r="AC196" s="35">
        <v>54.583333333333329</v>
      </c>
      <c r="AD196" s="36">
        <f t="shared" si="56"/>
        <v>15.194666666666668</v>
      </c>
      <c r="AE196" s="37">
        <f t="shared" si="48"/>
        <v>303842269.58400005</v>
      </c>
      <c r="AG196" s="49">
        <v>2.8456367874712943E-6</v>
      </c>
      <c r="AH196" s="50">
        <f t="shared" si="49"/>
        <v>0.11951674507379435</v>
      </c>
      <c r="AI196" s="51">
        <f t="shared" si="50"/>
        <v>119516.74507379436</v>
      </c>
      <c r="AJ196" s="8">
        <f t="shared" si="51"/>
        <v>179995.09800270235</v>
      </c>
      <c r="AK196" s="8">
        <f t="shared" si="52"/>
        <v>29219.983441997134</v>
      </c>
      <c r="AL196" s="37">
        <f t="shared" si="53"/>
        <v>5327854.9008799903</v>
      </c>
    </row>
    <row r="197" spans="2:38" x14ac:dyDescent="0.3">
      <c r="B197" s="59"/>
      <c r="C197" s="60"/>
      <c r="L197" s="30" t="s">
        <v>256</v>
      </c>
      <c r="M197" s="31">
        <v>2.390372549019608E-3</v>
      </c>
      <c r="N197">
        <v>42.42</v>
      </c>
      <c r="O197" s="8">
        <v>64007187</v>
      </c>
      <c r="P197" s="32">
        <v>0.66</v>
      </c>
      <c r="Q197" s="33">
        <f t="shared" si="40"/>
        <v>0.33999999999999997</v>
      </c>
      <c r="R197" s="8">
        <f t="shared" si="41"/>
        <v>21762443.579999998</v>
      </c>
      <c r="S197" s="8">
        <v>14450</v>
      </c>
      <c r="T197" s="8">
        <f t="shared" si="42"/>
        <v>1204.1666666666667</v>
      </c>
      <c r="U197" s="2">
        <f t="shared" si="43"/>
        <v>100.39564705882353</v>
      </c>
      <c r="V197" s="8">
        <f t="shared" si="54"/>
        <v>100395647.05882353</v>
      </c>
      <c r="W197" s="8">
        <f t="shared" si="44"/>
        <v>23667054.940788195</v>
      </c>
      <c r="X197" s="32">
        <f t="shared" si="45"/>
        <v>1.0875182675965012</v>
      </c>
      <c r="Y197" s="8">
        <f t="shared" si="55"/>
        <v>21762443.579999998</v>
      </c>
      <c r="Z197" s="34">
        <v>3.36</v>
      </c>
      <c r="AA197" s="8">
        <f t="shared" si="46"/>
        <v>6476917.7321428573</v>
      </c>
      <c r="AB197" s="35">
        <f t="shared" si="47"/>
        <v>80.92</v>
      </c>
      <c r="AC197" s="35">
        <v>48.238281290000003</v>
      </c>
      <c r="AD197" s="36">
        <f t="shared" si="56"/>
        <v>48.238281290000003</v>
      </c>
      <c r="AE197" s="37">
        <f t="shared" si="48"/>
        <v>3749224553.4635525</v>
      </c>
      <c r="AG197" s="49">
        <v>2.9644435451550783E-5</v>
      </c>
      <c r="AH197" s="50">
        <f t="shared" si="49"/>
        <v>1.2450662889651329</v>
      </c>
      <c r="AI197" s="51">
        <f t="shared" si="50"/>
        <v>1245066.288965133</v>
      </c>
      <c r="AJ197" s="8">
        <f t="shared" si="51"/>
        <v>293509.26189654239</v>
      </c>
      <c r="AK197" s="8">
        <f t="shared" si="52"/>
        <v>87353.946993018573</v>
      </c>
      <c r="AL197" s="37">
        <f t="shared" si="53"/>
        <v>50565651.202091753</v>
      </c>
    </row>
    <row r="198" spans="2:38" x14ac:dyDescent="0.3">
      <c r="B198" s="59"/>
      <c r="C198" s="60"/>
      <c r="L198" s="30" t="s">
        <v>257</v>
      </c>
      <c r="M198" s="31">
        <v>1.9552941176470589E-4</v>
      </c>
      <c r="N198">
        <v>172.53</v>
      </c>
      <c r="O198" s="8">
        <v>51717590</v>
      </c>
      <c r="P198" s="32">
        <v>0.82</v>
      </c>
      <c r="Q198" s="33">
        <f t="shared" si="40"/>
        <v>0.18000000000000005</v>
      </c>
      <c r="R198" s="8">
        <f t="shared" si="41"/>
        <v>9309166.200000003</v>
      </c>
      <c r="S198" s="8">
        <v>51540</v>
      </c>
      <c r="T198" s="8">
        <f t="shared" si="42"/>
        <v>4295</v>
      </c>
      <c r="U198" s="2">
        <f t="shared" si="43"/>
        <v>8.2122352941176473</v>
      </c>
      <c r="V198" s="8">
        <f t="shared" si="54"/>
        <v>8212235.2941176472</v>
      </c>
      <c r="W198" s="8">
        <f t="shared" si="44"/>
        <v>475988.83058700792</v>
      </c>
      <c r="X198" s="32">
        <f t="shared" si="45"/>
        <v>5.1131199117167743E-2</v>
      </c>
      <c r="Y198" s="8">
        <f t="shared" si="55"/>
        <v>475988.83058700792</v>
      </c>
      <c r="Z198" s="34">
        <v>2.34</v>
      </c>
      <c r="AA198" s="8">
        <f t="shared" si="46"/>
        <v>203414.03016538802</v>
      </c>
      <c r="AB198" s="35">
        <f t="shared" si="47"/>
        <v>201.006</v>
      </c>
      <c r="AC198" s="35">
        <v>25.993964424999998</v>
      </c>
      <c r="AD198" s="36">
        <f t="shared" si="56"/>
        <v>25.993964424999998</v>
      </c>
      <c r="AE198" s="37">
        <f t="shared" si="48"/>
        <v>63450444.763979673</v>
      </c>
      <c r="AG198" s="49">
        <v>2.445766236792745E-5</v>
      </c>
      <c r="AH198" s="50">
        <f t="shared" si="49"/>
        <v>1.027221819452953</v>
      </c>
      <c r="AI198" s="51">
        <f t="shared" si="50"/>
        <v>1027221.8194529529</v>
      </c>
      <c r="AJ198" s="8">
        <f t="shared" si="51"/>
        <v>59538.736419924244</v>
      </c>
      <c r="AK198" s="8">
        <f t="shared" si="52"/>
        <v>25443.904452959079</v>
      </c>
      <c r="AL198" s="37">
        <f t="shared" si="53"/>
        <v>7936655.3661998082</v>
      </c>
    </row>
    <row r="199" spans="2:38" x14ac:dyDescent="0.3">
      <c r="B199" s="59"/>
      <c r="C199" s="60"/>
      <c r="L199" s="30" t="s">
        <v>258</v>
      </c>
      <c r="M199" s="31">
        <v>1.2633901960784314E-3</v>
      </c>
      <c r="N199">
        <v>7.47</v>
      </c>
      <c r="O199" s="8">
        <v>11943408</v>
      </c>
      <c r="P199" s="32">
        <v>0.27</v>
      </c>
      <c r="Q199" s="33">
        <f t="shared" ref="Q199:Q235" si="57">IFERROR(1-P199,"N.A.")</f>
        <v>0.73</v>
      </c>
      <c r="R199" s="8">
        <f t="shared" ref="R199:R235" si="58">IFERROR(O199*Q199,"N.A.")</f>
        <v>8718687.8399999999</v>
      </c>
      <c r="S199" s="8">
        <v>0</v>
      </c>
      <c r="T199" s="8">
        <f t="shared" ref="T199:T235" si="59">IFERROR(S199/12,"N.A.")</f>
        <v>0</v>
      </c>
      <c r="U199" s="2">
        <f t="shared" ref="U199:U235" si="60">IFERROR($C$7*M199,"N.A.")</f>
        <v>53.062388235294115</v>
      </c>
      <c r="V199" s="8">
        <f t="shared" si="54"/>
        <v>53062388.235294119</v>
      </c>
      <c r="W199" s="8">
        <f t="shared" ref="W199:W235" si="61">IFERROR(IF(N199&lt;=$C$11,V199/$C$11*$C$10,V199/N199*$C$10),"N.A.")</f>
        <v>71033986.928104579</v>
      </c>
      <c r="X199" s="32">
        <f t="shared" ref="X199:X235" si="62">IFERROR(W199/R199,"N.A.")</f>
        <v>8.1473254039686527</v>
      </c>
      <c r="Y199" s="8">
        <f t="shared" si="55"/>
        <v>8718687.8399999999</v>
      </c>
      <c r="Z199" s="34">
        <v>5.98</v>
      </c>
      <c r="AA199" s="8">
        <f t="shared" ref="AA199:AA235" si="63">IFERROR(Y199/Z199,"N.A.")</f>
        <v>1457974.5551839464</v>
      </c>
      <c r="AB199" s="35">
        <f t="shared" ref="AB199:AB235" si="64">IFERROR(T199*$C$12*Z199,"N.A.")</f>
        <v>0</v>
      </c>
      <c r="AC199" s="35" t="s">
        <v>50</v>
      </c>
      <c r="AD199" s="36" t="s">
        <v>50</v>
      </c>
      <c r="AE199" s="37" t="str">
        <f t="shared" ref="AE199:AE235" si="65">IFERROR(AA199*AD199*12,"N.A.")</f>
        <v>N.A.</v>
      </c>
      <c r="AG199" s="49">
        <v>1.3065778855235293E-6</v>
      </c>
      <c r="AH199" s="50">
        <f t="shared" ref="AH199:AH235" si="66">IFERROR(AG199*$C$7,"N.A.")</f>
        <v>5.4876271191988228E-2</v>
      </c>
      <c r="AI199" s="51">
        <f t="shared" ref="AI199:AI235" si="67">IFERROR(AH199*$C$8,"N.A.")</f>
        <v>54876.271191988228</v>
      </c>
      <c r="AJ199" s="8">
        <f t="shared" ref="AJ199:AJ235" si="68">IFERROR(IF(N199&lt;=$C$11,AI199/$C$11*$C$10,AI199/N199*$C$10),"N.A.")</f>
        <v>73462.210431041807</v>
      </c>
      <c r="AK199" s="8">
        <f t="shared" ref="AK199:AK235" si="69">IFERROR(AJ199/Z199,"N.A.")</f>
        <v>12284.65057375281</v>
      </c>
      <c r="AL199" s="37" t="str">
        <f t="shared" ref="AL199:AL235" si="70">IFERROR(AK199*AD199*12,"N.A.")</f>
        <v>N.A.</v>
      </c>
    </row>
    <row r="200" spans="2:38" x14ac:dyDescent="0.3">
      <c r="B200" s="59"/>
      <c r="C200" s="60"/>
      <c r="L200" s="30" t="s">
        <v>259</v>
      </c>
      <c r="M200" s="31">
        <v>9.9092156862745097E-4</v>
      </c>
      <c r="N200">
        <v>148.63</v>
      </c>
      <c r="O200" s="8">
        <v>47910526</v>
      </c>
      <c r="P200" s="32">
        <v>0.79</v>
      </c>
      <c r="Q200" s="33">
        <f t="shared" si="57"/>
        <v>0.20999999999999996</v>
      </c>
      <c r="R200" s="8">
        <f t="shared" si="58"/>
        <v>10061210.459999999</v>
      </c>
      <c r="S200" s="8">
        <v>49690</v>
      </c>
      <c r="T200" s="8">
        <f t="shared" si="59"/>
        <v>4140.833333333333</v>
      </c>
      <c r="U200" s="2">
        <f t="shared" si="60"/>
        <v>41.618705882352941</v>
      </c>
      <c r="V200" s="8">
        <f t="shared" ref="V200:V235" si="71">IFERROR($C$8*U200,"N.A.")</f>
        <v>41618705.882352941</v>
      </c>
      <c r="W200" s="8">
        <f t="shared" si="61"/>
        <v>2800155.1424579788</v>
      </c>
      <c r="X200" s="32">
        <f t="shared" si="62"/>
        <v>0.27831195397317821</v>
      </c>
      <c r="Y200" s="8">
        <f t="shared" ref="Y200:Y235" si="72">IF(X200&gt;1,R200,W200)</f>
        <v>2800155.1424579788</v>
      </c>
      <c r="Z200" s="34">
        <v>2.58</v>
      </c>
      <c r="AA200" s="8">
        <f t="shared" si="63"/>
        <v>1085331.4505651081</v>
      </c>
      <c r="AB200" s="35">
        <f t="shared" si="64"/>
        <v>213.667</v>
      </c>
      <c r="AC200" s="35">
        <v>31.993747499999994</v>
      </c>
      <c r="AD200" s="36">
        <f t="shared" ref="AD200:AD235" si="73">IF(AND(AB200&lt;&gt;0, AC200&lt;&gt;0), MIN(AB200, AC200), MAX(AB200, AC200))</f>
        <v>31.993747499999994</v>
      </c>
      <c r="AE200" s="37">
        <f t="shared" si="65"/>
        <v>416685844.59826553</v>
      </c>
      <c r="AG200" s="49">
        <v>3.069621452842941E-5</v>
      </c>
      <c r="AH200" s="50">
        <f t="shared" si="66"/>
        <v>1.2892410101940353</v>
      </c>
      <c r="AI200" s="51">
        <f t="shared" si="67"/>
        <v>1289241.0101940352</v>
      </c>
      <c r="AJ200" s="8">
        <f t="shared" si="68"/>
        <v>86741.641000742471</v>
      </c>
      <c r="AK200" s="8">
        <f t="shared" si="69"/>
        <v>33620.791085559096</v>
      </c>
      <c r="AL200" s="37">
        <f t="shared" si="70"/>
        <v>12907861.208899539</v>
      </c>
    </row>
    <row r="201" spans="2:38" x14ac:dyDescent="0.3">
      <c r="B201" s="59"/>
      <c r="C201" s="60"/>
      <c r="L201" s="30" t="s">
        <v>260</v>
      </c>
      <c r="M201" s="31">
        <v>1.2864705882352942E-4</v>
      </c>
      <c r="N201">
        <v>18.45</v>
      </c>
      <c r="O201" s="8">
        <v>23103565</v>
      </c>
      <c r="P201" s="32">
        <v>0.18</v>
      </c>
      <c r="Q201" s="33">
        <f t="shared" si="57"/>
        <v>0.82000000000000006</v>
      </c>
      <c r="R201" s="8">
        <f t="shared" si="58"/>
        <v>18944923.300000001</v>
      </c>
      <c r="S201" s="8">
        <v>13820</v>
      </c>
      <c r="T201" s="8">
        <f t="shared" si="59"/>
        <v>1151.6666666666667</v>
      </c>
      <c r="U201" s="2">
        <f t="shared" si="60"/>
        <v>5.4031764705882361</v>
      </c>
      <c r="V201" s="8">
        <f t="shared" si="71"/>
        <v>5403176.4705882361</v>
      </c>
      <c r="W201" s="8">
        <f t="shared" si="61"/>
        <v>2928550.9325681496</v>
      </c>
      <c r="X201" s="32">
        <f t="shared" si="62"/>
        <v>0.15458235888282268</v>
      </c>
      <c r="Y201" s="8">
        <f t="shared" si="72"/>
        <v>2928550.9325681496</v>
      </c>
      <c r="Z201">
        <v>3.45</v>
      </c>
      <c r="AA201" s="8">
        <f t="shared" si="63"/>
        <v>848855.34277337661</v>
      </c>
      <c r="AB201" s="35">
        <f t="shared" si="64"/>
        <v>79.465000000000003</v>
      </c>
      <c r="AC201" s="35">
        <v>25.661653019999999</v>
      </c>
      <c r="AD201" s="36">
        <f t="shared" si="73"/>
        <v>25.661653019999999</v>
      </c>
      <c r="AE201" s="37">
        <f t="shared" si="65"/>
        <v>261396375.24508265</v>
      </c>
      <c r="AG201" s="49">
        <v>7.1133931389117647E-6</v>
      </c>
      <c r="AH201" s="50">
        <f t="shared" si="66"/>
        <v>0.29876251183429414</v>
      </c>
      <c r="AI201" s="51">
        <f t="shared" si="67"/>
        <v>298762.51183429413</v>
      </c>
      <c r="AJ201" s="8">
        <f t="shared" si="68"/>
        <v>161930.90072319467</v>
      </c>
      <c r="AK201" s="8">
        <f t="shared" si="69"/>
        <v>46936.492963244833</v>
      </c>
      <c r="AL201" s="37">
        <f t="shared" si="70"/>
        <v>14453615.956781527</v>
      </c>
    </row>
    <row r="202" spans="2:38" x14ac:dyDescent="0.3">
      <c r="B202" s="59"/>
      <c r="C202" s="60"/>
      <c r="L202" s="30" t="s">
        <v>261</v>
      </c>
      <c r="M202" s="31">
        <v>5.1176470588235294E-7</v>
      </c>
      <c r="N202">
        <v>71.959999999999994</v>
      </c>
      <c r="O202" s="8">
        <v>46843</v>
      </c>
      <c r="P202" s="32">
        <v>0.39</v>
      </c>
      <c r="Q202" s="33">
        <f t="shared" si="57"/>
        <v>0.61</v>
      </c>
      <c r="R202" s="8">
        <f t="shared" si="58"/>
        <v>28574.23</v>
      </c>
      <c r="S202" s="8">
        <v>30970</v>
      </c>
      <c r="T202" s="8">
        <f t="shared" si="59"/>
        <v>2580.8333333333335</v>
      </c>
      <c r="U202" s="2">
        <f t="shared" si="60"/>
        <v>2.1494117647058823E-2</v>
      </c>
      <c r="V202" s="8">
        <f t="shared" si="71"/>
        <v>21494.117647058822</v>
      </c>
      <c r="W202" s="8">
        <f t="shared" si="61"/>
        <v>2986.9535362783245</v>
      </c>
      <c r="X202" s="32">
        <f t="shared" si="62"/>
        <v>0.10453312429690405</v>
      </c>
      <c r="Y202" s="8">
        <f t="shared" si="72"/>
        <v>2986.9535362783245</v>
      </c>
      <c r="Z202">
        <v>3.45</v>
      </c>
      <c r="AA202" s="8">
        <f t="shared" si="63"/>
        <v>865.78363370386217</v>
      </c>
      <c r="AB202" s="35">
        <f t="shared" si="64"/>
        <v>178.07750000000004</v>
      </c>
      <c r="AC202" s="35" t="s">
        <v>50</v>
      </c>
      <c r="AD202" s="36">
        <f t="shared" si="73"/>
        <v>178.07750000000004</v>
      </c>
      <c r="AE202" s="37">
        <f t="shared" si="65"/>
        <v>1850119.0203707947</v>
      </c>
      <c r="AG202" s="49">
        <v>2.3018776947478429E-8</v>
      </c>
      <c r="AH202" s="50">
        <f t="shared" si="66"/>
        <v>9.6678863179409404E-4</v>
      </c>
      <c r="AI202" s="51">
        <f t="shared" si="67"/>
        <v>966.78863179409404</v>
      </c>
      <c r="AJ202" s="8">
        <f t="shared" si="68"/>
        <v>134.35083821485466</v>
      </c>
      <c r="AK202" s="8">
        <f t="shared" si="69"/>
        <v>38.942271946334685</v>
      </c>
      <c r="AL202" s="37">
        <f t="shared" si="70"/>
        <v>83216.909190281003</v>
      </c>
    </row>
    <row r="203" spans="2:38" x14ac:dyDescent="0.3">
      <c r="B203" s="59"/>
      <c r="C203" s="60"/>
      <c r="L203" s="30" t="s">
        <v>262</v>
      </c>
      <c r="M203" s="31">
        <v>7.6274509803921564E-7</v>
      </c>
      <c r="N203">
        <v>52.14</v>
      </c>
      <c r="O203" s="8">
        <v>100616</v>
      </c>
      <c r="P203" s="32">
        <v>0.61</v>
      </c>
      <c r="Q203" s="33">
        <f t="shared" si="57"/>
        <v>0.39</v>
      </c>
      <c r="R203" s="8">
        <f t="shared" si="58"/>
        <v>39240.239999999998</v>
      </c>
      <c r="S203" s="8">
        <v>18250</v>
      </c>
      <c r="T203" s="8">
        <f t="shared" si="59"/>
        <v>1520.8333333333333</v>
      </c>
      <c r="U203" s="2">
        <f t="shared" si="60"/>
        <v>3.2035294117647058E-2</v>
      </c>
      <c r="V203" s="8">
        <f t="shared" si="71"/>
        <v>32035.294117647056</v>
      </c>
      <c r="W203" s="8">
        <f t="shared" si="61"/>
        <v>6144.0916988199187</v>
      </c>
      <c r="X203" s="32">
        <f t="shared" si="62"/>
        <v>0.15657630276522058</v>
      </c>
      <c r="Y203" s="8">
        <f t="shared" si="72"/>
        <v>6144.0916988199187</v>
      </c>
      <c r="Z203">
        <v>3.45</v>
      </c>
      <c r="AA203" s="8">
        <f t="shared" si="63"/>
        <v>1780.8961445854836</v>
      </c>
      <c r="AB203" s="35">
        <f t="shared" si="64"/>
        <v>104.9375</v>
      </c>
      <c r="AC203" s="35">
        <v>45.512570699999998</v>
      </c>
      <c r="AD203" s="36">
        <f t="shared" si="73"/>
        <v>45.512570699999998</v>
      </c>
      <c r="AE203" s="37">
        <f t="shared" si="65"/>
        <v>972637.94027765095</v>
      </c>
      <c r="AG203" s="49">
        <v>1.3482872136074118E-7</v>
      </c>
      <c r="AH203" s="50">
        <f t="shared" si="66"/>
        <v>5.6628062971511295E-3</v>
      </c>
      <c r="AI203" s="51">
        <f t="shared" si="67"/>
        <v>5662.8062971511299</v>
      </c>
      <c r="AJ203" s="8">
        <f t="shared" si="68"/>
        <v>1086.0771571060855</v>
      </c>
      <c r="AK203" s="8">
        <f t="shared" si="69"/>
        <v>314.80497307422763</v>
      </c>
      <c r="AL203" s="37">
        <f t="shared" si="70"/>
        <v>171931.00312502857</v>
      </c>
    </row>
    <row r="204" spans="2:38" x14ac:dyDescent="0.3">
      <c r="B204" s="59"/>
      <c r="C204" s="60"/>
      <c r="L204" s="30" t="s">
        <v>263</v>
      </c>
      <c r="M204" s="31">
        <v>3.6499686274509805E-3</v>
      </c>
      <c r="N204">
        <v>4.0199999999999996</v>
      </c>
      <c r="O204" s="8">
        <v>50448963</v>
      </c>
      <c r="P204" s="32">
        <v>0.35</v>
      </c>
      <c r="Q204" s="33">
        <f t="shared" si="57"/>
        <v>0.65</v>
      </c>
      <c r="R204" s="8">
        <f t="shared" si="58"/>
        <v>32791825.950000003</v>
      </c>
      <c r="S204" s="8">
        <v>3290</v>
      </c>
      <c r="T204" s="8">
        <f t="shared" si="59"/>
        <v>274.16666666666669</v>
      </c>
      <c r="U204" s="2">
        <f t="shared" si="60"/>
        <v>153.29868235294117</v>
      </c>
      <c r="V204" s="8">
        <f t="shared" si="71"/>
        <v>153298682.35294119</v>
      </c>
      <c r="W204" s="8">
        <f t="shared" si="61"/>
        <v>306597364.70588237</v>
      </c>
      <c r="X204" s="32">
        <f t="shared" si="62"/>
        <v>9.3498106867660518</v>
      </c>
      <c r="Y204" s="8">
        <f t="shared" si="72"/>
        <v>32791825.950000003</v>
      </c>
      <c r="Z204" s="34">
        <v>5.89</v>
      </c>
      <c r="AA204" s="8">
        <f t="shared" si="63"/>
        <v>5567372.8268251279</v>
      </c>
      <c r="AB204" s="35">
        <f t="shared" si="64"/>
        <v>32.296833333333332</v>
      </c>
      <c r="AC204" s="35">
        <v>2.3961436261000002</v>
      </c>
      <c r="AD204" s="36">
        <f t="shared" si="73"/>
        <v>2.3961436261000002</v>
      </c>
      <c r="AE204" s="37">
        <f t="shared" si="65"/>
        <v>160082698.95743245</v>
      </c>
      <c r="AG204" s="49">
        <v>7.4306754284691572E-6</v>
      </c>
      <c r="AH204" s="50">
        <f t="shared" si="66"/>
        <v>0.31208836799570461</v>
      </c>
      <c r="AI204" s="51">
        <f t="shared" si="67"/>
        <v>312088.36799570458</v>
      </c>
      <c r="AJ204" s="8">
        <f t="shared" si="68"/>
        <v>624176.73599140916</v>
      </c>
      <c r="AK204" s="8">
        <f t="shared" si="69"/>
        <v>105972.28115304062</v>
      </c>
      <c r="AL204" s="37">
        <f t="shared" si="70"/>
        <v>3047097.6723376256</v>
      </c>
    </row>
    <row r="205" spans="2:38" x14ac:dyDescent="0.3">
      <c r="B205" s="59"/>
      <c r="C205" s="60"/>
      <c r="L205" s="30" t="s">
        <v>264</v>
      </c>
      <c r="M205" s="31">
        <v>3.2121568627450979E-4</v>
      </c>
      <c r="N205">
        <v>13.79</v>
      </c>
      <c r="O205" s="8">
        <v>634431</v>
      </c>
      <c r="P205" s="32">
        <v>0.62</v>
      </c>
      <c r="Q205" s="33">
        <f t="shared" si="57"/>
        <v>0.38</v>
      </c>
      <c r="R205" s="8">
        <f t="shared" si="58"/>
        <v>241083.78</v>
      </c>
      <c r="S205" s="8">
        <v>18450</v>
      </c>
      <c r="T205" s="8">
        <f t="shared" si="59"/>
        <v>1537.5</v>
      </c>
      <c r="U205" s="2">
        <f t="shared" si="60"/>
        <v>13.491058823529411</v>
      </c>
      <c r="V205" s="8">
        <f t="shared" si="71"/>
        <v>13491058.823529411</v>
      </c>
      <c r="W205" s="8">
        <f t="shared" si="61"/>
        <v>9783218.8713048678</v>
      </c>
      <c r="X205" s="32">
        <f t="shared" si="62"/>
        <v>40.580162096781741</v>
      </c>
      <c r="Y205" s="8">
        <f t="shared" si="72"/>
        <v>241083.78</v>
      </c>
      <c r="Z205" s="34">
        <v>3.86</v>
      </c>
      <c r="AA205" s="8">
        <f t="shared" si="63"/>
        <v>62456.937823834196</v>
      </c>
      <c r="AB205" s="35">
        <f t="shared" si="64"/>
        <v>118.69499999999999</v>
      </c>
      <c r="AC205" s="35">
        <v>34.345009291450005</v>
      </c>
      <c r="AD205" s="36">
        <f t="shared" si="73"/>
        <v>34.345009291450005</v>
      </c>
      <c r="AE205" s="37">
        <f t="shared" si="65"/>
        <v>25741009.318501208</v>
      </c>
      <c r="AG205" s="49">
        <v>5.1253971980509809E-7</v>
      </c>
      <c r="AH205" s="50">
        <f t="shared" si="66"/>
        <v>2.1526668231814119E-2</v>
      </c>
      <c r="AI205" s="51">
        <f t="shared" si="67"/>
        <v>21526.668231814117</v>
      </c>
      <c r="AJ205" s="8">
        <f t="shared" si="68"/>
        <v>15610.346796094356</v>
      </c>
      <c r="AK205" s="8">
        <f t="shared" si="69"/>
        <v>4044.1312943249627</v>
      </c>
      <c r="AL205" s="37">
        <f t="shared" si="70"/>
        <v>1666748.722553215</v>
      </c>
    </row>
    <row r="206" spans="2:38" x14ac:dyDescent="0.3">
      <c r="B206" s="59"/>
      <c r="C206" s="60"/>
      <c r="L206" s="30" t="s">
        <v>265</v>
      </c>
      <c r="M206" s="31">
        <v>8.8293137254901962E-4</v>
      </c>
      <c r="N206">
        <v>156.41999999999999</v>
      </c>
      <c r="O206" s="8">
        <v>10606999</v>
      </c>
      <c r="P206" s="32">
        <v>0.87</v>
      </c>
      <c r="Q206" s="33">
        <f t="shared" si="57"/>
        <v>0.13</v>
      </c>
      <c r="R206" s="8">
        <f t="shared" si="58"/>
        <v>1378909.87</v>
      </c>
      <c r="S206" s="8">
        <v>69170</v>
      </c>
      <c r="T206" s="8">
        <f t="shared" si="59"/>
        <v>5764.166666666667</v>
      </c>
      <c r="U206" s="2">
        <f t="shared" si="60"/>
        <v>37.083117647058828</v>
      </c>
      <c r="V206" s="8">
        <f t="shared" si="71"/>
        <v>37083117.64705883</v>
      </c>
      <c r="W206" s="8">
        <f t="shared" si="61"/>
        <v>2370740.16411321</v>
      </c>
      <c r="X206" s="32">
        <f t="shared" si="62"/>
        <v>1.7192858037292966</v>
      </c>
      <c r="Y206" s="8">
        <f t="shared" si="72"/>
        <v>1378909.87</v>
      </c>
      <c r="Z206">
        <v>3.45</v>
      </c>
      <c r="AA206" s="8">
        <f t="shared" si="63"/>
        <v>399684.02028985508</v>
      </c>
      <c r="AB206" s="35">
        <f t="shared" si="64"/>
        <v>397.72750000000008</v>
      </c>
      <c r="AC206" s="35">
        <v>34.047660125</v>
      </c>
      <c r="AD206" s="36">
        <f t="shared" si="73"/>
        <v>34.047660125</v>
      </c>
      <c r="AE206" s="37">
        <f t="shared" si="65"/>
        <v>163299668.16267109</v>
      </c>
      <c r="AG206" s="49">
        <v>7.9690750197705888E-6</v>
      </c>
      <c r="AH206" s="50">
        <f t="shared" si="66"/>
        <v>0.33470115083036472</v>
      </c>
      <c r="AI206" s="51">
        <f t="shared" si="67"/>
        <v>334701.15083036473</v>
      </c>
      <c r="AJ206" s="8">
        <f t="shared" si="68"/>
        <v>21397.593071881136</v>
      </c>
      <c r="AK206" s="8">
        <f t="shared" si="69"/>
        <v>6202.2008904003287</v>
      </c>
      <c r="AL206" s="37">
        <f t="shared" si="70"/>
        <v>2534045.1353198732</v>
      </c>
    </row>
    <row r="207" spans="2:38" x14ac:dyDescent="0.3">
      <c r="B207" s="59"/>
      <c r="C207" s="60"/>
      <c r="L207" s="30" t="s">
        <v>266</v>
      </c>
      <c r="M207" s="31">
        <v>8.0935294117647063E-5</v>
      </c>
      <c r="N207">
        <v>161.88</v>
      </c>
      <c r="O207" s="8">
        <v>8921981</v>
      </c>
      <c r="P207" s="32">
        <v>0.74</v>
      </c>
      <c r="Q207" s="33">
        <f t="shared" si="57"/>
        <v>0.26</v>
      </c>
      <c r="R207" s="8">
        <f t="shared" si="58"/>
        <v>2319715.06</v>
      </c>
      <c r="S207" s="8">
        <v>88320</v>
      </c>
      <c r="T207" s="8">
        <f t="shared" si="59"/>
        <v>7360</v>
      </c>
      <c r="U207" s="2">
        <f t="shared" si="60"/>
        <v>3.3992823529411766</v>
      </c>
      <c r="V207" s="8">
        <f t="shared" si="71"/>
        <v>3399282.3529411769</v>
      </c>
      <c r="W207" s="8">
        <f t="shared" si="61"/>
        <v>209987.7905202111</v>
      </c>
      <c r="X207" s="32">
        <f t="shared" si="62"/>
        <v>9.0523096625587759E-2</v>
      </c>
      <c r="Y207" s="8">
        <f t="shared" si="72"/>
        <v>209987.7905202111</v>
      </c>
      <c r="Z207" s="34">
        <v>2.2400000000000002</v>
      </c>
      <c r="AA207" s="8">
        <f t="shared" si="63"/>
        <v>93744.549339379941</v>
      </c>
      <c r="AB207" s="35">
        <f t="shared" si="64"/>
        <v>329.72800000000007</v>
      </c>
      <c r="AC207" s="35">
        <v>68.38409759999999</v>
      </c>
      <c r="AD207" s="36">
        <f t="shared" si="73"/>
        <v>68.38409759999999</v>
      </c>
      <c r="AE207" s="37">
        <f t="shared" si="65"/>
        <v>76927636.937906072</v>
      </c>
      <c r="AG207" s="49">
        <v>7.8761079863411762E-6</v>
      </c>
      <c r="AH207" s="50">
        <f t="shared" si="66"/>
        <v>0.33079653542632942</v>
      </c>
      <c r="AI207" s="51">
        <f t="shared" si="67"/>
        <v>330796.53542632941</v>
      </c>
      <c r="AJ207" s="8">
        <f t="shared" si="68"/>
        <v>20434.676020900013</v>
      </c>
      <c r="AK207" s="8">
        <f t="shared" si="69"/>
        <v>9122.6232236160758</v>
      </c>
      <c r="AL207" s="37">
        <f t="shared" si="70"/>
        <v>7486108.2827014597</v>
      </c>
    </row>
    <row r="208" spans="2:38" x14ac:dyDescent="0.3">
      <c r="B208" s="59"/>
      <c r="C208" s="60"/>
      <c r="L208" s="30" t="s">
        <v>267</v>
      </c>
      <c r="M208" s="31">
        <v>3.6752352941176472E-4</v>
      </c>
      <c r="N208">
        <v>2.8</v>
      </c>
      <c r="O208" s="8">
        <v>24672760</v>
      </c>
      <c r="P208" s="32">
        <v>0.53</v>
      </c>
      <c r="Q208" s="33">
        <f t="shared" si="57"/>
        <v>0.47</v>
      </c>
      <c r="R208" s="8">
        <f t="shared" si="58"/>
        <v>11596197.199999999</v>
      </c>
      <c r="S208" s="8">
        <v>4610</v>
      </c>
      <c r="T208" s="8">
        <f t="shared" si="59"/>
        <v>384.16666666666669</v>
      </c>
      <c r="U208" s="2">
        <f t="shared" si="60"/>
        <v>15.435988235294118</v>
      </c>
      <c r="V208" s="8">
        <f t="shared" si="71"/>
        <v>15435988.235294119</v>
      </c>
      <c r="W208" s="8">
        <f t="shared" si="61"/>
        <v>30871976.470588237</v>
      </c>
      <c r="X208" s="32">
        <f t="shared" si="62"/>
        <v>2.6622500409520664</v>
      </c>
      <c r="Y208" s="8">
        <f t="shared" si="72"/>
        <v>11596197.199999999</v>
      </c>
      <c r="Z208" s="34">
        <v>5.65</v>
      </c>
      <c r="AA208" s="8">
        <f t="shared" si="63"/>
        <v>2052424.2831858404</v>
      </c>
      <c r="AB208" s="35">
        <f t="shared" si="64"/>
        <v>43.410833333333336</v>
      </c>
      <c r="AC208" s="35">
        <v>27.742000000000001</v>
      </c>
      <c r="AD208" s="36">
        <f t="shared" si="73"/>
        <v>27.742000000000001</v>
      </c>
      <c r="AE208" s="37">
        <f t="shared" si="65"/>
        <v>683260253.56969905</v>
      </c>
      <c r="AG208" s="49">
        <v>9.9848042788468637E-6</v>
      </c>
      <c r="AH208" s="50">
        <f t="shared" si="66"/>
        <v>0.41936177971156829</v>
      </c>
      <c r="AI208" s="51">
        <f t="shared" si="67"/>
        <v>419361.77971156832</v>
      </c>
      <c r="AJ208" s="8">
        <f t="shared" si="68"/>
        <v>838723.55942313664</v>
      </c>
      <c r="AK208" s="8">
        <f t="shared" si="69"/>
        <v>148446.64768551089</v>
      </c>
      <c r="AL208" s="37">
        <f t="shared" si="70"/>
        <v>49418482.801097319</v>
      </c>
    </row>
    <row r="209" spans="2:38" x14ac:dyDescent="0.3">
      <c r="B209" s="59"/>
      <c r="C209" s="60"/>
      <c r="L209" s="30" t="s">
        <v>268</v>
      </c>
      <c r="M209" s="31">
        <v>7.0549019607843132E-5</v>
      </c>
      <c r="N209">
        <v>136.58000000000001</v>
      </c>
      <c r="O209" s="8">
        <v>23213962</v>
      </c>
      <c r="P209" s="32">
        <v>0.83</v>
      </c>
      <c r="Q209" s="33">
        <f t="shared" si="57"/>
        <v>0.17000000000000004</v>
      </c>
      <c r="R209" s="8">
        <f t="shared" si="58"/>
        <v>3946373.540000001</v>
      </c>
      <c r="S209" s="8" t="s">
        <v>50</v>
      </c>
      <c r="T209" s="8" t="str">
        <f t="shared" si="59"/>
        <v>N.A.</v>
      </c>
      <c r="U209" s="2">
        <f t="shared" si="60"/>
        <v>2.9630588235294115</v>
      </c>
      <c r="V209" s="8">
        <f t="shared" si="71"/>
        <v>2963058.8235294116</v>
      </c>
      <c r="W209" s="8">
        <f t="shared" si="61"/>
        <v>216946.75820247558</v>
      </c>
      <c r="X209" s="32">
        <f t="shared" si="62"/>
        <v>5.4973700792265989E-2</v>
      </c>
      <c r="Y209" s="8">
        <f t="shared" si="72"/>
        <v>216946.75820247558</v>
      </c>
      <c r="Z209">
        <v>3.45</v>
      </c>
      <c r="AA209" s="8">
        <f t="shared" si="63"/>
        <v>62883.11831955814</v>
      </c>
      <c r="AB209" s="35" t="str">
        <f t="shared" si="64"/>
        <v>N.A.</v>
      </c>
      <c r="AC209" s="35">
        <v>24.631759259999999</v>
      </c>
      <c r="AD209" s="36">
        <f t="shared" si="73"/>
        <v>24.631759259999999</v>
      </c>
      <c r="AE209" s="37">
        <f t="shared" si="65"/>
        <v>18587061.983585421</v>
      </c>
      <c r="AG209" s="49" t="s">
        <v>50</v>
      </c>
      <c r="AH209" s="50" t="str">
        <f t="shared" si="66"/>
        <v>N.A.</v>
      </c>
      <c r="AI209" s="51" t="str">
        <f t="shared" si="67"/>
        <v>N.A.</v>
      </c>
      <c r="AJ209" s="8" t="str">
        <f t="shared" si="68"/>
        <v>N.A.</v>
      </c>
      <c r="AK209" s="8" t="str">
        <f t="shared" si="69"/>
        <v>N.A.</v>
      </c>
      <c r="AL209" s="37" t="str">
        <f t="shared" si="70"/>
        <v>N.A.</v>
      </c>
    </row>
    <row r="210" spans="2:38" x14ac:dyDescent="0.3">
      <c r="B210" s="59"/>
      <c r="C210" s="60"/>
      <c r="L210" s="30" t="s">
        <v>269</v>
      </c>
      <c r="M210" s="31">
        <v>2.8254901960784312E-4</v>
      </c>
      <c r="N210">
        <v>3.1</v>
      </c>
      <c r="O210" s="8">
        <v>10590927</v>
      </c>
      <c r="P210" s="32">
        <v>0.27</v>
      </c>
      <c r="Q210" s="33">
        <f t="shared" si="57"/>
        <v>0.73</v>
      </c>
      <c r="R210" s="8">
        <f t="shared" si="58"/>
        <v>7731376.71</v>
      </c>
      <c r="S210" s="8">
        <v>5990</v>
      </c>
      <c r="T210" s="8">
        <f t="shared" si="59"/>
        <v>499.16666666666669</v>
      </c>
      <c r="U210" s="2">
        <f t="shared" si="60"/>
        <v>11.867058823529412</v>
      </c>
      <c r="V210" s="8">
        <f t="shared" si="71"/>
        <v>11867058.823529411</v>
      </c>
      <c r="W210" s="8">
        <f t="shared" si="61"/>
        <v>23734117.647058822</v>
      </c>
      <c r="X210" s="32">
        <f t="shared" si="62"/>
        <v>3.0698436432880558</v>
      </c>
      <c r="Y210" s="8">
        <f t="shared" si="72"/>
        <v>7731376.71</v>
      </c>
      <c r="Z210" s="34">
        <v>5.99</v>
      </c>
      <c r="AA210" s="8">
        <f t="shared" si="63"/>
        <v>1290713.9749582638</v>
      </c>
      <c r="AB210" s="35">
        <f t="shared" si="64"/>
        <v>59.800166666666676</v>
      </c>
      <c r="AC210" s="35">
        <v>17.424547739999998</v>
      </c>
      <c r="AD210" s="36">
        <f t="shared" si="73"/>
        <v>17.424547739999998</v>
      </c>
      <c r="AE210" s="37">
        <f t="shared" si="65"/>
        <v>269881287.30414516</v>
      </c>
      <c r="AG210" s="49">
        <v>7.3438476093411765E-6</v>
      </c>
      <c r="AH210" s="50">
        <f t="shared" si="66"/>
        <v>0.30844159959232942</v>
      </c>
      <c r="AI210" s="51">
        <f t="shared" si="67"/>
        <v>308441.59959232941</v>
      </c>
      <c r="AJ210" s="8">
        <f t="shared" si="68"/>
        <v>616883.19918465882</v>
      </c>
      <c r="AK210" s="8">
        <f t="shared" si="69"/>
        <v>102985.50904585289</v>
      </c>
      <c r="AL210" s="37">
        <f t="shared" si="70"/>
        <v>21533711.026771985</v>
      </c>
    </row>
    <row r="211" spans="2:38" x14ac:dyDescent="0.3">
      <c r="B211" s="59"/>
      <c r="C211" s="60"/>
      <c r="L211" s="30" t="s">
        <v>270</v>
      </c>
      <c r="M211" s="31">
        <v>1.8574509803921569E-3</v>
      </c>
      <c r="N211">
        <v>13.26</v>
      </c>
      <c r="O211" s="8">
        <v>68560157</v>
      </c>
      <c r="P211" s="32">
        <v>0.39</v>
      </c>
      <c r="Q211" s="33">
        <f t="shared" si="57"/>
        <v>0.61</v>
      </c>
      <c r="R211" s="8">
        <f t="shared" si="58"/>
        <v>41821695.769999996</v>
      </c>
      <c r="S211" s="8">
        <v>3730</v>
      </c>
      <c r="T211" s="8">
        <f t="shared" si="59"/>
        <v>310.83333333333331</v>
      </c>
      <c r="U211" s="2">
        <f t="shared" si="60"/>
        <v>78.012941176470591</v>
      </c>
      <c r="V211" s="8">
        <f t="shared" si="71"/>
        <v>78012941.176470593</v>
      </c>
      <c r="W211" s="8">
        <f t="shared" si="61"/>
        <v>58833288.971697278</v>
      </c>
      <c r="X211" s="32">
        <f t="shared" si="62"/>
        <v>1.4067647877133722</v>
      </c>
      <c r="Y211" s="8">
        <f t="shared" si="72"/>
        <v>41821695.769999996</v>
      </c>
      <c r="Z211" s="34">
        <v>4.8499999999999996</v>
      </c>
      <c r="AA211" s="8">
        <f t="shared" si="63"/>
        <v>8623030.0556701031</v>
      </c>
      <c r="AB211" s="35">
        <f t="shared" si="64"/>
        <v>30.150833333333331</v>
      </c>
      <c r="AC211" s="35">
        <v>43.436292749999993</v>
      </c>
      <c r="AD211" s="36">
        <f t="shared" si="73"/>
        <v>30.150833333333331</v>
      </c>
      <c r="AE211" s="37">
        <f t="shared" si="65"/>
        <v>3119898504.4419999</v>
      </c>
      <c r="AG211" s="49">
        <v>1.0358568568063531E-5</v>
      </c>
      <c r="AH211" s="50">
        <f t="shared" si="66"/>
        <v>0.43505987985866829</v>
      </c>
      <c r="AI211" s="51">
        <f t="shared" si="67"/>
        <v>435059.87985866831</v>
      </c>
      <c r="AJ211" s="8">
        <f t="shared" si="68"/>
        <v>328099.45690698968</v>
      </c>
      <c r="AK211" s="8">
        <f t="shared" si="69"/>
        <v>67649.372558142204</v>
      </c>
      <c r="AL211" s="37">
        <f t="shared" si="70"/>
        <v>24476219.485261429</v>
      </c>
    </row>
    <row r="212" spans="2:38" x14ac:dyDescent="0.3">
      <c r="B212" s="59"/>
      <c r="C212" s="60"/>
      <c r="L212" s="30" t="s">
        <v>271</v>
      </c>
      <c r="M212" s="31">
        <v>1.0061176470588236E-3</v>
      </c>
      <c r="N212">
        <v>67.75</v>
      </c>
      <c r="O212" s="8">
        <v>71668011</v>
      </c>
      <c r="P212" s="32">
        <v>0.53</v>
      </c>
      <c r="Q212" s="33">
        <f t="shared" si="57"/>
        <v>0.47</v>
      </c>
      <c r="R212" s="8">
        <f t="shared" si="58"/>
        <v>33683965.170000002</v>
      </c>
      <c r="S212" s="8">
        <v>21580</v>
      </c>
      <c r="T212" s="8">
        <f t="shared" si="59"/>
        <v>1798.3333333333333</v>
      </c>
      <c r="U212" s="2">
        <f t="shared" si="60"/>
        <v>42.25694117647059</v>
      </c>
      <c r="V212" s="8">
        <f t="shared" si="71"/>
        <v>42256941.176470593</v>
      </c>
      <c r="W212" s="8">
        <f t="shared" si="61"/>
        <v>6237186.889515955</v>
      </c>
      <c r="X212" s="32">
        <f t="shared" si="62"/>
        <v>0.185167834547905</v>
      </c>
      <c r="Y212" s="8">
        <f t="shared" si="72"/>
        <v>6237186.889515955</v>
      </c>
      <c r="Z212" s="34">
        <v>2.84</v>
      </c>
      <c r="AA212" s="8">
        <f t="shared" si="63"/>
        <v>2196192.5667309701</v>
      </c>
      <c r="AB212" s="35">
        <f t="shared" si="64"/>
        <v>102.14533333333334</v>
      </c>
      <c r="AC212" s="35">
        <v>22.556262625000002</v>
      </c>
      <c r="AD212" s="36">
        <f t="shared" si="73"/>
        <v>22.556262625000002</v>
      </c>
      <c r="AE212" s="37">
        <f t="shared" si="65"/>
        <v>594454755.7230792</v>
      </c>
      <c r="AG212" s="49">
        <v>3.8248354748803924E-5</v>
      </c>
      <c r="AH212" s="50">
        <f t="shared" si="66"/>
        <v>1.6064308994497649</v>
      </c>
      <c r="AI212" s="51">
        <f t="shared" si="67"/>
        <v>1606430.899449765</v>
      </c>
      <c r="AJ212" s="8">
        <f t="shared" si="68"/>
        <v>237111.57187450404</v>
      </c>
      <c r="AK212" s="8">
        <f t="shared" si="69"/>
        <v>83489.990096656358</v>
      </c>
      <c r="AL212" s="37">
        <f t="shared" si="70"/>
        <v>22598665.718145963</v>
      </c>
    </row>
    <row r="213" spans="2:38" x14ac:dyDescent="0.3">
      <c r="B213" s="59"/>
      <c r="C213" s="60"/>
      <c r="L213" s="30" t="s">
        <v>272</v>
      </c>
      <c r="M213" s="31">
        <v>2.916470588235294E-5</v>
      </c>
      <c r="N213">
        <v>6</v>
      </c>
      <c r="O213" s="8">
        <v>1400638</v>
      </c>
      <c r="P213" s="32">
        <v>0.35</v>
      </c>
      <c r="Q213" s="33">
        <f t="shared" si="57"/>
        <v>0.65</v>
      </c>
      <c r="R213" s="8">
        <f t="shared" si="58"/>
        <v>910414.70000000007</v>
      </c>
      <c r="S213" s="8">
        <v>5450</v>
      </c>
      <c r="T213" s="8">
        <f t="shared" si="59"/>
        <v>454.16666666666669</v>
      </c>
      <c r="U213" s="2">
        <f t="shared" si="60"/>
        <v>1.2249176470588234</v>
      </c>
      <c r="V213" s="8">
        <f t="shared" si="71"/>
        <v>1224917.6470588234</v>
      </c>
      <c r="W213" s="8">
        <f t="shared" si="61"/>
        <v>2041529.4117647058</v>
      </c>
      <c r="X213" s="32">
        <f t="shared" si="62"/>
        <v>2.2424170125599967</v>
      </c>
      <c r="Y213" s="8">
        <f t="shared" si="72"/>
        <v>910414.70000000007</v>
      </c>
      <c r="Z213" s="34">
        <v>5.27</v>
      </c>
      <c r="AA213" s="8">
        <f t="shared" si="63"/>
        <v>172754.21252371918</v>
      </c>
      <c r="AB213" s="35">
        <f t="shared" si="64"/>
        <v>47.869166666666665</v>
      </c>
      <c r="AC213" s="35">
        <v>107.33333333333333</v>
      </c>
      <c r="AD213" s="36">
        <f t="shared" si="73"/>
        <v>47.869166666666665</v>
      </c>
      <c r="AE213" s="37">
        <f t="shared" si="65"/>
        <v>99235202.300000012</v>
      </c>
      <c r="AG213" s="49">
        <v>1.4602308407982353E-7</v>
      </c>
      <c r="AH213" s="50">
        <f t="shared" si="66"/>
        <v>6.1329695313525881E-3</v>
      </c>
      <c r="AI213" s="51">
        <f t="shared" si="67"/>
        <v>6132.9695313525881</v>
      </c>
      <c r="AJ213" s="8">
        <f t="shared" si="68"/>
        <v>10221.615885587647</v>
      </c>
      <c r="AK213" s="8">
        <f t="shared" si="69"/>
        <v>1939.5855570375045</v>
      </c>
      <c r="AL213" s="37">
        <f t="shared" si="70"/>
        <v>1114156.1315290537</v>
      </c>
    </row>
    <row r="214" spans="2:38" x14ac:dyDescent="0.3">
      <c r="B214" s="59"/>
      <c r="C214" s="60"/>
      <c r="L214" s="30" t="s">
        <v>273</v>
      </c>
      <c r="M214" s="31">
        <v>1.1134313725490196E-4</v>
      </c>
      <c r="N214">
        <v>10.54</v>
      </c>
      <c r="O214" s="8">
        <v>9515236</v>
      </c>
      <c r="P214" s="32">
        <v>0.44</v>
      </c>
      <c r="Q214" s="33">
        <f t="shared" si="57"/>
        <v>0.56000000000000005</v>
      </c>
      <c r="R214" s="8">
        <f t="shared" si="58"/>
        <v>5328532.16</v>
      </c>
      <c r="S214" s="8">
        <v>2870</v>
      </c>
      <c r="T214" s="8">
        <f t="shared" si="59"/>
        <v>239.16666666666666</v>
      </c>
      <c r="U214" s="2">
        <f t="shared" si="60"/>
        <v>4.6764117647058825</v>
      </c>
      <c r="V214" s="8">
        <f t="shared" si="71"/>
        <v>4676411.7647058824</v>
      </c>
      <c r="W214" s="8">
        <f t="shared" si="61"/>
        <v>4436823.3061725637</v>
      </c>
      <c r="X214" s="32">
        <f t="shared" si="62"/>
        <v>0.83265394163869766</v>
      </c>
      <c r="Y214" s="8">
        <f t="shared" si="72"/>
        <v>4436823.3061725637</v>
      </c>
      <c r="Z214" s="34">
        <v>4.3499999999999996</v>
      </c>
      <c r="AA214" s="8">
        <f t="shared" si="63"/>
        <v>1019959.3807293251</v>
      </c>
      <c r="AB214" s="35">
        <f t="shared" si="64"/>
        <v>20.807499999999997</v>
      </c>
      <c r="AC214" s="35">
        <v>34.360473541666664</v>
      </c>
      <c r="AD214" s="36">
        <f t="shared" si="73"/>
        <v>20.807499999999997</v>
      </c>
      <c r="AE214" s="37">
        <f t="shared" si="65"/>
        <v>254673657.77430516</v>
      </c>
      <c r="AG214" s="49">
        <v>1.7553345658654901E-6</v>
      </c>
      <c r="AH214" s="50">
        <f t="shared" si="66"/>
        <v>7.3724051766350579E-2</v>
      </c>
      <c r="AI214" s="51">
        <f t="shared" si="67"/>
        <v>73724.051766350574</v>
      </c>
      <c r="AJ214" s="8">
        <f t="shared" si="68"/>
        <v>69946.918184393347</v>
      </c>
      <c r="AK214" s="8">
        <f t="shared" si="69"/>
        <v>16079.751306757093</v>
      </c>
      <c r="AL214" s="37">
        <f t="shared" si="70"/>
        <v>4014953.1037841775</v>
      </c>
    </row>
    <row r="215" spans="2:38" x14ac:dyDescent="0.3">
      <c r="B215" s="59"/>
      <c r="C215" s="60"/>
      <c r="L215" s="30" t="s">
        <v>274</v>
      </c>
      <c r="M215" s="31">
        <v>1.0054901960784314E-5</v>
      </c>
      <c r="N215">
        <v>66.430000000000007</v>
      </c>
      <c r="O215" s="8">
        <v>1507782</v>
      </c>
      <c r="P215" s="32">
        <v>0.49</v>
      </c>
      <c r="Q215" s="33">
        <f t="shared" si="57"/>
        <v>0.51</v>
      </c>
      <c r="R215" s="8">
        <f t="shared" si="58"/>
        <v>768968.82000000007</v>
      </c>
      <c r="S215" s="8">
        <v>31630</v>
      </c>
      <c r="T215" s="8">
        <f t="shared" si="59"/>
        <v>2635.8333333333335</v>
      </c>
      <c r="U215" s="2">
        <f t="shared" si="60"/>
        <v>0.4223058823529412</v>
      </c>
      <c r="V215" s="8">
        <f t="shared" si="71"/>
        <v>422305.8823529412</v>
      </c>
      <c r="W215" s="8">
        <f t="shared" si="61"/>
        <v>63571.561395896606</v>
      </c>
      <c r="X215" s="32">
        <f t="shared" si="62"/>
        <v>8.267118216301228E-2</v>
      </c>
      <c r="Y215" s="8">
        <f t="shared" si="72"/>
        <v>63571.561395896606</v>
      </c>
      <c r="Z215">
        <v>3.45</v>
      </c>
      <c r="AA215" s="8">
        <f t="shared" si="63"/>
        <v>18426.539535042495</v>
      </c>
      <c r="AB215" s="35">
        <f t="shared" si="64"/>
        <v>181.8725</v>
      </c>
      <c r="AC215" s="35">
        <v>66.532634999999999</v>
      </c>
      <c r="AD215" s="36">
        <f t="shared" si="73"/>
        <v>66.532634999999999</v>
      </c>
      <c r="AE215" s="37">
        <f t="shared" si="65"/>
        <v>14711594.750376625</v>
      </c>
      <c r="AG215" s="49">
        <v>1.5940409174783333E-6</v>
      </c>
      <c r="AH215" s="50">
        <f t="shared" si="66"/>
        <v>6.694971853409E-2</v>
      </c>
      <c r="AI215" s="51">
        <f t="shared" si="67"/>
        <v>66949.718534090003</v>
      </c>
      <c r="AJ215" s="8">
        <f t="shared" si="68"/>
        <v>10078.235516195995</v>
      </c>
      <c r="AK215" s="8">
        <f t="shared" si="69"/>
        <v>2921.2276858539112</v>
      </c>
      <c r="AL215" s="37">
        <f t="shared" si="70"/>
        <v>2332283.704497755</v>
      </c>
    </row>
    <row r="216" spans="2:38" x14ac:dyDescent="0.3">
      <c r="B216" s="59"/>
      <c r="C216" s="60"/>
      <c r="L216" s="30" t="s">
        <v>275</v>
      </c>
      <c r="M216" s="31">
        <v>3.2080392156862744E-4</v>
      </c>
      <c r="N216">
        <v>11.18</v>
      </c>
      <c r="O216" s="8">
        <v>12277109</v>
      </c>
      <c r="P216" s="32">
        <v>0.71</v>
      </c>
      <c r="Q216" s="33">
        <f t="shared" si="57"/>
        <v>0.29000000000000004</v>
      </c>
      <c r="R216" s="8">
        <f t="shared" si="58"/>
        <v>3560361.6100000003</v>
      </c>
      <c r="S216" s="8">
        <v>13240</v>
      </c>
      <c r="T216" s="8">
        <f t="shared" si="59"/>
        <v>1103.3333333333333</v>
      </c>
      <c r="U216" s="2">
        <f t="shared" si="60"/>
        <v>13.473764705882353</v>
      </c>
      <c r="V216" s="8">
        <f t="shared" si="71"/>
        <v>13473764.705882352</v>
      </c>
      <c r="W216" s="8">
        <f t="shared" si="61"/>
        <v>12051667.894349152</v>
      </c>
      <c r="X216" s="32">
        <f t="shared" si="62"/>
        <v>3.3849561405503277</v>
      </c>
      <c r="Y216" s="8">
        <f t="shared" si="72"/>
        <v>3560361.6100000003</v>
      </c>
      <c r="Z216" s="34">
        <v>3.89</v>
      </c>
      <c r="AA216" s="8">
        <f t="shared" si="63"/>
        <v>915260.0539845759</v>
      </c>
      <c r="AB216" s="35">
        <f t="shared" si="64"/>
        <v>85.839333333333329</v>
      </c>
      <c r="AC216" s="35">
        <v>15.006362397499997</v>
      </c>
      <c r="AD216" s="36">
        <f t="shared" si="73"/>
        <v>15.006362397499997</v>
      </c>
      <c r="AE216" s="37">
        <f t="shared" si="65"/>
        <v>164816688.69657549</v>
      </c>
      <c r="AG216" s="49">
        <v>5.6430365561450976E-6</v>
      </c>
      <c r="AH216" s="50">
        <f t="shared" si="66"/>
        <v>0.2370075353580941</v>
      </c>
      <c r="AI216" s="51">
        <f t="shared" si="67"/>
        <v>237007.53535809412</v>
      </c>
      <c r="AJ216" s="8">
        <f t="shared" si="68"/>
        <v>211992.42876394824</v>
      </c>
      <c r="AK216" s="8">
        <f t="shared" si="69"/>
        <v>54496.768319781033</v>
      </c>
      <c r="AL216" s="37">
        <f t="shared" si="70"/>
        <v>9813579.0587907732</v>
      </c>
    </row>
    <row r="217" spans="2:38" x14ac:dyDescent="0.3">
      <c r="B217" s="59"/>
      <c r="C217" s="60"/>
      <c r="L217" s="30" t="s">
        <v>276</v>
      </c>
      <c r="M217" s="31">
        <v>1.5363960784313725E-3</v>
      </c>
      <c r="N217">
        <v>32.89</v>
      </c>
      <c r="O217" s="8">
        <v>87473805</v>
      </c>
      <c r="P217" s="32">
        <v>0.76</v>
      </c>
      <c r="Q217" s="33">
        <f t="shared" si="57"/>
        <v>0.24</v>
      </c>
      <c r="R217" s="8">
        <f t="shared" si="58"/>
        <v>20993713.199999999</v>
      </c>
      <c r="S217" s="8">
        <v>38690</v>
      </c>
      <c r="T217" s="8">
        <f t="shared" si="59"/>
        <v>3224.1666666666665</v>
      </c>
      <c r="U217" s="2">
        <f t="shared" si="60"/>
        <v>64.528635294117649</v>
      </c>
      <c r="V217" s="8">
        <f t="shared" si="71"/>
        <v>64528635.294117652</v>
      </c>
      <c r="W217" s="8">
        <f t="shared" si="61"/>
        <v>19619530.341780983</v>
      </c>
      <c r="X217" s="32">
        <f t="shared" si="62"/>
        <v>0.9345431251190468</v>
      </c>
      <c r="Y217" s="8">
        <f t="shared" si="72"/>
        <v>19619530.341780983</v>
      </c>
      <c r="Z217" s="34">
        <v>4.07</v>
      </c>
      <c r="AA217" s="8">
        <f t="shared" si="63"/>
        <v>4820523.4254990127</v>
      </c>
      <c r="AB217" s="35">
        <f t="shared" si="64"/>
        <v>262.4471666666667</v>
      </c>
      <c r="AC217" s="35">
        <v>10.952515014999999</v>
      </c>
      <c r="AD217" s="36">
        <f t="shared" si="73"/>
        <v>10.952515014999999</v>
      </c>
      <c r="AE217" s="37">
        <f t="shared" si="65"/>
        <v>633562262.37524605</v>
      </c>
      <c r="AG217" s="49">
        <v>3.0315074979319608E-5</v>
      </c>
      <c r="AH217" s="50">
        <f t="shared" si="66"/>
        <v>1.2732331491314235</v>
      </c>
      <c r="AI217" s="51">
        <f t="shared" si="67"/>
        <v>1273233.1491314236</v>
      </c>
      <c r="AJ217" s="8">
        <f t="shared" si="68"/>
        <v>387118.62241758092</v>
      </c>
      <c r="AK217" s="8">
        <f t="shared" si="69"/>
        <v>95115.140643140272</v>
      </c>
      <c r="AL217" s="37">
        <f t="shared" si="70"/>
        <v>12501000.072573967</v>
      </c>
    </row>
    <row r="218" spans="2:38" x14ac:dyDescent="0.3">
      <c r="B218" s="59"/>
      <c r="C218" s="60"/>
      <c r="L218" s="30" t="s">
        <v>277</v>
      </c>
      <c r="M218" s="31">
        <v>9.5705882352941176E-4</v>
      </c>
      <c r="N218">
        <v>2.72</v>
      </c>
      <c r="O218" s="8">
        <v>7494498</v>
      </c>
      <c r="P218" s="32">
        <v>0.46</v>
      </c>
      <c r="Q218" s="33">
        <f t="shared" si="57"/>
        <v>0.54</v>
      </c>
      <c r="R218" s="8">
        <f t="shared" si="58"/>
        <v>4047028.9200000004</v>
      </c>
      <c r="S218" s="8">
        <v>18100</v>
      </c>
      <c r="T218" s="8">
        <f t="shared" si="59"/>
        <v>1508.3333333333333</v>
      </c>
      <c r="U218" s="2">
        <f t="shared" si="60"/>
        <v>40.196470588235293</v>
      </c>
      <c r="V218" s="8">
        <f t="shared" si="71"/>
        <v>40196470.588235296</v>
      </c>
      <c r="W218" s="8">
        <f t="shared" si="61"/>
        <v>80392941.176470593</v>
      </c>
      <c r="X218" s="32">
        <f t="shared" si="62"/>
        <v>19.864681662929797</v>
      </c>
      <c r="Y218" s="8">
        <f t="shared" si="72"/>
        <v>4047028.9200000004</v>
      </c>
      <c r="Z218" s="34">
        <v>5.22</v>
      </c>
      <c r="AA218" s="8">
        <f t="shared" si="63"/>
        <v>775292.89655172429</v>
      </c>
      <c r="AB218" s="35">
        <f t="shared" si="64"/>
        <v>157.46999999999997</v>
      </c>
      <c r="AC218" s="35">
        <v>58.679200000000002</v>
      </c>
      <c r="AD218" s="36">
        <f t="shared" si="73"/>
        <v>58.679200000000002</v>
      </c>
      <c r="AE218" s="37">
        <f t="shared" si="65"/>
        <v>545922803.22405529</v>
      </c>
      <c r="AG218" s="49">
        <v>3.9306345905372548E-6</v>
      </c>
      <c r="AH218" s="50">
        <f t="shared" si="66"/>
        <v>0.16508665280256471</v>
      </c>
      <c r="AI218" s="51">
        <f t="shared" si="67"/>
        <v>165086.6528025647</v>
      </c>
      <c r="AJ218" s="8">
        <f t="shared" si="68"/>
        <v>330173.30560512946</v>
      </c>
      <c r="AK218" s="8">
        <f t="shared" si="69"/>
        <v>63251.591112093767</v>
      </c>
      <c r="AL218" s="37">
        <f t="shared" si="70"/>
        <v>44538633.18221727</v>
      </c>
    </row>
    <row r="219" spans="2:38" x14ac:dyDescent="0.3">
      <c r="B219" s="59"/>
      <c r="C219" s="60"/>
      <c r="L219" s="30" t="s">
        <v>278</v>
      </c>
      <c r="M219" s="31">
        <v>1.8588235294117647E-6</v>
      </c>
      <c r="N219">
        <v>51.82</v>
      </c>
      <c r="O219" s="8">
        <v>46535</v>
      </c>
      <c r="P219" s="32">
        <v>0.79</v>
      </c>
      <c r="Q219" s="33">
        <f t="shared" si="57"/>
        <v>0.20999999999999996</v>
      </c>
      <c r="R219" s="8">
        <f t="shared" si="58"/>
        <v>9772.3499999999985</v>
      </c>
      <c r="S219" s="8">
        <v>23740</v>
      </c>
      <c r="T219" s="8">
        <f t="shared" si="59"/>
        <v>1978.3333333333333</v>
      </c>
      <c r="U219" s="2">
        <f t="shared" si="60"/>
        <v>7.8070588235294114E-2</v>
      </c>
      <c r="V219" s="8">
        <f t="shared" si="71"/>
        <v>78070.588235294112</v>
      </c>
      <c r="W219" s="8">
        <f t="shared" si="61"/>
        <v>15065.725248030512</v>
      </c>
      <c r="X219" s="32">
        <f t="shared" si="62"/>
        <v>1.5416686107262343</v>
      </c>
      <c r="Y219" s="8">
        <f t="shared" si="72"/>
        <v>9772.3499999999985</v>
      </c>
      <c r="Z219" s="34">
        <v>2.37</v>
      </c>
      <c r="AA219" s="8">
        <f t="shared" si="63"/>
        <v>4123.3544303797462</v>
      </c>
      <c r="AB219" s="35">
        <f t="shared" si="64"/>
        <v>93.772999999999996</v>
      </c>
      <c r="AC219" s="35">
        <v>212</v>
      </c>
      <c r="AD219" s="36">
        <f t="shared" si="73"/>
        <v>93.772999999999996</v>
      </c>
      <c r="AE219" s="37">
        <f t="shared" si="65"/>
        <v>4639911.7799999993</v>
      </c>
      <c r="AG219" s="49">
        <v>4.7898888294862745E-8</v>
      </c>
      <c r="AH219" s="50">
        <f t="shared" si="66"/>
        <v>2.0117533083842355E-3</v>
      </c>
      <c r="AI219" s="51">
        <f t="shared" si="67"/>
        <v>2011.7533083842354</v>
      </c>
      <c r="AJ219" s="8">
        <f t="shared" si="68"/>
        <v>388.21947286457652</v>
      </c>
      <c r="AK219" s="8">
        <f t="shared" si="69"/>
        <v>163.80568475298585</v>
      </c>
      <c r="AL219" s="37">
        <f t="shared" si="70"/>
        <v>184326.60571610089</v>
      </c>
    </row>
    <row r="220" spans="2:38" x14ac:dyDescent="0.3">
      <c r="B220" s="59"/>
      <c r="C220" s="60"/>
      <c r="L220" s="30" t="s">
        <v>279</v>
      </c>
      <c r="M220" s="31">
        <v>3.7450980392156865E-6</v>
      </c>
      <c r="N220">
        <v>83.51</v>
      </c>
      <c r="O220" s="8">
        <v>84905</v>
      </c>
      <c r="P220" s="32" t="s">
        <v>50</v>
      </c>
      <c r="Q220" s="33" t="str">
        <f t="shared" si="57"/>
        <v>N.A.</v>
      </c>
      <c r="R220" s="8" t="str">
        <f t="shared" si="58"/>
        <v>N.A.</v>
      </c>
      <c r="S220" s="8">
        <v>0</v>
      </c>
      <c r="T220" s="8">
        <f t="shared" si="59"/>
        <v>0</v>
      </c>
      <c r="U220" s="2">
        <f t="shared" si="60"/>
        <v>0.15729411764705883</v>
      </c>
      <c r="V220" s="8">
        <f t="shared" si="71"/>
        <v>157294.11764705883</v>
      </c>
      <c r="W220" s="8">
        <f t="shared" si="61"/>
        <v>18835.36314777378</v>
      </c>
      <c r="X220" s="32" t="str">
        <f t="shared" si="62"/>
        <v>N.A.</v>
      </c>
      <c r="Y220" s="8" t="str">
        <f t="shared" si="72"/>
        <v>N.A.</v>
      </c>
      <c r="Z220">
        <v>3.45</v>
      </c>
      <c r="AA220" s="8" t="str">
        <f t="shared" si="63"/>
        <v>N.A.</v>
      </c>
      <c r="AB220" s="35">
        <f t="shared" si="64"/>
        <v>0</v>
      </c>
      <c r="AC220" s="35">
        <v>82.45</v>
      </c>
      <c r="AD220" s="36">
        <f t="shared" si="73"/>
        <v>82.45</v>
      </c>
      <c r="AE220" s="37" t="str">
        <f t="shared" si="65"/>
        <v>N.A.</v>
      </c>
      <c r="AG220" s="49">
        <v>1.6935284995039215E-7</v>
      </c>
      <c r="AH220" s="50">
        <f t="shared" si="66"/>
        <v>7.1128196979164705E-3</v>
      </c>
      <c r="AI220" s="51">
        <f t="shared" si="67"/>
        <v>7112.8196979164704</v>
      </c>
      <c r="AJ220" s="8">
        <f t="shared" si="68"/>
        <v>851.73269044623044</v>
      </c>
      <c r="AK220" s="8">
        <f t="shared" si="69"/>
        <v>246.87904070905228</v>
      </c>
      <c r="AL220" s="37">
        <f t="shared" si="70"/>
        <v>244262.12287753634</v>
      </c>
    </row>
    <row r="221" spans="2:38" x14ac:dyDescent="0.3">
      <c r="B221" s="59"/>
      <c r="C221" s="60"/>
      <c r="L221" s="30" t="s">
        <v>280</v>
      </c>
      <c r="M221" s="31">
        <v>4.7262352941176473E-4</v>
      </c>
      <c r="N221">
        <v>13.59</v>
      </c>
      <c r="O221" s="8">
        <v>50015092</v>
      </c>
      <c r="P221" s="32">
        <v>0.28999999999999998</v>
      </c>
      <c r="Q221" s="33">
        <f t="shared" si="57"/>
        <v>0.71</v>
      </c>
      <c r="R221" s="8">
        <f t="shared" si="58"/>
        <v>35510715.32</v>
      </c>
      <c r="S221" s="8">
        <v>2860</v>
      </c>
      <c r="T221" s="8">
        <f t="shared" si="59"/>
        <v>238.33333333333334</v>
      </c>
      <c r="U221" s="2">
        <f t="shared" si="60"/>
        <v>19.850188235294119</v>
      </c>
      <c r="V221" s="8">
        <f t="shared" si="71"/>
        <v>19850188.235294119</v>
      </c>
      <c r="W221" s="8">
        <f t="shared" si="61"/>
        <v>14606466.692637321</v>
      </c>
      <c r="X221" s="32">
        <f t="shared" si="62"/>
        <v>0.41132561146721841</v>
      </c>
      <c r="Y221" s="8">
        <f t="shared" si="72"/>
        <v>14606466.692637321</v>
      </c>
      <c r="Z221" s="34">
        <v>4.87</v>
      </c>
      <c r="AA221" s="8">
        <f t="shared" si="63"/>
        <v>2999274.4748741928</v>
      </c>
      <c r="AB221" s="35">
        <f t="shared" si="64"/>
        <v>23.213666666666668</v>
      </c>
      <c r="AC221" s="35">
        <v>52.588738650000003</v>
      </c>
      <c r="AD221" s="36">
        <f t="shared" si="73"/>
        <v>23.213666666666668</v>
      </c>
      <c r="AE221" s="37">
        <f t="shared" si="65"/>
        <v>835489894.81885481</v>
      </c>
      <c r="AG221" s="49">
        <v>7.5570943906666668E-6</v>
      </c>
      <c r="AH221" s="50">
        <f t="shared" si="66"/>
        <v>0.317397964408</v>
      </c>
      <c r="AI221" s="51">
        <f t="shared" si="67"/>
        <v>317397.964408</v>
      </c>
      <c r="AJ221" s="8">
        <f t="shared" si="68"/>
        <v>233552.58602501839</v>
      </c>
      <c r="AK221" s="8">
        <f t="shared" si="69"/>
        <v>47957.409861400076</v>
      </c>
      <c r="AL221" s="37">
        <f t="shared" si="70"/>
        <v>13359207.920631051</v>
      </c>
    </row>
    <row r="222" spans="2:38" x14ac:dyDescent="0.3">
      <c r="B222" s="59"/>
      <c r="C222" s="60"/>
      <c r="L222" s="30" t="s">
        <v>281</v>
      </c>
      <c r="M222" s="31">
        <v>1.1834313725490196E-3</v>
      </c>
      <c r="N222">
        <v>49.39</v>
      </c>
      <c r="O222" s="8">
        <v>37860221</v>
      </c>
      <c r="P222" s="32">
        <v>0.79</v>
      </c>
      <c r="Q222" s="33">
        <f t="shared" si="57"/>
        <v>0.20999999999999996</v>
      </c>
      <c r="R222" s="8">
        <f t="shared" si="58"/>
        <v>7950646.4099999983</v>
      </c>
      <c r="S222" s="8">
        <v>15540</v>
      </c>
      <c r="T222" s="8">
        <f t="shared" si="59"/>
        <v>1295</v>
      </c>
      <c r="U222" s="2">
        <f t="shared" si="60"/>
        <v>49.704117647058823</v>
      </c>
      <c r="V222" s="8">
        <f t="shared" si="71"/>
        <v>49704117.647058822</v>
      </c>
      <c r="W222" s="8">
        <f t="shared" si="61"/>
        <v>10063599.442611627</v>
      </c>
      <c r="X222" s="32">
        <f t="shared" si="62"/>
        <v>1.2657586469892614</v>
      </c>
      <c r="Y222" s="8">
        <f t="shared" si="72"/>
        <v>7950646.4099999983</v>
      </c>
      <c r="Z222" s="34">
        <v>2.5299999999999998</v>
      </c>
      <c r="AA222" s="8">
        <f t="shared" si="63"/>
        <v>3142547.988142292</v>
      </c>
      <c r="AB222" s="35">
        <f t="shared" si="64"/>
        <v>65.527000000000001</v>
      </c>
      <c r="AC222" s="35">
        <v>7.3530775999999998</v>
      </c>
      <c r="AD222" s="36">
        <f t="shared" si="73"/>
        <v>7.3530775999999998</v>
      </c>
      <c r="AE222" s="37">
        <f t="shared" si="65"/>
        <v>277288790.62240982</v>
      </c>
      <c r="AG222" s="49">
        <v>3.1904500029026666E-5</v>
      </c>
      <c r="AH222" s="50">
        <f t="shared" si="66"/>
        <v>1.33998900121912</v>
      </c>
      <c r="AI222" s="51">
        <f t="shared" si="67"/>
        <v>1339989.0012191201</v>
      </c>
      <c r="AJ222" s="8">
        <f t="shared" si="68"/>
        <v>271307.75485303102</v>
      </c>
      <c r="AK222" s="8">
        <f t="shared" si="69"/>
        <v>107236.26674032847</v>
      </c>
      <c r="AL222" s="37">
        <f t="shared" si="70"/>
        <v>9462199.0905112103</v>
      </c>
    </row>
    <row r="223" spans="2:38" x14ac:dyDescent="0.3">
      <c r="B223" s="59"/>
      <c r="C223" s="60"/>
      <c r="L223" s="30" t="s">
        <v>282</v>
      </c>
      <c r="M223" s="31">
        <v>1.6392156862745098E-4</v>
      </c>
      <c r="N223">
        <v>99.26</v>
      </c>
      <c r="O223" s="8">
        <v>11027129</v>
      </c>
      <c r="P223" s="32">
        <v>0.82</v>
      </c>
      <c r="Q223" s="33">
        <f t="shared" si="57"/>
        <v>0.18000000000000005</v>
      </c>
      <c r="R223" s="8">
        <f t="shared" si="58"/>
        <v>1984883.2200000004</v>
      </c>
      <c r="S223" s="8">
        <v>73790</v>
      </c>
      <c r="T223" s="8">
        <f t="shared" si="59"/>
        <v>6149.166666666667</v>
      </c>
      <c r="U223" s="2">
        <f t="shared" si="60"/>
        <v>6.8847058823529412</v>
      </c>
      <c r="V223" s="8">
        <f t="shared" si="71"/>
        <v>6884705.8823529417</v>
      </c>
      <c r="W223" s="8">
        <f t="shared" si="61"/>
        <v>693603.25230233138</v>
      </c>
      <c r="X223" s="32">
        <f t="shared" si="62"/>
        <v>0.34944285150555671</v>
      </c>
      <c r="Y223" s="8">
        <f t="shared" si="72"/>
        <v>693603.25230233138</v>
      </c>
      <c r="Z223">
        <v>3.45</v>
      </c>
      <c r="AA223" s="8">
        <f t="shared" si="63"/>
        <v>201044.42095719749</v>
      </c>
      <c r="AB223" s="35">
        <f t="shared" si="64"/>
        <v>424.29250000000008</v>
      </c>
      <c r="AC223" s="35">
        <v>142.65487099500001</v>
      </c>
      <c r="AD223" s="36">
        <f t="shared" si="73"/>
        <v>142.65487099500001</v>
      </c>
      <c r="AE223" s="37">
        <f t="shared" si="65"/>
        <v>344159591.2309618</v>
      </c>
      <c r="AG223" s="49">
        <v>4.4374608739411766E-6</v>
      </c>
      <c r="AH223" s="50">
        <f t="shared" si="66"/>
        <v>0.1863733567055294</v>
      </c>
      <c r="AI223" s="51">
        <f t="shared" si="67"/>
        <v>186373.35670552941</v>
      </c>
      <c r="AJ223" s="8">
        <f t="shared" si="68"/>
        <v>18776.280143615699</v>
      </c>
      <c r="AK223" s="8">
        <f t="shared" si="69"/>
        <v>5442.4000416277386</v>
      </c>
      <c r="AL223" s="37">
        <f t="shared" si="70"/>
        <v>9316618.5100990534</v>
      </c>
    </row>
    <row r="224" spans="2:38" x14ac:dyDescent="0.3">
      <c r="B224" s="59"/>
      <c r="C224" s="60"/>
      <c r="L224" s="30" t="s">
        <v>283</v>
      </c>
      <c r="M224" s="31">
        <v>4.7766666666666666E-4</v>
      </c>
      <c r="N224">
        <v>110.99</v>
      </c>
      <c r="O224" s="8">
        <v>69138192</v>
      </c>
      <c r="P224" s="32">
        <v>0.84</v>
      </c>
      <c r="Q224" s="33">
        <f t="shared" si="57"/>
        <v>0.16000000000000003</v>
      </c>
      <c r="R224" s="8">
        <f t="shared" si="58"/>
        <v>11062110.720000003</v>
      </c>
      <c r="S224" s="8">
        <v>58210</v>
      </c>
      <c r="T224" s="8">
        <f t="shared" si="59"/>
        <v>4850.833333333333</v>
      </c>
      <c r="U224" s="2">
        <f t="shared" si="60"/>
        <v>20.062000000000001</v>
      </c>
      <c r="V224" s="8">
        <f t="shared" si="71"/>
        <v>20062000</v>
      </c>
      <c r="W224" s="8">
        <f t="shared" si="61"/>
        <v>1807550.2297504281</v>
      </c>
      <c r="X224" s="32">
        <f t="shared" si="62"/>
        <v>0.16340012096266812</v>
      </c>
      <c r="Y224" s="8">
        <f t="shared" si="72"/>
        <v>1807550.2297504281</v>
      </c>
      <c r="Z224" s="34">
        <v>2.35</v>
      </c>
      <c r="AA224" s="8">
        <f t="shared" si="63"/>
        <v>769170.31053209701</v>
      </c>
      <c r="AB224" s="35">
        <f t="shared" si="64"/>
        <v>227.98916666666668</v>
      </c>
      <c r="AC224" s="35">
        <v>38.794639999999994</v>
      </c>
      <c r="AD224" s="36">
        <f t="shared" si="73"/>
        <v>38.794639999999994</v>
      </c>
      <c r="AE224" s="37">
        <f t="shared" si="65"/>
        <v>358076223.54937088</v>
      </c>
      <c r="AG224" s="49">
        <v>4.4462698533649017E-5</v>
      </c>
      <c r="AH224" s="50">
        <f t="shared" si="66"/>
        <v>1.8674333384132586</v>
      </c>
      <c r="AI224" s="51">
        <f t="shared" si="67"/>
        <v>1867433.3384132585</v>
      </c>
      <c r="AJ224" s="8">
        <f t="shared" si="68"/>
        <v>168252.39556836282</v>
      </c>
      <c r="AK224" s="8">
        <f t="shared" si="69"/>
        <v>71596.764071643745</v>
      </c>
      <c r="AL224" s="37">
        <f t="shared" si="70"/>
        <v>33330848.247892238</v>
      </c>
    </row>
    <row r="225" spans="2:38" x14ac:dyDescent="0.3">
      <c r="B225" s="59"/>
      <c r="C225" s="60"/>
      <c r="L225" s="30" t="s">
        <v>284</v>
      </c>
      <c r="M225" s="31">
        <v>1.9281405882352942E-2</v>
      </c>
      <c r="N225">
        <v>161.97</v>
      </c>
      <c r="O225" s="8">
        <v>345426571</v>
      </c>
      <c r="P225" s="32">
        <v>0.82</v>
      </c>
      <c r="Q225" s="33">
        <f t="shared" si="57"/>
        <v>0.18000000000000005</v>
      </c>
      <c r="R225" s="8">
        <f t="shared" si="58"/>
        <v>62176782.780000016</v>
      </c>
      <c r="S225" s="8">
        <v>78710</v>
      </c>
      <c r="T225" s="8">
        <f t="shared" si="59"/>
        <v>6559.166666666667</v>
      </c>
      <c r="U225" s="2">
        <f t="shared" si="60"/>
        <v>809.81904705882357</v>
      </c>
      <c r="V225" s="8">
        <f t="shared" si="71"/>
        <v>809819047.05882359</v>
      </c>
      <c r="W225" s="8">
        <f t="shared" si="61"/>
        <v>49998088.970724426</v>
      </c>
      <c r="X225" s="32">
        <f t="shared" si="62"/>
        <v>0.80412795154796868</v>
      </c>
      <c r="Y225" s="8">
        <f t="shared" si="72"/>
        <v>49998088.970724426</v>
      </c>
      <c r="Z225" s="34">
        <v>2.4900000000000002</v>
      </c>
      <c r="AA225" s="8">
        <f t="shared" si="63"/>
        <v>20079553.803503785</v>
      </c>
      <c r="AB225" s="35">
        <f t="shared" si="64"/>
        <v>326.64650000000006</v>
      </c>
      <c r="AC225" s="35">
        <v>65</v>
      </c>
      <c r="AD225" s="36">
        <f t="shared" si="73"/>
        <v>65</v>
      </c>
      <c r="AE225" s="37">
        <f t="shared" si="65"/>
        <v>15662051966.732952</v>
      </c>
      <c r="AG225" s="49">
        <v>3.6583028761642946E-4</v>
      </c>
      <c r="AH225" s="50">
        <f t="shared" si="66"/>
        <v>15.364872079890038</v>
      </c>
      <c r="AI225" s="51">
        <f t="shared" si="67"/>
        <v>15364872.079890037</v>
      </c>
      <c r="AJ225" s="8">
        <f t="shared" si="68"/>
        <v>948624.56503612001</v>
      </c>
      <c r="AK225" s="8">
        <f t="shared" si="69"/>
        <v>380973.7208980401</v>
      </c>
      <c r="AL225" s="37">
        <f t="shared" si="70"/>
        <v>297159502.30047131</v>
      </c>
    </row>
    <row r="226" spans="2:38" x14ac:dyDescent="0.3">
      <c r="B226" s="59"/>
      <c r="C226" s="60"/>
      <c r="L226" s="30" t="s">
        <v>285</v>
      </c>
      <c r="M226" s="31">
        <v>3.4551960784313723E-4</v>
      </c>
      <c r="N226">
        <v>156.99</v>
      </c>
      <c r="O226" s="8">
        <v>3386588</v>
      </c>
      <c r="P226" s="32" t="s">
        <v>50</v>
      </c>
      <c r="Q226" s="33" t="str">
        <f t="shared" si="57"/>
        <v>N.A.</v>
      </c>
      <c r="R226" s="8" t="str">
        <f t="shared" si="58"/>
        <v>N.A.</v>
      </c>
      <c r="S226" s="8">
        <v>29790</v>
      </c>
      <c r="T226" s="8">
        <f t="shared" si="59"/>
        <v>2482.5</v>
      </c>
      <c r="U226" s="2">
        <f t="shared" si="60"/>
        <v>14.511823529411764</v>
      </c>
      <c r="V226" s="8">
        <f t="shared" si="71"/>
        <v>14511823.529411765</v>
      </c>
      <c r="W226" s="8">
        <f t="shared" si="61"/>
        <v>924378.84765983582</v>
      </c>
      <c r="X226" s="32" t="str">
        <f t="shared" si="62"/>
        <v>N.A.</v>
      </c>
      <c r="Y226" s="8" t="str">
        <f t="shared" si="72"/>
        <v>N.A.</v>
      </c>
      <c r="Z226" s="34">
        <v>3.02</v>
      </c>
      <c r="AA226" s="8" t="str">
        <f t="shared" si="63"/>
        <v>N.A.</v>
      </c>
      <c r="AB226" s="35">
        <f t="shared" si="64"/>
        <v>149.94299999999998</v>
      </c>
      <c r="AC226" s="35">
        <v>55.349935000000002</v>
      </c>
      <c r="AD226" s="36">
        <f t="shared" si="73"/>
        <v>55.349935000000002</v>
      </c>
      <c r="AE226" s="37" t="str">
        <f t="shared" si="65"/>
        <v>N.A.</v>
      </c>
      <c r="AG226" s="49">
        <v>1.9958262129574511E-6</v>
      </c>
      <c r="AH226" s="50">
        <f t="shared" si="66"/>
        <v>8.3824700944212946E-2</v>
      </c>
      <c r="AI226" s="51">
        <f t="shared" si="67"/>
        <v>83824.700944212949</v>
      </c>
      <c r="AJ226" s="8">
        <f t="shared" si="68"/>
        <v>5339.4930214799006</v>
      </c>
      <c r="AK226" s="8">
        <f t="shared" si="69"/>
        <v>1768.0440468476493</v>
      </c>
      <c r="AL226" s="37">
        <f t="shared" si="70"/>
        <v>1174333.4768418521</v>
      </c>
    </row>
    <row r="227" spans="2:38" x14ac:dyDescent="0.3">
      <c r="B227" s="59"/>
      <c r="C227" s="60"/>
      <c r="L227" s="30" t="s">
        <v>286</v>
      </c>
      <c r="M227" s="31">
        <v>8.7725490196078433E-4</v>
      </c>
      <c r="N227">
        <v>21.21</v>
      </c>
      <c r="O227" s="8">
        <v>36361859</v>
      </c>
      <c r="P227" s="32">
        <v>0.48</v>
      </c>
      <c r="Q227" s="33">
        <f t="shared" si="57"/>
        <v>0.52</v>
      </c>
      <c r="R227" s="8">
        <f t="shared" si="58"/>
        <v>18908166.68</v>
      </c>
      <c r="S227" s="8">
        <v>10400</v>
      </c>
      <c r="T227" s="8">
        <f t="shared" si="59"/>
        <v>866.66666666666663</v>
      </c>
      <c r="U227" s="2">
        <f t="shared" si="60"/>
        <v>36.84470588235294</v>
      </c>
      <c r="V227" s="8">
        <f t="shared" si="71"/>
        <v>36844705.882352941</v>
      </c>
      <c r="W227" s="8">
        <f t="shared" si="61"/>
        <v>17371384.197243251</v>
      </c>
      <c r="X227" s="32">
        <f t="shared" si="62"/>
        <v>0.91872387689588797</v>
      </c>
      <c r="Y227" s="8">
        <f t="shared" si="72"/>
        <v>17371384.197243251</v>
      </c>
      <c r="Z227" s="34">
        <v>5.22</v>
      </c>
      <c r="AA227" s="8">
        <f t="shared" si="63"/>
        <v>3327851.3787822323</v>
      </c>
      <c r="AB227" s="35">
        <f t="shared" si="64"/>
        <v>90.47999999999999</v>
      </c>
      <c r="AC227" s="35">
        <v>15.425793749999999</v>
      </c>
      <c r="AD227" s="36">
        <f t="shared" si="73"/>
        <v>15.425793749999999</v>
      </c>
      <c r="AE227" s="37">
        <f t="shared" si="65"/>
        <v>616016987.99697399</v>
      </c>
      <c r="AG227" s="49">
        <v>3.0259220680254902E-5</v>
      </c>
      <c r="AH227" s="50">
        <f t="shared" si="66"/>
        <v>1.270887268570706</v>
      </c>
      <c r="AI227" s="51">
        <f t="shared" si="67"/>
        <v>1270887.268570706</v>
      </c>
      <c r="AJ227" s="8">
        <f t="shared" si="68"/>
        <v>599192.48871791887</v>
      </c>
      <c r="AK227" s="8">
        <f t="shared" si="69"/>
        <v>114787.83308772392</v>
      </c>
      <c r="AL227" s="37">
        <f t="shared" si="70"/>
        <v>21248321.258647855</v>
      </c>
    </row>
    <row r="228" spans="2:38" x14ac:dyDescent="0.3">
      <c r="B228" s="59"/>
      <c r="C228" s="60"/>
      <c r="L228" s="30" t="s">
        <v>287</v>
      </c>
      <c r="M228" s="31">
        <v>2.3900000000000002E-5</v>
      </c>
      <c r="N228">
        <v>7.67</v>
      </c>
      <c r="O228" s="8">
        <v>327777</v>
      </c>
      <c r="P228" s="32">
        <v>0.25</v>
      </c>
      <c r="Q228" s="33">
        <f t="shared" si="57"/>
        <v>0.75</v>
      </c>
      <c r="R228" s="8">
        <f t="shared" si="58"/>
        <v>245832.75</v>
      </c>
      <c r="S228" s="8">
        <v>3860</v>
      </c>
      <c r="T228" s="8">
        <f t="shared" si="59"/>
        <v>321.66666666666669</v>
      </c>
      <c r="U228" s="2">
        <f t="shared" si="60"/>
        <v>1.0038</v>
      </c>
      <c r="V228" s="8">
        <f t="shared" si="71"/>
        <v>1003800</v>
      </c>
      <c r="W228" s="8">
        <f t="shared" si="61"/>
        <v>1308735.332464146</v>
      </c>
      <c r="X228" s="32">
        <f t="shared" si="62"/>
        <v>5.3236817814719393</v>
      </c>
      <c r="Y228" s="8">
        <f t="shared" si="72"/>
        <v>245832.75</v>
      </c>
      <c r="Z228" s="34">
        <v>5.08</v>
      </c>
      <c r="AA228" s="8">
        <f t="shared" si="63"/>
        <v>48392.273622047243</v>
      </c>
      <c r="AB228" s="35">
        <f t="shared" si="64"/>
        <v>32.681333333333335</v>
      </c>
      <c r="AC228" s="35">
        <v>94.438749999999985</v>
      </c>
      <c r="AD228" s="36">
        <f t="shared" si="73"/>
        <v>32.681333333333335</v>
      </c>
      <c r="AE228" s="37">
        <f t="shared" si="65"/>
        <v>18978288.300000001</v>
      </c>
      <c r="AG228" s="49">
        <v>5.4789991103313724E-8</v>
      </c>
      <c r="AH228" s="50">
        <f t="shared" si="66"/>
        <v>2.3011796263391763E-3</v>
      </c>
      <c r="AI228" s="51">
        <f t="shared" si="67"/>
        <v>2301.1796263391761</v>
      </c>
      <c r="AJ228" s="8">
        <f t="shared" si="68"/>
        <v>3000.2341934017941</v>
      </c>
      <c r="AK228" s="8">
        <f t="shared" si="69"/>
        <v>590.5972821657075</v>
      </c>
      <c r="AL228" s="37">
        <f t="shared" si="70"/>
        <v>231618.07973061851</v>
      </c>
    </row>
    <row r="229" spans="2:38" x14ac:dyDescent="0.3">
      <c r="B229" s="59"/>
      <c r="C229" s="60"/>
      <c r="L229" s="30" t="s">
        <v>288</v>
      </c>
      <c r="M229" s="31" t="s">
        <v>50</v>
      </c>
      <c r="N229">
        <v>51.6</v>
      </c>
      <c r="O229" s="8" t="s">
        <v>50</v>
      </c>
      <c r="P229" s="32" t="s">
        <v>50</v>
      </c>
      <c r="Q229" s="33" t="str">
        <f t="shared" si="57"/>
        <v>N.A.</v>
      </c>
      <c r="R229" s="8" t="str">
        <f t="shared" si="58"/>
        <v>N.A.</v>
      </c>
      <c r="S229" s="8" t="s">
        <v>50</v>
      </c>
      <c r="T229" s="8" t="str">
        <f t="shared" si="59"/>
        <v>N.A.</v>
      </c>
      <c r="U229" s="2" t="str">
        <f t="shared" si="60"/>
        <v>N.A.</v>
      </c>
      <c r="V229" s="8" t="str">
        <f t="shared" si="71"/>
        <v>N.A.</v>
      </c>
      <c r="W229" s="8" t="str">
        <f t="shared" si="61"/>
        <v>N.A.</v>
      </c>
      <c r="X229" s="32" t="str">
        <f t="shared" si="62"/>
        <v>N.A.</v>
      </c>
      <c r="Y229" s="8" t="str">
        <f t="shared" si="72"/>
        <v>N.A.</v>
      </c>
      <c r="Z229" s="34" t="s">
        <v>50</v>
      </c>
      <c r="AA229" s="8" t="str">
        <f t="shared" si="63"/>
        <v>N.A.</v>
      </c>
      <c r="AB229" s="35" t="str">
        <f t="shared" si="64"/>
        <v>N.A.</v>
      </c>
      <c r="AC229" s="35" t="s">
        <v>50</v>
      </c>
      <c r="AD229" s="36" t="s">
        <v>50</v>
      </c>
      <c r="AE229" s="37" t="str">
        <f t="shared" si="65"/>
        <v>N.A.</v>
      </c>
      <c r="AG229" s="49" t="s">
        <v>50</v>
      </c>
      <c r="AH229" s="50" t="str">
        <f t="shared" si="66"/>
        <v>N.A.</v>
      </c>
      <c r="AI229" s="51" t="str">
        <f t="shared" si="67"/>
        <v>N.A.</v>
      </c>
      <c r="AJ229" s="8" t="str">
        <f t="shared" si="68"/>
        <v>N.A.</v>
      </c>
      <c r="AK229" s="8" t="str">
        <f t="shared" si="69"/>
        <v>N.A.</v>
      </c>
      <c r="AL229" s="37" t="str">
        <f t="shared" si="70"/>
        <v>N.A.</v>
      </c>
    </row>
    <row r="230" spans="2:38" x14ac:dyDescent="0.3">
      <c r="B230" s="59"/>
      <c r="C230" s="60"/>
      <c r="L230" s="30" t="s">
        <v>289</v>
      </c>
      <c r="M230" s="31">
        <v>1.7883333333333334E-3</v>
      </c>
      <c r="N230">
        <v>23.33</v>
      </c>
      <c r="O230" s="8">
        <v>28405543</v>
      </c>
      <c r="P230" s="32" t="s">
        <v>50</v>
      </c>
      <c r="Q230" s="33" t="str">
        <f t="shared" si="57"/>
        <v>N.A.</v>
      </c>
      <c r="R230" s="8" t="str">
        <f t="shared" si="58"/>
        <v>N.A.</v>
      </c>
      <c r="S230" s="8">
        <v>0</v>
      </c>
      <c r="T230" s="8">
        <f t="shared" si="59"/>
        <v>0</v>
      </c>
      <c r="U230" s="2">
        <f t="shared" si="60"/>
        <v>75.11</v>
      </c>
      <c r="V230" s="8">
        <f t="shared" si="71"/>
        <v>75110000</v>
      </c>
      <c r="W230" s="8">
        <f t="shared" si="61"/>
        <v>32194599.228461213</v>
      </c>
      <c r="X230" s="32" t="str">
        <f t="shared" si="62"/>
        <v>N.A.</v>
      </c>
      <c r="Y230" s="8" t="str">
        <f t="shared" si="72"/>
        <v>N.A.</v>
      </c>
      <c r="Z230" s="34">
        <v>4.33</v>
      </c>
      <c r="AA230" s="8" t="str">
        <f t="shared" si="63"/>
        <v>N.A.</v>
      </c>
      <c r="AB230" s="35">
        <f t="shared" si="64"/>
        <v>0</v>
      </c>
      <c r="AC230" s="35">
        <v>25</v>
      </c>
      <c r="AD230" s="36">
        <f t="shared" si="73"/>
        <v>25</v>
      </c>
      <c r="AE230" s="37" t="str">
        <f t="shared" si="65"/>
        <v>N.A.</v>
      </c>
      <c r="AG230" s="49">
        <v>1.2252890457582353E-5</v>
      </c>
      <c r="AH230" s="50">
        <f t="shared" si="66"/>
        <v>0.51462139921845884</v>
      </c>
      <c r="AI230" s="51">
        <f t="shared" si="67"/>
        <v>514621.39921845886</v>
      </c>
      <c r="AJ230" s="8">
        <f t="shared" si="68"/>
        <v>220583.54017079252</v>
      </c>
      <c r="AK230" s="8">
        <f t="shared" si="69"/>
        <v>50943.080870852777</v>
      </c>
      <c r="AL230" s="37">
        <f t="shared" si="70"/>
        <v>15282924.261255834</v>
      </c>
    </row>
    <row r="231" spans="2:38" x14ac:dyDescent="0.3">
      <c r="B231" s="59"/>
      <c r="C231" s="60"/>
      <c r="L231" s="30" t="s">
        <v>290</v>
      </c>
      <c r="M231" s="31">
        <v>6.4943137254901964E-4</v>
      </c>
      <c r="N231">
        <v>45.92</v>
      </c>
      <c r="O231" s="8">
        <v>100987686</v>
      </c>
      <c r="P231" s="32">
        <v>0.41</v>
      </c>
      <c r="Q231" s="33">
        <f t="shared" si="57"/>
        <v>0.59000000000000008</v>
      </c>
      <c r="R231" s="8">
        <f t="shared" si="58"/>
        <v>59582734.74000001</v>
      </c>
      <c r="S231" s="8">
        <v>13180</v>
      </c>
      <c r="T231" s="8">
        <f t="shared" si="59"/>
        <v>1098.3333333333333</v>
      </c>
      <c r="U231" s="2">
        <f t="shared" si="60"/>
        <v>27.276117647058825</v>
      </c>
      <c r="V231" s="8">
        <f t="shared" si="71"/>
        <v>27276117.647058826</v>
      </c>
      <c r="W231" s="8">
        <f t="shared" si="61"/>
        <v>5939921.0903873751</v>
      </c>
      <c r="X231" s="32">
        <f t="shared" si="62"/>
        <v>9.9691984872921496E-2</v>
      </c>
      <c r="Y231" s="8">
        <f t="shared" si="72"/>
        <v>5939921.0903873751</v>
      </c>
      <c r="Z231" s="34">
        <v>3.44</v>
      </c>
      <c r="AA231" s="8">
        <f t="shared" si="63"/>
        <v>1726721.2472056323</v>
      </c>
      <c r="AB231" s="35">
        <f t="shared" si="64"/>
        <v>75.565333333333328</v>
      </c>
      <c r="AC231" s="35">
        <v>8.7243585777499995</v>
      </c>
      <c r="AD231" s="36">
        <f t="shared" si="73"/>
        <v>8.7243585777499995</v>
      </c>
      <c r="AE231" s="37">
        <f t="shared" si="65"/>
        <v>180774423.89329964</v>
      </c>
      <c r="AG231" s="49">
        <v>5.6108639332607843E-5</v>
      </c>
      <c r="AH231" s="50">
        <f t="shared" si="66"/>
        <v>2.3565628519695294</v>
      </c>
      <c r="AI231" s="51">
        <f t="shared" si="67"/>
        <v>2356562.8519695294</v>
      </c>
      <c r="AJ231" s="8">
        <f t="shared" si="68"/>
        <v>513188.77438360831</v>
      </c>
      <c r="AK231" s="8">
        <f t="shared" si="69"/>
        <v>149182.78325104894</v>
      </c>
      <c r="AL231" s="37">
        <f t="shared" si="70"/>
        <v>15618289.136506893</v>
      </c>
    </row>
    <row r="232" spans="2:38" x14ac:dyDescent="0.3">
      <c r="B232" s="59"/>
      <c r="C232" s="60"/>
      <c r="L232" s="30" t="s">
        <v>291</v>
      </c>
      <c r="M232" s="31">
        <v>2.7843137254901958E-7</v>
      </c>
      <c r="N232">
        <v>4.66</v>
      </c>
      <c r="O232" s="8">
        <v>11277</v>
      </c>
      <c r="P232" s="32">
        <v>0</v>
      </c>
      <c r="Q232" s="33">
        <f t="shared" si="57"/>
        <v>1</v>
      </c>
      <c r="R232" s="8">
        <f t="shared" si="58"/>
        <v>11277</v>
      </c>
      <c r="S232" s="8" t="s">
        <v>50</v>
      </c>
      <c r="T232" s="8" t="str">
        <f t="shared" si="59"/>
        <v>N.A.</v>
      </c>
      <c r="U232" s="2">
        <f t="shared" si="60"/>
        <v>1.1694117647058822E-2</v>
      </c>
      <c r="V232" s="8">
        <f t="shared" si="71"/>
        <v>11694.117647058822</v>
      </c>
      <c r="W232" s="8">
        <f t="shared" si="61"/>
        <v>23388.235294117643</v>
      </c>
      <c r="X232" s="32">
        <f t="shared" si="62"/>
        <v>2.0739767042757511</v>
      </c>
      <c r="Y232" s="8">
        <f t="shared" si="72"/>
        <v>11277</v>
      </c>
      <c r="Z232">
        <v>3.45</v>
      </c>
      <c r="AA232" s="8">
        <f t="shared" si="63"/>
        <v>3268.695652173913</v>
      </c>
      <c r="AB232" s="35" t="str">
        <f t="shared" si="64"/>
        <v>N.A.</v>
      </c>
      <c r="AC232" s="35" t="s">
        <v>50</v>
      </c>
      <c r="AD232" s="36" t="s">
        <v>50</v>
      </c>
      <c r="AE232" s="37" t="str">
        <f t="shared" si="65"/>
        <v>N.A.</v>
      </c>
      <c r="AG232" s="49" t="s">
        <v>50</v>
      </c>
      <c r="AH232" s="50" t="str">
        <f t="shared" si="66"/>
        <v>N.A.</v>
      </c>
      <c r="AI232" s="51" t="str">
        <f t="shared" si="67"/>
        <v>N.A.</v>
      </c>
      <c r="AJ232" s="8" t="str">
        <f t="shared" si="68"/>
        <v>N.A.</v>
      </c>
      <c r="AK232" s="8" t="str">
        <f t="shared" si="69"/>
        <v>N.A.</v>
      </c>
      <c r="AL232" s="37" t="str">
        <f t="shared" si="70"/>
        <v>N.A.</v>
      </c>
    </row>
    <row r="233" spans="2:38" x14ac:dyDescent="0.3">
      <c r="B233" s="59"/>
      <c r="C233" s="60"/>
      <c r="L233" s="30" t="s">
        <v>292</v>
      </c>
      <c r="M233" s="31">
        <v>1.0352313725490196E-3</v>
      </c>
      <c r="N233">
        <v>2.99</v>
      </c>
      <c r="O233" s="8">
        <v>40583164</v>
      </c>
      <c r="P233" s="32">
        <v>0.33</v>
      </c>
      <c r="Q233" s="33">
        <f t="shared" si="57"/>
        <v>0.66999999999999993</v>
      </c>
      <c r="R233" s="8">
        <f t="shared" si="58"/>
        <v>27190719.879999999</v>
      </c>
      <c r="S233" s="8">
        <v>0</v>
      </c>
      <c r="T233" s="8">
        <f t="shared" si="59"/>
        <v>0</v>
      </c>
      <c r="U233" s="2">
        <f t="shared" si="60"/>
        <v>43.47971764705882</v>
      </c>
      <c r="V233" s="8">
        <f t="shared" si="71"/>
        <v>43479717.647058822</v>
      </c>
      <c r="W233" s="8">
        <f t="shared" si="61"/>
        <v>86959435.294117644</v>
      </c>
      <c r="X233" s="32">
        <f t="shared" si="62"/>
        <v>3.1981292028270363</v>
      </c>
      <c r="Y233" s="8">
        <f t="shared" si="72"/>
        <v>27190719.879999999</v>
      </c>
      <c r="Z233" s="34">
        <v>6.67</v>
      </c>
      <c r="AA233" s="8">
        <f t="shared" si="63"/>
        <v>4076569.6971514244</v>
      </c>
      <c r="AB233" s="35">
        <f t="shared" si="64"/>
        <v>0</v>
      </c>
      <c r="AC233" s="35">
        <v>159.71038626666666</v>
      </c>
      <c r="AD233" s="36">
        <f t="shared" si="73"/>
        <v>159.71038626666666</v>
      </c>
      <c r="AE233" s="37">
        <f t="shared" si="65"/>
        <v>7812846251.7005081</v>
      </c>
      <c r="AG233" s="49">
        <v>3.5203201879221568E-6</v>
      </c>
      <c r="AH233" s="50">
        <f t="shared" si="66"/>
        <v>0.14785344789273058</v>
      </c>
      <c r="AI233" s="51">
        <f t="shared" si="67"/>
        <v>147853.44789273059</v>
      </c>
      <c r="AJ233" s="8">
        <f t="shared" si="68"/>
        <v>295706.89578546118</v>
      </c>
      <c r="AK233" s="8">
        <f t="shared" si="69"/>
        <v>44333.867434102125</v>
      </c>
      <c r="AL233" s="37">
        <f t="shared" si="70"/>
        <v>84966949.111147732</v>
      </c>
    </row>
    <row r="234" spans="2:38" x14ac:dyDescent="0.3">
      <c r="B234" s="59"/>
      <c r="C234" s="60"/>
      <c r="L234" s="30" t="s">
        <v>293</v>
      </c>
      <c r="M234" s="31">
        <v>1.475721568627451E-3</v>
      </c>
      <c r="N234">
        <v>8.99</v>
      </c>
      <c r="O234" s="8">
        <v>21314956</v>
      </c>
      <c r="P234" s="32">
        <v>0.46</v>
      </c>
      <c r="Q234" s="33">
        <f t="shared" si="57"/>
        <v>0.54</v>
      </c>
      <c r="R234" s="8">
        <f t="shared" si="58"/>
        <v>11510076.24</v>
      </c>
      <c r="S234" s="8">
        <v>3610</v>
      </c>
      <c r="T234" s="8">
        <f t="shared" si="59"/>
        <v>300.83333333333331</v>
      </c>
      <c r="U234" s="2">
        <f t="shared" si="60"/>
        <v>61.980305882352944</v>
      </c>
      <c r="V234" s="8">
        <f t="shared" si="71"/>
        <v>61980305.882352941</v>
      </c>
      <c r="W234" s="8">
        <f t="shared" si="61"/>
        <v>68943610.547667339</v>
      </c>
      <c r="X234" s="32">
        <f t="shared" si="62"/>
        <v>5.9898482955372101</v>
      </c>
      <c r="Y234" s="8">
        <f t="shared" si="72"/>
        <v>11510076.24</v>
      </c>
      <c r="Z234" s="34">
        <v>5</v>
      </c>
      <c r="AA234" s="8">
        <f t="shared" si="63"/>
        <v>2302015.2480000001</v>
      </c>
      <c r="AB234" s="35">
        <f t="shared" si="64"/>
        <v>30.083333333333332</v>
      </c>
      <c r="AC234" s="35">
        <v>44.363</v>
      </c>
      <c r="AD234" s="36">
        <f t="shared" si="73"/>
        <v>30.083333333333332</v>
      </c>
      <c r="AE234" s="37">
        <f t="shared" si="65"/>
        <v>831027504.528</v>
      </c>
      <c r="AG234" s="49">
        <v>4.0767354945843135E-6</v>
      </c>
      <c r="AH234" s="50">
        <f t="shared" si="66"/>
        <v>0.17122289077254116</v>
      </c>
      <c r="AI234" s="51">
        <f t="shared" si="67"/>
        <v>171222.89077254117</v>
      </c>
      <c r="AJ234" s="8">
        <f t="shared" si="68"/>
        <v>190459.27783374992</v>
      </c>
      <c r="AK234" s="8">
        <f t="shared" si="69"/>
        <v>38091.855566749982</v>
      </c>
      <c r="AL234" s="37">
        <f t="shared" si="70"/>
        <v>13751159.859596744</v>
      </c>
    </row>
    <row r="235" spans="2:38" ht="16.2" thickBot="1" x14ac:dyDescent="0.35">
      <c r="B235" s="59"/>
      <c r="C235" s="60"/>
      <c r="L235" s="38" t="s">
        <v>294</v>
      </c>
      <c r="M235" s="39">
        <v>7.6619019607843141E-4</v>
      </c>
      <c r="N235" s="40">
        <v>16.77</v>
      </c>
      <c r="O235" s="41">
        <v>16634373</v>
      </c>
      <c r="P235" s="42">
        <v>0.38</v>
      </c>
      <c r="Q235" s="43">
        <f t="shared" si="57"/>
        <v>0.62</v>
      </c>
      <c r="R235" s="41">
        <f t="shared" si="58"/>
        <v>10313311.26</v>
      </c>
      <c r="S235" s="41">
        <v>3480</v>
      </c>
      <c r="T235" s="41">
        <f t="shared" si="59"/>
        <v>290</v>
      </c>
      <c r="U235" s="44">
        <f t="shared" si="60"/>
        <v>32.179988235294118</v>
      </c>
      <c r="V235" s="41">
        <f t="shared" si="71"/>
        <v>32179988.235294119</v>
      </c>
      <c r="W235" s="41">
        <f t="shared" si="61"/>
        <v>19189021.010908835</v>
      </c>
      <c r="X235" s="42">
        <f t="shared" si="62"/>
        <v>1.8606071830036899</v>
      </c>
      <c r="Y235" s="41">
        <f t="shared" si="72"/>
        <v>10313311.26</v>
      </c>
      <c r="Z235" s="45">
        <v>4.0199999999999996</v>
      </c>
      <c r="AA235" s="41">
        <f t="shared" si="63"/>
        <v>2565500.313432836</v>
      </c>
      <c r="AB235" s="46">
        <f t="shared" si="64"/>
        <v>23.315999999999995</v>
      </c>
      <c r="AC235" s="46">
        <v>9.6441299999999988</v>
      </c>
      <c r="AD235" s="47">
        <f t="shared" si="73"/>
        <v>9.6441299999999988</v>
      </c>
      <c r="AE235" s="48">
        <f t="shared" si="65"/>
        <v>296904222.45344412</v>
      </c>
      <c r="AG235" s="52">
        <v>3.9695801895627451E-6</v>
      </c>
      <c r="AH235" s="53">
        <f t="shared" si="66"/>
        <v>0.16672236796163528</v>
      </c>
      <c r="AI235" s="54">
        <f t="shared" si="67"/>
        <v>166722.36796163529</v>
      </c>
      <c r="AJ235" s="41">
        <f t="shared" si="68"/>
        <v>99417.035158995408</v>
      </c>
      <c r="AK235" s="41">
        <f t="shared" si="69"/>
        <v>24730.605760944134</v>
      </c>
      <c r="AL235" s="48">
        <f t="shared" si="70"/>
        <v>2862062.1232475294</v>
      </c>
    </row>
    <row r="236" spans="2:38" x14ac:dyDescent="0.3">
      <c r="B236" s="59"/>
      <c r="C236" s="60"/>
    </row>
    <row r="237" spans="2:38" x14ac:dyDescent="0.3">
      <c r="B237" s="59"/>
      <c r="C237" s="60"/>
    </row>
    <row r="238" spans="2:38" x14ac:dyDescent="0.3">
      <c r="B238" s="59"/>
      <c r="C238" s="60"/>
    </row>
    <row r="239" spans="2:38" x14ac:dyDescent="0.3">
      <c r="B239" s="59"/>
      <c r="C239" s="60"/>
    </row>
    <row r="240" spans="2:38" x14ac:dyDescent="0.3">
      <c r="B240" s="59"/>
      <c r="C240" s="60"/>
    </row>
    <row r="241" spans="2:3" x14ac:dyDescent="0.3">
      <c r="B241" s="59"/>
      <c r="C241" s="60"/>
    </row>
    <row r="242" spans="2:3" x14ac:dyDescent="0.3">
      <c r="B242" s="59"/>
      <c r="C242" s="60"/>
    </row>
    <row r="243" spans="2:3" x14ac:dyDescent="0.3">
      <c r="B243" s="59"/>
      <c r="C243" s="60"/>
    </row>
    <row r="244" spans="2:3" x14ac:dyDescent="0.3">
      <c r="B244" s="59"/>
      <c r="C244" s="60"/>
    </row>
    <row r="245" spans="2:3" x14ac:dyDescent="0.3">
      <c r="B245" s="59"/>
      <c r="C245" s="60"/>
    </row>
    <row r="246" spans="2:3" x14ac:dyDescent="0.3">
      <c r="B246" s="59"/>
      <c r="C246" s="60"/>
    </row>
    <row r="247" spans="2:3" x14ac:dyDescent="0.3">
      <c r="B247" s="59"/>
      <c r="C247" s="60"/>
    </row>
    <row r="248" spans="2:3" x14ac:dyDescent="0.3">
      <c r="B248" s="59"/>
      <c r="C248" s="60"/>
    </row>
    <row r="249" spans="2:3" x14ac:dyDescent="0.3">
      <c r="B249" s="59"/>
      <c r="C249" s="60"/>
    </row>
    <row r="250" spans="2:3" x14ac:dyDescent="0.3">
      <c r="B250" s="59"/>
      <c r="C250" s="60"/>
    </row>
    <row r="251" spans="2:3" x14ac:dyDescent="0.3">
      <c r="B251" s="59"/>
      <c r="C251" s="60"/>
    </row>
    <row r="252" spans="2:3" x14ac:dyDescent="0.3">
      <c r="B252" s="59"/>
      <c r="C252" s="60"/>
    </row>
    <row r="253" spans="2:3" x14ac:dyDescent="0.3">
      <c r="B253" s="59"/>
      <c r="C253" s="60"/>
    </row>
    <row r="254" spans="2:3" x14ac:dyDescent="0.3">
      <c r="B254" s="59"/>
      <c r="C254" s="60"/>
    </row>
    <row r="255" spans="2:3" x14ac:dyDescent="0.3">
      <c r="B255" s="59"/>
      <c r="C255" s="60"/>
    </row>
    <row r="256" spans="2:3" x14ac:dyDescent="0.3">
      <c r="B256" s="59"/>
      <c r="C256" s="60"/>
    </row>
    <row r="257" spans="2:3" x14ac:dyDescent="0.3">
      <c r="B257" s="59"/>
      <c r="C257" s="60"/>
    </row>
    <row r="258" spans="2:3" x14ac:dyDescent="0.3">
      <c r="B258" s="59"/>
      <c r="C258" s="60"/>
    </row>
    <row r="259" spans="2:3" x14ac:dyDescent="0.3">
      <c r="B259" s="59"/>
      <c r="C259" s="60"/>
    </row>
    <row r="260" spans="2:3" x14ac:dyDescent="0.3">
      <c r="B260" s="59"/>
      <c r="C260" s="60"/>
    </row>
    <row r="261" spans="2:3" x14ac:dyDescent="0.3">
      <c r="B261" s="59"/>
      <c r="C261" s="60"/>
    </row>
    <row r="262" spans="2:3" x14ac:dyDescent="0.3">
      <c r="B262" s="59"/>
      <c r="C262" s="60"/>
    </row>
    <row r="263" spans="2:3" x14ac:dyDescent="0.3">
      <c r="B263" s="59"/>
      <c r="C263" s="60"/>
    </row>
    <row r="264" spans="2:3" x14ac:dyDescent="0.3">
      <c r="B264" s="59"/>
      <c r="C264" s="60"/>
    </row>
    <row r="265" spans="2:3" x14ac:dyDescent="0.3">
      <c r="B265" s="59"/>
      <c r="C265" s="60"/>
    </row>
    <row r="266" spans="2:3" x14ac:dyDescent="0.3">
      <c r="B266" s="59"/>
      <c r="C266" s="60"/>
    </row>
    <row r="267" spans="2:3" x14ac:dyDescent="0.3">
      <c r="B267" s="59"/>
      <c r="C267" s="60"/>
    </row>
    <row r="268" spans="2:3" x14ac:dyDescent="0.3">
      <c r="B268" s="59"/>
      <c r="C268" s="60"/>
    </row>
    <row r="269" spans="2:3" x14ac:dyDescent="0.3">
      <c r="B269" s="59"/>
      <c r="C269" s="60"/>
    </row>
    <row r="270" spans="2:3" x14ac:dyDescent="0.3">
      <c r="B270" s="59"/>
      <c r="C270" s="60"/>
    </row>
    <row r="271" spans="2:3" x14ac:dyDescent="0.3">
      <c r="B271" s="59"/>
      <c r="C271" s="60"/>
    </row>
    <row r="272" spans="2:3" x14ac:dyDescent="0.3">
      <c r="B272" s="59"/>
      <c r="C272" s="60"/>
    </row>
    <row r="273" spans="2:3" x14ac:dyDescent="0.3">
      <c r="B273" s="59"/>
      <c r="C273" s="60"/>
    </row>
    <row r="274" spans="2:3" x14ac:dyDescent="0.3">
      <c r="B274" s="59"/>
      <c r="C274" s="60"/>
    </row>
    <row r="275" spans="2:3" x14ac:dyDescent="0.3">
      <c r="B275" s="59"/>
      <c r="C275" s="60"/>
    </row>
    <row r="276" spans="2:3" x14ac:dyDescent="0.3">
      <c r="B276" s="59"/>
      <c r="C276" s="60"/>
    </row>
    <row r="277" spans="2:3" x14ac:dyDescent="0.3">
      <c r="B277" s="59"/>
      <c r="C277" s="60"/>
    </row>
    <row r="278" spans="2:3" x14ac:dyDescent="0.3">
      <c r="B278" s="59"/>
      <c r="C278" s="60"/>
    </row>
    <row r="279" spans="2:3" x14ac:dyDescent="0.3">
      <c r="B279" s="59"/>
      <c r="C279" s="60"/>
    </row>
    <row r="280" spans="2:3" x14ac:dyDescent="0.3">
      <c r="B280" s="59"/>
      <c r="C280" s="60"/>
    </row>
    <row r="281" spans="2:3" x14ac:dyDescent="0.3">
      <c r="B281" s="59"/>
      <c r="C281" s="60"/>
    </row>
    <row r="282" spans="2:3" x14ac:dyDescent="0.3">
      <c r="B282" s="59"/>
      <c r="C282" s="60"/>
    </row>
    <row r="283" spans="2:3" x14ac:dyDescent="0.3">
      <c r="B283" s="59"/>
      <c r="C283" s="60"/>
    </row>
    <row r="284" spans="2:3" x14ac:dyDescent="0.3">
      <c r="B284" s="59"/>
      <c r="C284" s="60"/>
    </row>
    <row r="285" spans="2:3" x14ac:dyDescent="0.3">
      <c r="B285" s="59"/>
      <c r="C285" s="60"/>
    </row>
    <row r="286" spans="2:3" x14ac:dyDescent="0.3">
      <c r="B286" s="59"/>
      <c r="C286" s="60"/>
    </row>
    <row r="287" spans="2:3" x14ac:dyDescent="0.3">
      <c r="B287" s="59"/>
      <c r="C287" s="60"/>
    </row>
    <row r="288" spans="2:3" x14ac:dyDescent="0.3">
      <c r="B288" s="59"/>
      <c r="C288" s="60"/>
    </row>
    <row r="289" spans="2:3" x14ac:dyDescent="0.3">
      <c r="B289" s="59"/>
      <c r="C289" s="60"/>
    </row>
    <row r="290" spans="2:3" x14ac:dyDescent="0.3">
      <c r="B290" s="59"/>
      <c r="C290" s="60"/>
    </row>
    <row r="291" spans="2:3" x14ac:dyDescent="0.3">
      <c r="B291" s="59"/>
      <c r="C291" s="60"/>
    </row>
    <row r="292" spans="2:3" x14ac:dyDescent="0.3">
      <c r="B292" s="59"/>
      <c r="C292" s="60"/>
    </row>
    <row r="293" spans="2:3" x14ac:dyDescent="0.3">
      <c r="B293" s="59"/>
      <c r="C293" s="60"/>
    </row>
    <row r="294" spans="2:3" x14ac:dyDescent="0.3">
      <c r="B294" s="59"/>
      <c r="C294" s="60"/>
    </row>
    <row r="295" spans="2:3" x14ac:dyDescent="0.3">
      <c r="B295" s="59"/>
      <c r="C295" s="60"/>
    </row>
    <row r="296" spans="2:3" x14ac:dyDescent="0.3">
      <c r="B296" s="59"/>
      <c r="C296" s="60"/>
    </row>
    <row r="297" spans="2:3" x14ac:dyDescent="0.3">
      <c r="B297" s="59"/>
      <c r="C297" s="60"/>
    </row>
    <row r="298" spans="2:3" x14ac:dyDescent="0.3">
      <c r="B298" s="59"/>
      <c r="C298" s="60"/>
    </row>
    <row r="299" spans="2:3" x14ac:dyDescent="0.3">
      <c r="B299" s="59"/>
      <c r="C299" s="60"/>
    </row>
    <row r="300" spans="2:3" x14ac:dyDescent="0.3">
      <c r="B300" s="59"/>
      <c r="C300" s="60"/>
    </row>
    <row r="301" spans="2:3" x14ac:dyDescent="0.3">
      <c r="B301" s="59"/>
      <c r="C301" s="60"/>
    </row>
    <row r="302" spans="2:3" x14ac:dyDescent="0.3">
      <c r="B302" s="59"/>
      <c r="C302" s="60"/>
    </row>
    <row r="303" spans="2:3" x14ac:dyDescent="0.3">
      <c r="B303" s="59"/>
      <c r="C303" s="60"/>
    </row>
    <row r="304" spans="2:3" x14ac:dyDescent="0.3">
      <c r="B304" s="59"/>
      <c r="C304" s="60"/>
    </row>
    <row r="305" spans="2:3" x14ac:dyDescent="0.3">
      <c r="B305" s="59"/>
      <c r="C305" s="60"/>
    </row>
    <row r="306" spans="2:3" x14ac:dyDescent="0.3">
      <c r="B306" s="59"/>
      <c r="C306" s="60"/>
    </row>
    <row r="307" spans="2:3" x14ac:dyDescent="0.3">
      <c r="B307" s="59"/>
      <c r="C307" s="60"/>
    </row>
    <row r="308" spans="2:3" x14ac:dyDescent="0.3">
      <c r="B308" s="59"/>
      <c r="C308" s="60"/>
    </row>
    <row r="309" spans="2:3" x14ac:dyDescent="0.3">
      <c r="B309" s="59"/>
      <c r="C309" s="60"/>
    </row>
    <row r="310" spans="2:3" x14ac:dyDescent="0.3">
      <c r="B310" s="59"/>
      <c r="C310" s="60"/>
    </row>
    <row r="311" spans="2:3" x14ac:dyDescent="0.3">
      <c r="B311" s="59"/>
      <c r="C311" s="60"/>
    </row>
    <row r="312" spans="2:3" x14ac:dyDescent="0.3">
      <c r="B312" s="59"/>
      <c r="C312" s="60"/>
    </row>
    <row r="313" spans="2:3" x14ac:dyDescent="0.3">
      <c r="B313" s="59"/>
      <c r="C313" s="60"/>
    </row>
    <row r="314" spans="2:3" x14ac:dyDescent="0.3">
      <c r="B314" s="59"/>
      <c r="C314" s="60"/>
    </row>
    <row r="315" spans="2:3" x14ac:dyDescent="0.3">
      <c r="B315" s="59"/>
      <c r="C315" s="60"/>
    </row>
    <row r="316" spans="2:3" x14ac:dyDescent="0.3">
      <c r="B316" s="59"/>
      <c r="C316" s="60"/>
    </row>
    <row r="317" spans="2:3" x14ac:dyDescent="0.3">
      <c r="B317" s="59"/>
      <c r="C317" s="60"/>
    </row>
    <row r="318" spans="2:3" x14ac:dyDescent="0.3">
      <c r="B318" s="59"/>
      <c r="C318" s="60"/>
    </row>
    <row r="319" spans="2:3" x14ac:dyDescent="0.3">
      <c r="B319" s="59"/>
      <c r="C319" s="60"/>
    </row>
    <row r="320" spans="2:3" x14ac:dyDescent="0.3">
      <c r="B320" s="59"/>
      <c r="C320" s="60"/>
    </row>
    <row r="321" spans="2:3" x14ac:dyDescent="0.3">
      <c r="B321" s="59"/>
      <c r="C321" s="60"/>
    </row>
    <row r="322" spans="2:3" x14ac:dyDescent="0.3">
      <c r="B322" s="59"/>
      <c r="C322" s="60"/>
    </row>
    <row r="323" spans="2:3" x14ac:dyDescent="0.3">
      <c r="B323" s="59"/>
      <c r="C323" s="60"/>
    </row>
    <row r="324" spans="2:3" x14ac:dyDescent="0.3">
      <c r="B324" s="59"/>
      <c r="C324" s="60"/>
    </row>
    <row r="325" spans="2:3" x14ac:dyDescent="0.3">
      <c r="B325" s="59"/>
      <c r="C325" s="60"/>
    </row>
    <row r="326" spans="2:3" x14ac:dyDescent="0.3">
      <c r="B326" s="59"/>
      <c r="C326" s="60"/>
    </row>
    <row r="327" spans="2:3" x14ac:dyDescent="0.3">
      <c r="B327" s="59"/>
      <c r="C327" s="60"/>
    </row>
    <row r="328" spans="2:3" x14ac:dyDescent="0.3">
      <c r="B328" s="59"/>
      <c r="C328" s="60"/>
    </row>
    <row r="329" spans="2:3" x14ac:dyDescent="0.3">
      <c r="B329" s="59"/>
      <c r="C329" s="60"/>
    </row>
    <row r="330" spans="2:3" x14ac:dyDescent="0.3">
      <c r="B330" s="59"/>
      <c r="C330" s="60"/>
    </row>
    <row r="331" spans="2:3" x14ac:dyDescent="0.3">
      <c r="B331" s="59"/>
      <c r="C331" s="60"/>
    </row>
    <row r="332" spans="2:3" x14ac:dyDescent="0.3">
      <c r="B332" s="59"/>
      <c r="C332" s="60"/>
    </row>
    <row r="333" spans="2:3" x14ac:dyDescent="0.3">
      <c r="B333" s="59"/>
      <c r="C333" s="60"/>
    </row>
    <row r="334" spans="2:3" x14ac:dyDescent="0.3">
      <c r="B334" s="59"/>
      <c r="C334" s="60"/>
    </row>
    <row r="335" spans="2:3" x14ac:dyDescent="0.3">
      <c r="B335" s="59"/>
      <c r="C335" s="60"/>
    </row>
    <row r="336" spans="2:3" x14ac:dyDescent="0.3">
      <c r="B336" s="59"/>
      <c r="C336" s="60"/>
    </row>
    <row r="337" spans="2:3" x14ac:dyDescent="0.3">
      <c r="B337" s="59"/>
      <c r="C337" s="60"/>
    </row>
    <row r="338" spans="2:3" x14ac:dyDescent="0.3">
      <c r="B338" s="59"/>
      <c r="C338" s="60"/>
    </row>
    <row r="339" spans="2:3" x14ac:dyDescent="0.3">
      <c r="B339" s="59"/>
      <c r="C339" s="60"/>
    </row>
    <row r="340" spans="2:3" x14ac:dyDescent="0.3">
      <c r="B340" s="59"/>
      <c r="C340" s="60"/>
    </row>
    <row r="341" spans="2:3" x14ac:dyDescent="0.3">
      <c r="B341" s="59"/>
      <c r="C341" s="60"/>
    </row>
    <row r="342" spans="2:3" x14ac:dyDescent="0.3">
      <c r="B342" s="59"/>
      <c r="C342" s="60"/>
    </row>
    <row r="343" spans="2:3" x14ac:dyDescent="0.3">
      <c r="B343" s="59"/>
      <c r="C343" s="60"/>
    </row>
    <row r="344" spans="2:3" x14ac:dyDescent="0.3">
      <c r="B344" s="59"/>
      <c r="C344" s="60"/>
    </row>
    <row r="345" spans="2:3" x14ac:dyDescent="0.3">
      <c r="B345" s="59"/>
      <c r="C345" s="60"/>
    </row>
    <row r="346" spans="2:3" x14ac:dyDescent="0.3">
      <c r="B346" s="59"/>
      <c r="C346" s="60"/>
    </row>
    <row r="347" spans="2:3" x14ac:dyDescent="0.3">
      <c r="B347" s="59"/>
      <c r="C347" s="60"/>
    </row>
    <row r="348" spans="2:3" x14ac:dyDescent="0.3">
      <c r="B348" s="59"/>
      <c r="C348" s="60"/>
    </row>
    <row r="349" spans="2:3" x14ac:dyDescent="0.3">
      <c r="B349" s="59"/>
      <c r="C349" s="60"/>
    </row>
    <row r="350" spans="2:3" x14ac:dyDescent="0.3">
      <c r="B350" s="59"/>
      <c r="C350" s="60"/>
    </row>
    <row r="351" spans="2:3" x14ac:dyDescent="0.3">
      <c r="B351" s="59"/>
      <c r="C351" s="60"/>
    </row>
    <row r="352" spans="2:3" x14ac:dyDescent="0.3">
      <c r="B352" s="59"/>
      <c r="C352" s="60"/>
    </row>
    <row r="353" spans="2:3" x14ac:dyDescent="0.3">
      <c r="B353" s="59"/>
      <c r="C353" s="60"/>
    </row>
    <row r="354" spans="2:3" x14ac:dyDescent="0.3">
      <c r="B354" s="59"/>
      <c r="C354" s="60"/>
    </row>
    <row r="355" spans="2:3" x14ac:dyDescent="0.3">
      <c r="B355" s="59"/>
      <c r="C355" s="60"/>
    </row>
    <row r="356" spans="2:3" x14ac:dyDescent="0.3">
      <c r="B356" s="59"/>
      <c r="C356" s="60"/>
    </row>
    <row r="357" spans="2:3" x14ac:dyDescent="0.3">
      <c r="B357" s="59"/>
      <c r="C357" s="60"/>
    </row>
    <row r="358" spans="2:3" x14ac:dyDescent="0.3">
      <c r="B358" s="59"/>
      <c r="C358" s="60"/>
    </row>
    <row r="359" spans="2:3" x14ac:dyDescent="0.3">
      <c r="B359" s="59"/>
      <c r="C359" s="60"/>
    </row>
    <row r="360" spans="2:3" x14ac:dyDescent="0.3">
      <c r="B360" s="59"/>
      <c r="C360" s="60"/>
    </row>
    <row r="361" spans="2:3" x14ac:dyDescent="0.3">
      <c r="B361" s="59"/>
      <c r="C361" s="60"/>
    </row>
    <row r="362" spans="2:3" x14ac:dyDescent="0.3">
      <c r="B362" s="59"/>
      <c r="C362" s="60"/>
    </row>
    <row r="363" spans="2:3" x14ac:dyDescent="0.3">
      <c r="B363" s="59"/>
      <c r="C363" s="60"/>
    </row>
    <row r="364" spans="2:3" x14ac:dyDescent="0.3">
      <c r="B364" s="59"/>
      <c r="C364" s="60"/>
    </row>
    <row r="365" spans="2:3" x14ac:dyDescent="0.3">
      <c r="B365" s="59"/>
      <c r="C365" s="60"/>
    </row>
    <row r="366" spans="2:3" x14ac:dyDescent="0.3">
      <c r="B366" s="59"/>
      <c r="C366" s="60"/>
    </row>
    <row r="367" spans="2:3" x14ac:dyDescent="0.3">
      <c r="B367" s="59"/>
      <c r="C367" s="60"/>
    </row>
    <row r="368" spans="2:3" x14ac:dyDescent="0.3">
      <c r="B368" s="59"/>
      <c r="C368" s="60"/>
    </row>
    <row r="369" spans="2:3" x14ac:dyDescent="0.3">
      <c r="B369" s="59"/>
      <c r="C369" s="60"/>
    </row>
    <row r="370" spans="2:3" x14ac:dyDescent="0.3">
      <c r="B370" s="59"/>
      <c r="C370" s="60"/>
    </row>
    <row r="371" spans="2:3" x14ac:dyDescent="0.3">
      <c r="B371" s="59"/>
      <c r="C371" s="60"/>
    </row>
    <row r="372" spans="2:3" x14ac:dyDescent="0.3">
      <c r="B372" s="59"/>
      <c r="C372" s="60"/>
    </row>
    <row r="373" spans="2:3" x14ac:dyDescent="0.3">
      <c r="B373" s="59"/>
      <c r="C373" s="60"/>
    </row>
    <row r="374" spans="2:3" x14ac:dyDescent="0.3">
      <c r="B374" s="59"/>
      <c r="C374" s="60"/>
    </row>
    <row r="375" spans="2:3" x14ac:dyDescent="0.3">
      <c r="B375" s="59"/>
      <c r="C375" s="60"/>
    </row>
    <row r="376" spans="2:3" x14ac:dyDescent="0.3">
      <c r="B376" s="59"/>
      <c r="C376" s="60"/>
    </row>
    <row r="377" spans="2:3" x14ac:dyDescent="0.3">
      <c r="B377" s="59"/>
      <c r="C377" s="60"/>
    </row>
    <row r="378" spans="2:3" x14ac:dyDescent="0.3">
      <c r="B378" s="59"/>
      <c r="C378" s="60"/>
    </row>
    <row r="379" spans="2:3" x14ac:dyDescent="0.3">
      <c r="B379" s="59"/>
      <c r="C379" s="60"/>
    </row>
    <row r="380" spans="2:3" x14ac:dyDescent="0.3">
      <c r="B380" s="59"/>
      <c r="C380" s="60"/>
    </row>
    <row r="381" spans="2:3" x14ac:dyDescent="0.3">
      <c r="B381" s="59"/>
      <c r="C381" s="60"/>
    </row>
    <row r="382" spans="2:3" x14ac:dyDescent="0.3">
      <c r="B382" s="59"/>
      <c r="C382" s="60"/>
    </row>
    <row r="383" spans="2:3" x14ac:dyDescent="0.3">
      <c r="B383" s="59"/>
      <c r="C383" s="60"/>
    </row>
    <row r="384" spans="2:3" x14ac:dyDescent="0.3">
      <c r="B384" s="59"/>
      <c r="C384" s="60"/>
    </row>
    <row r="385" spans="2:3" x14ac:dyDescent="0.3">
      <c r="B385" s="59"/>
      <c r="C385" s="60"/>
    </row>
    <row r="386" spans="2:3" x14ac:dyDescent="0.3">
      <c r="B386" s="59"/>
      <c r="C386" s="60"/>
    </row>
    <row r="387" spans="2:3" x14ac:dyDescent="0.3">
      <c r="B387" s="59"/>
      <c r="C387" s="60"/>
    </row>
    <row r="388" spans="2:3" x14ac:dyDescent="0.3">
      <c r="B388" s="59"/>
      <c r="C388" s="60"/>
    </row>
    <row r="389" spans="2:3" x14ac:dyDescent="0.3">
      <c r="B389" s="59"/>
      <c r="C389" s="60"/>
    </row>
    <row r="390" spans="2:3" x14ac:dyDescent="0.3">
      <c r="B390" s="59"/>
      <c r="C390" s="60"/>
    </row>
    <row r="391" spans="2:3" x14ac:dyDescent="0.3">
      <c r="B391" s="59"/>
      <c r="C391" s="60"/>
    </row>
    <row r="392" spans="2:3" x14ac:dyDescent="0.3">
      <c r="B392" s="59"/>
      <c r="C392" s="60"/>
    </row>
    <row r="393" spans="2:3" x14ac:dyDescent="0.3">
      <c r="B393" s="59"/>
      <c r="C393" s="60"/>
    </row>
    <row r="394" spans="2:3" x14ac:dyDescent="0.3">
      <c r="B394" s="59"/>
      <c r="C394" s="60"/>
    </row>
    <row r="395" spans="2:3" x14ac:dyDescent="0.3">
      <c r="B395" s="59"/>
      <c r="C395" s="60"/>
    </row>
    <row r="396" spans="2:3" x14ac:dyDescent="0.3">
      <c r="B396" s="59"/>
      <c r="C396" s="60"/>
    </row>
    <row r="397" spans="2:3" x14ac:dyDescent="0.3">
      <c r="B397" s="59"/>
      <c r="C397" s="60"/>
    </row>
    <row r="398" spans="2:3" x14ac:dyDescent="0.3">
      <c r="B398" s="59"/>
      <c r="C398" s="60"/>
    </row>
    <row r="399" spans="2:3" x14ac:dyDescent="0.3">
      <c r="B399" s="59"/>
      <c r="C399" s="60"/>
    </row>
    <row r="400" spans="2:3" x14ac:dyDescent="0.3">
      <c r="B400" s="59"/>
      <c r="C400" s="60"/>
    </row>
    <row r="401" spans="2:3" x14ac:dyDescent="0.3">
      <c r="B401" s="59"/>
      <c r="C401" s="60"/>
    </row>
    <row r="402" spans="2:3" x14ac:dyDescent="0.3">
      <c r="B402" s="59"/>
      <c r="C402" s="60"/>
    </row>
    <row r="403" spans="2:3" x14ac:dyDescent="0.3">
      <c r="B403" s="59"/>
      <c r="C403" s="60"/>
    </row>
    <row r="404" spans="2:3" x14ac:dyDescent="0.3">
      <c r="B404" s="59"/>
      <c r="C404" s="60"/>
    </row>
    <row r="405" spans="2:3" x14ac:dyDescent="0.3">
      <c r="B405" s="59"/>
      <c r="C405" s="60"/>
    </row>
    <row r="406" spans="2:3" x14ac:dyDescent="0.3">
      <c r="B406" s="59"/>
      <c r="C406" s="60"/>
    </row>
    <row r="407" spans="2:3" x14ac:dyDescent="0.3">
      <c r="B407" s="59"/>
      <c r="C407" s="60"/>
    </row>
    <row r="408" spans="2:3" x14ac:dyDescent="0.3">
      <c r="B408" s="59"/>
      <c r="C408" s="60"/>
    </row>
    <row r="409" spans="2:3" x14ac:dyDescent="0.3">
      <c r="B409" s="59"/>
      <c r="C409" s="60"/>
    </row>
    <row r="410" spans="2:3" x14ac:dyDescent="0.3">
      <c r="B410" s="59"/>
      <c r="C410" s="60"/>
    </row>
    <row r="411" spans="2:3" x14ac:dyDescent="0.3">
      <c r="B411" s="59"/>
      <c r="C411" s="60"/>
    </row>
    <row r="412" spans="2:3" x14ac:dyDescent="0.3">
      <c r="B412" s="59"/>
      <c r="C412" s="60"/>
    </row>
    <row r="413" spans="2:3" x14ac:dyDescent="0.3">
      <c r="B413" s="59"/>
      <c r="C413" s="60"/>
    </row>
    <row r="414" spans="2:3" x14ac:dyDescent="0.3">
      <c r="B414" s="59"/>
      <c r="C414" s="60"/>
    </row>
    <row r="415" spans="2:3" x14ac:dyDescent="0.3">
      <c r="B415" s="59"/>
      <c r="C415" s="60"/>
    </row>
    <row r="416" spans="2:3" x14ac:dyDescent="0.3">
      <c r="B416" s="59"/>
      <c r="C416" s="60"/>
    </row>
    <row r="417" spans="2:3" x14ac:dyDescent="0.3">
      <c r="B417" s="59"/>
      <c r="C417" s="60"/>
    </row>
    <row r="418" spans="2:3" x14ac:dyDescent="0.3">
      <c r="B418" s="59"/>
      <c r="C418" s="60"/>
    </row>
    <row r="419" spans="2:3" x14ac:dyDescent="0.3">
      <c r="B419" s="59"/>
      <c r="C419" s="60"/>
    </row>
    <row r="420" spans="2:3" x14ac:dyDescent="0.3">
      <c r="B420" s="59"/>
      <c r="C420" s="60"/>
    </row>
    <row r="421" spans="2:3" x14ac:dyDescent="0.3">
      <c r="B421" s="59"/>
      <c r="C421" s="60"/>
    </row>
    <row r="422" spans="2:3" x14ac:dyDescent="0.3">
      <c r="B422" s="59"/>
      <c r="C422" s="60"/>
    </row>
    <row r="423" spans="2:3" x14ac:dyDescent="0.3">
      <c r="B423" s="59"/>
      <c r="C423" s="60"/>
    </row>
    <row r="424" spans="2:3" x14ac:dyDescent="0.3">
      <c r="B424" s="59"/>
      <c r="C424" s="60"/>
    </row>
    <row r="425" spans="2:3" x14ac:dyDescent="0.3">
      <c r="B425" s="59"/>
      <c r="C425" s="60"/>
    </row>
    <row r="426" spans="2:3" x14ac:dyDescent="0.3">
      <c r="B426" s="59"/>
      <c r="C426" s="60"/>
    </row>
    <row r="427" spans="2:3" x14ac:dyDescent="0.3">
      <c r="B427" s="59"/>
      <c r="C427" s="60"/>
    </row>
    <row r="428" spans="2:3" x14ac:dyDescent="0.3">
      <c r="B428" s="59"/>
      <c r="C428" s="60"/>
    </row>
    <row r="429" spans="2:3" x14ac:dyDescent="0.3">
      <c r="B429" s="59"/>
      <c r="C429" s="60"/>
    </row>
    <row r="430" spans="2:3" x14ac:dyDescent="0.3">
      <c r="B430" s="59"/>
      <c r="C430" s="60"/>
    </row>
    <row r="431" spans="2:3" x14ac:dyDescent="0.3">
      <c r="B431" s="59"/>
      <c r="C431" s="60"/>
    </row>
    <row r="432" spans="2:3" x14ac:dyDescent="0.3">
      <c r="B432" s="59"/>
      <c r="C432" s="60"/>
    </row>
    <row r="433" spans="2:3" x14ac:dyDescent="0.3">
      <c r="B433" s="59"/>
      <c r="C433" s="60"/>
    </row>
    <row r="434" spans="2:3" x14ac:dyDescent="0.3">
      <c r="B434" s="59"/>
      <c r="C434" s="60"/>
    </row>
    <row r="435" spans="2:3" x14ac:dyDescent="0.3">
      <c r="B435" s="59"/>
      <c r="C435" s="60"/>
    </row>
    <row r="436" spans="2:3" x14ac:dyDescent="0.3">
      <c r="B436" s="59"/>
      <c r="C436" s="60"/>
    </row>
    <row r="437" spans="2:3" x14ac:dyDescent="0.3">
      <c r="B437" s="59"/>
      <c r="C437" s="60"/>
    </row>
    <row r="438" spans="2:3" x14ac:dyDescent="0.3">
      <c r="B438" s="59"/>
      <c r="C438" s="60"/>
    </row>
    <row r="439" spans="2:3" x14ac:dyDescent="0.3">
      <c r="B439" s="59"/>
      <c r="C439" s="60"/>
    </row>
    <row r="440" spans="2:3" x14ac:dyDescent="0.3">
      <c r="B440" s="59"/>
      <c r="C440" s="60"/>
    </row>
    <row r="441" spans="2:3" x14ac:dyDescent="0.3">
      <c r="B441" s="59"/>
      <c r="C441" s="60"/>
    </row>
    <row r="442" spans="2:3" x14ac:dyDescent="0.3">
      <c r="B442" s="59"/>
      <c r="C442" s="60"/>
    </row>
    <row r="443" spans="2:3" x14ac:dyDescent="0.3">
      <c r="B443" s="59"/>
      <c r="C443" s="60"/>
    </row>
    <row r="444" spans="2:3" x14ac:dyDescent="0.3">
      <c r="B444" s="59"/>
      <c r="C444" s="60"/>
    </row>
    <row r="445" spans="2:3" x14ac:dyDescent="0.3">
      <c r="B445" s="59"/>
      <c r="C445" s="60"/>
    </row>
    <row r="446" spans="2:3" x14ac:dyDescent="0.3">
      <c r="B446" s="59"/>
      <c r="C446" s="60"/>
    </row>
    <row r="447" spans="2:3" x14ac:dyDescent="0.3">
      <c r="B447" s="59"/>
      <c r="C447" s="60"/>
    </row>
    <row r="448" spans="2:3" x14ac:dyDescent="0.3">
      <c r="B448" s="59"/>
      <c r="C448" s="60"/>
    </row>
    <row r="449" spans="2:3" x14ac:dyDescent="0.3">
      <c r="B449" s="59"/>
      <c r="C449" s="60"/>
    </row>
    <row r="450" spans="2:3" x14ac:dyDescent="0.3">
      <c r="B450" s="59"/>
      <c r="C450" s="60"/>
    </row>
    <row r="451" spans="2:3" x14ac:dyDescent="0.3">
      <c r="B451" s="59"/>
      <c r="C451" s="60"/>
    </row>
    <row r="452" spans="2:3" x14ac:dyDescent="0.3">
      <c r="B452" s="59"/>
      <c r="C452" s="60"/>
    </row>
    <row r="453" spans="2:3" x14ac:dyDescent="0.3">
      <c r="B453" s="59"/>
      <c r="C453" s="60"/>
    </row>
    <row r="454" spans="2:3" x14ac:dyDescent="0.3">
      <c r="B454" s="59"/>
      <c r="C454" s="60"/>
    </row>
    <row r="455" spans="2:3" x14ac:dyDescent="0.3">
      <c r="B455" s="59"/>
      <c r="C455" s="60"/>
    </row>
    <row r="456" spans="2:3" x14ac:dyDescent="0.3">
      <c r="B456" s="59"/>
      <c r="C456" s="60"/>
    </row>
    <row r="457" spans="2:3" x14ac:dyDescent="0.3">
      <c r="B457" s="59"/>
      <c r="C457" s="60"/>
    </row>
    <row r="458" spans="2:3" x14ac:dyDescent="0.3">
      <c r="B458" s="59"/>
      <c r="C458" s="60"/>
    </row>
    <row r="459" spans="2:3" x14ac:dyDescent="0.3">
      <c r="B459" s="59"/>
      <c r="C459" s="60"/>
    </row>
    <row r="460" spans="2:3" x14ac:dyDescent="0.3">
      <c r="B460" s="59"/>
      <c r="C460" s="60"/>
    </row>
    <row r="461" spans="2:3" x14ac:dyDescent="0.3">
      <c r="B461" s="59"/>
      <c r="C461" s="60"/>
    </row>
    <row r="462" spans="2:3" x14ac:dyDescent="0.3">
      <c r="B462" s="59"/>
      <c r="C462" s="60"/>
    </row>
    <row r="463" spans="2:3" x14ac:dyDescent="0.3">
      <c r="B463" s="59"/>
      <c r="C463" s="60"/>
    </row>
    <row r="464" spans="2:3" x14ac:dyDescent="0.3">
      <c r="B464" s="59"/>
      <c r="C464" s="60"/>
    </row>
    <row r="465" spans="2:3" x14ac:dyDescent="0.3">
      <c r="B465" s="59"/>
      <c r="C465" s="60"/>
    </row>
    <row r="466" spans="2:3" x14ac:dyDescent="0.3">
      <c r="B466" s="59"/>
      <c r="C466" s="60"/>
    </row>
    <row r="467" spans="2:3" x14ac:dyDescent="0.3">
      <c r="B467" s="59"/>
      <c r="C467" s="60"/>
    </row>
    <row r="468" spans="2:3" x14ac:dyDescent="0.3">
      <c r="B468" s="59"/>
      <c r="C468" s="60"/>
    </row>
    <row r="469" spans="2:3" x14ac:dyDescent="0.3">
      <c r="B469" s="59"/>
      <c r="C469" s="60"/>
    </row>
    <row r="470" spans="2:3" x14ac:dyDescent="0.3">
      <c r="B470" s="59"/>
      <c r="C470" s="60"/>
    </row>
    <row r="471" spans="2:3" x14ac:dyDescent="0.3">
      <c r="B471" s="59"/>
      <c r="C471" s="60"/>
    </row>
    <row r="472" spans="2:3" x14ac:dyDescent="0.3">
      <c r="B472" s="59"/>
      <c r="C472" s="60"/>
    </row>
    <row r="473" spans="2:3" x14ac:dyDescent="0.3">
      <c r="B473" s="59"/>
      <c r="C473" s="60"/>
    </row>
    <row r="474" spans="2:3" x14ac:dyDescent="0.3">
      <c r="B474" s="59"/>
      <c r="C474" s="60"/>
    </row>
    <row r="475" spans="2:3" x14ac:dyDescent="0.3">
      <c r="B475" s="59"/>
      <c r="C475" s="60"/>
    </row>
    <row r="476" spans="2:3" x14ac:dyDescent="0.3">
      <c r="B476" s="59"/>
      <c r="C476" s="60"/>
    </row>
    <row r="477" spans="2:3" x14ac:dyDescent="0.3">
      <c r="B477" s="59"/>
      <c r="C477" s="60"/>
    </row>
    <row r="478" spans="2:3" x14ac:dyDescent="0.3">
      <c r="B478" s="59"/>
      <c r="C478" s="60"/>
    </row>
    <row r="479" spans="2:3" x14ac:dyDescent="0.3">
      <c r="B479" s="59"/>
      <c r="C479" s="60"/>
    </row>
    <row r="480" spans="2:3" x14ac:dyDescent="0.3">
      <c r="B480" s="59"/>
      <c r="C480" s="60"/>
    </row>
    <row r="481" spans="2:3" x14ac:dyDescent="0.3">
      <c r="B481" s="59"/>
      <c r="C481" s="60"/>
    </row>
    <row r="482" spans="2:3" x14ac:dyDescent="0.3">
      <c r="B482" s="59"/>
      <c r="C482" s="60"/>
    </row>
    <row r="483" spans="2:3" x14ac:dyDescent="0.3">
      <c r="B483" s="59"/>
      <c r="C483" s="60"/>
    </row>
    <row r="484" spans="2:3" x14ac:dyDescent="0.3">
      <c r="B484" s="59"/>
      <c r="C484" s="60"/>
    </row>
    <row r="485" spans="2:3" x14ac:dyDescent="0.3">
      <c r="B485" s="59"/>
      <c r="C485" s="60"/>
    </row>
    <row r="486" spans="2:3" x14ac:dyDescent="0.3">
      <c r="B486" s="59"/>
      <c r="C486" s="60"/>
    </row>
    <row r="487" spans="2:3" x14ac:dyDescent="0.3">
      <c r="B487" s="59"/>
      <c r="C487" s="60"/>
    </row>
    <row r="488" spans="2:3" x14ac:dyDescent="0.3">
      <c r="B488" s="59"/>
      <c r="C488" s="60"/>
    </row>
    <row r="489" spans="2:3" x14ac:dyDescent="0.3">
      <c r="B489" s="59"/>
      <c r="C489" s="60"/>
    </row>
    <row r="490" spans="2:3" x14ac:dyDescent="0.3">
      <c r="B490" s="59"/>
      <c r="C490" s="60"/>
    </row>
    <row r="491" spans="2:3" x14ac:dyDescent="0.3">
      <c r="B491" s="59"/>
      <c r="C491" s="60"/>
    </row>
    <row r="492" spans="2:3" x14ac:dyDescent="0.3">
      <c r="B492" s="59"/>
      <c r="C492" s="60"/>
    </row>
    <row r="493" spans="2:3" x14ac:dyDescent="0.3">
      <c r="B493" s="59"/>
      <c r="C493" s="60"/>
    </row>
    <row r="494" spans="2:3" x14ac:dyDescent="0.3">
      <c r="B494" s="59"/>
      <c r="C494" s="60"/>
    </row>
    <row r="495" spans="2:3" x14ac:dyDescent="0.3">
      <c r="B495" s="59"/>
      <c r="C495" s="60"/>
    </row>
    <row r="496" spans="2:3" x14ac:dyDescent="0.3">
      <c r="B496" s="59"/>
      <c r="C496" s="60"/>
    </row>
    <row r="497" spans="2:3" x14ac:dyDescent="0.3">
      <c r="B497" s="59"/>
      <c r="C497" s="60"/>
    </row>
    <row r="498" spans="2:3" x14ac:dyDescent="0.3">
      <c r="B498" s="59"/>
      <c r="C498" s="60"/>
    </row>
    <row r="499" spans="2:3" x14ac:dyDescent="0.3">
      <c r="B499" s="59"/>
      <c r="C499" s="60"/>
    </row>
    <row r="500" spans="2:3" x14ac:dyDescent="0.3">
      <c r="B500" s="59"/>
      <c r="C500" s="60"/>
    </row>
    <row r="501" spans="2:3" x14ac:dyDescent="0.3">
      <c r="B501" s="59"/>
      <c r="C501" s="60"/>
    </row>
    <row r="502" spans="2:3" x14ac:dyDescent="0.3">
      <c r="B502" s="59"/>
      <c r="C502" s="60"/>
    </row>
    <row r="503" spans="2:3" x14ac:dyDescent="0.3">
      <c r="B503" s="59"/>
      <c r="C503" s="60"/>
    </row>
    <row r="504" spans="2:3" x14ac:dyDescent="0.3">
      <c r="B504" s="59"/>
      <c r="C504" s="60"/>
    </row>
    <row r="505" spans="2:3" x14ac:dyDescent="0.3">
      <c r="B505" s="59"/>
      <c r="C505" s="60"/>
    </row>
    <row r="506" spans="2:3" x14ac:dyDescent="0.3">
      <c r="B506" s="59"/>
      <c r="C506" s="60"/>
    </row>
    <row r="507" spans="2:3" x14ac:dyDescent="0.3">
      <c r="B507" s="59"/>
      <c r="C507" s="60"/>
    </row>
    <row r="508" spans="2:3" x14ac:dyDescent="0.3">
      <c r="B508" s="59"/>
      <c r="C508" s="60"/>
    </row>
    <row r="509" spans="2:3" x14ac:dyDescent="0.3">
      <c r="B509" s="59"/>
      <c r="C509" s="60"/>
    </row>
    <row r="510" spans="2:3" x14ac:dyDescent="0.3">
      <c r="B510" s="59"/>
      <c r="C510" s="60"/>
    </row>
    <row r="511" spans="2:3" x14ac:dyDescent="0.3">
      <c r="B511" s="59"/>
      <c r="C511" s="60"/>
    </row>
    <row r="512" spans="2:3" x14ac:dyDescent="0.3">
      <c r="B512" s="59"/>
      <c r="C512" s="60"/>
    </row>
    <row r="513" spans="2:3" x14ac:dyDescent="0.3">
      <c r="B513" s="59"/>
      <c r="C513" s="60"/>
    </row>
    <row r="514" spans="2:3" x14ac:dyDescent="0.3">
      <c r="B514" s="59"/>
      <c r="C514" s="60"/>
    </row>
    <row r="515" spans="2:3" x14ac:dyDescent="0.3">
      <c r="B515" s="59"/>
      <c r="C515" s="60"/>
    </row>
    <row r="516" spans="2:3" x14ac:dyDescent="0.3">
      <c r="B516" s="59"/>
      <c r="C516" s="60"/>
    </row>
    <row r="517" spans="2:3" x14ac:dyDescent="0.3">
      <c r="B517" s="59"/>
      <c r="C517" s="60"/>
    </row>
    <row r="518" spans="2:3" x14ac:dyDescent="0.3">
      <c r="B518" s="59"/>
      <c r="C518" s="60"/>
    </row>
    <row r="519" spans="2:3" x14ac:dyDescent="0.3">
      <c r="B519" s="59"/>
      <c r="C519" s="60"/>
    </row>
    <row r="520" spans="2:3" x14ac:dyDescent="0.3">
      <c r="B520" s="59"/>
      <c r="C520" s="60"/>
    </row>
    <row r="521" spans="2:3" x14ac:dyDescent="0.3">
      <c r="B521" s="59"/>
      <c r="C521" s="60"/>
    </row>
    <row r="522" spans="2:3" x14ac:dyDescent="0.3">
      <c r="B522" s="59"/>
      <c r="C522" s="60"/>
    </row>
    <row r="523" spans="2:3" x14ac:dyDescent="0.3">
      <c r="B523" s="59"/>
      <c r="C523" s="60"/>
    </row>
    <row r="524" spans="2:3" x14ac:dyDescent="0.3">
      <c r="B524" s="59"/>
      <c r="C524" s="60"/>
    </row>
    <row r="525" spans="2:3" x14ac:dyDescent="0.3">
      <c r="B525" s="59"/>
      <c r="C525" s="60"/>
    </row>
    <row r="526" spans="2:3" x14ac:dyDescent="0.3">
      <c r="B526" s="59"/>
      <c r="C526" s="60"/>
    </row>
    <row r="527" spans="2:3" x14ac:dyDescent="0.3">
      <c r="B527" s="59"/>
      <c r="C527" s="60"/>
    </row>
    <row r="528" spans="2:3" x14ac:dyDescent="0.3">
      <c r="B528" s="59"/>
      <c r="C528" s="60"/>
    </row>
    <row r="529" spans="2:3" x14ac:dyDescent="0.3">
      <c r="B529" s="59"/>
      <c r="C529" s="60"/>
    </row>
    <row r="530" spans="2:3" x14ac:dyDescent="0.3">
      <c r="B530" s="59"/>
      <c r="C530" s="60"/>
    </row>
    <row r="531" spans="2:3" x14ac:dyDescent="0.3">
      <c r="B531" s="59"/>
      <c r="C531" s="60"/>
    </row>
    <row r="532" spans="2:3" x14ac:dyDescent="0.3">
      <c r="B532" s="59"/>
      <c r="C532" s="60"/>
    </row>
    <row r="533" spans="2:3" x14ac:dyDescent="0.3">
      <c r="B533" s="59"/>
      <c r="C533" s="60"/>
    </row>
    <row r="534" spans="2:3" x14ac:dyDescent="0.3">
      <c r="B534" s="59"/>
      <c r="C534" s="60"/>
    </row>
    <row r="535" spans="2:3" x14ac:dyDescent="0.3">
      <c r="B535" s="59"/>
      <c r="C535" s="60"/>
    </row>
    <row r="536" spans="2:3" x14ac:dyDescent="0.3">
      <c r="B536" s="59"/>
      <c r="C536" s="60"/>
    </row>
    <row r="537" spans="2:3" x14ac:dyDescent="0.3">
      <c r="B537" s="59"/>
      <c r="C537" s="60"/>
    </row>
    <row r="538" spans="2:3" x14ac:dyDescent="0.3">
      <c r="B538" s="59"/>
      <c r="C538" s="60"/>
    </row>
    <row r="539" spans="2:3" x14ac:dyDescent="0.3">
      <c r="B539" s="59"/>
      <c r="C539" s="60"/>
    </row>
    <row r="540" spans="2:3" x14ac:dyDescent="0.3">
      <c r="B540" s="59"/>
      <c r="C540" s="60"/>
    </row>
    <row r="541" spans="2:3" x14ac:dyDescent="0.3">
      <c r="B541" s="59"/>
      <c r="C541" s="60"/>
    </row>
    <row r="542" spans="2:3" x14ac:dyDescent="0.3">
      <c r="B542" s="59"/>
      <c r="C542" s="60"/>
    </row>
    <row r="543" spans="2:3" x14ac:dyDescent="0.3">
      <c r="B543" s="59"/>
      <c r="C543" s="60"/>
    </row>
    <row r="544" spans="2:3" x14ac:dyDescent="0.3">
      <c r="B544" s="59"/>
      <c r="C544" s="60"/>
    </row>
    <row r="545" spans="2:3" x14ac:dyDescent="0.3">
      <c r="B545" s="59"/>
      <c r="C545" s="60"/>
    </row>
    <row r="546" spans="2:3" x14ac:dyDescent="0.3">
      <c r="B546" s="59"/>
      <c r="C546" s="60"/>
    </row>
    <row r="547" spans="2:3" x14ac:dyDescent="0.3">
      <c r="B547" s="59"/>
      <c r="C547" s="60"/>
    </row>
    <row r="548" spans="2:3" x14ac:dyDescent="0.3">
      <c r="B548" s="59"/>
      <c r="C548" s="60"/>
    </row>
    <row r="549" spans="2:3" x14ac:dyDescent="0.3">
      <c r="B549" s="59"/>
      <c r="C549" s="60"/>
    </row>
    <row r="550" spans="2:3" x14ac:dyDescent="0.3">
      <c r="B550" s="59"/>
      <c r="C550" s="60"/>
    </row>
    <row r="551" spans="2:3" x14ac:dyDescent="0.3">
      <c r="B551" s="59"/>
      <c r="C551" s="60"/>
    </row>
    <row r="552" spans="2:3" x14ac:dyDescent="0.3">
      <c r="B552" s="59"/>
      <c r="C552" s="60"/>
    </row>
    <row r="553" spans="2:3" x14ac:dyDescent="0.3">
      <c r="B553" s="59"/>
      <c r="C553" s="60"/>
    </row>
    <row r="554" spans="2:3" x14ac:dyDescent="0.3">
      <c r="B554" s="59"/>
      <c r="C554" s="60"/>
    </row>
    <row r="555" spans="2:3" x14ac:dyDescent="0.3">
      <c r="B555" s="59"/>
      <c r="C555" s="60"/>
    </row>
    <row r="556" spans="2:3" x14ac:dyDescent="0.3">
      <c r="B556" s="59"/>
      <c r="C556" s="60"/>
    </row>
    <row r="557" spans="2:3" x14ac:dyDescent="0.3">
      <c r="B557" s="59"/>
      <c r="C557" s="60"/>
    </row>
    <row r="558" spans="2:3" x14ac:dyDescent="0.3">
      <c r="B558" s="59"/>
      <c r="C558" s="60"/>
    </row>
    <row r="559" spans="2:3" x14ac:dyDescent="0.3">
      <c r="B559" s="59"/>
      <c r="C559" s="60"/>
    </row>
    <row r="560" spans="2:3" x14ac:dyDescent="0.3">
      <c r="B560" s="59"/>
      <c r="C560" s="60"/>
    </row>
    <row r="561" spans="2:3" x14ac:dyDescent="0.3">
      <c r="B561" s="59"/>
      <c r="C561" s="60"/>
    </row>
    <row r="562" spans="2:3" x14ac:dyDescent="0.3">
      <c r="B562" s="59"/>
      <c r="C562" s="60"/>
    </row>
    <row r="563" spans="2:3" x14ac:dyDescent="0.3">
      <c r="B563" s="59"/>
      <c r="C563" s="60"/>
    </row>
    <row r="564" spans="2:3" x14ac:dyDescent="0.3">
      <c r="B564" s="59"/>
      <c r="C564" s="60"/>
    </row>
    <row r="565" spans="2:3" x14ac:dyDescent="0.3">
      <c r="B565" s="59"/>
      <c r="C565" s="60"/>
    </row>
    <row r="566" spans="2:3" x14ac:dyDescent="0.3">
      <c r="B566" s="59"/>
      <c r="C566" s="60"/>
    </row>
    <row r="567" spans="2:3" x14ac:dyDescent="0.3">
      <c r="B567" s="59"/>
      <c r="C567" s="60"/>
    </row>
    <row r="568" spans="2:3" x14ac:dyDescent="0.3">
      <c r="B568" s="59"/>
      <c r="C568" s="60"/>
    </row>
    <row r="569" spans="2:3" x14ac:dyDescent="0.3">
      <c r="B569" s="59"/>
      <c r="C569" s="60"/>
    </row>
    <row r="570" spans="2:3" x14ac:dyDescent="0.3">
      <c r="B570" s="59"/>
      <c r="C570" s="60"/>
    </row>
    <row r="571" spans="2:3" x14ac:dyDescent="0.3">
      <c r="B571" s="59"/>
      <c r="C571" s="60"/>
    </row>
    <row r="572" spans="2:3" x14ac:dyDescent="0.3">
      <c r="B572" s="59"/>
      <c r="C572" s="60"/>
    </row>
    <row r="573" spans="2:3" x14ac:dyDescent="0.3">
      <c r="B573" s="59"/>
      <c r="C573" s="60"/>
    </row>
    <row r="574" spans="2:3" x14ac:dyDescent="0.3">
      <c r="B574" s="59"/>
      <c r="C574" s="60"/>
    </row>
    <row r="575" spans="2:3" x14ac:dyDescent="0.3">
      <c r="B575" s="59"/>
      <c r="C575" s="60"/>
    </row>
    <row r="576" spans="2:3" x14ac:dyDescent="0.3">
      <c r="B576" s="59"/>
      <c r="C576" s="60"/>
    </row>
    <row r="577" spans="2:3" x14ac:dyDescent="0.3">
      <c r="B577" s="59"/>
      <c r="C577" s="60"/>
    </row>
    <row r="578" spans="2:3" x14ac:dyDescent="0.3">
      <c r="B578" s="59"/>
      <c r="C578" s="60"/>
    </row>
    <row r="579" spans="2:3" x14ac:dyDescent="0.3">
      <c r="B579" s="59"/>
      <c r="C579" s="60"/>
    </row>
    <row r="580" spans="2:3" x14ac:dyDescent="0.3">
      <c r="B580" s="59"/>
      <c r="C580" s="60"/>
    </row>
    <row r="581" spans="2:3" x14ac:dyDescent="0.3">
      <c r="B581" s="59"/>
      <c r="C581" s="60"/>
    </row>
    <row r="582" spans="2:3" x14ac:dyDescent="0.3">
      <c r="B582" s="59"/>
      <c r="C582" s="60"/>
    </row>
    <row r="583" spans="2:3" x14ac:dyDescent="0.3">
      <c r="B583" s="59"/>
      <c r="C583" s="60"/>
    </row>
    <row r="584" spans="2:3" x14ac:dyDescent="0.3">
      <c r="B584" s="59"/>
      <c r="C584" s="60"/>
    </row>
    <row r="585" spans="2:3" x14ac:dyDescent="0.3">
      <c r="B585" s="59"/>
      <c r="C585" s="60"/>
    </row>
    <row r="586" spans="2:3" x14ac:dyDescent="0.3">
      <c r="B586" s="59"/>
      <c r="C586" s="60"/>
    </row>
    <row r="587" spans="2:3" x14ac:dyDescent="0.3">
      <c r="B587" s="59"/>
      <c r="C587" s="60"/>
    </row>
    <row r="588" spans="2:3" x14ac:dyDescent="0.3">
      <c r="B588" s="59"/>
      <c r="C588" s="60"/>
    </row>
    <row r="589" spans="2:3" x14ac:dyDescent="0.3">
      <c r="B589" s="59"/>
      <c r="C589" s="60"/>
    </row>
    <row r="590" spans="2:3" x14ac:dyDescent="0.3">
      <c r="B590" s="59"/>
      <c r="C590" s="60"/>
    </row>
    <row r="591" spans="2:3" x14ac:dyDescent="0.3">
      <c r="B591" s="59"/>
      <c r="C591" s="60"/>
    </row>
    <row r="592" spans="2:3" x14ac:dyDescent="0.3">
      <c r="B592" s="59"/>
      <c r="C592" s="60"/>
    </row>
    <row r="593" spans="2:3" x14ac:dyDescent="0.3">
      <c r="B593" s="59"/>
      <c r="C593" s="60"/>
    </row>
    <row r="594" spans="2:3" x14ac:dyDescent="0.3">
      <c r="B594" s="59"/>
      <c r="C594" s="60"/>
    </row>
    <row r="595" spans="2:3" x14ac:dyDescent="0.3">
      <c r="B595" s="59"/>
      <c r="C595" s="60"/>
    </row>
    <row r="596" spans="2:3" x14ac:dyDescent="0.3">
      <c r="B596" s="59"/>
      <c r="C596" s="60"/>
    </row>
    <row r="597" spans="2:3" x14ac:dyDescent="0.3">
      <c r="B597" s="59"/>
      <c r="C597" s="60"/>
    </row>
    <row r="598" spans="2:3" x14ac:dyDescent="0.3">
      <c r="B598" s="59"/>
      <c r="C598" s="60"/>
    </row>
    <row r="599" spans="2:3" x14ac:dyDescent="0.3">
      <c r="B599" s="59"/>
      <c r="C599" s="60"/>
    </row>
    <row r="600" spans="2:3" x14ac:dyDescent="0.3">
      <c r="B600" s="59"/>
      <c r="C600" s="60"/>
    </row>
    <row r="601" spans="2:3" x14ac:dyDescent="0.3">
      <c r="B601" s="59"/>
      <c r="C601" s="60"/>
    </row>
    <row r="602" spans="2:3" x14ac:dyDescent="0.3">
      <c r="B602" s="59"/>
      <c r="C602" s="60"/>
    </row>
    <row r="603" spans="2:3" x14ac:dyDescent="0.3">
      <c r="B603" s="59"/>
      <c r="C603" s="60"/>
    </row>
    <row r="604" spans="2:3" x14ac:dyDescent="0.3">
      <c r="B604" s="59"/>
      <c r="C604" s="60"/>
    </row>
    <row r="605" spans="2:3" x14ac:dyDescent="0.3">
      <c r="B605" s="59"/>
      <c r="C605" s="60"/>
    </row>
    <row r="606" spans="2:3" x14ac:dyDescent="0.3">
      <c r="B606" s="59"/>
      <c r="C606" s="60"/>
    </row>
    <row r="607" spans="2:3" x14ac:dyDescent="0.3">
      <c r="B607" s="59"/>
      <c r="C607" s="60"/>
    </row>
    <row r="608" spans="2:3" x14ac:dyDescent="0.3">
      <c r="B608" s="59"/>
      <c r="C608" s="60"/>
    </row>
    <row r="609" spans="2:3" x14ac:dyDescent="0.3">
      <c r="B609" s="59"/>
      <c r="C609" s="60"/>
    </row>
    <row r="610" spans="2:3" x14ac:dyDescent="0.3">
      <c r="B610" s="59"/>
      <c r="C610" s="60"/>
    </row>
    <row r="611" spans="2:3" x14ac:dyDescent="0.3">
      <c r="B611" s="59"/>
      <c r="C611" s="60"/>
    </row>
    <row r="612" spans="2:3" x14ac:dyDescent="0.3">
      <c r="B612" s="59"/>
      <c r="C612" s="60"/>
    </row>
    <row r="613" spans="2:3" x14ac:dyDescent="0.3">
      <c r="B613" s="59"/>
      <c r="C613" s="60"/>
    </row>
    <row r="614" spans="2:3" x14ac:dyDescent="0.3">
      <c r="B614" s="59"/>
      <c r="C614" s="60"/>
    </row>
    <row r="615" spans="2:3" x14ac:dyDescent="0.3">
      <c r="B615" s="59"/>
      <c r="C615" s="60"/>
    </row>
    <row r="616" spans="2:3" x14ac:dyDescent="0.3">
      <c r="B616" s="59"/>
      <c r="C616" s="60"/>
    </row>
    <row r="617" spans="2:3" x14ac:dyDescent="0.3">
      <c r="B617" s="59"/>
      <c r="C617" s="60"/>
    </row>
    <row r="618" spans="2:3" x14ac:dyDescent="0.3">
      <c r="B618" s="59"/>
      <c r="C618" s="60"/>
    </row>
    <row r="619" spans="2:3" x14ac:dyDescent="0.3">
      <c r="B619" s="59"/>
      <c r="C619" s="60"/>
    </row>
    <row r="620" spans="2:3" x14ac:dyDescent="0.3">
      <c r="B620" s="59"/>
      <c r="C620" s="60"/>
    </row>
    <row r="621" spans="2:3" x14ac:dyDescent="0.3">
      <c r="B621" s="59"/>
      <c r="C621" s="60"/>
    </row>
    <row r="622" spans="2:3" x14ac:dyDescent="0.3">
      <c r="B622" s="59"/>
      <c r="C622" s="60"/>
    </row>
    <row r="623" spans="2:3" x14ac:dyDescent="0.3">
      <c r="B623" s="59"/>
      <c r="C623" s="60"/>
    </row>
    <row r="624" spans="2:3" x14ac:dyDescent="0.3">
      <c r="B624" s="59"/>
      <c r="C624" s="60"/>
    </row>
    <row r="625" spans="2:3" x14ac:dyDescent="0.3">
      <c r="B625" s="59"/>
      <c r="C625" s="60"/>
    </row>
    <row r="626" spans="2:3" x14ac:dyDescent="0.3">
      <c r="B626" s="59"/>
      <c r="C626" s="60"/>
    </row>
    <row r="627" spans="2:3" x14ac:dyDescent="0.3">
      <c r="B627" s="59"/>
      <c r="C627" s="60"/>
    </row>
    <row r="628" spans="2:3" x14ac:dyDescent="0.3">
      <c r="B628" s="59"/>
      <c r="C628" s="60"/>
    </row>
    <row r="629" spans="2:3" x14ac:dyDescent="0.3">
      <c r="B629" s="59"/>
      <c r="C629" s="60"/>
    </row>
    <row r="630" spans="2:3" x14ac:dyDescent="0.3">
      <c r="B630" s="59"/>
      <c r="C630" s="60"/>
    </row>
    <row r="631" spans="2:3" x14ac:dyDescent="0.3">
      <c r="B631" s="59"/>
      <c r="C631" s="60"/>
    </row>
    <row r="632" spans="2:3" x14ac:dyDescent="0.3">
      <c r="B632" s="59"/>
      <c r="C632" s="60"/>
    </row>
    <row r="633" spans="2:3" x14ac:dyDescent="0.3">
      <c r="B633" s="59"/>
      <c r="C633" s="60"/>
    </row>
    <row r="634" spans="2:3" x14ac:dyDescent="0.3">
      <c r="B634" s="59"/>
      <c r="C634" s="60"/>
    </row>
    <row r="635" spans="2:3" x14ac:dyDescent="0.3">
      <c r="B635" s="59"/>
      <c r="C635" s="60"/>
    </row>
    <row r="636" spans="2:3" x14ac:dyDescent="0.3">
      <c r="B636" s="59"/>
      <c r="C636" s="60"/>
    </row>
    <row r="637" spans="2:3" x14ac:dyDescent="0.3">
      <c r="B637" s="59"/>
      <c r="C637" s="60"/>
    </row>
    <row r="638" spans="2:3" x14ac:dyDescent="0.3">
      <c r="B638" s="59"/>
      <c r="C638" s="60"/>
    </row>
    <row r="639" spans="2:3" x14ac:dyDescent="0.3">
      <c r="B639" s="59"/>
      <c r="C639" s="60"/>
    </row>
    <row r="640" spans="2:3" x14ac:dyDescent="0.3">
      <c r="B640" s="59"/>
      <c r="C640" s="60"/>
    </row>
    <row r="641" spans="2:4" x14ac:dyDescent="0.3">
      <c r="B641" s="59"/>
      <c r="C641" s="60"/>
    </row>
    <row r="642" spans="2:4" x14ac:dyDescent="0.3">
      <c r="B642" s="59"/>
      <c r="C642" s="60"/>
    </row>
    <row r="643" spans="2:4" x14ac:dyDescent="0.3">
      <c r="B643" s="59"/>
      <c r="C643" s="60"/>
    </row>
    <row r="644" spans="2:4" x14ac:dyDescent="0.3">
      <c r="B644" s="59"/>
      <c r="C644" s="60"/>
    </row>
    <row r="645" spans="2:4" x14ac:dyDescent="0.3">
      <c r="B645" s="59"/>
      <c r="C645" s="60"/>
    </row>
    <row r="646" spans="2:4" x14ac:dyDescent="0.3">
      <c r="B646" s="59"/>
      <c r="C646" s="60"/>
    </row>
    <row r="647" spans="2:4" x14ac:dyDescent="0.3">
      <c r="B647" s="59"/>
      <c r="C647" s="60"/>
    </row>
    <row r="648" spans="2:4" x14ac:dyDescent="0.3">
      <c r="B648" s="59"/>
      <c r="C648" s="60"/>
    </row>
    <row r="649" spans="2:4" x14ac:dyDescent="0.3">
      <c r="B649" s="59"/>
      <c r="C649" s="60"/>
    </row>
    <row r="650" spans="2:4" x14ac:dyDescent="0.3">
      <c r="B650" s="59"/>
      <c r="C650" s="60"/>
    </row>
    <row r="651" spans="2:4" x14ac:dyDescent="0.3">
      <c r="B651" s="59"/>
      <c r="C651" s="60"/>
    </row>
    <row r="652" spans="2:4" x14ac:dyDescent="0.3">
      <c r="B652" s="59"/>
      <c r="C652" s="60"/>
    </row>
    <row r="653" spans="2:4" x14ac:dyDescent="0.3">
      <c r="B653" s="59"/>
      <c r="C653" s="60"/>
      <c r="D653" s="3"/>
    </row>
    <row r="654" spans="2:4" x14ac:dyDescent="0.3">
      <c r="B654" s="59"/>
      <c r="C654" s="60"/>
    </row>
    <row r="655" spans="2:4" x14ac:dyDescent="0.3">
      <c r="B655" s="59"/>
      <c r="C655" s="60"/>
    </row>
    <row r="656" spans="2:4" x14ac:dyDescent="0.3">
      <c r="B656" s="59"/>
      <c r="C656" s="60"/>
    </row>
    <row r="657" spans="2:3" x14ac:dyDescent="0.3">
      <c r="B657" s="59"/>
      <c r="C657" s="60"/>
    </row>
    <row r="658" spans="2:3" x14ac:dyDescent="0.3">
      <c r="B658" s="59"/>
      <c r="C658" s="60"/>
    </row>
    <row r="659" spans="2:3" x14ac:dyDescent="0.3">
      <c r="B659" s="59"/>
      <c r="C659" s="60"/>
    </row>
    <row r="660" spans="2:3" x14ac:dyDescent="0.3">
      <c r="B660" s="59"/>
      <c r="C660" s="60"/>
    </row>
    <row r="661" spans="2:3" x14ac:dyDescent="0.3">
      <c r="B661" s="59"/>
      <c r="C661" s="60"/>
    </row>
    <row r="662" spans="2:3" x14ac:dyDescent="0.3">
      <c r="B662" s="59"/>
      <c r="C662" s="60"/>
    </row>
    <row r="663" spans="2:3" x14ac:dyDescent="0.3">
      <c r="B663" s="59"/>
      <c r="C663" s="60"/>
    </row>
    <row r="664" spans="2:3" x14ac:dyDescent="0.3">
      <c r="B664" s="59"/>
      <c r="C664" s="60"/>
    </row>
    <row r="665" spans="2:3" x14ac:dyDescent="0.3">
      <c r="B665" s="59"/>
      <c r="C665" s="60"/>
    </row>
    <row r="666" spans="2:3" x14ac:dyDescent="0.3">
      <c r="B666" s="59"/>
      <c r="C666" s="60"/>
    </row>
    <row r="667" spans="2:3" x14ac:dyDescent="0.3">
      <c r="B667" s="59"/>
      <c r="C667" s="60"/>
    </row>
    <row r="668" spans="2:3" x14ac:dyDescent="0.3">
      <c r="B668" s="59"/>
      <c r="C668" s="60"/>
    </row>
    <row r="669" spans="2:3" x14ac:dyDescent="0.3">
      <c r="B669" s="59"/>
      <c r="C669" s="60"/>
    </row>
    <row r="670" spans="2:3" x14ac:dyDescent="0.3">
      <c r="B670" s="59"/>
      <c r="C670" s="60"/>
    </row>
    <row r="671" spans="2:3" x14ac:dyDescent="0.3">
      <c r="B671" s="59"/>
      <c r="C671" s="60"/>
    </row>
    <row r="672" spans="2:3" x14ac:dyDescent="0.3">
      <c r="B672" s="59"/>
      <c r="C672" s="60"/>
    </row>
    <row r="673" spans="2:3" x14ac:dyDescent="0.3">
      <c r="B673" s="59"/>
      <c r="C673" s="60"/>
    </row>
    <row r="674" spans="2:3" x14ac:dyDescent="0.3">
      <c r="B674" s="59"/>
      <c r="C674" s="60"/>
    </row>
    <row r="675" spans="2:3" x14ac:dyDescent="0.3">
      <c r="B675" s="59"/>
      <c r="C675" s="60"/>
    </row>
    <row r="676" spans="2:3" x14ac:dyDescent="0.3">
      <c r="B676" s="59"/>
      <c r="C676" s="60"/>
    </row>
    <row r="677" spans="2:3" x14ac:dyDescent="0.3">
      <c r="B677" s="59"/>
      <c r="C677" s="60"/>
    </row>
    <row r="678" spans="2:3" x14ac:dyDescent="0.3">
      <c r="B678" s="59"/>
      <c r="C678" s="60"/>
    </row>
    <row r="679" spans="2:3" x14ac:dyDescent="0.3">
      <c r="B679" s="59"/>
      <c r="C679" s="60"/>
    </row>
    <row r="680" spans="2:3" x14ac:dyDescent="0.3">
      <c r="B680" s="59"/>
      <c r="C680" s="60"/>
    </row>
    <row r="681" spans="2:3" x14ac:dyDescent="0.3">
      <c r="B681" s="59"/>
      <c r="C681" s="60"/>
    </row>
    <row r="682" spans="2:3" x14ac:dyDescent="0.3">
      <c r="B682" s="59"/>
      <c r="C682" s="60"/>
    </row>
    <row r="683" spans="2:3" x14ac:dyDescent="0.3">
      <c r="B683" s="59"/>
      <c r="C683" s="60"/>
    </row>
    <row r="684" spans="2:3" x14ac:dyDescent="0.3">
      <c r="B684" s="59"/>
      <c r="C684" s="60"/>
    </row>
    <row r="685" spans="2:3" x14ac:dyDescent="0.3">
      <c r="B685" s="59"/>
      <c r="C685" s="60"/>
    </row>
    <row r="686" spans="2:3" x14ac:dyDescent="0.3">
      <c r="B686" s="59"/>
      <c r="C686" s="60"/>
    </row>
    <row r="687" spans="2:3" x14ac:dyDescent="0.3">
      <c r="B687" s="59"/>
      <c r="C687" s="60"/>
    </row>
    <row r="688" spans="2:3" x14ac:dyDescent="0.3">
      <c r="B688" s="59"/>
      <c r="C688" s="60"/>
    </row>
    <row r="689" spans="2:3" x14ac:dyDescent="0.3">
      <c r="B689" s="59"/>
      <c r="C689" s="60"/>
    </row>
    <row r="690" spans="2:3" x14ac:dyDescent="0.3">
      <c r="B690" s="59"/>
      <c r="C690" s="60"/>
    </row>
    <row r="691" spans="2:3" x14ac:dyDescent="0.3">
      <c r="B691" s="59"/>
      <c r="C691" s="60"/>
    </row>
    <row r="692" spans="2:3" x14ac:dyDescent="0.3">
      <c r="B692" s="59"/>
      <c r="C692" s="60"/>
    </row>
    <row r="693" spans="2:3" x14ac:dyDescent="0.3">
      <c r="B693" s="59"/>
      <c r="C693" s="60"/>
    </row>
    <row r="694" spans="2:3" x14ac:dyDescent="0.3">
      <c r="B694" s="59"/>
      <c r="C694" s="60"/>
    </row>
    <row r="695" spans="2:3" x14ac:dyDescent="0.3">
      <c r="B695" s="59"/>
      <c r="C695" s="60"/>
    </row>
    <row r="696" spans="2:3" x14ac:dyDescent="0.3">
      <c r="B696" s="59"/>
      <c r="C696" s="60"/>
    </row>
    <row r="697" spans="2:3" x14ac:dyDescent="0.3">
      <c r="B697" s="59"/>
      <c r="C697" s="60"/>
    </row>
    <row r="698" spans="2:3" x14ac:dyDescent="0.3">
      <c r="B698" s="59"/>
      <c r="C698" s="60"/>
    </row>
    <row r="699" spans="2:3" x14ac:dyDescent="0.3">
      <c r="B699" s="59"/>
      <c r="C699" s="60"/>
    </row>
    <row r="700" spans="2:3" x14ac:dyDescent="0.3">
      <c r="B700" s="59"/>
      <c r="C700" s="60"/>
    </row>
    <row r="701" spans="2:3" x14ac:dyDescent="0.3">
      <c r="B701" s="59"/>
      <c r="C701" s="60"/>
    </row>
    <row r="702" spans="2:3" x14ac:dyDescent="0.3">
      <c r="B702" s="59"/>
      <c r="C702" s="60"/>
    </row>
    <row r="703" spans="2:3" x14ac:dyDescent="0.3">
      <c r="B703" s="59"/>
      <c r="C703" s="60"/>
    </row>
    <row r="704" spans="2:3" x14ac:dyDescent="0.3">
      <c r="B704" s="59"/>
      <c r="C704" s="60"/>
    </row>
    <row r="705" spans="2:3" x14ac:dyDescent="0.3">
      <c r="B705" s="59"/>
      <c r="C705" s="60"/>
    </row>
    <row r="706" spans="2:3" x14ac:dyDescent="0.3">
      <c r="B706" s="59"/>
      <c r="C706" s="60"/>
    </row>
    <row r="707" spans="2:3" x14ac:dyDescent="0.3">
      <c r="B707" s="59"/>
      <c r="C707" s="60"/>
    </row>
    <row r="708" spans="2:3" x14ac:dyDescent="0.3">
      <c r="B708" s="59"/>
      <c r="C708" s="60"/>
    </row>
    <row r="709" spans="2:3" x14ac:dyDescent="0.3">
      <c r="B709" s="59"/>
      <c r="C709" s="60"/>
    </row>
    <row r="710" spans="2:3" x14ac:dyDescent="0.3">
      <c r="B710" s="59"/>
      <c r="C710" s="60"/>
    </row>
    <row r="711" spans="2:3" x14ac:dyDescent="0.3">
      <c r="B711" s="59"/>
      <c r="C711" s="60"/>
    </row>
    <row r="712" spans="2:3" x14ac:dyDescent="0.3">
      <c r="B712" s="59"/>
      <c r="C712" s="60"/>
    </row>
    <row r="713" spans="2:3" x14ac:dyDescent="0.3">
      <c r="B713" s="59"/>
      <c r="C713" s="60"/>
    </row>
    <row r="714" spans="2:3" x14ac:dyDescent="0.3">
      <c r="B714" s="59"/>
      <c r="C714" s="60"/>
    </row>
    <row r="715" spans="2:3" x14ac:dyDescent="0.3">
      <c r="B715" s="59"/>
      <c r="C715" s="60"/>
    </row>
    <row r="716" spans="2:3" x14ac:dyDescent="0.3">
      <c r="B716" s="59"/>
      <c r="C716" s="60"/>
    </row>
    <row r="717" spans="2:3" x14ac:dyDescent="0.3">
      <c r="B717" s="59"/>
      <c r="C717" s="60"/>
    </row>
    <row r="718" spans="2:3" x14ac:dyDescent="0.3">
      <c r="B718" s="59"/>
      <c r="C718" s="60"/>
    </row>
    <row r="719" spans="2:3" x14ac:dyDescent="0.3">
      <c r="B719" s="59"/>
      <c r="C719" s="60"/>
    </row>
    <row r="720" spans="2:3" x14ac:dyDescent="0.3">
      <c r="B720" s="59"/>
      <c r="C720" s="60"/>
    </row>
    <row r="721" spans="2:3" x14ac:dyDescent="0.3">
      <c r="B721" s="59"/>
      <c r="C721" s="60"/>
    </row>
    <row r="722" spans="2:3" x14ac:dyDescent="0.3">
      <c r="B722" s="59"/>
      <c r="C722" s="60"/>
    </row>
    <row r="723" spans="2:3" x14ac:dyDescent="0.3">
      <c r="B723" s="59"/>
      <c r="C723" s="60"/>
    </row>
    <row r="724" spans="2:3" x14ac:dyDescent="0.3">
      <c r="B724" s="59"/>
      <c r="C724" s="60"/>
    </row>
    <row r="725" spans="2:3" x14ac:dyDescent="0.3">
      <c r="B725" s="59"/>
      <c r="C725" s="60"/>
    </row>
    <row r="726" spans="2:3" x14ac:dyDescent="0.3">
      <c r="B726" s="59"/>
      <c r="C726" s="60"/>
    </row>
    <row r="727" spans="2:3" x14ac:dyDescent="0.3">
      <c r="B727" s="59"/>
      <c r="C727" s="60"/>
    </row>
    <row r="728" spans="2:3" x14ac:dyDescent="0.3">
      <c r="B728" s="59"/>
      <c r="C728" s="60"/>
    </row>
    <row r="729" spans="2:3" x14ac:dyDescent="0.3">
      <c r="B729" s="59"/>
      <c r="C729" s="60"/>
    </row>
    <row r="730" spans="2:3" x14ac:dyDescent="0.3">
      <c r="B730" s="59"/>
      <c r="C730" s="60"/>
    </row>
    <row r="731" spans="2:3" x14ac:dyDescent="0.3">
      <c r="B731" s="59"/>
      <c r="C731" s="60"/>
    </row>
    <row r="732" spans="2:3" x14ac:dyDescent="0.3">
      <c r="B732" s="59"/>
      <c r="C732" s="60"/>
    </row>
    <row r="733" spans="2:3" x14ac:dyDescent="0.3">
      <c r="B733" s="59"/>
      <c r="C733" s="60"/>
    </row>
    <row r="734" spans="2:3" x14ac:dyDescent="0.3">
      <c r="B734" s="59"/>
      <c r="C734" s="60"/>
    </row>
    <row r="735" spans="2:3" x14ac:dyDescent="0.3">
      <c r="B735" s="59"/>
      <c r="C735" s="60"/>
    </row>
    <row r="736" spans="2:3" x14ac:dyDescent="0.3">
      <c r="B736" s="59"/>
      <c r="C736" s="60"/>
    </row>
    <row r="737" spans="2:3" x14ac:dyDescent="0.3">
      <c r="B737" s="59"/>
      <c r="C737" s="60"/>
    </row>
    <row r="738" spans="2:3" x14ac:dyDescent="0.3">
      <c r="B738" s="59"/>
      <c r="C738" s="60"/>
    </row>
    <row r="739" spans="2:3" x14ac:dyDescent="0.3">
      <c r="B739" s="59"/>
      <c r="C739" s="60"/>
    </row>
    <row r="740" spans="2:3" x14ac:dyDescent="0.3">
      <c r="B740" s="59"/>
      <c r="C740" s="60"/>
    </row>
    <row r="741" spans="2:3" x14ac:dyDescent="0.3">
      <c r="B741" s="59"/>
      <c r="C741" s="60"/>
    </row>
    <row r="742" spans="2:3" x14ac:dyDescent="0.3">
      <c r="B742" s="59"/>
      <c r="C742" s="60"/>
    </row>
    <row r="743" spans="2:3" x14ac:dyDescent="0.3">
      <c r="B743" s="59"/>
      <c r="C743" s="60"/>
    </row>
    <row r="744" spans="2:3" x14ac:dyDescent="0.3">
      <c r="B744" s="59"/>
      <c r="C744" s="60"/>
    </row>
    <row r="745" spans="2:3" x14ac:dyDescent="0.3">
      <c r="B745" s="59"/>
      <c r="C745" s="60"/>
    </row>
    <row r="746" spans="2:3" x14ac:dyDescent="0.3">
      <c r="B746" s="59"/>
      <c r="C746" s="60"/>
    </row>
    <row r="747" spans="2:3" x14ac:dyDescent="0.3">
      <c r="B747" s="59"/>
      <c r="C747" s="60"/>
    </row>
    <row r="748" spans="2:3" x14ac:dyDescent="0.3">
      <c r="B748" s="59"/>
      <c r="C748" s="60"/>
    </row>
    <row r="749" spans="2:3" x14ac:dyDescent="0.3">
      <c r="B749" s="59"/>
      <c r="C749" s="60"/>
    </row>
    <row r="750" spans="2:3" x14ac:dyDescent="0.3">
      <c r="B750" s="59"/>
      <c r="C750" s="60"/>
    </row>
    <row r="751" spans="2:3" x14ac:dyDescent="0.3">
      <c r="B751" s="59"/>
      <c r="C751" s="60"/>
    </row>
    <row r="752" spans="2:3" x14ac:dyDescent="0.3">
      <c r="B752" s="59"/>
      <c r="C752" s="60"/>
    </row>
    <row r="753" spans="2:3" x14ac:dyDescent="0.3">
      <c r="B753" s="59"/>
      <c r="C753" s="60"/>
    </row>
    <row r="754" spans="2:3" x14ac:dyDescent="0.3">
      <c r="B754" s="59"/>
      <c r="C754" s="60"/>
    </row>
    <row r="755" spans="2:3" x14ac:dyDescent="0.3">
      <c r="B755" s="59"/>
      <c r="C755" s="60"/>
    </row>
    <row r="756" spans="2:3" x14ac:dyDescent="0.3">
      <c r="B756" s="59"/>
      <c r="C756" s="60"/>
    </row>
    <row r="757" spans="2:3" x14ac:dyDescent="0.3">
      <c r="B757" s="59"/>
      <c r="C757" s="60"/>
    </row>
    <row r="758" spans="2:3" x14ac:dyDescent="0.3">
      <c r="B758" s="59"/>
      <c r="C758" s="60"/>
    </row>
    <row r="759" spans="2:3" x14ac:dyDescent="0.3">
      <c r="B759" s="59"/>
      <c r="C759" s="60"/>
    </row>
    <row r="760" spans="2:3" x14ac:dyDescent="0.3">
      <c r="B760" s="59"/>
      <c r="C760" s="60"/>
    </row>
    <row r="761" spans="2:3" x14ac:dyDescent="0.3">
      <c r="B761" s="59"/>
      <c r="C761" s="60"/>
    </row>
    <row r="762" spans="2:3" x14ac:dyDescent="0.3">
      <c r="B762" s="59"/>
      <c r="C762" s="60"/>
    </row>
    <row r="763" spans="2:3" x14ac:dyDescent="0.3">
      <c r="B763" s="59"/>
      <c r="C763" s="60"/>
    </row>
    <row r="764" spans="2:3" x14ac:dyDescent="0.3">
      <c r="B764" s="59"/>
      <c r="C764" s="60"/>
    </row>
    <row r="765" spans="2:3" x14ac:dyDescent="0.3">
      <c r="B765" s="59"/>
      <c r="C765" s="60"/>
    </row>
    <row r="766" spans="2:3" x14ac:dyDescent="0.3">
      <c r="B766" s="59"/>
      <c r="C766" s="60"/>
    </row>
    <row r="767" spans="2:3" x14ac:dyDescent="0.3">
      <c r="B767" s="59"/>
      <c r="C767" s="60"/>
    </row>
    <row r="768" spans="2:3" x14ac:dyDescent="0.3">
      <c r="B768" s="59"/>
      <c r="C768" s="60"/>
    </row>
    <row r="769" spans="2:3" x14ac:dyDescent="0.3">
      <c r="B769" s="59"/>
      <c r="C769" s="60"/>
    </row>
    <row r="770" spans="2:3" x14ac:dyDescent="0.3">
      <c r="B770" s="59"/>
      <c r="C770" s="60"/>
    </row>
    <row r="771" spans="2:3" x14ac:dyDescent="0.3">
      <c r="B771" s="59"/>
      <c r="C771" s="60"/>
    </row>
    <row r="772" spans="2:3" x14ac:dyDescent="0.3">
      <c r="B772" s="59"/>
      <c r="C772" s="60"/>
    </row>
    <row r="773" spans="2:3" x14ac:dyDescent="0.3">
      <c r="B773" s="59"/>
      <c r="C773" s="60"/>
    </row>
    <row r="774" spans="2:3" x14ac:dyDescent="0.3">
      <c r="B774" s="59"/>
      <c r="C774" s="60"/>
    </row>
    <row r="775" spans="2:3" x14ac:dyDescent="0.3">
      <c r="B775" s="59"/>
      <c r="C775" s="60"/>
    </row>
    <row r="776" spans="2:3" x14ac:dyDescent="0.3">
      <c r="B776" s="59"/>
      <c r="C776" s="60"/>
    </row>
    <row r="777" spans="2:3" x14ac:dyDescent="0.3">
      <c r="B777" s="59"/>
      <c r="C777" s="60"/>
    </row>
    <row r="778" spans="2:3" x14ac:dyDescent="0.3">
      <c r="B778" s="59"/>
      <c r="C778" s="60"/>
    </row>
    <row r="779" spans="2:3" x14ac:dyDescent="0.3">
      <c r="B779" s="59"/>
      <c r="C779" s="60"/>
    </row>
    <row r="780" spans="2:3" x14ac:dyDescent="0.3">
      <c r="B780" s="59"/>
      <c r="C780" s="60"/>
    </row>
    <row r="781" spans="2:3" x14ac:dyDescent="0.3">
      <c r="B781" s="59"/>
      <c r="C781" s="60"/>
    </row>
    <row r="782" spans="2:3" x14ac:dyDescent="0.3">
      <c r="B782" s="59"/>
      <c r="C782" s="60"/>
    </row>
    <row r="783" spans="2:3" x14ac:dyDescent="0.3">
      <c r="B783" s="59"/>
      <c r="C783" s="60"/>
    </row>
    <row r="784" spans="2:3" x14ac:dyDescent="0.3">
      <c r="B784" s="59"/>
      <c r="C784" s="60"/>
    </row>
    <row r="785" spans="2:3" x14ac:dyDescent="0.3">
      <c r="B785" s="59"/>
      <c r="C785" s="60"/>
    </row>
    <row r="786" spans="2:3" x14ac:dyDescent="0.3">
      <c r="B786" s="59"/>
      <c r="C786" s="60"/>
    </row>
    <row r="787" spans="2:3" x14ac:dyDescent="0.3">
      <c r="B787" s="59"/>
      <c r="C787" s="60"/>
    </row>
    <row r="788" spans="2:3" x14ac:dyDescent="0.3">
      <c r="B788" s="59"/>
      <c r="C788" s="60"/>
    </row>
    <row r="789" spans="2:3" x14ac:dyDescent="0.3">
      <c r="B789" s="59"/>
      <c r="C789" s="60"/>
    </row>
    <row r="790" spans="2:3" x14ac:dyDescent="0.3">
      <c r="B790" s="59"/>
      <c r="C790" s="60"/>
    </row>
    <row r="791" spans="2:3" x14ac:dyDescent="0.3">
      <c r="B791" s="59"/>
      <c r="C791" s="60"/>
    </row>
    <row r="792" spans="2:3" x14ac:dyDescent="0.3">
      <c r="B792" s="59"/>
      <c r="C792" s="60"/>
    </row>
    <row r="793" spans="2:3" x14ac:dyDescent="0.3">
      <c r="B793" s="59"/>
      <c r="C793" s="60"/>
    </row>
    <row r="794" spans="2:3" x14ac:dyDescent="0.3">
      <c r="B794" s="59"/>
      <c r="C794" s="60"/>
    </row>
    <row r="795" spans="2:3" x14ac:dyDescent="0.3">
      <c r="B795" s="59"/>
      <c r="C795" s="60"/>
    </row>
    <row r="796" spans="2:3" x14ac:dyDescent="0.3">
      <c r="B796" s="59"/>
      <c r="C796" s="60"/>
    </row>
    <row r="797" spans="2:3" x14ac:dyDescent="0.3">
      <c r="B797" s="59"/>
      <c r="C797" s="60"/>
    </row>
    <row r="798" spans="2:3" x14ac:dyDescent="0.3">
      <c r="B798" s="59"/>
      <c r="C798" s="60"/>
    </row>
    <row r="799" spans="2:3" x14ac:dyDescent="0.3">
      <c r="B799" s="59"/>
      <c r="C799" s="60"/>
    </row>
    <row r="800" spans="2:3" x14ac:dyDescent="0.3">
      <c r="B800" s="59"/>
      <c r="C800" s="60"/>
    </row>
    <row r="801" spans="2:3" x14ac:dyDescent="0.3">
      <c r="B801" s="59"/>
      <c r="C801" s="60"/>
    </row>
    <row r="802" spans="2:3" x14ac:dyDescent="0.3">
      <c r="B802" s="59"/>
      <c r="C802" s="60"/>
    </row>
    <row r="803" spans="2:3" x14ac:dyDescent="0.3">
      <c r="B803" s="59"/>
      <c r="C803" s="60"/>
    </row>
    <row r="804" spans="2:3" x14ac:dyDescent="0.3">
      <c r="B804" s="59"/>
      <c r="C804" s="60"/>
    </row>
    <row r="805" spans="2:3" x14ac:dyDescent="0.3">
      <c r="B805" s="59"/>
      <c r="C805" s="60"/>
    </row>
    <row r="806" spans="2:3" x14ac:dyDescent="0.3">
      <c r="B806" s="59"/>
      <c r="C806" s="60"/>
    </row>
    <row r="807" spans="2:3" x14ac:dyDescent="0.3">
      <c r="B807" s="59"/>
      <c r="C807" s="60"/>
    </row>
    <row r="808" spans="2:3" x14ac:dyDescent="0.3">
      <c r="B808" s="59"/>
      <c r="C808" s="60"/>
    </row>
    <row r="809" spans="2:3" x14ac:dyDescent="0.3">
      <c r="B809" s="59"/>
      <c r="C809" s="60"/>
    </row>
    <row r="810" spans="2:3" x14ac:dyDescent="0.3">
      <c r="B810" s="59"/>
      <c r="C810" s="60"/>
    </row>
    <row r="811" spans="2:3" x14ac:dyDescent="0.3">
      <c r="B811" s="59"/>
      <c r="C811" s="60"/>
    </row>
    <row r="812" spans="2:3" x14ac:dyDescent="0.3">
      <c r="B812" s="59"/>
      <c r="C812" s="60"/>
    </row>
    <row r="813" spans="2:3" x14ac:dyDescent="0.3">
      <c r="B813" s="59"/>
      <c r="C813" s="60"/>
    </row>
    <row r="814" spans="2:3" x14ac:dyDescent="0.3">
      <c r="B814" s="59"/>
      <c r="C814" s="60"/>
    </row>
    <row r="815" spans="2:3" x14ac:dyDescent="0.3">
      <c r="B815" s="59"/>
      <c r="C815" s="60"/>
    </row>
    <row r="816" spans="2:3" x14ac:dyDescent="0.3">
      <c r="B816" s="59"/>
      <c r="C816" s="60"/>
    </row>
    <row r="817" spans="2:3" x14ac:dyDescent="0.3">
      <c r="B817" s="59"/>
      <c r="C817" s="60"/>
    </row>
    <row r="818" spans="2:3" x14ac:dyDescent="0.3">
      <c r="B818" s="59"/>
      <c r="C818" s="60"/>
    </row>
    <row r="819" spans="2:3" x14ac:dyDescent="0.3">
      <c r="B819" s="59"/>
      <c r="C819" s="60"/>
    </row>
    <row r="820" spans="2:3" x14ac:dyDescent="0.3">
      <c r="B820" s="59"/>
      <c r="C820" s="60"/>
    </row>
    <row r="821" spans="2:3" x14ac:dyDescent="0.3">
      <c r="B821" s="59"/>
      <c r="C821" s="60"/>
    </row>
    <row r="822" spans="2:3" x14ac:dyDescent="0.3">
      <c r="B822" s="59"/>
      <c r="C822" s="60"/>
    </row>
    <row r="823" spans="2:3" x14ac:dyDescent="0.3">
      <c r="B823" s="59"/>
      <c r="C823" s="60"/>
    </row>
    <row r="824" spans="2:3" x14ac:dyDescent="0.3">
      <c r="B824" s="59"/>
      <c r="C824" s="60"/>
    </row>
    <row r="825" spans="2:3" x14ac:dyDescent="0.3">
      <c r="B825" s="59"/>
      <c r="C825" s="60"/>
    </row>
    <row r="826" spans="2:3" x14ac:dyDescent="0.3">
      <c r="B826" s="59"/>
      <c r="C826" s="60"/>
    </row>
    <row r="827" spans="2:3" x14ac:dyDescent="0.3">
      <c r="B827" s="59"/>
      <c r="C827" s="60"/>
    </row>
    <row r="828" spans="2:3" x14ac:dyDescent="0.3">
      <c r="B828" s="59"/>
      <c r="C828" s="60"/>
    </row>
    <row r="829" spans="2:3" x14ac:dyDescent="0.3">
      <c r="B829" s="59"/>
      <c r="C829" s="60"/>
    </row>
    <row r="830" spans="2:3" x14ac:dyDescent="0.3">
      <c r="B830" s="59"/>
      <c r="C830" s="60"/>
    </row>
    <row r="831" spans="2:3" x14ac:dyDescent="0.3">
      <c r="B831" s="59"/>
      <c r="C831" s="60"/>
    </row>
    <row r="832" spans="2:3" x14ac:dyDescent="0.3">
      <c r="B832" s="59"/>
      <c r="C832" s="60"/>
    </row>
    <row r="833" spans="2:3" x14ac:dyDescent="0.3">
      <c r="B833" s="59"/>
      <c r="C833" s="60"/>
    </row>
    <row r="834" spans="2:3" x14ac:dyDescent="0.3">
      <c r="B834" s="59"/>
      <c r="C834" s="60"/>
    </row>
    <row r="835" spans="2:3" x14ac:dyDescent="0.3">
      <c r="B835" s="59"/>
      <c r="C835" s="60"/>
    </row>
    <row r="836" spans="2:3" x14ac:dyDescent="0.3">
      <c r="B836" s="59"/>
      <c r="C836" s="60"/>
    </row>
    <row r="837" spans="2:3" x14ac:dyDescent="0.3">
      <c r="B837" s="59"/>
      <c r="C837" s="60"/>
    </row>
    <row r="838" spans="2:3" x14ac:dyDescent="0.3">
      <c r="B838" s="59"/>
      <c r="C838" s="60"/>
    </row>
    <row r="839" spans="2:3" x14ac:dyDescent="0.3">
      <c r="B839" s="59"/>
      <c r="C839" s="60"/>
    </row>
    <row r="840" spans="2:3" x14ac:dyDescent="0.3">
      <c r="B840" s="59"/>
      <c r="C840" s="60"/>
    </row>
    <row r="841" spans="2:3" x14ac:dyDescent="0.3">
      <c r="B841" s="59"/>
      <c r="C841" s="60"/>
    </row>
    <row r="842" spans="2:3" x14ac:dyDescent="0.3">
      <c r="B842" s="59"/>
      <c r="C842" s="60"/>
    </row>
    <row r="843" spans="2:3" x14ac:dyDescent="0.3">
      <c r="B843" s="59"/>
      <c r="C843" s="60"/>
    </row>
    <row r="844" spans="2:3" x14ac:dyDescent="0.3">
      <c r="B844" s="59"/>
      <c r="C844" s="60"/>
    </row>
    <row r="845" spans="2:3" x14ac:dyDescent="0.3">
      <c r="B845" s="59"/>
      <c r="C845" s="60"/>
    </row>
    <row r="846" spans="2:3" x14ac:dyDescent="0.3">
      <c r="B846" s="59"/>
      <c r="C846" s="60"/>
    </row>
    <row r="847" spans="2:3" x14ac:dyDescent="0.3">
      <c r="B847" s="59"/>
      <c r="C847" s="60"/>
    </row>
    <row r="848" spans="2:3" x14ac:dyDescent="0.3">
      <c r="B848" s="59"/>
      <c r="C848" s="60"/>
    </row>
    <row r="849" spans="2:3" x14ac:dyDescent="0.3">
      <c r="B849" s="59"/>
      <c r="C849" s="60"/>
    </row>
    <row r="850" spans="2:3" x14ac:dyDescent="0.3">
      <c r="B850" s="59"/>
      <c r="C850" s="60"/>
    </row>
    <row r="851" spans="2:3" x14ac:dyDescent="0.3">
      <c r="B851" s="59"/>
      <c r="C851" s="60"/>
    </row>
    <row r="852" spans="2:3" x14ac:dyDescent="0.3">
      <c r="B852" s="59"/>
      <c r="C852" s="60"/>
    </row>
    <row r="853" spans="2:3" x14ac:dyDescent="0.3">
      <c r="B853" s="59"/>
      <c r="C853" s="60"/>
    </row>
    <row r="854" spans="2:3" x14ac:dyDescent="0.3">
      <c r="B854" s="59"/>
      <c r="C854" s="60"/>
    </row>
    <row r="855" spans="2:3" x14ac:dyDescent="0.3">
      <c r="B855" s="59"/>
      <c r="C855" s="60"/>
    </row>
    <row r="856" spans="2:3" x14ac:dyDescent="0.3">
      <c r="B856" s="59"/>
      <c r="C856" s="60"/>
    </row>
    <row r="857" spans="2:3" x14ac:dyDescent="0.3">
      <c r="B857" s="59"/>
      <c r="C857" s="60"/>
    </row>
    <row r="858" spans="2:3" x14ac:dyDescent="0.3">
      <c r="B858" s="59"/>
      <c r="C858" s="60"/>
    </row>
    <row r="859" spans="2:3" x14ac:dyDescent="0.3">
      <c r="B859" s="59"/>
      <c r="C859" s="60"/>
    </row>
    <row r="860" spans="2:3" x14ac:dyDescent="0.3">
      <c r="B860" s="59"/>
      <c r="C860" s="60"/>
    </row>
    <row r="861" spans="2:3" x14ac:dyDescent="0.3">
      <c r="B861" s="59"/>
      <c r="C861" s="60"/>
    </row>
    <row r="862" spans="2:3" x14ac:dyDescent="0.3">
      <c r="B862" s="59"/>
      <c r="C862" s="60"/>
    </row>
    <row r="863" spans="2:3" x14ac:dyDescent="0.3">
      <c r="B863" s="59"/>
      <c r="C863" s="60"/>
    </row>
    <row r="864" spans="2:3" x14ac:dyDescent="0.3">
      <c r="B864" s="59"/>
      <c r="C864" s="60"/>
    </row>
    <row r="865" spans="2:3" x14ac:dyDescent="0.3">
      <c r="B865" s="59"/>
      <c r="C865" s="60"/>
    </row>
    <row r="866" spans="2:3" x14ac:dyDescent="0.3">
      <c r="B866" s="59"/>
      <c r="C866" s="60"/>
    </row>
    <row r="867" spans="2:3" x14ac:dyDescent="0.3">
      <c r="B867" s="59"/>
      <c r="C867" s="60"/>
    </row>
    <row r="868" spans="2:3" x14ac:dyDescent="0.3">
      <c r="B868" s="59"/>
      <c r="C868" s="60"/>
    </row>
    <row r="869" spans="2:3" x14ac:dyDescent="0.3">
      <c r="B869" s="59"/>
      <c r="C869" s="60"/>
    </row>
    <row r="870" spans="2:3" x14ac:dyDescent="0.3">
      <c r="B870" s="59"/>
      <c r="C870" s="60"/>
    </row>
    <row r="871" spans="2:3" x14ac:dyDescent="0.3">
      <c r="B871" s="59"/>
      <c r="C871" s="60"/>
    </row>
    <row r="872" spans="2:3" x14ac:dyDescent="0.3">
      <c r="B872" s="59"/>
      <c r="C872" s="60"/>
    </row>
    <row r="873" spans="2:3" x14ac:dyDescent="0.3">
      <c r="B873" s="59"/>
      <c r="C873" s="60"/>
    </row>
    <row r="874" spans="2:3" x14ac:dyDescent="0.3">
      <c r="B874" s="59"/>
      <c r="C874" s="60"/>
    </row>
    <row r="875" spans="2:3" x14ac:dyDescent="0.3">
      <c r="B875" s="59"/>
      <c r="C875" s="60"/>
    </row>
    <row r="876" spans="2:3" x14ac:dyDescent="0.3">
      <c r="B876" s="59"/>
      <c r="C876" s="60"/>
    </row>
    <row r="877" spans="2:3" x14ac:dyDescent="0.3">
      <c r="B877" s="59"/>
      <c r="C877" s="60"/>
    </row>
    <row r="878" spans="2:3" x14ac:dyDescent="0.3">
      <c r="B878" s="59"/>
      <c r="C878" s="60"/>
    </row>
    <row r="879" spans="2:3" x14ac:dyDescent="0.3">
      <c r="B879" s="59"/>
      <c r="C879" s="60"/>
    </row>
    <row r="880" spans="2:3" x14ac:dyDescent="0.3">
      <c r="B880" s="59"/>
      <c r="C880" s="60"/>
    </row>
    <row r="881" spans="2:3" x14ac:dyDescent="0.3">
      <c r="B881" s="59"/>
      <c r="C881" s="60"/>
    </row>
    <row r="882" spans="2:3" x14ac:dyDescent="0.3">
      <c r="B882" s="59"/>
      <c r="C882" s="60"/>
    </row>
    <row r="883" spans="2:3" x14ac:dyDescent="0.3">
      <c r="B883" s="59"/>
      <c r="C883" s="60"/>
    </row>
    <row r="884" spans="2:3" x14ac:dyDescent="0.3">
      <c r="B884" s="59"/>
      <c r="C884" s="60"/>
    </row>
    <row r="885" spans="2:3" x14ac:dyDescent="0.3">
      <c r="B885" s="59"/>
      <c r="C885" s="60"/>
    </row>
    <row r="886" spans="2:3" x14ac:dyDescent="0.3">
      <c r="B886" s="59"/>
      <c r="C886" s="60"/>
    </row>
    <row r="887" spans="2:3" x14ac:dyDescent="0.3">
      <c r="B887" s="59"/>
      <c r="C887" s="60"/>
    </row>
    <row r="888" spans="2:3" x14ac:dyDescent="0.3">
      <c r="B888" s="59"/>
      <c r="C888" s="60"/>
    </row>
    <row r="889" spans="2:3" x14ac:dyDescent="0.3">
      <c r="B889" s="59"/>
      <c r="C889" s="60"/>
    </row>
    <row r="890" spans="2:3" x14ac:dyDescent="0.3">
      <c r="B890" s="59"/>
      <c r="C890" s="60"/>
    </row>
    <row r="891" spans="2:3" x14ac:dyDescent="0.3">
      <c r="B891" s="59"/>
      <c r="C891" s="60"/>
    </row>
    <row r="892" spans="2:3" x14ac:dyDescent="0.3">
      <c r="B892" s="59"/>
      <c r="C892" s="60"/>
    </row>
    <row r="893" spans="2:3" x14ac:dyDescent="0.3">
      <c r="B893" s="59"/>
      <c r="C893" s="60"/>
    </row>
    <row r="894" spans="2:3" x14ac:dyDescent="0.3">
      <c r="B894" s="59"/>
      <c r="C894" s="60"/>
    </row>
    <row r="895" spans="2:3" x14ac:dyDescent="0.3">
      <c r="B895" s="59"/>
      <c r="C895" s="60"/>
    </row>
    <row r="896" spans="2:3" x14ac:dyDescent="0.3">
      <c r="B896" s="59"/>
      <c r="C896" s="60"/>
    </row>
    <row r="897" spans="2:3" x14ac:dyDescent="0.3">
      <c r="B897" s="59"/>
      <c r="C897" s="60"/>
    </row>
    <row r="898" spans="2:3" x14ac:dyDescent="0.3">
      <c r="B898" s="59"/>
      <c r="C898" s="60"/>
    </row>
    <row r="899" spans="2:3" x14ac:dyDescent="0.3">
      <c r="B899" s="59"/>
      <c r="C899" s="60"/>
    </row>
    <row r="900" spans="2:3" x14ac:dyDescent="0.3">
      <c r="B900" s="59"/>
      <c r="C900" s="60"/>
    </row>
    <row r="901" spans="2:3" x14ac:dyDescent="0.3">
      <c r="B901" s="59"/>
      <c r="C901" s="60"/>
    </row>
    <row r="902" spans="2:3" x14ac:dyDescent="0.3">
      <c r="B902" s="59"/>
      <c r="C902" s="60"/>
    </row>
    <row r="903" spans="2:3" x14ac:dyDescent="0.3">
      <c r="B903" s="59"/>
      <c r="C903" s="60"/>
    </row>
    <row r="904" spans="2:3" x14ac:dyDescent="0.3">
      <c r="B904" s="59"/>
      <c r="C904" s="60"/>
    </row>
    <row r="905" spans="2:3" x14ac:dyDescent="0.3">
      <c r="B905" s="59"/>
      <c r="C905" s="60"/>
    </row>
    <row r="906" spans="2:3" x14ac:dyDescent="0.3">
      <c r="B906" s="59"/>
      <c r="C906" s="60"/>
    </row>
    <row r="907" spans="2:3" x14ac:dyDescent="0.3">
      <c r="B907" s="59"/>
      <c r="C907" s="60"/>
    </row>
    <row r="908" spans="2:3" x14ac:dyDescent="0.3">
      <c r="B908" s="59"/>
      <c r="C908" s="60"/>
    </row>
    <row r="909" spans="2:3" x14ac:dyDescent="0.3">
      <c r="B909" s="59"/>
      <c r="C909" s="60"/>
    </row>
    <row r="910" spans="2:3" x14ac:dyDescent="0.3">
      <c r="B910" s="59"/>
      <c r="C910" s="60"/>
    </row>
    <row r="911" spans="2:3" x14ac:dyDescent="0.3">
      <c r="B911" s="59"/>
      <c r="C911" s="60"/>
    </row>
    <row r="912" spans="2:3" x14ac:dyDescent="0.3">
      <c r="B912" s="59"/>
      <c r="C912" s="60"/>
    </row>
    <row r="913" spans="2:3" x14ac:dyDescent="0.3">
      <c r="B913" s="59"/>
      <c r="C913" s="60"/>
    </row>
    <row r="914" spans="2:3" x14ac:dyDescent="0.3">
      <c r="B914" s="59"/>
      <c r="C914" s="60"/>
    </row>
    <row r="915" spans="2:3" x14ac:dyDescent="0.3">
      <c r="B915" s="59"/>
      <c r="C915" s="60"/>
    </row>
    <row r="916" spans="2:3" x14ac:dyDescent="0.3">
      <c r="B916" s="59"/>
      <c r="C916" s="60"/>
    </row>
    <row r="917" spans="2:3" x14ac:dyDescent="0.3">
      <c r="B917" s="59"/>
      <c r="C917" s="60"/>
    </row>
    <row r="918" spans="2:3" x14ac:dyDescent="0.3">
      <c r="B918" s="59"/>
      <c r="C918" s="60"/>
    </row>
    <row r="919" spans="2:3" x14ac:dyDescent="0.3">
      <c r="B919" s="59"/>
      <c r="C919" s="60"/>
    </row>
    <row r="920" spans="2:3" x14ac:dyDescent="0.3">
      <c r="B920" s="59"/>
      <c r="C920" s="60"/>
    </row>
    <row r="921" spans="2:3" x14ac:dyDescent="0.3">
      <c r="B921" s="59"/>
      <c r="C921" s="60"/>
    </row>
    <row r="922" spans="2:3" x14ac:dyDescent="0.3">
      <c r="B922" s="59"/>
      <c r="C922" s="60"/>
    </row>
    <row r="923" spans="2:3" x14ac:dyDescent="0.3">
      <c r="B923" s="59"/>
      <c r="C923" s="60"/>
    </row>
    <row r="924" spans="2:3" x14ac:dyDescent="0.3">
      <c r="B924" s="59"/>
      <c r="C924" s="60"/>
    </row>
    <row r="925" spans="2:3" x14ac:dyDescent="0.3">
      <c r="B925" s="59"/>
      <c r="C925" s="60"/>
    </row>
    <row r="926" spans="2:3" x14ac:dyDescent="0.3">
      <c r="B926" s="59"/>
      <c r="C926" s="60"/>
    </row>
    <row r="927" spans="2:3" x14ac:dyDescent="0.3">
      <c r="B927" s="59"/>
      <c r="C927" s="60"/>
    </row>
    <row r="928" spans="2:3" x14ac:dyDescent="0.3">
      <c r="B928" s="59"/>
      <c r="C928" s="60"/>
    </row>
    <row r="929" spans="2:3" x14ac:dyDescent="0.3">
      <c r="B929" s="59"/>
      <c r="C929" s="60"/>
    </row>
    <row r="930" spans="2:3" x14ac:dyDescent="0.3">
      <c r="B930" s="59"/>
      <c r="C930" s="60"/>
    </row>
    <row r="931" spans="2:3" x14ac:dyDescent="0.3">
      <c r="B931" s="59"/>
      <c r="C931" s="60"/>
    </row>
    <row r="932" spans="2:3" x14ac:dyDescent="0.3">
      <c r="B932" s="59"/>
      <c r="C932" s="60"/>
    </row>
    <row r="933" spans="2:3" x14ac:dyDescent="0.3">
      <c r="B933" s="59"/>
      <c r="C933" s="60"/>
    </row>
    <row r="934" spans="2:3" x14ac:dyDescent="0.3">
      <c r="B934" s="59"/>
      <c r="C934" s="60"/>
    </row>
    <row r="935" spans="2:3" x14ac:dyDescent="0.3">
      <c r="B935" s="59"/>
      <c r="C935" s="60"/>
    </row>
    <row r="936" spans="2:3" x14ac:dyDescent="0.3">
      <c r="B936" s="59"/>
      <c r="C936" s="60"/>
    </row>
    <row r="937" spans="2:3" x14ac:dyDescent="0.3">
      <c r="B937" s="59"/>
      <c r="C937" s="60"/>
    </row>
    <row r="938" spans="2:3" x14ac:dyDescent="0.3">
      <c r="B938" s="59"/>
      <c r="C938" s="60"/>
    </row>
    <row r="939" spans="2:3" x14ac:dyDescent="0.3">
      <c r="B939" s="59"/>
      <c r="C939" s="60"/>
    </row>
    <row r="940" spans="2:3" x14ac:dyDescent="0.3">
      <c r="B940" s="59"/>
      <c r="C940" s="60"/>
    </row>
    <row r="941" spans="2:3" x14ac:dyDescent="0.3">
      <c r="B941" s="59"/>
      <c r="C941" s="60"/>
    </row>
    <row r="942" spans="2:3" x14ac:dyDescent="0.3">
      <c r="B942" s="59"/>
      <c r="C942" s="60"/>
    </row>
    <row r="943" spans="2:3" x14ac:dyDescent="0.3">
      <c r="B943" s="59"/>
      <c r="C943" s="60"/>
    </row>
    <row r="944" spans="2:3" x14ac:dyDescent="0.3">
      <c r="B944" s="59"/>
      <c r="C944" s="60"/>
    </row>
    <row r="945" spans="2:3" x14ac:dyDescent="0.3">
      <c r="B945" s="59"/>
      <c r="C945" s="60"/>
    </row>
    <row r="946" spans="2:3" x14ac:dyDescent="0.3">
      <c r="B946" s="59"/>
      <c r="C946" s="60"/>
    </row>
    <row r="947" spans="2:3" x14ac:dyDescent="0.3">
      <c r="B947" s="59"/>
      <c r="C947" s="60"/>
    </row>
    <row r="948" spans="2:3" x14ac:dyDescent="0.3">
      <c r="B948" s="59"/>
      <c r="C948" s="60"/>
    </row>
    <row r="949" spans="2:3" x14ac:dyDescent="0.3">
      <c r="B949" s="59"/>
      <c r="C949" s="60"/>
    </row>
    <row r="950" spans="2:3" x14ac:dyDescent="0.3">
      <c r="B950" s="59"/>
      <c r="C950" s="60"/>
    </row>
    <row r="951" spans="2:3" x14ac:dyDescent="0.3">
      <c r="B951" s="59"/>
      <c r="C951" s="60"/>
    </row>
    <row r="952" spans="2:3" x14ac:dyDescent="0.3">
      <c r="B952" s="59"/>
      <c r="C952" s="60"/>
    </row>
    <row r="953" spans="2:3" x14ac:dyDescent="0.3">
      <c r="B953" s="59"/>
      <c r="C953" s="60"/>
    </row>
    <row r="954" spans="2:3" x14ac:dyDescent="0.3">
      <c r="B954" s="59"/>
      <c r="C954" s="60"/>
    </row>
    <row r="955" spans="2:3" x14ac:dyDescent="0.3">
      <c r="B955" s="59"/>
      <c r="C955" s="60"/>
    </row>
    <row r="956" spans="2:3" x14ac:dyDescent="0.3">
      <c r="B956" s="59"/>
      <c r="C956" s="60"/>
    </row>
    <row r="957" spans="2:3" x14ac:dyDescent="0.3">
      <c r="B957" s="59"/>
      <c r="C957" s="60"/>
    </row>
    <row r="958" spans="2:3" x14ac:dyDescent="0.3">
      <c r="B958" s="59"/>
      <c r="C958" s="60"/>
    </row>
    <row r="959" spans="2:3" x14ac:dyDescent="0.3">
      <c r="B959" s="59"/>
      <c r="C959" s="60"/>
    </row>
    <row r="960" spans="2:3" x14ac:dyDescent="0.3">
      <c r="B960" s="59"/>
      <c r="C960" s="60"/>
    </row>
    <row r="961" spans="2:3" x14ac:dyDescent="0.3">
      <c r="B961" s="59"/>
      <c r="C961" s="60"/>
    </row>
    <row r="962" spans="2:3" x14ac:dyDescent="0.3">
      <c r="B962" s="59"/>
      <c r="C962" s="60"/>
    </row>
    <row r="963" spans="2:3" x14ac:dyDescent="0.3">
      <c r="B963" s="59"/>
      <c r="C963" s="60"/>
    </row>
    <row r="964" spans="2:3" x14ac:dyDescent="0.3">
      <c r="B964" s="59"/>
      <c r="C964" s="60"/>
    </row>
    <row r="965" spans="2:3" x14ac:dyDescent="0.3">
      <c r="B965" s="59"/>
      <c r="C965" s="60"/>
    </row>
    <row r="966" spans="2:3" x14ac:dyDescent="0.3">
      <c r="B966" s="59"/>
      <c r="C966" s="60"/>
    </row>
    <row r="967" spans="2:3" x14ac:dyDescent="0.3">
      <c r="B967" s="59"/>
      <c r="C967" s="60"/>
    </row>
    <row r="968" spans="2:3" x14ac:dyDescent="0.3">
      <c r="B968" s="59"/>
      <c r="C968" s="60"/>
    </row>
    <row r="969" spans="2:3" x14ac:dyDescent="0.3">
      <c r="B969" s="59"/>
      <c r="C969" s="60"/>
    </row>
    <row r="970" spans="2:3" x14ac:dyDescent="0.3">
      <c r="B970" s="59"/>
      <c r="C970" s="60"/>
    </row>
    <row r="971" spans="2:3" x14ac:dyDescent="0.3">
      <c r="B971" s="59"/>
      <c r="C971" s="60"/>
    </row>
    <row r="972" spans="2:3" x14ac:dyDescent="0.3">
      <c r="B972" s="59"/>
      <c r="C972" s="60"/>
    </row>
    <row r="973" spans="2:3" x14ac:dyDescent="0.3">
      <c r="B973" s="59"/>
      <c r="C973" s="60"/>
    </row>
    <row r="974" spans="2:3" x14ac:dyDescent="0.3">
      <c r="B974" s="59"/>
      <c r="C974" s="60"/>
    </row>
    <row r="975" spans="2:3" x14ac:dyDescent="0.3">
      <c r="B975" s="59"/>
      <c r="C975" s="60"/>
    </row>
    <row r="976" spans="2:3" x14ac:dyDescent="0.3">
      <c r="B976" s="59"/>
      <c r="C976" s="60"/>
    </row>
    <row r="977" spans="2:3" x14ac:dyDescent="0.3">
      <c r="B977" s="59"/>
      <c r="C977" s="60"/>
    </row>
    <row r="978" spans="2:3" x14ac:dyDescent="0.3">
      <c r="B978" s="59"/>
      <c r="C978" s="60"/>
    </row>
    <row r="979" spans="2:3" x14ac:dyDescent="0.3">
      <c r="B979" s="59"/>
      <c r="C979" s="60"/>
    </row>
    <row r="980" spans="2:3" x14ac:dyDescent="0.3">
      <c r="B980" s="59"/>
      <c r="C980" s="60"/>
    </row>
    <row r="981" spans="2:3" x14ac:dyDescent="0.3">
      <c r="B981" s="59"/>
      <c r="C981" s="60"/>
    </row>
    <row r="982" spans="2:3" x14ac:dyDescent="0.3">
      <c r="B982" s="59"/>
      <c r="C982" s="60"/>
    </row>
    <row r="983" spans="2:3" x14ac:dyDescent="0.3">
      <c r="B983" s="59"/>
      <c r="C983" s="60"/>
    </row>
    <row r="984" spans="2:3" x14ac:dyDescent="0.3">
      <c r="B984" s="59"/>
      <c r="C984" s="60"/>
    </row>
    <row r="985" spans="2:3" x14ac:dyDescent="0.3">
      <c r="B985" s="59"/>
      <c r="C985" s="60"/>
    </row>
    <row r="986" spans="2:3" x14ac:dyDescent="0.3">
      <c r="B986" s="59"/>
      <c r="C986" s="60"/>
    </row>
    <row r="987" spans="2:3" x14ac:dyDescent="0.3">
      <c r="B987" s="59"/>
      <c r="C987" s="60"/>
    </row>
    <row r="988" spans="2:3" x14ac:dyDescent="0.3">
      <c r="B988" s="59"/>
      <c r="C988" s="60"/>
    </row>
    <row r="989" spans="2:3" x14ac:dyDescent="0.3">
      <c r="B989" s="59"/>
      <c r="C989" s="60"/>
    </row>
    <row r="990" spans="2:3" x14ac:dyDescent="0.3">
      <c r="B990" s="59"/>
      <c r="C990" s="60"/>
    </row>
    <row r="991" spans="2:3" x14ac:dyDescent="0.3">
      <c r="B991" s="59"/>
      <c r="C991" s="60"/>
    </row>
    <row r="992" spans="2:3" x14ac:dyDescent="0.3">
      <c r="B992" s="59"/>
      <c r="C992" s="60"/>
    </row>
    <row r="993" spans="2:3" x14ac:dyDescent="0.3">
      <c r="B993" s="59"/>
      <c r="C993" s="60"/>
    </row>
    <row r="994" spans="2:3" x14ac:dyDescent="0.3">
      <c r="B994" s="59"/>
      <c r="C994" s="60"/>
    </row>
    <row r="995" spans="2:3" x14ac:dyDescent="0.3">
      <c r="B995" s="59"/>
      <c r="C995" s="60"/>
    </row>
    <row r="996" spans="2:3" x14ac:dyDescent="0.3">
      <c r="B996" s="59"/>
      <c r="C996" s="60"/>
    </row>
    <row r="997" spans="2:3" x14ac:dyDescent="0.3">
      <c r="B997" s="59"/>
      <c r="C997" s="60"/>
    </row>
    <row r="998" spans="2:3" x14ac:dyDescent="0.3">
      <c r="B998" s="59"/>
      <c r="C998" s="60"/>
    </row>
    <row r="999" spans="2:3" x14ac:dyDescent="0.3">
      <c r="B999" s="59"/>
      <c r="C999" s="60"/>
    </row>
    <row r="1000" spans="2:3" x14ac:dyDescent="0.3">
      <c r="B1000" s="59"/>
      <c r="C1000" s="60"/>
    </row>
    <row r="1001" spans="2:3" x14ac:dyDescent="0.3">
      <c r="B1001" s="59"/>
      <c r="C1001" s="60"/>
    </row>
    <row r="1002" spans="2:3" x14ac:dyDescent="0.3">
      <c r="B1002" s="59"/>
      <c r="C1002" s="60"/>
    </row>
    <row r="1003" spans="2:3" x14ac:dyDescent="0.3">
      <c r="B1003" s="59"/>
      <c r="C1003" s="60"/>
    </row>
    <row r="1004" spans="2:3" x14ac:dyDescent="0.3">
      <c r="B1004" s="59"/>
      <c r="C1004" s="60"/>
    </row>
    <row r="1005" spans="2:3" x14ac:dyDescent="0.3">
      <c r="B1005" s="59"/>
      <c r="C1005" s="60"/>
    </row>
    <row r="1006" spans="2:3" x14ac:dyDescent="0.3">
      <c r="B1006" s="59"/>
      <c r="C1006" s="60"/>
    </row>
    <row r="1007" spans="2:3" x14ac:dyDescent="0.3">
      <c r="B1007" s="59"/>
      <c r="C1007" s="60"/>
    </row>
    <row r="1008" spans="2:3" x14ac:dyDescent="0.3">
      <c r="B1008" s="59"/>
      <c r="C1008" s="60"/>
    </row>
    <row r="1009" spans="2:3" x14ac:dyDescent="0.3">
      <c r="B1009" s="59"/>
      <c r="C1009" s="60"/>
    </row>
    <row r="1010" spans="2:3" x14ac:dyDescent="0.3">
      <c r="B1010" s="59"/>
      <c r="C1010" s="60"/>
    </row>
    <row r="1011" spans="2:3" x14ac:dyDescent="0.3">
      <c r="B1011" s="59"/>
      <c r="C1011" s="60"/>
    </row>
    <row r="1012" spans="2:3" x14ac:dyDescent="0.3">
      <c r="B1012" s="59"/>
      <c r="C1012" s="60"/>
    </row>
    <row r="1013" spans="2:3" x14ac:dyDescent="0.3">
      <c r="B1013" s="59"/>
      <c r="C1013" s="60"/>
    </row>
    <row r="1014" spans="2:3" x14ac:dyDescent="0.3">
      <c r="B1014" s="59"/>
      <c r="C1014" s="60"/>
    </row>
    <row r="1015" spans="2:3" x14ac:dyDescent="0.3">
      <c r="B1015" s="59"/>
      <c r="C1015" s="60"/>
    </row>
    <row r="1016" spans="2:3" x14ac:dyDescent="0.3">
      <c r="B1016" s="59"/>
      <c r="C1016" s="60"/>
    </row>
    <row r="1017" spans="2:3" x14ac:dyDescent="0.3">
      <c r="B1017" s="59"/>
      <c r="C1017" s="60"/>
    </row>
    <row r="1018" spans="2:3" x14ac:dyDescent="0.3">
      <c r="B1018" s="59"/>
      <c r="C1018" s="60"/>
    </row>
    <row r="1019" spans="2:3" x14ac:dyDescent="0.3">
      <c r="B1019" s="59"/>
      <c r="C1019" s="60"/>
    </row>
    <row r="1020" spans="2:3" x14ac:dyDescent="0.3">
      <c r="B1020" s="59"/>
      <c r="C1020" s="60"/>
    </row>
    <row r="1021" spans="2:3" x14ac:dyDescent="0.3">
      <c r="B1021" s="59"/>
      <c r="C1021" s="60"/>
    </row>
    <row r="1022" spans="2:3" x14ac:dyDescent="0.3">
      <c r="B1022" s="59"/>
      <c r="C1022" s="60"/>
    </row>
    <row r="1023" spans="2:3" x14ac:dyDescent="0.3">
      <c r="B1023" s="59"/>
      <c r="C1023" s="60"/>
    </row>
    <row r="1024" spans="2:3" x14ac:dyDescent="0.3">
      <c r="B1024" s="59"/>
      <c r="C1024" s="60"/>
    </row>
    <row r="1025" spans="2:3" x14ac:dyDescent="0.3">
      <c r="B1025" s="59"/>
      <c r="C1025" s="60"/>
    </row>
    <row r="1026" spans="2:3" x14ac:dyDescent="0.3">
      <c r="B1026" s="59"/>
      <c r="C1026" s="60"/>
    </row>
    <row r="1027" spans="2:3" x14ac:dyDescent="0.3">
      <c r="B1027" s="59"/>
      <c r="C1027" s="60"/>
    </row>
    <row r="1028" spans="2:3" x14ac:dyDescent="0.3">
      <c r="B1028" s="59"/>
      <c r="C1028" s="60"/>
    </row>
    <row r="1029" spans="2:3" x14ac:dyDescent="0.3">
      <c r="B1029" s="59"/>
      <c r="C1029" s="60"/>
    </row>
    <row r="1030" spans="2:3" x14ac:dyDescent="0.3">
      <c r="B1030" s="59"/>
      <c r="C1030" s="60"/>
    </row>
    <row r="1031" spans="2:3" x14ac:dyDescent="0.3">
      <c r="B1031" s="59"/>
      <c r="C1031" s="60"/>
    </row>
    <row r="1032" spans="2:3" x14ac:dyDescent="0.3">
      <c r="B1032" s="59"/>
      <c r="C1032" s="60"/>
    </row>
    <row r="1033" spans="2:3" x14ac:dyDescent="0.3">
      <c r="B1033" s="59"/>
      <c r="C1033" s="60"/>
    </row>
    <row r="1034" spans="2:3" x14ac:dyDescent="0.3">
      <c r="B1034" s="59"/>
      <c r="C1034" s="60"/>
    </row>
    <row r="1035" spans="2:3" x14ac:dyDescent="0.3">
      <c r="B1035" s="59"/>
      <c r="C1035" s="60"/>
    </row>
    <row r="1036" spans="2:3" x14ac:dyDescent="0.3">
      <c r="B1036" s="59"/>
      <c r="C1036" s="60"/>
    </row>
    <row r="1037" spans="2:3" x14ac:dyDescent="0.3">
      <c r="B1037" s="59"/>
      <c r="C1037" s="60"/>
    </row>
    <row r="1038" spans="2:3" x14ac:dyDescent="0.3">
      <c r="B1038" s="59"/>
      <c r="C1038" s="60"/>
    </row>
    <row r="1039" spans="2:3" x14ac:dyDescent="0.3">
      <c r="B1039" s="59"/>
      <c r="C1039" s="60"/>
    </row>
    <row r="1040" spans="2:3" x14ac:dyDescent="0.3">
      <c r="B1040" s="59"/>
      <c r="C1040" s="60"/>
    </row>
    <row r="1041" spans="2:3" x14ac:dyDescent="0.3">
      <c r="B1041" s="59"/>
      <c r="C1041" s="60"/>
    </row>
    <row r="1042" spans="2:3" x14ac:dyDescent="0.3">
      <c r="B1042" s="59"/>
      <c r="C1042" s="60"/>
    </row>
    <row r="1043" spans="2:3" x14ac:dyDescent="0.3">
      <c r="B1043" s="59"/>
      <c r="C1043" s="60"/>
    </row>
    <row r="1044" spans="2:3" x14ac:dyDescent="0.3">
      <c r="B1044" s="59"/>
      <c r="C1044" s="60"/>
    </row>
    <row r="1045" spans="2:3" x14ac:dyDescent="0.3">
      <c r="B1045" s="59"/>
      <c r="C1045" s="60"/>
    </row>
    <row r="1046" spans="2:3" x14ac:dyDescent="0.3">
      <c r="B1046" s="59"/>
      <c r="C1046" s="60"/>
    </row>
    <row r="1047" spans="2:3" x14ac:dyDescent="0.3">
      <c r="B1047" s="59"/>
      <c r="C1047" s="60"/>
    </row>
    <row r="1048" spans="2:3" x14ac:dyDescent="0.3">
      <c r="B1048" s="59"/>
      <c r="C1048" s="60"/>
    </row>
    <row r="1049" spans="2:3" x14ac:dyDescent="0.3">
      <c r="B1049" s="59"/>
      <c r="C1049" s="60"/>
    </row>
    <row r="1050" spans="2:3" x14ac:dyDescent="0.3">
      <c r="B1050" s="59"/>
      <c r="C1050" s="60"/>
    </row>
    <row r="1051" spans="2:3" x14ac:dyDescent="0.3">
      <c r="B1051" s="59"/>
      <c r="C1051" s="60"/>
    </row>
    <row r="1052" spans="2:3" x14ac:dyDescent="0.3">
      <c r="B1052" s="59"/>
      <c r="C1052" s="60"/>
    </row>
    <row r="1053" spans="2:3" x14ac:dyDescent="0.3">
      <c r="B1053" s="59"/>
      <c r="C1053" s="60"/>
    </row>
    <row r="1054" spans="2:3" x14ac:dyDescent="0.3">
      <c r="B1054" s="59"/>
      <c r="C1054" s="60"/>
    </row>
    <row r="1055" spans="2:3" x14ac:dyDescent="0.3">
      <c r="B1055" s="59"/>
      <c r="C1055" s="60"/>
    </row>
    <row r="1056" spans="2:3" x14ac:dyDescent="0.3">
      <c r="B1056" s="59"/>
      <c r="C1056" s="60"/>
    </row>
    <row r="1057" spans="2:3" x14ac:dyDescent="0.3">
      <c r="B1057" s="59"/>
      <c r="C1057" s="60"/>
    </row>
    <row r="1058" spans="2:3" x14ac:dyDescent="0.3">
      <c r="B1058" s="59"/>
      <c r="C1058" s="60"/>
    </row>
    <row r="1059" spans="2:3" x14ac:dyDescent="0.3">
      <c r="B1059" s="59"/>
      <c r="C1059" s="60"/>
    </row>
    <row r="1060" spans="2:3" x14ac:dyDescent="0.3">
      <c r="B1060" s="59"/>
      <c r="C1060" s="60"/>
    </row>
    <row r="1061" spans="2:3" x14ac:dyDescent="0.3">
      <c r="B1061" s="59"/>
      <c r="C1061" s="60"/>
    </row>
    <row r="1062" spans="2:3" x14ac:dyDescent="0.3">
      <c r="B1062" s="59"/>
      <c r="C1062" s="60"/>
    </row>
    <row r="1063" spans="2:3" x14ac:dyDescent="0.3">
      <c r="B1063" s="59"/>
      <c r="C1063" s="60"/>
    </row>
    <row r="1064" spans="2:3" x14ac:dyDescent="0.3">
      <c r="B1064" s="59"/>
      <c r="C1064" s="60"/>
    </row>
    <row r="1065" spans="2:3" x14ac:dyDescent="0.3">
      <c r="B1065" s="59"/>
      <c r="C1065" s="60"/>
    </row>
    <row r="1066" spans="2:3" x14ac:dyDescent="0.3">
      <c r="B1066" s="59"/>
      <c r="C1066" s="60"/>
    </row>
    <row r="1067" spans="2:3" x14ac:dyDescent="0.3">
      <c r="B1067" s="59"/>
      <c r="C1067" s="60"/>
    </row>
    <row r="1068" spans="2:3" x14ac:dyDescent="0.3">
      <c r="B1068" s="59"/>
      <c r="C1068" s="60"/>
    </row>
    <row r="1069" spans="2:3" x14ac:dyDescent="0.3">
      <c r="B1069" s="59"/>
      <c r="C1069" s="60"/>
    </row>
    <row r="1070" spans="2:3" x14ac:dyDescent="0.3">
      <c r="B1070" s="59"/>
      <c r="C1070" s="60"/>
    </row>
    <row r="1071" spans="2:3" x14ac:dyDescent="0.3">
      <c r="B1071" s="59"/>
      <c r="C1071" s="60"/>
    </row>
    <row r="1072" spans="2:3" x14ac:dyDescent="0.3">
      <c r="B1072" s="59"/>
      <c r="C1072" s="60"/>
    </row>
    <row r="1073" spans="2:3" x14ac:dyDescent="0.3">
      <c r="B1073" s="59"/>
      <c r="C1073" s="60"/>
    </row>
    <row r="1074" spans="2:3" x14ac:dyDescent="0.3">
      <c r="B1074" s="59"/>
      <c r="C1074" s="60"/>
    </row>
    <row r="1075" spans="2:3" x14ac:dyDescent="0.3">
      <c r="B1075" s="59"/>
      <c r="C1075" s="60"/>
    </row>
    <row r="1076" spans="2:3" x14ac:dyDescent="0.3">
      <c r="B1076" s="59"/>
      <c r="C1076" s="60"/>
    </row>
    <row r="1077" spans="2:3" x14ac:dyDescent="0.3">
      <c r="B1077" s="59"/>
      <c r="C1077" s="60"/>
    </row>
    <row r="1078" spans="2:3" x14ac:dyDescent="0.3">
      <c r="B1078" s="59"/>
      <c r="C1078" s="60"/>
    </row>
    <row r="1079" spans="2:3" x14ac:dyDescent="0.3">
      <c r="B1079" s="59"/>
      <c r="C1079" s="60"/>
    </row>
    <row r="1080" spans="2:3" x14ac:dyDescent="0.3">
      <c r="B1080" s="59"/>
      <c r="C1080" s="60"/>
    </row>
    <row r="1081" spans="2:3" x14ac:dyDescent="0.3">
      <c r="B1081" s="59"/>
      <c r="C1081" s="60"/>
    </row>
    <row r="1082" spans="2:3" x14ac:dyDescent="0.3">
      <c r="B1082" s="59"/>
      <c r="C1082" s="60"/>
    </row>
    <row r="1083" spans="2:3" x14ac:dyDescent="0.3">
      <c r="B1083" s="59"/>
      <c r="C1083" s="60"/>
    </row>
    <row r="1084" spans="2:3" x14ac:dyDescent="0.3">
      <c r="B1084" s="59"/>
      <c r="C1084" s="60"/>
    </row>
    <row r="1085" spans="2:3" x14ac:dyDescent="0.3">
      <c r="B1085" s="59"/>
      <c r="C1085" s="60"/>
    </row>
    <row r="1086" spans="2:3" x14ac:dyDescent="0.3">
      <c r="B1086" s="59"/>
      <c r="C1086" s="60"/>
    </row>
    <row r="1087" spans="2:3" x14ac:dyDescent="0.3">
      <c r="B1087" s="59"/>
      <c r="C1087" s="60"/>
    </row>
    <row r="1088" spans="2:3" x14ac:dyDescent="0.3">
      <c r="B1088" s="59"/>
      <c r="C1088" s="60"/>
    </row>
    <row r="1089" spans="2:3" x14ac:dyDescent="0.3">
      <c r="B1089" s="59"/>
      <c r="C1089" s="60"/>
    </row>
    <row r="1090" spans="2:3" x14ac:dyDescent="0.3">
      <c r="B1090" s="59"/>
      <c r="C1090" s="60"/>
    </row>
    <row r="1091" spans="2:3" x14ac:dyDescent="0.3">
      <c r="B1091" s="59"/>
      <c r="C1091" s="60"/>
    </row>
    <row r="1092" spans="2:3" x14ac:dyDescent="0.3">
      <c r="B1092" s="59"/>
      <c r="C1092" s="60"/>
    </row>
    <row r="1093" spans="2:3" x14ac:dyDescent="0.3">
      <c r="B1093" s="59"/>
      <c r="C1093" s="60"/>
    </row>
    <row r="1094" spans="2:3" x14ac:dyDescent="0.3">
      <c r="B1094" s="59"/>
      <c r="C1094" s="60"/>
    </row>
    <row r="1095" spans="2:3" x14ac:dyDescent="0.3">
      <c r="B1095" s="59"/>
      <c r="C1095" s="60"/>
    </row>
    <row r="1096" spans="2:3" x14ac:dyDescent="0.3">
      <c r="B1096" s="59"/>
      <c r="C1096" s="60"/>
    </row>
    <row r="1097" spans="2:3" x14ac:dyDescent="0.3">
      <c r="B1097" s="59"/>
      <c r="C1097" s="60"/>
    </row>
    <row r="1098" spans="2:3" x14ac:dyDescent="0.3">
      <c r="B1098" s="59"/>
      <c r="C1098" s="60"/>
    </row>
    <row r="1099" spans="2:3" x14ac:dyDescent="0.3">
      <c r="B1099" s="59"/>
      <c r="C1099" s="60"/>
    </row>
    <row r="1100" spans="2:3" x14ac:dyDescent="0.3">
      <c r="B1100" s="59"/>
      <c r="C1100" s="60"/>
    </row>
    <row r="1101" spans="2:3" x14ac:dyDescent="0.3">
      <c r="B1101" s="59"/>
      <c r="C1101" s="60"/>
    </row>
    <row r="1102" spans="2:3" x14ac:dyDescent="0.3">
      <c r="B1102" s="59"/>
      <c r="C1102" s="60"/>
    </row>
    <row r="1103" spans="2:3" x14ac:dyDescent="0.3">
      <c r="B1103" s="59"/>
      <c r="C1103" s="60"/>
    </row>
    <row r="1104" spans="2:3" x14ac:dyDescent="0.3">
      <c r="B1104" s="59"/>
      <c r="C1104" s="60"/>
    </row>
    <row r="1105" spans="2:3" x14ac:dyDescent="0.3">
      <c r="B1105" s="59"/>
      <c r="C1105" s="60"/>
    </row>
    <row r="1106" spans="2:3" x14ac:dyDescent="0.3">
      <c r="B1106" s="59"/>
      <c r="C1106" s="60"/>
    </row>
    <row r="1107" spans="2:3" x14ac:dyDescent="0.3">
      <c r="B1107" s="59"/>
      <c r="C1107" s="60"/>
    </row>
    <row r="1108" spans="2:3" x14ac:dyDescent="0.3">
      <c r="B1108" s="59"/>
      <c r="C1108" s="60"/>
    </row>
    <row r="1109" spans="2:3" x14ac:dyDescent="0.3">
      <c r="B1109" s="59"/>
      <c r="C1109" s="60"/>
    </row>
    <row r="1110" spans="2:3" x14ac:dyDescent="0.3">
      <c r="B1110" s="59"/>
      <c r="C1110" s="60"/>
    </row>
    <row r="1111" spans="2:3" x14ac:dyDescent="0.3">
      <c r="B1111" s="59"/>
      <c r="C1111" s="60"/>
    </row>
    <row r="1112" spans="2:3" x14ac:dyDescent="0.3">
      <c r="B1112" s="59"/>
      <c r="C1112" s="60"/>
    </row>
    <row r="1113" spans="2:3" x14ac:dyDescent="0.3">
      <c r="B1113" s="59"/>
      <c r="C1113" s="60"/>
    </row>
    <row r="1114" spans="2:3" x14ac:dyDescent="0.3">
      <c r="B1114" s="59"/>
      <c r="C1114" s="60"/>
    </row>
    <row r="1115" spans="2:3" x14ac:dyDescent="0.3">
      <c r="B1115" s="59"/>
      <c r="C1115" s="60"/>
    </row>
    <row r="1116" spans="2:3" x14ac:dyDescent="0.3">
      <c r="B1116" s="59"/>
      <c r="C1116" s="60"/>
    </row>
    <row r="1117" spans="2:3" x14ac:dyDescent="0.3">
      <c r="B1117" s="59"/>
      <c r="C1117" s="60"/>
    </row>
    <row r="1118" spans="2:3" x14ac:dyDescent="0.3">
      <c r="B1118" s="59"/>
      <c r="C1118" s="60"/>
    </row>
    <row r="1119" spans="2:3" x14ac:dyDescent="0.3">
      <c r="B1119" s="59"/>
      <c r="C1119" s="60"/>
    </row>
    <row r="1120" spans="2:3" x14ac:dyDescent="0.3">
      <c r="B1120" s="59"/>
      <c r="C1120" s="60"/>
    </row>
    <row r="1121" spans="2:3" x14ac:dyDescent="0.3">
      <c r="B1121" s="59"/>
      <c r="C1121" s="60"/>
    </row>
    <row r="1122" spans="2:3" x14ac:dyDescent="0.3">
      <c r="B1122" s="59"/>
      <c r="C1122" s="60"/>
    </row>
    <row r="1123" spans="2:3" x14ac:dyDescent="0.3">
      <c r="B1123" s="59"/>
      <c r="C1123" s="60"/>
    </row>
    <row r="1124" spans="2:3" x14ac:dyDescent="0.3">
      <c r="B1124" s="59"/>
      <c r="C1124" s="60"/>
    </row>
    <row r="1125" spans="2:3" x14ac:dyDescent="0.3">
      <c r="B1125" s="59"/>
      <c r="C1125" s="60"/>
    </row>
    <row r="1126" spans="2:3" x14ac:dyDescent="0.3">
      <c r="B1126" s="59"/>
      <c r="C1126" s="60"/>
    </row>
    <row r="1127" spans="2:3" x14ac:dyDescent="0.3">
      <c r="B1127" s="59"/>
      <c r="C1127" s="60"/>
    </row>
    <row r="1128" spans="2:3" x14ac:dyDescent="0.3">
      <c r="B1128" s="59"/>
      <c r="C1128" s="60"/>
    </row>
    <row r="1129" spans="2:3" x14ac:dyDescent="0.3">
      <c r="B1129" s="59"/>
      <c r="C1129" s="60"/>
    </row>
    <row r="1130" spans="2:3" x14ac:dyDescent="0.3">
      <c r="B1130" s="59"/>
      <c r="C1130" s="60"/>
    </row>
    <row r="1131" spans="2:3" x14ac:dyDescent="0.3">
      <c r="B1131" s="59"/>
      <c r="C1131" s="60"/>
    </row>
    <row r="1132" spans="2:3" x14ac:dyDescent="0.3">
      <c r="B1132" s="59"/>
      <c r="C1132" s="60"/>
    </row>
    <row r="1133" spans="2:3" x14ac:dyDescent="0.3">
      <c r="B1133" s="59"/>
      <c r="C1133" s="60"/>
    </row>
    <row r="1134" spans="2:3" x14ac:dyDescent="0.3">
      <c r="B1134" s="59"/>
      <c r="C1134" s="60"/>
    </row>
    <row r="1135" spans="2:3" x14ac:dyDescent="0.3">
      <c r="B1135" s="59"/>
      <c r="C1135" s="60"/>
    </row>
    <row r="1136" spans="2:3" x14ac:dyDescent="0.3">
      <c r="B1136" s="59"/>
      <c r="C1136" s="60"/>
    </row>
    <row r="1137" spans="2:3" x14ac:dyDescent="0.3">
      <c r="B1137" s="59"/>
      <c r="C1137" s="60"/>
    </row>
    <row r="1138" spans="2:3" x14ac:dyDescent="0.3">
      <c r="B1138" s="59"/>
      <c r="C1138" s="60"/>
    </row>
    <row r="1139" spans="2:3" x14ac:dyDescent="0.3">
      <c r="B1139" s="59"/>
      <c r="C1139" s="60"/>
    </row>
    <row r="1140" spans="2:3" x14ac:dyDescent="0.3">
      <c r="B1140" s="59"/>
      <c r="C1140" s="60"/>
    </row>
    <row r="1141" spans="2:3" x14ac:dyDescent="0.3">
      <c r="B1141" s="59"/>
      <c r="C1141" s="60"/>
    </row>
    <row r="1142" spans="2:3" x14ac:dyDescent="0.3">
      <c r="B1142" s="59"/>
      <c r="C1142" s="60"/>
    </row>
    <row r="1143" spans="2:3" x14ac:dyDescent="0.3">
      <c r="B1143" s="59"/>
      <c r="C1143" s="60"/>
    </row>
    <row r="1144" spans="2:3" x14ac:dyDescent="0.3">
      <c r="B1144" s="59"/>
      <c r="C1144" s="60"/>
    </row>
    <row r="1145" spans="2:3" x14ac:dyDescent="0.3">
      <c r="B1145" s="59"/>
      <c r="C1145" s="60"/>
    </row>
    <row r="1146" spans="2:3" x14ac:dyDescent="0.3">
      <c r="B1146" s="59"/>
      <c r="C1146" s="60"/>
    </row>
    <row r="1147" spans="2:3" x14ac:dyDescent="0.3">
      <c r="B1147" s="59"/>
      <c r="C1147" s="60"/>
    </row>
    <row r="1148" spans="2:3" x14ac:dyDescent="0.3">
      <c r="B1148" s="59"/>
      <c r="C1148" s="60"/>
    </row>
    <row r="1149" spans="2:3" x14ac:dyDescent="0.3">
      <c r="B1149" s="59"/>
      <c r="C1149" s="60"/>
    </row>
    <row r="1150" spans="2:3" x14ac:dyDescent="0.3">
      <c r="B1150" s="59"/>
      <c r="C1150" s="60"/>
    </row>
    <row r="1151" spans="2:3" x14ac:dyDescent="0.3">
      <c r="B1151" s="59"/>
      <c r="C1151" s="60"/>
    </row>
    <row r="1152" spans="2:3" x14ac:dyDescent="0.3">
      <c r="B1152" s="59"/>
      <c r="C1152" s="60"/>
    </row>
    <row r="1153" spans="2:3" x14ac:dyDescent="0.3">
      <c r="B1153" s="59"/>
      <c r="C1153" s="60"/>
    </row>
  </sheetData>
  <sheetProtection algorithmName="SHA-512" hashValue="l/YdQF2ulT5toMAc/sUB9iywYdnJVmQMw5sxm9nNDjF+YF63ONZ/1lDxhp0NMOnQjAR+DwySjMMDjrb4gepFUg==" saltValue="UhtGz+QxSs9xT6hQECChaw==" spinCount="100000" sheet="1" objects="1" scenarios="1"/>
  <mergeCells count="3">
    <mergeCell ref="AG4:AL4"/>
    <mergeCell ref="L4:AE4"/>
    <mergeCell ref="A5:D5"/>
  </mergeCells>
  <conditionalFormatting sqref="L7:L235">
    <cfRule type="duplicateValues" dxfId="1" priority="3"/>
  </conditionalFormatting>
  <conditionalFormatting sqref="X7:X235">
    <cfRule type="cellIs" dxfId="0" priority="1" operator="greaterThan">
      <formula>1</formula>
    </cfRule>
  </conditionalFormatting>
  <hyperlinks>
    <hyperlink ref="D12" r:id="rId1" xr:uid="{5DEDC54D-35A0-460D-84F2-BFB31D1769CD}"/>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c8608929-a698-4928-a641-a19d61e16053" xsi:nil="true"/>
    <_ip_UnifiedCompliancePolicyProperties xmlns="http://schemas.microsoft.com/sharepoint/v3" xsi:nil="true"/>
    <lcf76f155ced4ddcb4097134ff3c332f xmlns="33779e17-1967-4f13-a318-2801655caf3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8A0DEAE0DE4A4CBF492305829C8EB5" ma:contentTypeVersion="20" ma:contentTypeDescription="Create a new document." ma:contentTypeScope="" ma:versionID="4e560e7ba9d3a23b39d4da67843b5bac">
  <xsd:schema xmlns:xsd="http://www.w3.org/2001/XMLSchema" xmlns:xs="http://www.w3.org/2001/XMLSchema" xmlns:p="http://schemas.microsoft.com/office/2006/metadata/properties" xmlns:ns1="http://schemas.microsoft.com/sharepoint/v3" xmlns:ns2="33779e17-1967-4f13-a318-2801655caf35" xmlns:ns3="c8608929-a698-4928-a641-a19d61e16053" targetNamespace="http://schemas.microsoft.com/office/2006/metadata/properties" ma:root="true" ma:fieldsID="8752b8913c8fc59228804ff8a159d0db" ns1:_="" ns2:_="" ns3:_="">
    <xsd:import namespace="http://schemas.microsoft.com/sharepoint/v3"/>
    <xsd:import namespace="33779e17-1967-4f13-a318-2801655caf35"/>
    <xsd:import namespace="c8608929-a698-4928-a641-a19d61e1605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SearchProperties" minOccurs="0"/>
                <xsd:element ref="ns2:MediaServiceObjectDetectorVersions" minOccurs="0"/>
                <xsd:element ref="ns2:MediaServiceLocation" minOccurs="0"/>
                <xsd:element ref="ns2:lcf76f155ced4ddcb4097134ff3c332f" minOccurs="0"/>
                <xsd:element ref="ns3: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779e17-1967-4f13-a318-2801655ca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e18b15a-258a-4a4d-afe6-2e9b7a1e68d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8608929-a698-4928-a641-a19d61e1605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27e57b1-d22f-49ef-97df-90939a92836f}" ma:internalName="TaxCatchAll" ma:showField="CatchAllData" ma:web="c8608929-a698-4928-a641-a19d61e160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EA47BD-74D3-4FA8-9D59-E17657E94EAC}">
  <ds:schemaRefs>
    <ds:schemaRef ds:uri="http://www.w3.org/XML/1998/namespace"/>
    <ds:schemaRef ds:uri="http://schemas.microsoft.com/office/2006/metadata/properties"/>
    <ds:schemaRef ds:uri="33779e17-1967-4f13-a318-2801655caf35"/>
    <ds:schemaRef ds:uri="http://purl.org/dc/dcmitype/"/>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c8608929-a698-4928-a641-a19d61e16053"/>
    <ds:schemaRef ds:uri="http://schemas.microsoft.com/sharepoint/v3"/>
  </ds:schemaRefs>
</ds:datastoreItem>
</file>

<file path=customXml/itemProps2.xml><?xml version="1.0" encoding="utf-8"?>
<ds:datastoreItem xmlns:ds="http://schemas.openxmlformats.org/officeDocument/2006/customXml" ds:itemID="{7B746666-2E17-4818-AC9F-22574F356444}">
  <ds:schemaRefs>
    <ds:schemaRef ds:uri="http://schemas.microsoft.com/sharepoint/v3/contenttype/forms"/>
  </ds:schemaRefs>
</ds:datastoreItem>
</file>

<file path=customXml/itemProps3.xml><?xml version="1.0" encoding="utf-8"?>
<ds:datastoreItem xmlns:ds="http://schemas.openxmlformats.org/officeDocument/2006/customXml" ds:itemID="{9A0B4303-0960-4697-9295-FF0AD8A21A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3779e17-1967-4f13-a318-2801655caf35"/>
    <ds:schemaRef ds:uri="c8608929-a698-4928-a641-a19d61e160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ARK Disclosure</vt:lpstr>
      <vt:lpstr>Demand Curve v2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Korus</dc:creator>
  <cp:keywords/>
  <dc:description/>
  <cp:lastModifiedBy>Daniel Maguire</cp:lastModifiedBy>
  <cp:revision/>
  <dcterms:created xsi:type="dcterms:W3CDTF">2025-05-27T18:23:11Z</dcterms:created>
  <dcterms:modified xsi:type="dcterms:W3CDTF">2025-06-10T19:53:21Z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0x0101002A8A0DEAE0DE4A4CBF492305829C8EB5</vt:lpwstr>
  </property>
  <property fmtid="{D5CDD505-2E9C-101B-9397-08002B2CF9AE}" pid="3" name="{A44787D4-0540-4523-9961-78E4036D8C6D}">
    <vt:lpwstr>{A9629F02-9EF3-450F-B220-CFFCE920A580}</vt:lpwstr>
  </property>
  <property fmtid="{D5CDD505-2E9C-101B-9397-08002B2CF9AE}" pid="4" name="MediaServiceImageTags">
    <vt:lpwstr/>
  </property>
</Properties>
</file>