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nie_000\Documents\Visual Studio 2012\Projects\CodePlex TFS\solarcalculator\Source\Innovative.SolarCalculator.Tests\"/>
    </mc:Choice>
  </mc:AlternateContent>
  <bookViews>
    <workbookView xWindow="0" yWindow="0" windowWidth="20730" windowHeight="11760" tabRatio="339"/>
  </bookViews>
  <sheets>
    <sheet name="Calculations" sheetId="1" r:id="rId1"/>
    <sheet name="ExcelFormulas" sheetId="2" r:id="rId2"/>
    <sheet name="DateValue" sheetId="3" r:id="rId3"/>
  </sheets>
  <calcPr calcId="152511"/>
</workbook>
</file>

<file path=xl/calcChain.xml><?xml version="1.0" encoding="utf-8"?>
<calcChain xmlns="http://schemas.openxmlformats.org/spreadsheetml/2006/main">
  <c r="G40" i="1" l="1"/>
  <c r="F40" i="1"/>
  <c r="G39" i="1"/>
  <c r="Q39" i="1" s="1"/>
  <c r="R39" i="1" s="1"/>
  <c r="U39" i="1" s="1"/>
  <c r="F39" i="1"/>
  <c r="Q38" i="1"/>
  <c r="R38" i="1" s="1"/>
  <c r="U38" i="1" s="1"/>
  <c r="I38" i="1"/>
  <c r="G38" i="1"/>
  <c r="F38" i="1"/>
  <c r="Q37" i="1"/>
  <c r="R37" i="1" s="1"/>
  <c r="G37" i="1"/>
  <c r="I37" i="1" s="1"/>
  <c r="F37" i="1"/>
  <c r="G36" i="1"/>
  <c r="F36" i="1"/>
  <c r="G35" i="1"/>
  <c r="Q35" i="1" s="1"/>
  <c r="R35" i="1" s="1"/>
  <c r="U35" i="1" s="1"/>
  <c r="F35" i="1"/>
  <c r="Q34" i="1"/>
  <c r="R34" i="1" s="1"/>
  <c r="I34" i="1"/>
  <c r="G34" i="1"/>
  <c r="F34" i="1"/>
  <c r="G33" i="1"/>
  <c r="F33" i="1"/>
  <c r="G32" i="1"/>
  <c r="F32" i="1"/>
  <c r="G31" i="1"/>
  <c r="Q31" i="1" s="1"/>
  <c r="R31" i="1" s="1"/>
  <c r="U31" i="1" s="1"/>
  <c r="F31" i="1"/>
  <c r="Q30" i="1"/>
  <c r="R30" i="1" s="1"/>
  <c r="U30" i="1" s="1"/>
  <c r="I30" i="1"/>
  <c r="G30" i="1"/>
  <c r="F30" i="1"/>
  <c r="Q29" i="1"/>
  <c r="R29" i="1" s="1"/>
  <c r="G29" i="1"/>
  <c r="I29" i="1" s="1"/>
  <c r="F29" i="1"/>
  <c r="F28" i="1"/>
  <c r="G28" i="1" s="1"/>
  <c r="K27" i="1"/>
  <c r="F27" i="1"/>
  <c r="G27" i="1" s="1"/>
  <c r="J27" i="1" s="1"/>
  <c r="F26" i="1"/>
  <c r="G26" i="1" s="1"/>
  <c r="K25" i="1"/>
  <c r="F25" i="1"/>
  <c r="G25" i="1" s="1"/>
  <c r="J25" i="1" s="1"/>
  <c r="F24" i="1"/>
  <c r="G24" i="1" s="1"/>
  <c r="K23" i="1"/>
  <c r="F23" i="1"/>
  <c r="G23" i="1" s="1"/>
  <c r="J23" i="1" s="1"/>
  <c r="F22" i="1"/>
  <c r="G22" i="1" s="1"/>
  <c r="F21" i="1"/>
  <c r="G21" i="1" s="1"/>
  <c r="K20" i="1"/>
  <c r="J20" i="1"/>
  <c r="L20" i="1" s="1"/>
  <c r="F20" i="1"/>
  <c r="G20" i="1" s="1"/>
  <c r="F19" i="1"/>
  <c r="G19" i="1" s="1"/>
  <c r="K18" i="1"/>
  <c r="J18" i="1"/>
  <c r="L18" i="1" s="1"/>
  <c r="F18" i="1"/>
  <c r="G18" i="1" s="1"/>
  <c r="F17" i="1"/>
  <c r="G17" i="1" s="1"/>
  <c r="K16" i="1"/>
  <c r="J16" i="1"/>
  <c r="L16" i="1" s="1"/>
  <c r="F16" i="1"/>
  <c r="G16" i="1" s="1"/>
  <c r="F15" i="1"/>
  <c r="G15" i="1" s="1"/>
  <c r="K15" i="1" s="1"/>
  <c r="K14" i="1"/>
  <c r="J14" i="1"/>
  <c r="L14" i="1" s="1"/>
  <c r="F14" i="1"/>
  <c r="G14" i="1" s="1"/>
  <c r="F13" i="1"/>
  <c r="G13" i="1" s="1"/>
  <c r="K12" i="1"/>
  <c r="J12" i="1"/>
  <c r="L12" i="1" s="1"/>
  <c r="F12" i="1"/>
  <c r="G12" i="1" s="1"/>
  <c r="F11" i="1"/>
  <c r="G11" i="1" s="1"/>
  <c r="K10" i="1"/>
  <c r="J10" i="1"/>
  <c r="L10" i="1" s="1"/>
  <c r="F10" i="1"/>
  <c r="G10" i="1" s="1"/>
  <c r="F9" i="1"/>
  <c r="G9" i="1" s="1"/>
  <c r="K8" i="1"/>
  <c r="J8" i="1"/>
  <c r="L8" i="1" s="1"/>
  <c r="F8" i="1"/>
  <c r="G8" i="1" s="1"/>
  <c r="O12" i="1" l="1"/>
  <c r="O18" i="1"/>
  <c r="O20" i="1"/>
  <c r="J33" i="1"/>
  <c r="K33" i="1"/>
  <c r="I33" i="1"/>
  <c r="Q33" i="1"/>
  <c r="R33" i="1" s="1"/>
  <c r="Q9" i="1"/>
  <c r="R9" i="1" s="1"/>
  <c r="I9" i="1"/>
  <c r="Q11" i="1"/>
  <c r="R11" i="1" s="1"/>
  <c r="I11" i="1"/>
  <c r="Q13" i="1"/>
  <c r="R13" i="1" s="1"/>
  <c r="I13" i="1"/>
  <c r="Q17" i="1"/>
  <c r="R17" i="1" s="1"/>
  <c r="I17" i="1"/>
  <c r="Q19" i="1"/>
  <c r="R19" i="1" s="1"/>
  <c r="I19" i="1"/>
  <c r="J32" i="1"/>
  <c r="K32" i="1"/>
  <c r="Q32" i="1"/>
  <c r="R32" i="1" s="1"/>
  <c r="I32" i="1"/>
  <c r="J40" i="1"/>
  <c r="K40" i="1"/>
  <c r="Q40" i="1"/>
  <c r="R40" i="1" s="1"/>
  <c r="I40" i="1"/>
  <c r="N8" i="1"/>
  <c r="O8" i="1" s="1"/>
  <c r="J9" i="1"/>
  <c r="N10" i="1"/>
  <c r="O10" i="1" s="1"/>
  <c r="Q8" i="1"/>
  <c r="R8" i="1" s="1"/>
  <c r="I8" i="1"/>
  <c r="M8" i="1" s="1"/>
  <c r="P8" i="1" s="1"/>
  <c r="K9" i="1"/>
  <c r="Q10" i="1"/>
  <c r="R10" i="1" s="1"/>
  <c r="I10" i="1"/>
  <c r="M10" i="1" s="1"/>
  <c r="P10" i="1" s="1"/>
  <c r="S10" i="1" s="1"/>
  <c r="K11" i="1"/>
  <c r="Q12" i="1"/>
  <c r="R12" i="1" s="1"/>
  <c r="I12" i="1"/>
  <c r="M12" i="1" s="1"/>
  <c r="P12" i="1" s="1"/>
  <c r="S12" i="1" s="1"/>
  <c r="K13" i="1"/>
  <c r="Q14" i="1"/>
  <c r="R14" i="1" s="1"/>
  <c r="I14" i="1"/>
  <c r="M14" i="1" s="1"/>
  <c r="P14" i="1" s="1"/>
  <c r="Q16" i="1"/>
  <c r="R16" i="1" s="1"/>
  <c r="I16" i="1"/>
  <c r="M16" i="1" s="1"/>
  <c r="P16" i="1" s="1"/>
  <c r="S16" i="1" s="1"/>
  <c r="K17" i="1"/>
  <c r="Q18" i="1"/>
  <c r="R18" i="1" s="1"/>
  <c r="I18" i="1"/>
  <c r="M18" i="1" s="1"/>
  <c r="P18" i="1" s="1"/>
  <c r="S18" i="1" s="1"/>
  <c r="K19" i="1"/>
  <c r="Q20" i="1"/>
  <c r="R20" i="1" s="1"/>
  <c r="I20" i="1"/>
  <c r="M20" i="1" s="1"/>
  <c r="P20" i="1" s="1"/>
  <c r="L23" i="1"/>
  <c r="N23" i="1"/>
  <c r="O23" i="1" s="1"/>
  <c r="Q24" i="1"/>
  <c r="R24" i="1" s="1"/>
  <c r="I24" i="1"/>
  <c r="K24" i="1"/>
  <c r="J24" i="1"/>
  <c r="L25" i="1"/>
  <c r="N25" i="1" s="1"/>
  <c r="O25" i="1" s="1"/>
  <c r="Q26" i="1"/>
  <c r="R26" i="1" s="1"/>
  <c r="I26" i="1"/>
  <c r="K26" i="1"/>
  <c r="J26" i="1"/>
  <c r="L27" i="1"/>
  <c r="N27" i="1"/>
  <c r="O27" i="1" s="1"/>
  <c r="Q28" i="1"/>
  <c r="R28" i="1" s="1"/>
  <c r="I28" i="1"/>
  <c r="K28" i="1"/>
  <c r="J28" i="1"/>
  <c r="Q15" i="1"/>
  <c r="R15" i="1" s="1"/>
  <c r="I15" i="1"/>
  <c r="Q21" i="1"/>
  <c r="R21" i="1" s="1"/>
  <c r="I21" i="1"/>
  <c r="K21" i="1"/>
  <c r="K22" i="1"/>
  <c r="Q22" i="1"/>
  <c r="R22" i="1" s="1"/>
  <c r="I22" i="1"/>
  <c r="U34" i="1"/>
  <c r="J11" i="1"/>
  <c r="N12" i="1"/>
  <c r="J13" i="1"/>
  <c r="N14" i="1"/>
  <c r="O14" i="1" s="1"/>
  <c r="J15" i="1"/>
  <c r="N16" i="1"/>
  <c r="O16" i="1" s="1"/>
  <c r="J17" i="1"/>
  <c r="N18" i="1"/>
  <c r="J19" i="1"/>
  <c r="N20" i="1"/>
  <c r="J21" i="1"/>
  <c r="J22" i="1"/>
  <c r="U37" i="1"/>
  <c r="U29" i="1"/>
  <c r="Q23" i="1"/>
  <c r="R23" i="1" s="1"/>
  <c r="I23" i="1"/>
  <c r="Q25" i="1"/>
  <c r="R25" i="1" s="1"/>
  <c r="I25" i="1"/>
  <c r="M25" i="1" s="1"/>
  <c r="P25" i="1" s="1"/>
  <c r="S25" i="1" s="1"/>
  <c r="Q27" i="1"/>
  <c r="R27" i="1" s="1"/>
  <c r="I27" i="1"/>
  <c r="J29" i="1"/>
  <c r="K29" i="1"/>
  <c r="V30" i="1"/>
  <c r="J36" i="1"/>
  <c r="K36" i="1"/>
  <c r="Q36" i="1"/>
  <c r="R36" i="1" s="1"/>
  <c r="I36" i="1"/>
  <c r="J37" i="1"/>
  <c r="K37" i="1"/>
  <c r="J30" i="1"/>
  <c r="K30" i="1"/>
  <c r="I31" i="1"/>
  <c r="J34" i="1"/>
  <c r="K34" i="1"/>
  <c r="I35" i="1"/>
  <c r="J38" i="1"/>
  <c r="K38" i="1"/>
  <c r="I39" i="1"/>
  <c r="J31" i="1"/>
  <c r="K31" i="1"/>
  <c r="J35" i="1"/>
  <c r="K35" i="1"/>
  <c r="J39" i="1"/>
  <c r="K39" i="1"/>
  <c r="F7" i="1"/>
  <c r="G7" i="1" s="1"/>
  <c r="J7" i="1" s="1"/>
  <c r="G6" i="1"/>
  <c r="J6" i="1" s="1"/>
  <c r="F6" i="1"/>
  <c r="F5" i="1"/>
  <c r="G5" i="1" s="1"/>
  <c r="J5" i="1" s="1"/>
  <c r="G4" i="1"/>
  <c r="J4" i="1" s="1"/>
  <c r="F4" i="1"/>
  <c r="F3" i="1"/>
  <c r="G3" i="1" s="1"/>
  <c r="L35" i="1" l="1"/>
  <c r="N35" i="1" s="1"/>
  <c r="O35" i="1" s="1"/>
  <c r="L34" i="1"/>
  <c r="M34" i="1" s="1"/>
  <c r="P34" i="1" s="1"/>
  <c r="V38" i="1"/>
  <c r="U36" i="1"/>
  <c r="V36" i="1" s="1"/>
  <c r="U27" i="1"/>
  <c r="V27" i="1" s="1"/>
  <c r="L17" i="1"/>
  <c r="N17" i="1" s="1"/>
  <c r="O17" i="1" s="1"/>
  <c r="V34" i="1"/>
  <c r="L28" i="1"/>
  <c r="N28" i="1" s="1"/>
  <c r="O28" i="1" s="1"/>
  <c r="T8" i="1"/>
  <c r="U8" i="1"/>
  <c r="V8" i="1" s="1"/>
  <c r="O39" i="1"/>
  <c r="O36" i="1"/>
  <c r="V29" i="1"/>
  <c r="U40" i="1"/>
  <c r="V40" i="1" s="1"/>
  <c r="U19" i="1"/>
  <c r="V19" i="1" s="1"/>
  <c r="U9" i="1"/>
  <c r="V9" i="1" s="1"/>
  <c r="V39" i="1"/>
  <c r="M39" i="1"/>
  <c r="P39" i="1" s="1"/>
  <c r="L30" i="1"/>
  <c r="M30" i="1" s="1"/>
  <c r="P30" i="1" s="1"/>
  <c r="M36" i="1"/>
  <c r="P36" i="1" s="1"/>
  <c r="S36" i="1" s="1"/>
  <c r="M27" i="1"/>
  <c r="P27" i="1" s="1"/>
  <c r="S27" i="1" s="1"/>
  <c r="M23" i="1"/>
  <c r="P23" i="1" s="1"/>
  <c r="S23" i="1" s="1"/>
  <c r="L22" i="1"/>
  <c r="M22" i="1" s="1"/>
  <c r="P22" i="1" s="1"/>
  <c r="N22" i="1"/>
  <c r="O22" i="1" s="1"/>
  <c r="U28" i="1"/>
  <c r="V28" i="1" s="1"/>
  <c r="U24" i="1"/>
  <c r="V24" i="1" s="1"/>
  <c r="T20" i="1"/>
  <c r="U20" i="1"/>
  <c r="V20" i="1" s="1"/>
  <c r="T14" i="1"/>
  <c r="U14" i="1"/>
  <c r="V14" i="1" s="1"/>
  <c r="S8" i="1"/>
  <c r="L40" i="1"/>
  <c r="N40" i="1" s="1"/>
  <c r="O40" i="1" s="1"/>
  <c r="N32" i="1"/>
  <c r="L32" i="1"/>
  <c r="M32" i="1" s="1"/>
  <c r="P32" i="1" s="1"/>
  <c r="U17" i="1"/>
  <c r="V17" i="1" s="1"/>
  <c r="U11" i="1"/>
  <c r="V11" i="1" s="1"/>
  <c r="U33" i="1"/>
  <c r="V33" i="1" s="1"/>
  <c r="V31" i="1"/>
  <c r="X30" i="1"/>
  <c r="AB30" i="1"/>
  <c r="AC30" i="1" s="1"/>
  <c r="T23" i="1"/>
  <c r="U23" i="1"/>
  <c r="V23" i="1" s="1"/>
  <c r="L21" i="1"/>
  <c r="N21" i="1"/>
  <c r="O21" i="1" s="1"/>
  <c r="L13" i="1"/>
  <c r="M13" i="1" s="1"/>
  <c r="P13" i="1" s="1"/>
  <c r="U15" i="1"/>
  <c r="V15" i="1" s="1"/>
  <c r="M26" i="1"/>
  <c r="P26" i="1" s="1"/>
  <c r="S26" i="1" s="1"/>
  <c r="L24" i="1"/>
  <c r="N24" i="1" s="1"/>
  <c r="O24" i="1" s="1"/>
  <c r="M40" i="1"/>
  <c r="P40" i="1" s="1"/>
  <c r="S40" i="1" s="1"/>
  <c r="L38" i="1"/>
  <c r="M38" i="1" s="1"/>
  <c r="P38" i="1" s="1"/>
  <c r="V37" i="1"/>
  <c r="M21" i="1"/>
  <c r="P21" i="1" s="1"/>
  <c r="S21" i="1" s="1"/>
  <c r="V35" i="1"/>
  <c r="U26" i="1"/>
  <c r="V26" i="1" s="1"/>
  <c r="T16" i="1"/>
  <c r="U16" i="1"/>
  <c r="V16" i="1" s="1"/>
  <c r="T10" i="1"/>
  <c r="U10" i="1"/>
  <c r="V10" i="1" s="1"/>
  <c r="U32" i="1"/>
  <c r="V32" i="1" s="1"/>
  <c r="U13" i="1"/>
  <c r="V13" i="1" s="1"/>
  <c r="N39" i="1"/>
  <c r="L39" i="1"/>
  <c r="L31" i="1"/>
  <c r="M31" i="1" s="1"/>
  <c r="P31" i="1" s="1"/>
  <c r="L37" i="1"/>
  <c r="M37" i="1" s="1"/>
  <c r="P37" i="1" s="1"/>
  <c r="N36" i="1"/>
  <c r="L36" i="1"/>
  <c r="L29" i="1"/>
  <c r="M29" i="1" s="1"/>
  <c r="P29" i="1" s="1"/>
  <c r="T25" i="1"/>
  <c r="U25" i="1"/>
  <c r="V25" i="1" s="1"/>
  <c r="L19" i="1"/>
  <c r="M19" i="1" s="1"/>
  <c r="P19" i="1" s="1"/>
  <c r="N19" i="1"/>
  <c r="O19" i="1" s="1"/>
  <c r="L15" i="1"/>
  <c r="M15" i="1" s="1"/>
  <c r="P15" i="1" s="1"/>
  <c r="L11" i="1"/>
  <c r="M11" i="1" s="1"/>
  <c r="P11" i="1" s="1"/>
  <c r="N11" i="1"/>
  <c r="O11" i="1" s="1"/>
  <c r="U22" i="1"/>
  <c r="V22" i="1" s="1"/>
  <c r="T21" i="1"/>
  <c r="U21" i="1"/>
  <c r="V21" i="1" s="1"/>
  <c r="L26" i="1"/>
  <c r="N26" i="1"/>
  <c r="O26" i="1" s="1"/>
  <c r="M24" i="1"/>
  <c r="P24" i="1" s="1"/>
  <c r="S24" i="1" s="1"/>
  <c r="S20" i="1"/>
  <c r="T18" i="1"/>
  <c r="U18" i="1"/>
  <c r="V18" i="1" s="1"/>
  <c r="S14" i="1"/>
  <c r="T12" i="1"/>
  <c r="U12" i="1"/>
  <c r="V12" i="1" s="1"/>
  <c r="L9" i="1"/>
  <c r="M9" i="1" s="1"/>
  <c r="P9" i="1" s="1"/>
  <c r="O32" i="1"/>
  <c r="M17" i="1"/>
  <c r="P17" i="1" s="1"/>
  <c r="S17" i="1" s="1"/>
  <c r="L33" i="1"/>
  <c r="N33" i="1" s="1"/>
  <c r="O33" i="1" s="1"/>
  <c r="L4" i="1"/>
  <c r="N4" i="1" s="1"/>
  <c r="N6" i="1"/>
  <c r="L6" i="1"/>
  <c r="L5" i="1"/>
  <c r="N5" i="1" s="1"/>
  <c r="L7" i="1"/>
  <c r="N7" i="1" s="1"/>
  <c r="K4" i="1"/>
  <c r="K5" i="1"/>
  <c r="K6" i="1"/>
  <c r="K7" i="1"/>
  <c r="I4" i="1"/>
  <c r="Q4" i="1"/>
  <c r="R4" i="1" s="1"/>
  <c r="I5" i="1"/>
  <c r="Q5" i="1"/>
  <c r="R5" i="1" s="1"/>
  <c r="I6" i="1"/>
  <c r="Q6" i="1"/>
  <c r="R6" i="1" s="1"/>
  <c r="I7" i="1"/>
  <c r="Q7" i="1"/>
  <c r="R7" i="1" s="1"/>
  <c r="J3" i="1"/>
  <c r="Q3" i="1"/>
  <c r="R3" i="1" s="1"/>
  <c r="I3" i="1"/>
  <c r="K3" i="1"/>
  <c r="C2" i="2"/>
  <c r="E2" i="2" s="1"/>
  <c r="C21" i="2"/>
  <c r="E21" i="2" s="1"/>
  <c r="C20" i="2"/>
  <c r="E20" i="2" s="1"/>
  <c r="C19" i="2"/>
  <c r="E19" i="2" s="1"/>
  <c r="C18" i="2"/>
  <c r="E18" i="2" s="1"/>
  <c r="C17" i="2"/>
  <c r="E17" i="2" s="1"/>
  <c r="C16" i="2"/>
  <c r="E16" i="2" s="1"/>
  <c r="C15" i="2"/>
  <c r="E15" i="2" s="1"/>
  <c r="C14" i="2"/>
  <c r="E14" i="2" s="1"/>
  <c r="C13" i="2"/>
  <c r="E13" i="2" s="1"/>
  <c r="C12" i="2"/>
  <c r="E12" i="2" s="1"/>
  <c r="C11" i="2"/>
  <c r="E11" i="2" s="1"/>
  <c r="C10" i="2"/>
  <c r="E10" i="2" s="1"/>
  <c r="C9" i="2"/>
  <c r="E9" i="2" s="1"/>
  <c r="C8" i="2"/>
  <c r="E8" i="2" s="1"/>
  <c r="C7" i="2"/>
  <c r="E7" i="2" s="1"/>
  <c r="C6" i="2"/>
  <c r="E6" i="2" s="1"/>
  <c r="C5" i="2"/>
  <c r="E5" i="2" s="1"/>
  <c r="C4" i="2"/>
  <c r="E4" i="2" s="1"/>
  <c r="C3" i="2"/>
  <c r="E3" i="2" s="1"/>
  <c r="S9" i="1" l="1"/>
  <c r="T9" i="1"/>
  <c r="S22" i="1"/>
  <c r="T22" i="1"/>
  <c r="S15" i="1"/>
  <c r="T15" i="1"/>
  <c r="S31" i="1"/>
  <c r="T31" i="1"/>
  <c r="S19" i="1"/>
  <c r="T19" i="1"/>
  <c r="S32" i="1"/>
  <c r="T32" i="1"/>
  <c r="S11" i="1"/>
  <c r="T11" i="1"/>
  <c r="S13" i="1"/>
  <c r="T13" i="1"/>
  <c r="AB21" i="1"/>
  <c r="AC21" i="1" s="1"/>
  <c r="X21" i="1"/>
  <c r="S37" i="1"/>
  <c r="T37" i="1"/>
  <c r="S38" i="1"/>
  <c r="T38" i="1"/>
  <c r="W23" i="1"/>
  <c r="AA23" i="1" s="1"/>
  <c r="AB17" i="1"/>
  <c r="AC17" i="1" s="1"/>
  <c r="X17" i="1"/>
  <c r="AB28" i="1"/>
  <c r="AC28" i="1" s="1"/>
  <c r="X28" i="1"/>
  <c r="AB8" i="1"/>
  <c r="AC8" i="1" s="1"/>
  <c r="X8" i="1"/>
  <c r="T36" i="1"/>
  <c r="W21" i="1"/>
  <c r="AA21" i="1" s="1"/>
  <c r="AD21" i="1"/>
  <c r="AE21" i="1" s="1"/>
  <c r="N29" i="1"/>
  <c r="O29" i="1" s="1"/>
  <c r="N37" i="1"/>
  <c r="O37" i="1" s="1"/>
  <c r="N31" i="1"/>
  <c r="O31" i="1" s="1"/>
  <c r="AB10" i="1"/>
  <c r="AC10" i="1" s="1"/>
  <c r="X10" i="1"/>
  <c r="AB15" i="1"/>
  <c r="AC15" i="1" s="1"/>
  <c r="X15" i="1"/>
  <c r="AB24" i="1"/>
  <c r="AC24" i="1" s="1"/>
  <c r="X24" i="1"/>
  <c r="AB19" i="1"/>
  <c r="AC19" i="1" s="1"/>
  <c r="X19" i="1"/>
  <c r="M33" i="1"/>
  <c r="P33" i="1" s="1"/>
  <c r="W8" i="1"/>
  <c r="AA8" i="1" s="1"/>
  <c r="AD8" i="1"/>
  <c r="AE8" i="1" s="1"/>
  <c r="X38" i="1"/>
  <c r="AB38" i="1"/>
  <c r="AC38" i="1" s="1"/>
  <c r="N9" i="1"/>
  <c r="O9" i="1" s="1"/>
  <c r="AD12" i="1"/>
  <c r="AE12" i="1" s="1"/>
  <c r="W12" i="1"/>
  <c r="AA12" i="1" s="1"/>
  <c r="M28" i="1"/>
  <c r="P28" i="1" s="1"/>
  <c r="AB22" i="1"/>
  <c r="AC22" i="1" s="1"/>
  <c r="X22" i="1"/>
  <c r="W25" i="1"/>
  <c r="AA25" i="1" s="1"/>
  <c r="M35" i="1"/>
  <c r="P35" i="1" s="1"/>
  <c r="AB32" i="1"/>
  <c r="AC32" i="1" s="1"/>
  <c r="X32" i="1"/>
  <c r="AB16" i="1"/>
  <c r="AC16" i="1" s="1"/>
  <c r="X16" i="1"/>
  <c r="T26" i="1"/>
  <c r="AB37" i="1"/>
  <c r="AC37" i="1" s="1"/>
  <c r="X37" i="1"/>
  <c r="N13" i="1"/>
  <c r="O13" i="1" s="1"/>
  <c r="AB23" i="1"/>
  <c r="AC23" i="1" s="1"/>
  <c r="AD23" i="1" s="1"/>
  <c r="AE23" i="1" s="1"/>
  <c r="X23" i="1"/>
  <c r="X31" i="1"/>
  <c r="AB31" i="1"/>
  <c r="AC31" i="1" s="1"/>
  <c r="AB20" i="1"/>
  <c r="AC20" i="1" s="1"/>
  <c r="X20" i="1"/>
  <c r="AB9" i="1"/>
  <c r="AC9" i="1" s="1"/>
  <c r="X9" i="1"/>
  <c r="AB40" i="1"/>
  <c r="AC40" i="1" s="1"/>
  <c r="X40" i="1"/>
  <c r="AB36" i="1"/>
  <c r="AC36" i="1" s="1"/>
  <c r="X36" i="1"/>
  <c r="N34" i="1"/>
  <c r="O34" i="1" s="1"/>
  <c r="S29" i="1"/>
  <c r="T29" i="1"/>
  <c r="AD16" i="1"/>
  <c r="AE16" i="1" s="1"/>
  <c r="W16" i="1"/>
  <c r="AA16" i="1" s="1"/>
  <c r="AB33" i="1"/>
  <c r="AC33" i="1" s="1"/>
  <c r="X33" i="1"/>
  <c r="AB14" i="1"/>
  <c r="AC14" i="1" s="1"/>
  <c r="X14" i="1"/>
  <c r="W20" i="1"/>
  <c r="AA20" i="1" s="1"/>
  <c r="S39" i="1"/>
  <c r="T39" i="1"/>
  <c r="T40" i="1"/>
  <c r="AB18" i="1"/>
  <c r="AC18" i="1" s="1"/>
  <c r="X18" i="1"/>
  <c r="AB13" i="1"/>
  <c r="AC13" i="1" s="1"/>
  <c r="X13" i="1"/>
  <c r="X35" i="1"/>
  <c r="AB35" i="1"/>
  <c r="AC35" i="1" s="1"/>
  <c r="N38" i="1"/>
  <c r="O38" i="1" s="1"/>
  <c r="T17" i="1"/>
  <c r="AD14" i="1"/>
  <c r="AE14" i="1" s="1"/>
  <c r="W14" i="1"/>
  <c r="AA14" i="1" s="1"/>
  <c r="S30" i="1"/>
  <c r="T30" i="1"/>
  <c r="AB27" i="1"/>
  <c r="AC27" i="1" s="1"/>
  <c r="X27" i="1"/>
  <c r="AB12" i="1"/>
  <c r="AC12" i="1" s="1"/>
  <c r="X12" i="1"/>
  <c r="AD18" i="1"/>
  <c r="AE18" i="1" s="1"/>
  <c r="W18" i="1"/>
  <c r="AA18" i="1" s="1"/>
  <c r="N15" i="1"/>
  <c r="O15" i="1" s="1"/>
  <c r="AB25" i="1"/>
  <c r="AC25" i="1" s="1"/>
  <c r="X25" i="1"/>
  <c r="W10" i="1"/>
  <c r="AA10" i="1" s="1"/>
  <c r="AD10" i="1"/>
  <c r="AE10" i="1" s="1"/>
  <c r="AB26" i="1"/>
  <c r="AC26" i="1" s="1"/>
  <c r="X26" i="1"/>
  <c r="AB11" i="1"/>
  <c r="AC11" i="1" s="1"/>
  <c r="X11" i="1"/>
  <c r="T24" i="1"/>
  <c r="N30" i="1"/>
  <c r="O30" i="1" s="1"/>
  <c r="X39" i="1"/>
  <c r="AB39" i="1"/>
  <c r="AC39" i="1" s="1"/>
  <c r="AB29" i="1"/>
  <c r="AC29" i="1" s="1"/>
  <c r="X29" i="1"/>
  <c r="X34" i="1"/>
  <c r="AB34" i="1"/>
  <c r="AC34" i="1" s="1"/>
  <c r="T27" i="1"/>
  <c r="S34" i="1"/>
  <c r="T34" i="1"/>
  <c r="M7" i="1"/>
  <c r="P7" i="1" s="1"/>
  <c r="S7" i="1" s="1"/>
  <c r="M5" i="1"/>
  <c r="P5" i="1" s="1"/>
  <c r="S5" i="1" s="1"/>
  <c r="O6" i="1"/>
  <c r="U6" i="1"/>
  <c r="V6" i="1" s="1"/>
  <c r="U7" i="1"/>
  <c r="V7" i="1" s="1"/>
  <c r="T7" i="1"/>
  <c r="U5" i="1"/>
  <c r="V5" i="1" s="1"/>
  <c r="O7" i="1"/>
  <c r="O5" i="1"/>
  <c r="U4" i="1"/>
  <c r="V4" i="1" s="1"/>
  <c r="M6" i="1"/>
  <c r="P6" i="1" s="1"/>
  <c r="S6" i="1" s="1"/>
  <c r="M4" i="1"/>
  <c r="P4" i="1" s="1"/>
  <c r="S4" i="1" s="1"/>
  <c r="O4" i="1"/>
  <c r="U3" i="1"/>
  <c r="V3" i="1" s="1"/>
  <c r="L3" i="1"/>
  <c r="M3" i="1" s="1"/>
  <c r="P3" i="1" s="1"/>
  <c r="B2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F23" i="1" l="1"/>
  <c r="AG23" i="1"/>
  <c r="AF12" i="1"/>
  <c r="AG12" i="1"/>
  <c r="AF18" i="1"/>
  <c r="AG18" i="1" s="1"/>
  <c r="AF14" i="1"/>
  <c r="AG14" i="1"/>
  <c r="AH14" i="1"/>
  <c r="Y9" i="1"/>
  <c r="Z9" i="1"/>
  <c r="S35" i="1"/>
  <c r="T35" i="1"/>
  <c r="Y24" i="1"/>
  <c r="Z24" i="1"/>
  <c r="Y10" i="1"/>
  <c r="Z10" i="1"/>
  <c r="AD38" i="1"/>
  <c r="AE38" i="1" s="1"/>
  <c r="W38" i="1"/>
  <c r="AA38" i="1" s="1"/>
  <c r="AD11" i="1"/>
  <c r="AE11" i="1" s="1"/>
  <c r="W11" i="1"/>
  <c r="AA11" i="1" s="1"/>
  <c r="W15" i="1"/>
  <c r="AA15" i="1" s="1"/>
  <c r="AD15" i="1"/>
  <c r="AE15" i="1" s="1"/>
  <c r="AF10" i="1"/>
  <c r="AG10" i="1"/>
  <c r="AH12" i="1"/>
  <c r="AD40" i="1"/>
  <c r="AE40" i="1" s="1"/>
  <c r="W40" i="1"/>
  <c r="AA40" i="1" s="1"/>
  <c r="AD20" i="1"/>
  <c r="AE20" i="1" s="1"/>
  <c r="Y40" i="1"/>
  <c r="Y20" i="1"/>
  <c r="Z20" i="1"/>
  <c r="Y23" i="1"/>
  <c r="Z23" i="1"/>
  <c r="Z32" i="1"/>
  <c r="Y32" i="1"/>
  <c r="AD37" i="1"/>
  <c r="AE37" i="1" s="1"/>
  <c r="W37" i="1"/>
  <c r="AA37" i="1" s="1"/>
  <c r="W13" i="1"/>
  <c r="AA13" i="1" s="1"/>
  <c r="AD13" i="1"/>
  <c r="AE13" i="1" s="1"/>
  <c r="AD32" i="1"/>
  <c r="AE32" i="1" s="1"/>
  <c r="W32" i="1"/>
  <c r="AA32" i="1" s="1"/>
  <c r="AD31" i="1"/>
  <c r="AE31" i="1" s="1"/>
  <c r="W31" i="1"/>
  <c r="AA31" i="1" s="1"/>
  <c r="AD22" i="1"/>
  <c r="AE22" i="1" s="1"/>
  <c r="W22" i="1"/>
  <c r="AA22" i="1" s="1"/>
  <c r="W27" i="1"/>
  <c r="AA27" i="1" s="1"/>
  <c r="AD27" i="1"/>
  <c r="AE27" i="1" s="1"/>
  <c r="AD24" i="1"/>
  <c r="AE24" i="1" s="1"/>
  <c r="W24" i="1"/>
  <c r="AA24" i="1" s="1"/>
  <c r="Z27" i="1"/>
  <c r="AD39" i="1"/>
  <c r="AE39" i="1" s="1"/>
  <c r="W39" i="1"/>
  <c r="AA39" i="1" s="1"/>
  <c r="Y14" i="1"/>
  <c r="Z14" i="1"/>
  <c r="AH23" i="1"/>
  <c r="AD26" i="1"/>
  <c r="AE26" i="1" s="1"/>
  <c r="W26" i="1"/>
  <c r="AA26" i="1" s="1"/>
  <c r="Y22" i="1"/>
  <c r="Z22" i="1"/>
  <c r="AF8" i="1"/>
  <c r="AG8" i="1" s="1"/>
  <c r="AD36" i="1"/>
  <c r="AE36" i="1" s="1"/>
  <c r="W36" i="1"/>
  <c r="AA36" i="1" s="1"/>
  <c r="AH39" i="1"/>
  <c r="Y11" i="1"/>
  <c r="Z11" i="1"/>
  <c r="Y26" i="1"/>
  <c r="Z26" i="1"/>
  <c r="Y25" i="1"/>
  <c r="Z25" i="1"/>
  <c r="AH27" i="1"/>
  <c r="Y18" i="1"/>
  <c r="Z18" i="1"/>
  <c r="AF16" i="1"/>
  <c r="AG16" i="1" s="1"/>
  <c r="Y16" i="1"/>
  <c r="Z16" i="1"/>
  <c r="AH22" i="1"/>
  <c r="Y8" i="1"/>
  <c r="Z8" i="1"/>
  <c r="Y17" i="1"/>
  <c r="Y21" i="1"/>
  <c r="Z21" i="1"/>
  <c r="W19" i="1"/>
  <c r="AA19" i="1" s="1"/>
  <c r="AD19" i="1"/>
  <c r="AE19" i="1" s="1"/>
  <c r="W9" i="1"/>
  <c r="AA9" i="1" s="1"/>
  <c r="AD9" i="1"/>
  <c r="AE9" i="1" s="1"/>
  <c r="AD34" i="1"/>
  <c r="AE34" i="1" s="1"/>
  <c r="W34" i="1"/>
  <c r="AA34" i="1" s="1"/>
  <c r="Y34" i="1"/>
  <c r="Z39" i="1"/>
  <c r="AH11" i="1"/>
  <c r="AH25" i="1"/>
  <c r="Y12" i="1"/>
  <c r="Z12" i="1"/>
  <c r="AD30" i="1"/>
  <c r="W30" i="1"/>
  <c r="AD17" i="1"/>
  <c r="AE17" i="1" s="1"/>
  <c r="W17" i="1"/>
  <c r="AA17" i="1" s="1"/>
  <c r="AH18" i="1"/>
  <c r="AD29" i="1"/>
  <c r="AE29" i="1" s="1"/>
  <c r="W29" i="1"/>
  <c r="AA29" i="1" s="1"/>
  <c r="AH9" i="1"/>
  <c r="Z31" i="1"/>
  <c r="Z37" i="1"/>
  <c r="Y37" i="1"/>
  <c r="AH16" i="1"/>
  <c r="AD25" i="1"/>
  <c r="AE25" i="1" s="1"/>
  <c r="S28" i="1"/>
  <c r="T28" i="1"/>
  <c r="AH38" i="1"/>
  <c r="S33" i="1"/>
  <c r="T33" i="1"/>
  <c r="AH24" i="1"/>
  <c r="AH10" i="1"/>
  <c r="AF21" i="1"/>
  <c r="AG21" i="1" s="1"/>
  <c r="AH8" i="1"/>
  <c r="AH17" i="1"/>
  <c r="AH21" i="1"/>
  <c r="T5" i="1"/>
  <c r="W7" i="1"/>
  <c r="AA7" i="1" s="1"/>
  <c r="AB7" i="1"/>
  <c r="AC7" i="1" s="1"/>
  <c r="X7" i="1"/>
  <c r="T4" i="1"/>
  <c r="W5" i="1"/>
  <c r="AA5" i="1" s="1"/>
  <c r="T6" i="1"/>
  <c r="AB4" i="1"/>
  <c r="AC4" i="1" s="1"/>
  <c r="X4" i="1"/>
  <c r="AB5" i="1"/>
  <c r="AC5" i="1" s="1"/>
  <c r="X5" i="1"/>
  <c r="AB6" i="1"/>
  <c r="AC6" i="1" s="1"/>
  <c r="X6" i="1"/>
  <c r="S3" i="1"/>
  <c r="T3" i="1"/>
  <c r="AB3" i="1"/>
  <c r="AC3" i="1" s="1"/>
  <c r="X3" i="1"/>
  <c r="N3" i="1"/>
  <c r="O3" i="1" s="1"/>
  <c r="B8" i="3"/>
  <c r="B16" i="3"/>
  <c r="B24" i="3"/>
  <c r="B32" i="3"/>
  <c r="B5" i="3"/>
  <c r="B13" i="3"/>
  <c r="B21" i="3"/>
  <c r="B29" i="3"/>
  <c r="B33" i="3"/>
  <c r="B6" i="3"/>
  <c r="B14" i="3"/>
  <c r="B22" i="3"/>
  <c r="B3" i="3"/>
  <c r="B7" i="3"/>
  <c r="B11" i="3"/>
  <c r="B15" i="3"/>
  <c r="B19" i="3"/>
  <c r="B23" i="3"/>
  <c r="B27" i="3"/>
  <c r="B31" i="3"/>
  <c r="B35" i="3"/>
  <c r="B4" i="3"/>
  <c r="B12" i="3"/>
  <c r="B20" i="3"/>
  <c r="B28" i="3"/>
  <c r="B36" i="3"/>
  <c r="B9" i="3"/>
  <c r="B17" i="3"/>
  <c r="B25" i="3"/>
  <c r="B37" i="3"/>
  <c r="B10" i="3"/>
  <c r="B18" i="3"/>
  <c r="B26" i="3"/>
  <c r="B30" i="3"/>
  <c r="B34" i="3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A21" i="2"/>
  <c r="G21" i="2" s="1"/>
  <c r="H21" i="2" s="1"/>
  <c r="A20" i="2"/>
  <c r="K20" i="2" s="1"/>
  <c r="A19" i="2"/>
  <c r="G19" i="2" s="1"/>
  <c r="H19" i="2" s="1"/>
  <c r="A18" i="2"/>
  <c r="G18" i="2" s="1"/>
  <c r="H18" i="2" s="1"/>
  <c r="A17" i="2"/>
  <c r="A16" i="2"/>
  <c r="K16" i="2" s="1"/>
  <c r="A15" i="2"/>
  <c r="G15" i="2" s="1"/>
  <c r="H15" i="2" s="1"/>
  <c r="A14" i="2"/>
  <c r="G14" i="2" s="1"/>
  <c r="H14" i="2" s="1"/>
  <c r="A13" i="2"/>
  <c r="A12" i="2"/>
  <c r="K12" i="2" s="1"/>
  <c r="A11" i="2"/>
  <c r="G11" i="2" s="1"/>
  <c r="H11" i="2" s="1"/>
  <c r="A10" i="2"/>
  <c r="G10" i="2" s="1"/>
  <c r="H10" i="2" s="1"/>
  <c r="A9" i="2"/>
  <c r="A8" i="2"/>
  <c r="K8" i="2" s="1"/>
  <c r="A7" i="2"/>
  <c r="G7" i="2" s="1"/>
  <c r="H7" i="2" s="1"/>
  <c r="A6" i="2"/>
  <c r="G6" i="2" s="1"/>
  <c r="H6" i="2" s="1"/>
  <c r="A5" i="2"/>
  <c r="A4" i="2"/>
  <c r="K4" i="2" s="1"/>
  <c r="A3" i="2"/>
  <c r="G3" i="2" s="1"/>
  <c r="H3" i="2" s="1"/>
  <c r="A2" i="2"/>
  <c r="D2" i="2" s="1"/>
  <c r="F2" i="1"/>
  <c r="G2" i="1" s="1"/>
  <c r="Z40" i="1" l="1"/>
  <c r="AA30" i="1"/>
  <c r="Z30" i="1"/>
  <c r="Y30" i="1"/>
  <c r="AF27" i="1"/>
  <c r="AG27" i="1" s="1"/>
  <c r="AF13" i="1"/>
  <c r="AG13" i="1"/>
  <c r="Z19" i="1"/>
  <c r="AF15" i="1"/>
  <c r="AG15" i="1"/>
  <c r="AH29" i="1"/>
  <c r="AF9" i="1"/>
  <c r="AG9" i="1" s="1"/>
  <c r="AF36" i="1"/>
  <c r="AG36" i="1" s="1"/>
  <c r="Y27" i="1"/>
  <c r="AF31" i="1"/>
  <c r="AG31" i="1"/>
  <c r="AF25" i="1"/>
  <c r="AG25" i="1" s="1"/>
  <c r="Y31" i="1"/>
  <c r="AF17" i="1"/>
  <c r="AG17" i="1"/>
  <c r="Y39" i="1"/>
  <c r="AF19" i="1"/>
  <c r="AG19" i="1"/>
  <c r="Z17" i="1"/>
  <c r="AH13" i="1"/>
  <c r="AF24" i="1"/>
  <c r="AG24" i="1"/>
  <c r="AF22" i="1"/>
  <c r="AG22" i="1" s="1"/>
  <c r="AF32" i="1"/>
  <c r="AG32" i="1" s="1"/>
  <c r="AG37" i="1"/>
  <c r="AF37" i="1"/>
  <c r="Y15" i="1"/>
  <c r="Z38" i="1"/>
  <c r="Z29" i="1"/>
  <c r="AF11" i="1"/>
  <c r="AG11" i="1" s="1"/>
  <c r="Z36" i="1"/>
  <c r="AH19" i="1"/>
  <c r="AH20" i="1"/>
  <c r="AF29" i="1"/>
  <c r="AG29" i="1" s="1"/>
  <c r="AF34" i="1"/>
  <c r="AG34" i="1" s="1"/>
  <c r="AF26" i="1"/>
  <c r="AG26" i="1"/>
  <c r="AF40" i="1"/>
  <c r="AG40" i="1" s="1"/>
  <c r="AD28" i="1"/>
  <c r="W28" i="1"/>
  <c r="AE30" i="1"/>
  <c r="AH30" i="1"/>
  <c r="AH26" i="1"/>
  <c r="Y19" i="1"/>
  <c r="Z13" i="1"/>
  <c r="AF38" i="1"/>
  <c r="AG38" i="1" s="1"/>
  <c r="AH34" i="1"/>
  <c r="AD33" i="1"/>
  <c r="W33" i="1"/>
  <c r="AH36" i="1"/>
  <c r="Z34" i="1"/>
  <c r="AH31" i="1"/>
  <c r="AH15" i="1"/>
  <c r="AH40" i="1"/>
  <c r="AF39" i="1"/>
  <c r="AG39" i="1"/>
  <c r="Z15" i="1"/>
  <c r="Y38" i="1"/>
  <c r="AH37" i="1"/>
  <c r="AF20" i="1"/>
  <c r="AG20" i="1" s="1"/>
  <c r="Y13" i="1"/>
  <c r="Y29" i="1"/>
  <c r="AD35" i="1"/>
  <c r="W35" i="1"/>
  <c r="Y36" i="1"/>
  <c r="AH32" i="1"/>
  <c r="Z5" i="1"/>
  <c r="Y5" i="1"/>
  <c r="AD6" i="1"/>
  <c r="AE6" i="1" s="1"/>
  <c r="W6" i="1"/>
  <c r="AA6" i="1" s="1"/>
  <c r="Z7" i="1"/>
  <c r="Y7" i="1"/>
  <c r="Z6" i="1"/>
  <c r="AD5" i="1"/>
  <c r="AE5" i="1" s="1"/>
  <c r="AH4" i="1"/>
  <c r="AD4" i="1"/>
  <c r="AE4" i="1" s="1"/>
  <c r="W4" i="1"/>
  <c r="AA4" i="1" s="1"/>
  <c r="AD7" i="1"/>
  <c r="AE7" i="1" s="1"/>
  <c r="AD3" i="1"/>
  <c r="AE3" i="1" s="1"/>
  <c r="W3" i="1"/>
  <c r="AA3" i="1" s="1"/>
  <c r="F15" i="2"/>
  <c r="D15" i="2"/>
  <c r="F11" i="2"/>
  <c r="I18" i="2"/>
  <c r="J18" i="2" s="1"/>
  <c r="F19" i="2"/>
  <c r="F3" i="2"/>
  <c r="I14" i="2"/>
  <c r="J14" i="2" s="1"/>
  <c r="D11" i="2"/>
  <c r="D7" i="2"/>
  <c r="I10" i="2"/>
  <c r="J10" i="2" s="1"/>
  <c r="D3" i="2"/>
  <c r="I6" i="2"/>
  <c r="J6" i="2" s="1"/>
  <c r="F7" i="2"/>
  <c r="D19" i="2"/>
  <c r="I3" i="2"/>
  <c r="J3" i="2" s="1"/>
  <c r="I4" i="2"/>
  <c r="J4" i="2" s="1"/>
  <c r="F6" i="2"/>
  <c r="I7" i="2"/>
  <c r="J7" i="2" s="1"/>
  <c r="I8" i="2"/>
  <c r="J8" i="2" s="1"/>
  <c r="F10" i="2"/>
  <c r="I11" i="2"/>
  <c r="J11" i="2" s="1"/>
  <c r="I12" i="2"/>
  <c r="J12" i="2" s="1"/>
  <c r="F14" i="2"/>
  <c r="I15" i="2"/>
  <c r="J15" i="2" s="1"/>
  <c r="I16" i="2"/>
  <c r="J16" i="2" s="1"/>
  <c r="I19" i="2"/>
  <c r="J19" i="2" s="1"/>
  <c r="I20" i="2"/>
  <c r="J20" i="2" s="1"/>
  <c r="D6" i="2"/>
  <c r="D10" i="2"/>
  <c r="D14" i="2"/>
  <c r="D18" i="2"/>
  <c r="K6" i="2"/>
  <c r="K10" i="2"/>
  <c r="K14" i="2"/>
  <c r="K18" i="2"/>
  <c r="G9" i="2"/>
  <c r="H9" i="2" s="1"/>
  <c r="G13" i="2"/>
  <c r="H13" i="2" s="1"/>
  <c r="G8" i="2"/>
  <c r="H8" i="2" s="1"/>
  <c r="G16" i="2"/>
  <c r="H16" i="2" s="1"/>
  <c r="K17" i="2"/>
  <c r="F18" i="2"/>
  <c r="G20" i="2"/>
  <c r="H20" i="2" s="1"/>
  <c r="K21" i="2"/>
  <c r="K3" i="2"/>
  <c r="D4" i="2"/>
  <c r="F4" i="2"/>
  <c r="I5" i="2"/>
  <c r="J5" i="2" s="1"/>
  <c r="K7" i="2"/>
  <c r="D8" i="2"/>
  <c r="F8" i="2"/>
  <c r="I9" i="2"/>
  <c r="J9" i="2" s="1"/>
  <c r="K11" i="2"/>
  <c r="D12" i="2"/>
  <c r="F12" i="2"/>
  <c r="I13" i="2"/>
  <c r="J13" i="2" s="1"/>
  <c r="K15" i="2"/>
  <c r="D16" i="2"/>
  <c r="F16" i="2"/>
  <c r="I17" i="2"/>
  <c r="J17" i="2" s="1"/>
  <c r="K19" i="2"/>
  <c r="D20" i="2"/>
  <c r="F20" i="2"/>
  <c r="I21" i="2"/>
  <c r="J21" i="2" s="1"/>
  <c r="G5" i="2"/>
  <c r="H5" i="2" s="1"/>
  <c r="G17" i="2"/>
  <c r="H17" i="2" s="1"/>
  <c r="G4" i="2"/>
  <c r="H4" i="2" s="1"/>
  <c r="K5" i="2"/>
  <c r="K9" i="2"/>
  <c r="G12" i="2"/>
  <c r="H12" i="2" s="1"/>
  <c r="K13" i="2"/>
  <c r="D5" i="2"/>
  <c r="F5" i="2"/>
  <c r="D9" i="2"/>
  <c r="F9" i="2"/>
  <c r="D13" i="2"/>
  <c r="F13" i="2"/>
  <c r="D17" i="2"/>
  <c r="F17" i="2"/>
  <c r="D21" i="2"/>
  <c r="F21" i="2"/>
  <c r="F2" i="2"/>
  <c r="K2" i="2"/>
  <c r="I2" i="2"/>
  <c r="J2" i="2" s="1"/>
  <c r="G2" i="2"/>
  <c r="H2" i="2" s="1"/>
  <c r="J2" i="1"/>
  <c r="I2" i="1"/>
  <c r="K2" i="1"/>
  <c r="Q2" i="1"/>
  <c r="R2" i="1" s="1"/>
  <c r="AE35" i="1" l="1"/>
  <c r="AH35" i="1"/>
  <c r="AA35" i="1"/>
  <c r="Z35" i="1"/>
  <c r="Y35" i="1"/>
  <c r="AA33" i="1"/>
  <c r="Z33" i="1"/>
  <c r="Y33" i="1"/>
  <c r="AE33" i="1"/>
  <c r="AH33" i="1"/>
  <c r="AF30" i="1"/>
  <c r="AG30" i="1" s="1"/>
  <c r="AA28" i="1"/>
  <c r="Y28" i="1"/>
  <c r="Z28" i="1"/>
  <c r="AE28" i="1"/>
  <c r="AH28" i="1"/>
  <c r="AH5" i="1"/>
  <c r="Y4" i="1"/>
  <c r="Z4" i="1"/>
  <c r="AF4" i="1"/>
  <c r="AG4" i="1" s="1"/>
  <c r="AF5" i="1"/>
  <c r="AG5" i="1" s="1"/>
  <c r="AF7" i="1"/>
  <c r="AG7" i="1" s="1"/>
  <c r="AH6" i="1"/>
  <c r="AF6" i="1"/>
  <c r="AG6" i="1" s="1"/>
  <c r="AH7" i="1"/>
  <c r="Y6" i="1"/>
  <c r="Y3" i="1"/>
  <c r="Z3" i="1"/>
  <c r="AF3" i="1"/>
  <c r="AG3" i="1" s="1"/>
  <c r="AH3" i="1"/>
  <c r="U2" i="1"/>
  <c r="V2" i="1" s="1"/>
  <c r="X2" i="1" s="1"/>
  <c r="L2" i="1"/>
  <c r="M2" i="1" s="1"/>
  <c r="P2" i="1" s="1"/>
  <c r="AF28" i="1" l="1"/>
  <c r="AG28" i="1" s="1"/>
  <c r="AF33" i="1"/>
  <c r="AG33" i="1" s="1"/>
  <c r="AF35" i="1"/>
  <c r="AG35" i="1"/>
  <c r="N2" i="1"/>
  <c r="O2" i="1" s="1"/>
  <c r="S2" i="1"/>
  <c r="T2" i="1"/>
  <c r="AB2" i="1"/>
  <c r="AC2" i="1" s="1"/>
  <c r="W2" i="1" l="1"/>
  <c r="AA2" i="1" s="1"/>
  <c r="AD2" i="1"/>
  <c r="AE2" i="1" s="1"/>
  <c r="AF2" i="1" s="1"/>
  <c r="AH2" i="1" l="1"/>
  <c r="Z2" i="1"/>
  <c r="Y2" i="1"/>
  <c r="AG2" i="1"/>
</calcChain>
</file>

<file path=xl/sharedStrings.xml><?xml version="1.0" encoding="utf-8"?>
<sst xmlns="http://schemas.openxmlformats.org/spreadsheetml/2006/main" count="46" uniqueCount="46">
  <si>
    <t>Date</t>
  </si>
  <si>
    <t>Latitude</t>
  </si>
  <si>
    <t>Longitude</t>
  </si>
  <si>
    <t>TimeZoneOffset</t>
  </si>
  <si>
    <t>Time</t>
  </si>
  <si>
    <t>JulianDay</t>
  </si>
  <si>
    <t>JulianCentury</t>
  </si>
  <si>
    <t>GeomMeanLongSun</t>
  </si>
  <si>
    <t>GeomMeanAnomSun</t>
  </si>
  <si>
    <t>EccentEarthOrbit</t>
  </si>
  <si>
    <t>SolarAzimuthAngle</t>
  </si>
  <si>
    <t>SolarElevation</t>
  </si>
  <si>
    <t>ApproxAtmosphericRefraction</t>
  </si>
  <si>
    <t>SolarElevationAngle</t>
  </si>
  <si>
    <t>SolarZenithAngle</t>
  </si>
  <si>
    <t>HourAngle</t>
  </si>
  <si>
    <t>TrueSolarTime</t>
  </si>
  <si>
    <t>SunlightDuration</t>
  </si>
  <si>
    <t>SunsetTime</t>
  </si>
  <si>
    <t>SunriseTime</t>
  </si>
  <si>
    <t>SolarNoon</t>
  </si>
  <si>
    <t>HaSunrise</t>
  </si>
  <si>
    <t>EqofTime</t>
  </si>
  <si>
    <t>vary</t>
  </si>
  <si>
    <t>SunDeclin</t>
  </si>
  <si>
    <t>SunRtAscen</t>
  </si>
  <si>
    <t>ObliqCorr</t>
  </si>
  <si>
    <t>MeanObliqEcliptic</t>
  </si>
  <si>
    <t>SunAppLong</t>
  </si>
  <si>
    <t>SunRadVector</t>
  </si>
  <si>
    <t>SunTrueAnom</t>
  </si>
  <si>
    <t>SunTrueLong</t>
  </si>
  <si>
    <t>SunEqofCtr</t>
  </si>
  <si>
    <t>SIN</t>
  </si>
  <si>
    <t>RADIANS</t>
  </si>
  <si>
    <t>MOD</t>
  </si>
  <si>
    <t>COS</t>
  </si>
  <si>
    <t>DEGREES</t>
  </si>
  <si>
    <t>ASIN</t>
  </si>
  <si>
    <t>TAN</t>
  </si>
  <si>
    <t>ACOS</t>
  </si>
  <si>
    <t>VALUE1</t>
  </si>
  <si>
    <t>VALUE2</t>
  </si>
  <si>
    <t>DATE</t>
  </si>
  <si>
    <t>DATEVALUE</t>
  </si>
  <si>
    <t>VALUE3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</si>
</sst>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[$-409]h:mm:ss\ AM/PM;@"/>
    <numFmt numFmtId="165" formatCode="m/d/yyyy\ h:mm:ss\ AM/PM"/>
    <numFmt numFmtId="166" formatCode="0.0000000000000000"/>
    <numFmt numFmtId="167" formatCode="0.0"/>
    <numFmt numFmtId="168" formatCode="0.00000000000000000000"/>
  </numFmts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0"/>
      <color theme="1"/>
      <name val="Courier New"/>
      <family val="3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Fill="1" applyAlignment="1">
      <alignment horizontal="left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2" borderId="0" xfId="0" applyNumberFormat="1" applyFill="1" applyAlignment="1">
      <alignment horizontal="left"/>
    </xf>
    <xf numFmtId="164" fontId="0" fillId="3" borderId="0" xfId="0" applyNumberFormat="1" applyFill="1" applyAlignment="1">
      <alignment horizontal="left"/>
    </xf>
    <xf numFmtId="0" fontId="1" fillId="4" borderId="0" xfId="0" applyFont="1" applyFill="1" applyAlignment="1">
      <alignment horizontal="left"/>
    </xf>
    <xf numFmtId="164" fontId="0" fillId="0" borderId="0" xfId="0" applyNumberFormat="1" applyAlignment="1">
      <alignment horizontal="left"/>
    </xf>
    <xf numFmtId="166" fontId="1" fillId="4" borderId="0" xfId="0" applyNumberFormat="1" applyFont="1" applyFill="1" applyAlignment="1">
      <alignment horizontal="left"/>
    </xf>
    <xf numFmtId="166" fontId="0" fillId="2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1" fillId="4" borderId="0" xfId="0" applyNumberFormat="1" applyFont="1" applyFill="1" applyAlignment="1">
      <alignment horizontal="left"/>
    </xf>
    <xf numFmtId="14" fontId="1" fillId="4" borderId="0" xfId="0" applyNumberFormat="1" applyFont="1" applyFill="1" applyAlignment="1">
      <alignment horizontal="left"/>
    </xf>
    <xf numFmtId="167" fontId="1" fillId="4" borderId="0" xfId="0" applyNumberFormat="1" applyFont="1" applyFill="1" applyAlignment="1">
      <alignment horizontal="left"/>
    </xf>
    <xf numFmtId="167" fontId="0" fillId="0" borderId="0" xfId="0" applyNumberFormat="1" applyFill="1" applyAlignment="1">
      <alignment horizontal="left"/>
    </xf>
    <xf numFmtId="167" fontId="0" fillId="0" borderId="0" xfId="0" applyNumberFormat="1" applyAlignment="1">
      <alignment horizontal="left"/>
    </xf>
    <xf numFmtId="0" fontId="2" fillId="0" borderId="0" xfId="0" applyFont="1" applyAlignment="1">
      <alignment horizontal="left"/>
    </xf>
    <xf numFmtId="168" fontId="2" fillId="0" borderId="0" xfId="0" applyNumberFormat="1" applyFont="1" applyAlignment="1">
      <alignment horizontal="left"/>
    </xf>
    <xf numFmtId="0" fontId="3" fillId="0" borderId="0" xfId="0" applyFont="1"/>
    <xf numFmtId="0" fontId="3" fillId="0" borderId="0" xfId="0" applyFont="1" applyAlignment="1">
      <alignment horizontal="left"/>
    </xf>
    <xf numFmtId="168" fontId="3" fillId="0" borderId="0" xfId="0" applyNumberFormat="1" applyFont="1" applyAlignment="1">
      <alignment horizontal="left"/>
    </xf>
    <xf numFmtId="165" fontId="2" fillId="0" borderId="0" xfId="0" applyNumberFormat="1" applyFont="1" applyAlignment="1">
      <alignment horizontal="left"/>
    </xf>
    <xf numFmtId="0" fontId="2" fillId="0" borderId="0" xfId="0" applyFont="1"/>
    <xf numFmtId="2" fontId="2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40"/>
  <sheetViews>
    <sheetView tabSelected="1" workbookViewId="0">
      <selection activeCell="B14" sqref="B14"/>
    </sheetView>
  </sheetViews>
  <sheetFormatPr defaultRowHeight="15" x14ac:dyDescent="0.25"/>
  <cols>
    <col min="1" max="1" width="8.28515625" style="15" bestFit="1" customWidth="1"/>
    <col min="2" max="2" width="9.85546875" style="15" bestFit="1" customWidth="1"/>
    <col min="3" max="3" width="15.5703125" style="3" bestFit="1" customWidth="1"/>
    <col min="4" max="4" width="11.7109375" style="2" customWidth="1"/>
    <col min="5" max="5" width="21.140625" style="7" customWidth="1"/>
    <col min="6" max="6" width="25" style="10" bestFit="1" customWidth="1"/>
    <col min="7" max="7" width="18.85546875" style="10" bestFit="1" customWidth="1"/>
    <col min="8" max="8" width="2.140625" style="10" customWidth="1"/>
    <col min="9" max="9" width="20.85546875" style="10" bestFit="1" customWidth="1"/>
    <col min="10" max="10" width="22" style="10" bestFit="1" customWidth="1"/>
    <col min="11" max="12" width="18.85546875" style="10" bestFit="1" customWidth="1"/>
    <col min="13" max="13" width="20.85546875" style="10" bestFit="1" customWidth="1"/>
    <col min="14" max="14" width="22" style="10" bestFit="1" customWidth="1"/>
    <col min="15" max="15" width="18.85546875" style="10" bestFit="1" customWidth="1"/>
    <col min="16" max="16" width="20.85546875" style="10" bestFit="1" customWidth="1"/>
    <col min="17" max="18" width="19.85546875" style="10" bestFit="1" customWidth="1"/>
    <col min="19" max="20" width="20.5703125" style="10" bestFit="1" customWidth="1"/>
    <col min="21" max="21" width="18.85546875" style="10" bestFit="1" customWidth="1"/>
    <col min="22" max="22" width="20.5703125" style="10" bestFit="1" customWidth="1"/>
    <col min="23" max="23" width="19.85546875" style="10" bestFit="1" customWidth="1"/>
    <col min="24" max="24" width="14" style="7" customWidth="1"/>
    <col min="25" max="25" width="13.140625" style="7" customWidth="1"/>
    <col min="26" max="26" width="11.42578125" style="7" bestFit="1" customWidth="1"/>
    <col min="27" max="27" width="20.85546875" style="10" bestFit="1" customWidth="1"/>
    <col min="28" max="28" width="22" style="10" bestFit="1" customWidth="1"/>
    <col min="29" max="29" width="24" style="10" customWidth="1"/>
    <col min="30" max="30" width="20.85546875" style="10" bestFit="1" customWidth="1"/>
    <col min="31" max="31" width="20.5703125" style="10" bestFit="1" customWidth="1"/>
    <col min="32" max="32" width="28.7109375" style="10" bestFit="1" customWidth="1"/>
    <col min="33" max="33" width="20.5703125" style="10" bestFit="1" customWidth="1"/>
    <col min="34" max="34" width="20.85546875" style="10" bestFit="1" customWidth="1"/>
  </cols>
  <sheetData>
    <row r="1" spans="1:34" x14ac:dyDescent="0.25">
      <c r="A1" s="13" t="s">
        <v>1</v>
      </c>
      <c r="B1" s="13" t="s">
        <v>2</v>
      </c>
      <c r="C1" s="6" t="s">
        <v>3</v>
      </c>
      <c r="D1" s="12" t="s">
        <v>0</v>
      </c>
      <c r="E1" s="11" t="s">
        <v>4</v>
      </c>
      <c r="F1" s="8" t="s">
        <v>5</v>
      </c>
      <c r="G1" s="8" t="s">
        <v>6</v>
      </c>
      <c r="H1" s="8"/>
      <c r="I1" s="8" t="s">
        <v>7</v>
      </c>
      <c r="J1" s="8" t="s">
        <v>8</v>
      </c>
      <c r="K1" s="8" t="s">
        <v>9</v>
      </c>
      <c r="L1" s="8" t="s">
        <v>32</v>
      </c>
      <c r="M1" s="8" t="s">
        <v>31</v>
      </c>
      <c r="N1" s="8" t="s">
        <v>30</v>
      </c>
      <c r="O1" s="8" t="s">
        <v>29</v>
      </c>
      <c r="P1" s="8" t="s">
        <v>28</v>
      </c>
      <c r="Q1" s="8" t="s">
        <v>27</v>
      </c>
      <c r="R1" s="8" t="s">
        <v>26</v>
      </c>
      <c r="S1" s="8" t="s">
        <v>25</v>
      </c>
      <c r="T1" s="8" t="s">
        <v>24</v>
      </c>
      <c r="U1" s="8" t="s">
        <v>23</v>
      </c>
      <c r="V1" s="8" t="s">
        <v>22</v>
      </c>
      <c r="W1" s="8" t="s">
        <v>21</v>
      </c>
      <c r="X1" s="11" t="s">
        <v>20</v>
      </c>
      <c r="Y1" s="11" t="s">
        <v>19</v>
      </c>
      <c r="Z1" s="11" t="s">
        <v>18</v>
      </c>
      <c r="AA1" s="8" t="s">
        <v>17</v>
      </c>
      <c r="AB1" s="8" t="s">
        <v>16</v>
      </c>
      <c r="AC1" s="8" t="s">
        <v>15</v>
      </c>
      <c r="AD1" s="8" t="s">
        <v>14</v>
      </c>
      <c r="AE1" s="8" t="s">
        <v>13</v>
      </c>
      <c r="AF1" s="8" t="s">
        <v>12</v>
      </c>
      <c r="AG1" s="8" t="s">
        <v>11</v>
      </c>
      <c r="AH1" s="8" t="s">
        <v>10</v>
      </c>
    </row>
    <row r="2" spans="1:34" x14ac:dyDescent="0.25">
      <c r="A2" s="14">
        <v>41.6</v>
      </c>
      <c r="B2" s="14">
        <v>-88</v>
      </c>
      <c r="C2" s="1">
        <v>-6</v>
      </c>
      <c r="D2" s="2">
        <v>41318</v>
      </c>
      <c r="E2" s="7">
        <v>0</v>
      </c>
      <c r="F2" s="9">
        <f>D2+2415018.5+E2-C2/24</f>
        <v>2456336.75</v>
      </c>
      <c r="G2" s="9">
        <f>(F2-2451545)/36525</f>
        <v>0.13119096509240247</v>
      </c>
      <c r="H2" s="9"/>
      <c r="I2" s="9">
        <f>MOD(280.46646+G2*(36000.76983 + G2*0.0003032),360)</f>
        <v>323.44220328554093</v>
      </c>
      <c r="J2" s="9">
        <f>357.52911+G2*(35999.05029 - 0.0001537*G2)</f>
        <v>5080.2792573096904</v>
      </c>
      <c r="K2" s="9">
        <f>0.016708634-G2*(0.000042037+0.0000001267*G2)</f>
        <v>1.6703116944757929E-2</v>
      </c>
      <c r="L2" s="9">
        <f>SIN(RADIANS(J2))*(1.914602-G2*(0.004817+0.000014*G2))+SIN(RADIANS(2*J2))*(0.019993-0.000101*G2)+SIN(RADIANS(3*J2))*0.000289</f>
        <v>1.257364809063499</v>
      </c>
      <c r="M2" s="9">
        <f>I2+L2</f>
        <v>324.69956809460444</v>
      </c>
      <c r="N2" s="9">
        <f>J2+L2</f>
        <v>5081.5366221187542</v>
      </c>
      <c r="O2" s="9">
        <f>(1.000001018*(1-K2*K2))/(1+K2*COS(RADIANS(N2)))</f>
        <v>0.98737702817675499</v>
      </c>
      <c r="P2" s="9">
        <f>M2-0.00569-0.00478*SIN(RADIANS(125.04-1934.136*G2))</f>
        <v>324.69760849100157</v>
      </c>
      <c r="Q2" s="9">
        <f>23+(26+((21.448-G2*(46.815+G2*(0.00059-G2*0.001813))))/60)/60</f>
        <v>23.437585080252308</v>
      </c>
      <c r="R2" s="9">
        <f>Q2+0.00256*COS(RADIANS(125.04-1934.136*G2))</f>
        <v>23.435984418308262</v>
      </c>
      <c r="S2" s="9">
        <f>DEGREES(ATAN2(COS(RADIANS(P2)),COS(RADIANS(R2))*SIN(RADIANS(P2))))</f>
        <v>-33.011269158096972</v>
      </c>
      <c r="T2" s="9">
        <f>DEGREES(ASIN(SIN(RADIANS(R2))*SIN(RADIANS(P2))))</f>
        <v>-13.287741116058582</v>
      </c>
      <c r="U2" s="9">
        <f>TAN(RADIANS(R2/2))*TAN(RADIANS(R2/2))</f>
        <v>4.3022042669498189E-2</v>
      </c>
      <c r="V2" s="9">
        <f>4*DEGREES(U2*SIN(2*RADIANS(I2))-2*K2*SIN(RADIANS(J2))+4*K2*U2*SIN(RADIANS(J2))*COS(2*RADIANS(I2))-0.5*U2*U2*SIN(4*RADIANS(I2))-1.25*K2*K2*SIN(2*RADIANS(J2)))</f>
        <v>-14.221943752995639</v>
      </c>
      <c r="W2" s="9">
        <f>DEGREES(ACOS(COS(RADIANS(90.833))/(COS(RADIANS(A2))*COS(RADIANS(T2)))-TAN(RADIANS(A2))*TAN(RADIANS(T2))))</f>
        <v>79.06470528244202</v>
      </c>
      <c r="X2" s="4">
        <f>(720-4*B2-V2+C2*60)/1440</f>
        <v>0.50432079427291365</v>
      </c>
      <c r="Y2" s="5">
        <f>X2-W2*4/1440</f>
        <v>0.28469661293279691</v>
      </c>
      <c r="Z2" s="5">
        <f>X2+W2*4/1440</f>
        <v>0.72394497561303039</v>
      </c>
      <c r="AA2" s="9">
        <f>8*W2</f>
        <v>632.51764225953616</v>
      </c>
      <c r="AB2" s="9">
        <f>MOD(E2*1440+V2+4*B2-60*C2,1440)</f>
        <v>1433.7780562470043</v>
      </c>
      <c r="AC2" s="9">
        <f>IF(AB2/4&lt;0,AB2/4+180,AB2/4-180)</f>
        <v>178.44451406175108</v>
      </c>
      <c r="AD2" s="9">
        <f>DEGREES(ACOS(SIN(RADIANS(A2))*SIN(RADIANS(T2))+COS(RADIANS(A2))*COS(RADIANS(T2))*COS(RADIANS(AC2))))</f>
        <v>151.65535995236513</v>
      </c>
      <c r="AE2" s="9">
        <f>90-AD2</f>
        <v>-61.655359952365131</v>
      </c>
      <c r="AF2" s="9">
        <f>IF(AE2&gt;85,0,IF(AE2&gt;5,58.1/TAN(RADIANS(AE2))-0.07/POWER(TAN(RADIANS(AE2)),3)+0.000086/POWER(TAN(RADIANS(AE2)),5),IF(AE2&gt;-0.575,1735+AE2*(-518.2+AE2*(103.4+AE2*(-12.79+AE2*0.711))),-20.772/TAN(RADIANS(AE2)))))/3600</f>
        <v>3.1126261796899685E-3</v>
      </c>
      <c r="AG2" s="9">
        <f>AE2+AF2</f>
        <v>-61.652247326185439</v>
      </c>
      <c r="AH2" s="9">
        <f>IF(AC2&gt;0,MOD(DEGREES(ACOS(((SIN(RADIANS(A2))*COS(RADIANS(AD2)))-SIN(RADIANS(T2)))/(COS(RADIANS(A2))*SIN(RADIANS(AD2)))))+180,360),MOD(540-DEGREES(ACOS(((SIN(RADIANS(A2))*COS(RADIANS(AD2)))-SIN(RADIANS(T2)))/(COS(RADIANS(#REF!))*SIN(RADIANS(AD2))))),360))</f>
        <v>356.81019044967275</v>
      </c>
    </row>
    <row r="3" spans="1:34" x14ac:dyDescent="0.25">
      <c r="A3" s="15">
        <v>35</v>
      </c>
      <c r="B3" s="15">
        <v>-106</v>
      </c>
      <c r="C3" s="3">
        <v>-7</v>
      </c>
      <c r="D3" s="2">
        <v>41318</v>
      </c>
      <c r="E3" s="7">
        <v>0</v>
      </c>
      <c r="F3" s="9">
        <f>D3+2415018.5+E3-C3/24</f>
        <v>2456336.7916666665</v>
      </c>
      <c r="G3" s="9">
        <f>(F3-2451545)/36525</f>
        <v>0.13119210586355953</v>
      </c>
      <c r="H3" s="9"/>
      <c r="I3" s="9">
        <f>MOD(280.46646+G3*(36000.76983 + G3*0.0003032),360)</f>
        <v>323.48327192548641</v>
      </c>
      <c r="J3" s="9">
        <f>357.52911+G3*(35999.05029 - 0.0001537*G3)</f>
        <v>5080.3203239878967</v>
      </c>
      <c r="K3" s="9">
        <f>0.016708634-G3*(0.000042037+0.0000001267*G3)</f>
        <v>1.6703116896765405E-2</v>
      </c>
      <c r="L3" s="9">
        <f>SIN(RADIANS(J3))*(1.914602-G3*(0.004817+0.000014*G3))+SIN(RADIANS(2*J3))*(0.019993-0.000101*G3)+SIN(RADIANS(3*J3))*0.000289</f>
        <v>1.2584154229669602</v>
      </c>
      <c r="M3" s="9">
        <f>I3+L3</f>
        <v>324.74168734845335</v>
      </c>
      <c r="N3" s="9">
        <f>J3+L3</f>
        <v>5081.5787394108638</v>
      </c>
      <c r="O3" s="9">
        <f>(1.000001018*(1-K3*K3))/(1+K3*COS(RADIANS(N3)))</f>
        <v>0.98738497120017499</v>
      </c>
      <c r="P3" s="9">
        <f>M3-0.00569-0.00478*SIN(RADIANS(125.04-1934.136*G3))</f>
        <v>324.73972762975433</v>
      </c>
      <c r="Q3" s="9">
        <f>23+(26+((21.448-G3*(46.815+G3*(0.00059-G3*0.001813))))/60)/60</f>
        <v>23.437585065417512</v>
      </c>
      <c r="R3" s="9">
        <f>Q3+0.00256*COS(RADIANS(125.04-1934.136*G3))</f>
        <v>23.435984326538591</v>
      </c>
      <c r="S3" s="9">
        <f>DEGREES(ATAN2(COS(RADIANS(P3)),COS(RADIANS(R3))*SIN(RADIANS(P3))))</f>
        <v>-32.970471677751632</v>
      </c>
      <c r="T3" s="9">
        <f>DEGREES(ASIN(SIN(RADIANS(R3))*SIN(RADIANS(P3))))</f>
        <v>-13.273690370312794</v>
      </c>
      <c r="U3" s="9">
        <f>TAN(RADIANS(R3/2))*TAN(RADIANS(R3/2))</f>
        <v>4.3022042322988369E-2</v>
      </c>
      <c r="V3" s="9">
        <f>4*DEGREES(U3*SIN(2*RADIANS(I3))-2*K3*SIN(RADIANS(J3))+4*K3*U3*SIN(RADIANS(J3))*COS(2*RADIANS(I3))-0.5*U3*U3*SIN(4*RADIANS(I3))-1.25*K3*K3*SIN(2*RADIANS(J3)))</f>
        <v>-14.220838289000575</v>
      </c>
      <c r="W3" s="9">
        <f>DEGREES(ACOS(COS(RADIANS(90.833))/(COS(RADIANS(A3))*COS(RADIANS(T3)))-TAN(RADIANS(A3))*TAN(RADIANS(T3))))</f>
        <v>81.549916634555743</v>
      </c>
      <c r="X3" s="4">
        <f>(720-4*B3-V3+C3*60)/1440</f>
        <v>0.51265335992291705</v>
      </c>
      <c r="Y3" s="5">
        <f>X3-W3*4/1440</f>
        <v>0.2861258137158178</v>
      </c>
      <c r="Z3" s="5">
        <f>X3+W3*4/1440</f>
        <v>0.7391809061300163</v>
      </c>
      <c r="AA3" s="9">
        <f>8*W3</f>
        <v>652.39933307644594</v>
      </c>
      <c r="AB3" s="9">
        <f>MOD(E3*1440+V3+4*B3-60*C3,1440)</f>
        <v>1421.7791617109995</v>
      </c>
      <c r="AC3" s="9">
        <f>IF(AB3/4&lt;0,AB3/4+180,AB3/4-180)</f>
        <v>175.44479042774987</v>
      </c>
      <c r="AD3" s="9">
        <f>DEGREES(ACOS(SIN(RADIANS(A3))*SIN(RADIANS(T3))+COS(RADIANS(A3))*COS(RADIANS(T3))*COS(RADIANS(AC3))))</f>
        <v>157.88716591738623</v>
      </c>
      <c r="AE3" s="9">
        <f>90-AD3</f>
        <v>-67.887165917386227</v>
      </c>
      <c r="AF3" s="9">
        <f>IF(AE3&gt;85,0,IF(AE3&gt;5,58.1/TAN(RADIANS(AE3))-0.07/POWER(TAN(RADIANS(AE3)),3)+0.000086/POWER(TAN(RADIANS(AE3)),5),IF(AE3&gt;-0.575,1735+AE3*(-518.2+AE3*(103.4+AE3*(-12.79+AE3*0.711))),-20.772/TAN(RADIANS(AE3)))))/3600</f>
        <v>2.3444597441887303E-3</v>
      </c>
      <c r="AG3" s="9">
        <f>AE3+AF3</f>
        <v>-67.884821457642033</v>
      </c>
      <c r="AH3" s="9">
        <f>IF(AC3&gt;0,MOD(DEGREES(ACOS(((SIN(RADIANS(A3))*COS(RADIANS(AD3)))-SIN(RADIANS(T3)))/(COS(RADIANS(A3))*SIN(RADIANS(AD3)))))+180,360),MOD(540-DEGREES(ACOS(((SIN(RADIANS(A3))*COS(RADIANS(AD3)))-SIN(RADIANS(T3)))/(COS(RADIANS(#REF!))*SIN(RADIANS(AD3))))),360))</f>
        <v>348.15037466946842</v>
      </c>
    </row>
    <row r="4" spans="1:34" x14ac:dyDescent="0.25">
      <c r="A4" s="15">
        <v>61</v>
      </c>
      <c r="B4" s="15">
        <v>-149</v>
      </c>
      <c r="C4" s="3">
        <v>-9</v>
      </c>
      <c r="D4" s="2">
        <v>41318</v>
      </c>
      <c r="E4" s="7">
        <v>0</v>
      </c>
      <c r="F4" s="9">
        <f t="shared" ref="F4:F40" si="0">D4+2415018.5+E4-C4/24</f>
        <v>2456336.875</v>
      </c>
      <c r="G4" s="9">
        <f t="shared" ref="G4:G40" si="1">(F4-2451545)/36525</f>
        <v>0.13119438740588638</v>
      </c>
      <c r="H4" s="9"/>
      <c r="I4" s="9">
        <f t="shared" ref="I4:I40" si="2">MOD(280.46646+G4*(36000.76983 + G4*0.0003032),360)</f>
        <v>323.56540920583393</v>
      </c>
      <c r="J4" s="9">
        <f t="shared" ref="J4:J40" si="3">357.52911+G4*(35999.05029 - 0.0001537*G4)</f>
        <v>5080.4024573447678</v>
      </c>
      <c r="K4" s="9">
        <f t="shared" ref="K4:K40" si="4">0.016708634-G4*(0.000042037+0.0000001267*G4)</f>
        <v>1.6703116800780363E-2</v>
      </c>
      <c r="L4" s="9">
        <f t="shared" ref="L4:L40" si="5">SIN(RADIANS(J4))*(1.914602-G4*(0.004817+0.000014*G4))+SIN(RADIANS(2*J4))*(0.019993-0.000101*G4)+SIN(RADIANS(3*J4))*0.000289</f>
        <v>1.2605146165663346</v>
      </c>
      <c r="M4" s="9">
        <f t="shared" ref="M4:M40" si="6">I4+L4</f>
        <v>324.82592382240028</v>
      </c>
      <c r="N4" s="9">
        <f t="shared" ref="N4:N40" si="7">J4+L4</f>
        <v>5081.6629719613338</v>
      </c>
      <c r="O4" s="9">
        <f t="shared" ref="O4:O40" si="8">(1.000001018*(1-K4*K4))/(1+K4*COS(RADIANS(N4)))</f>
        <v>0.987400876994456</v>
      </c>
      <c r="P4" s="9">
        <f t="shared" ref="P4:P40" si="9">M4-0.00569-0.00478*SIN(RADIANS(125.04-1934.136*G4))</f>
        <v>324.82396387349229</v>
      </c>
      <c r="Q4" s="9">
        <f t="shared" ref="Q4:Q40" si="10">23+(26+((21.448-G4*(46.815+G4*(0.00059-G4*0.001813))))/60)/60</f>
        <v>23.437585035747915</v>
      </c>
      <c r="R4" s="9">
        <f t="shared" ref="R4:R40" si="11">Q4+0.00256*COS(RADIANS(125.04-1934.136*G4))</f>
        <v>23.435984143006362</v>
      </c>
      <c r="S4" s="9">
        <f t="shared" ref="S4:S40" si="12">DEGREES(ATAN2(COS(RADIANS(P4)),COS(RADIANS(R4))*SIN(RADIANS(P4))))</f>
        <v>-32.88889284638546</v>
      </c>
      <c r="T4" s="9">
        <f t="shared" ref="T4:T40" si="13">DEGREES(ASIN(SIN(RADIANS(R4))*SIN(RADIANS(P4))))</f>
        <v>-13.245570093284808</v>
      </c>
      <c r="U4" s="9">
        <f t="shared" ref="U4:U40" si="14">TAN(RADIANS(R4/2))*TAN(RADIANS(R4/2))</f>
        <v>4.3022041629995587E-2</v>
      </c>
      <c r="V4" s="9">
        <f t="shared" ref="V4:V40" si="15">4*DEGREES(U4*SIN(2*RADIANS(I4))-2*K4*SIN(RADIANS(J4))+4*K4*U4*SIN(RADIANS(J4))*COS(2*RADIANS(I4))-0.5*U4*U4*SIN(4*RADIANS(I4))-1.25*K4*K4*SIN(2*RADIANS(J4)))</f>
        <v>-14.218562026146421</v>
      </c>
      <c r="W4" s="9">
        <f t="shared" ref="W4:W40" si="16">DEGREES(ACOS(COS(RADIANS(90.833))/(COS(RADIANS(A4))*COS(RADIANS(T4)))-TAN(RADIANS(A4))*TAN(RADIANS(T4))))</f>
        <v>66.806171957361343</v>
      </c>
      <c r="X4" s="4">
        <f t="shared" ref="X4:X40" si="17">(720-4*B4-V4+C4*60)/1440</f>
        <v>0.54876289029593495</v>
      </c>
      <c r="Y4" s="5">
        <f t="shared" ref="Y4:Y40" si="18">X4-W4*4/1440</f>
        <v>0.36319019041437567</v>
      </c>
      <c r="Z4" s="5">
        <f t="shared" ref="Z4:Z40" si="19">X4+W4*4/1440</f>
        <v>0.73433559017749417</v>
      </c>
      <c r="AA4" s="9">
        <f t="shared" ref="AA4:AA40" si="20">8*W4</f>
        <v>534.44937565889074</v>
      </c>
      <c r="AB4" s="9">
        <f t="shared" ref="AB4:AB40" si="21">MOD(E4*1440+V4+4*B4-60*C4,1440)</f>
        <v>1369.7814379738536</v>
      </c>
      <c r="AC4" s="9">
        <f t="shared" ref="AC4:AC40" si="22">IF(AB4/4&lt;0,AB4/4+180,AB4/4-180)</f>
        <v>162.4453594934634</v>
      </c>
      <c r="AD4" s="9">
        <f t="shared" ref="AD4:AD40" si="23">DEGREES(ACOS(SIN(RADIANS(A4))*SIN(RADIANS(T4))+COS(RADIANS(A4))*COS(RADIANS(T4))*COS(RADIANS(AC4))))</f>
        <v>130.56667586459261</v>
      </c>
      <c r="AE4" s="9">
        <f t="shared" ref="AE4:AE40" si="24">90-AD4</f>
        <v>-40.566675864592611</v>
      </c>
      <c r="AF4" s="9">
        <f t="shared" ref="AF4:AF40" si="25">IF(AE4&gt;85,0,IF(AE4&gt;5,58.1/TAN(RADIANS(AE4))-0.07/POWER(TAN(RADIANS(AE4)),3)+0.000086/POWER(TAN(RADIANS(AE4)),5),IF(AE4&gt;-0.575,1735+AE4*(-518.2+AE4*(103.4+AE4*(-12.79+AE4*0.711))),-20.772/TAN(RADIANS(AE4)))))/3600</f>
        <v>6.7399040195376576E-3</v>
      </c>
      <c r="AG4" s="9">
        <f t="shared" ref="AG4:AG40" si="26">AE4+AF4</f>
        <v>-40.559935960573071</v>
      </c>
      <c r="AH4" s="9">
        <f>IF(AC4&gt;0,MOD(DEGREES(ACOS(((SIN(RADIANS(A4))*COS(RADIANS(AD4)))-SIN(RADIANS(T4)))/(COS(RADIANS(A4))*SIN(RADIANS(AD4)))))+180,360),MOD(540-DEGREES(ACOS(((SIN(RADIANS(A4))*COS(RADIANS(AD4)))-SIN(RADIANS(T4)))/(COS(RADIANS(#REF!))*SIN(RADIANS(AD4))))),360))</f>
        <v>337.26419358991586</v>
      </c>
    </row>
    <row r="5" spans="1:34" x14ac:dyDescent="0.25">
      <c r="A5" s="15">
        <v>33</v>
      </c>
      <c r="B5" s="15">
        <v>-84</v>
      </c>
      <c r="C5" s="3">
        <v>-5</v>
      </c>
      <c r="D5" s="2">
        <v>41318</v>
      </c>
      <c r="E5" s="7">
        <v>0</v>
      </c>
      <c r="F5" s="9">
        <f t="shared" si="0"/>
        <v>2456336.7083333335</v>
      </c>
      <c r="G5" s="9">
        <f t="shared" si="1"/>
        <v>0.1311898243212454</v>
      </c>
      <c r="H5" s="9"/>
      <c r="I5" s="9">
        <f t="shared" si="2"/>
        <v>323.40113464559727</v>
      </c>
      <c r="J5" s="9">
        <f t="shared" si="3"/>
        <v>5080.2381906314831</v>
      </c>
      <c r="K5" s="9">
        <f t="shared" si="4"/>
        <v>1.6703116992750448E-2</v>
      </c>
      <c r="L5" s="9">
        <f t="shared" si="5"/>
        <v>1.2563135178143203</v>
      </c>
      <c r="M5" s="9">
        <f t="shared" si="6"/>
        <v>324.65744816341157</v>
      </c>
      <c r="N5" s="9">
        <f t="shared" si="7"/>
        <v>5081.4945041492974</v>
      </c>
      <c r="O5" s="9">
        <f t="shared" si="8"/>
        <v>0.98736909174165111</v>
      </c>
      <c r="P5" s="9">
        <f t="shared" si="9"/>
        <v>324.65548867489935</v>
      </c>
      <c r="Q5" s="9">
        <f t="shared" si="10"/>
        <v>23.437585095087105</v>
      </c>
      <c r="R5" s="9">
        <f t="shared" si="11"/>
        <v>23.43598451008031</v>
      </c>
      <c r="S5" s="9">
        <f t="shared" si="12"/>
        <v>-33.052072019360743</v>
      </c>
      <c r="T5" s="9">
        <f t="shared" si="13"/>
        <v>-13.301785588848746</v>
      </c>
      <c r="U5" s="9">
        <f t="shared" si="14"/>
        <v>4.3022043016016968E-2</v>
      </c>
      <c r="V5" s="9">
        <f t="shared" si="15"/>
        <v>-14.223027421064808</v>
      </c>
      <c r="W5" s="9">
        <f t="shared" si="16"/>
        <v>82.199612941847249</v>
      </c>
      <c r="X5" s="4">
        <f t="shared" si="17"/>
        <v>0.53487710237573949</v>
      </c>
      <c r="Y5" s="5">
        <f t="shared" si="18"/>
        <v>0.30654484420394157</v>
      </c>
      <c r="Z5" s="5">
        <f t="shared" si="19"/>
        <v>0.76320936054753741</v>
      </c>
      <c r="AA5" s="9">
        <f t="shared" si="20"/>
        <v>657.59690353477799</v>
      </c>
      <c r="AB5" s="9">
        <f t="shared" si="21"/>
        <v>1389.7769725789353</v>
      </c>
      <c r="AC5" s="9">
        <f t="shared" si="22"/>
        <v>167.44424314473383</v>
      </c>
      <c r="AD5" s="9">
        <f t="shared" si="23"/>
        <v>157.21465903798006</v>
      </c>
      <c r="AE5" s="9">
        <f t="shared" si="24"/>
        <v>-67.214659037980056</v>
      </c>
      <c r="AF5" s="9">
        <f t="shared" si="25"/>
        <v>2.4237477442092025E-3</v>
      </c>
      <c r="AG5" s="9">
        <f t="shared" si="26"/>
        <v>-67.212235290235853</v>
      </c>
      <c r="AH5" s="9">
        <f>IF(AC5&gt;0,MOD(DEGREES(ACOS(((SIN(RADIANS(A5))*COS(RADIANS(AD5)))-SIN(RADIANS(T5)))/(COS(RADIANS(A5))*SIN(RADIANS(AD5)))))+180,360),MOD(540-DEGREES(ACOS(((SIN(RADIANS(A5))*COS(RADIANS(AD5)))-SIN(RADIANS(T5)))/(COS(RADIANS(#REF!))*SIN(RADIANS(AD5))))),360))</f>
        <v>326.88884152667777</v>
      </c>
    </row>
    <row r="6" spans="1:34" x14ac:dyDescent="0.25">
      <c r="A6" s="15">
        <v>30</v>
      </c>
      <c r="B6" s="15">
        <v>-97</v>
      </c>
      <c r="C6" s="3">
        <v>-6</v>
      </c>
      <c r="D6" s="2">
        <v>41318</v>
      </c>
      <c r="E6" s="7">
        <v>0</v>
      </c>
      <c r="F6" s="9">
        <f t="shared" si="0"/>
        <v>2456336.75</v>
      </c>
      <c r="G6" s="9">
        <f t="shared" si="1"/>
        <v>0.13119096509240247</v>
      </c>
      <c r="H6" s="9"/>
      <c r="I6" s="9">
        <f t="shared" si="2"/>
        <v>323.44220328554093</v>
      </c>
      <c r="J6" s="9">
        <f t="shared" si="3"/>
        <v>5080.2792573096904</v>
      </c>
      <c r="K6" s="9">
        <f t="shared" si="4"/>
        <v>1.6703116944757929E-2</v>
      </c>
      <c r="L6" s="9">
        <f t="shared" si="5"/>
        <v>1.257364809063499</v>
      </c>
      <c r="M6" s="9">
        <f t="shared" si="6"/>
        <v>324.69956809460444</v>
      </c>
      <c r="N6" s="9">
        <f t="shared" si="7"/>
        <v>5081.5366221187542</v>
      </c>
      <c r="O6" s="9">
        <f t="shared" si="8"/>
        <v>0.98737702817675499</v>
      </c>
      <c r="P6" s="9">
        <f t="shared" si="9"/>
        <v>324.69760849100157</v>
      </c>
      <c r="Q6" s="9">
        <f t="shared" si="10"/>
        <v>23.437585080252308</v>
      </c>
      <c r="R6" s="9">
        <f t="shared" si="11"/>
        <v>23.435984418308262</v>
      </c>
      <c r="S6" s="9">
        <f t="shared" si="12"/>
        <v>-33.011269158096972</v>
      </c>
      <c r="T6" s="9">
        <f t="shared" si="13"/>
        <v>-13.287741116058582</v>
      </c>
      <c r="U6" s="9">
        <f t="shared" si="14"/>
        <v>4.3022042669498189E-2</v>
      </c>
      <c r="V6" s="9">
        <f t="shared" si="15"/>
        <v>-14.221943752995639</v>
      </c>
      <c r="W6" s="9">
        <f t="shared" si="16"/>
        <v>83.15980845877381</v>
      </c>
      <c r="X6" s="4">
        <f t="shared" si="17"/>
        <v>0.52932079427291368</v>
      </c>
      <c r="Y6" s="5">
        <f t="shared" si="18"/>
        <v>0.2983213263318753</v>
      </c>
      <c r="Z6" s="5">
        <f t="shared" si="19"/>
        <v>0.76032026221395199</v>
      </c>
      <c r="AA6" s="9">
        <f t="shared" si="20"/>
        <v>665.27846767019048</v>
      </c>
      <c r="AB6" s="9">
        <f t="shared" si="21"/>
        <v>1397.7780562470043</v>
      </c>
      <c r="AC6" s="9">
        <f t="shared" si="22"/>
        <v>169.44451406175108</v>
      </c>
      <c r="AD6" s="9">
        <f t="shared" si="23"/>
        <v>160.64762348305609</v>
      </c>
      <c r="AE6" s="9">
        <f t="shared" si="24"/>
        <v>-70.647623483056094</v>
      </c>
      <c r="AF6" s="9">
        <f t="shared" si="25"/>
        <v>2.0265486231879522E-3</v>
      </c>
      <c r="AG6" s="9">
        <f t="shared" si="26"/>
        <v>-70.645596934432902</v>
      </c>
      <c r="AH6" s="9">
        <f>IF(AC6&gt;0,MOD(DEGREES(ACOS(((SIN(RADIANS(A6))*COS(RADIANS(AD6)))-SIN(RADIANS(T6)))/(COS(RADIANS(A6))*SIN(RADIANS(AD6)))))+180,360),MOD(540-DEGREES(ACOS(((SIN(RADIANS(A6))*COS(RADIANS(AD6)))-SIN(RADIANS(T6)))/(COS(RADIANS(#REF!))*SIN(RADIANS(AD6))))),360))</f>
        <v>327.4518912078056</v>
      </c>
    </row>
    <row r="7" spans="1:34" x14ac:dyDescent="0.25">
      <c r="A7" s="15">
        <v>33</v>
      </c>
      <c r="B7" s="15">
        <v>-86</v>
      </c>
      <c r="C7" s="3">
        <v>-6</v>
      </c>
      <c r="D7" s="2">
        <v>41318</v>
      </c>
      <c r="E7" s="7">
        <v>0</v>
      </c>
      <c r="F7" s="9">
        <f t="shared" si="0"/>
        <v>2456336.75</v>
      </c>
      <c r="G7" s="9">
        <f t="shared" si="1"/>
        <v>0.13119096509240247</v>
      </c>
      <c r="H7" s="9"/>
      <c r="I7" s="9">
        <f t="shared" si="2"/>
        <v>323.44220328554093</v>
      </c>
      <c r="J7" s="9">
        <f t="shared" si="3"/>
        <v>5080.2792573096904</v>
      </c>
      <c r="K7" s="9">
        <f t="shared" si="4"/>
        <v>1.6703116944757929E-2</v>
      </c>
      <c r="L7" s="9">
        <f t="shared" si="5"/>
        <v>1.257364809063499</v>
      </c>
      <c r="M7" s="9">
        <f t="shared" si="6"/>
        <v>324.69956809460444</v>
      </c>
      <c r="N7" s="9">
        <f t="shared" si="7"/>
        <v>5081.5366221187542</v>
      </c>
      <c r="O7" s="9">
        <f t="shared" si="8"/>
        <v>0.98737702817675499</v>
      </c>
      <c r="P7" s="9">
        <f t="shared" si="9"/>
        <v>324.69760849100157</v>
      </c>
      <c r="Q7" s="9">
        <f t="shared" si="10"/>
        <v>23.437585080252308</v>
      </c>
      <c r="R7" s="9">
        <f t="shared" si="11"/>
        <v>23.435984418308262</v>
      </c>
      <c r="S7" s="9">
        <f t="shared" si="12"/>
        <v>-33.011269158096972</v>
      </c>
      <c r="T7" s="9">
        <f t="shared" si="13"/>
        <v>-13.287741116058582</v>
      </c>
      <c r="U7" s="9">
        <f t="shared" si="14"/>
        <v>4.3022042669498189E-2</v>
      </c>
      <c r="V7" s="9">
        <f t="shared" si="15"/>
        <v>-14.221943752995639</v>
      </c>
      <c r="W7" s="9">
        <f t="shared" si="16"/>
        <v>82.209272936452649</v>
      </c>
      <c r="X7" s="4">
        <f t="shared" si="17"/>
        <v>0.49876523871735812</v>
      </c>
      <c r="Y7" s="5">
        <f t="shared" si="18"/>
        <v>0.2704061472272119</v>
      </c>
      <c r="Z7" s="5">
        <f t="shared" si="19"/>
        <v>0.72712433020750433</v>
      </c>
      <c r="AA7" s="9">
        <f t="shared" si="20"/>
        <v>657.67418349162119</v>
      </c>
      <c r="AB7" s="9">
        <f t="shared" si="21"/>
        <v>1.7780562470043719</v>
      </c>
      <c r="AC7" s="9">
        <f t="shared" si="22"/>
        <v>-179.55548593824892</v>
      </c>
      <c r="AD7" s="9">
        <f t="shared" si="23"/>
        <v>160.28356890733207</v>
      </c>
      <c r="AE7" s="9">
        <f t="shared" si="24"/>
        <v>-70.283568907332068</v>
      </c>
      <c r="AF7" s="9">
        <f t="shared" si="25"/>
        <v>2.0678261294604251E-3</v>
      </c>
      <c r="AG7" s="9">
        <f t="shared" si="26"/>
        <v>-70.281501081202606</v>
      </c>
      <c r="AH7" s="9" t="e">
        <f>IF(AC7&gt;0,MOD(DEGREES(ACOS(((SIN(RADIANS(A7))*COS(RADIANS(AD7)))-SIN(RADIANS(T7)))/(COS(RADIANS(A7))*SIN(RADIANS(AD7)))))+180,360),MOD(540-DEGREES(ACOS(((SIN(RADIANS(A7))*COS(RADIANS(AD7)))-SIN(RADIANS(T7)))/(COS(RADIANS(#REF!))*SIN(RADIANS(AD7))))),360))</f>
        <v>#REF!</v>
      </c>
    </row>
    <row r="8" spans="1:34" x14ac:dyDescent="0.25">
      <c r="A8" s="15">
        <v>46</v>
      </c>
      <c r="B8" s="15">
        <v>-100</v>
      </c>
      <c r="C8" s="3">
        <v>-6</v>
      </c>
      <c r="D8" s="2">
        <v>41318</v>
      </c>
      <c r="E8" s="7">
        <v>0</v>
      </c>
      <c r="F8" s="9">
        <f t="shared" si="0"/>
        <v>2456336.75</v>
      </c>
      <c r="G8" s="9">
        <f t="shared" si="1"/>
        <v>0.13119096509240247</v>
      </c>
      <c r="H8" s="9"/>
      <c r="I8" s="9">
        <f t="shared" si="2"/>
        <v>323.44220328554093</v>
      </c>
      <c r="J8" s="9">
        <f t="shared" si="3"/>
        <v>5080.2792573096904</v>
      </c>
      <c r="K8" s="9">
        <f t="shared" si="4"/>
        <v>1.6703116944757929E-2</v>
      </c>
      <c r="L8" s="9">
        <f t="shared" si="5"/>
        <v>1.257364809063499</v>
      </c>
      <c r="M8" s="9">
        <f t="shared" si="6"/>
        <v>324.69956809460444</v>
      </c>
      <c r="N8" s="9">
        <f t="shared" si="7"/>
        <v>5081.5366221187542</v>
      </c>
      <c r="O8" s="9">
        <f t="shared" si="8"/>
        <v>0.98737702817675499</v>
      </c>
      <c r="P8" s="9">
        <f t="shared" si="9"/>
        <v>324.69760849100157</v>
      </c>
      <c r="Q8" s="9">
        <f t="shared" si="10"/>
        <v>23.437585080252308</v>
      </c>
      <c r="R8" s="9">
        <f t="shared" si="11"/>
        <v>23.435984418308262</v>
      </c>
      <c r="S8" s="9">
        <f t="shared" si="12"/>
        <v>-33.011269158096972</v>
      </c>
      <c r="T8" s="9">
        <f t="shared" si="13"/>
        <v>-13.287741116058582</v>
      </c>
      <c r="U8" s="9">
        <f t="shared" si="14"/>
        <v>4.3022042669498189E-2</v>
      </c>
      <c r="V8" s="9">
        <f t="shared" si="15"/>
        <v>-14.221943752995639</v>
      </c>
      <c r="W8" s="9">
        <f t="shared" si="16"/>
        <v>77.11170542152442</v>
      </c>
      <c r="X8" s="4">
        <f t="shared" si="17"/>
        <v>0.53765412760624698</v>
      </c>
      <c r="Y8" s="5">
        <f t="shared" si="18"/>
        <v>0.32345494587979029</v>
      </c>
      <c r="Z8" s="5">
        <f t="shared" si="19"/>
        <v>0.75185330933270367</v>
      </c>
      <c r="AA8" s="9">
        <f t="shared" si="20"/>
        <v>616.89364337219536</v>
      </c>
      <c r="AB8" s="9">
        <f t="shared" si="21"/>
        <v>1385.7780562470043</v>
      </c>
      <c r="AC8" s="9">
        <f t="shared" si="22"/>
        <v>166.44451406175108</v>
      </c>
      <c r="AD8" s="9">
        <f t="shared" si="23"/>
        <v>145.34212936452786</v>
      </c>
      <c r="AE8" s="9">
        <f t="shared" si="24"/>
        <v>-55.342129364527864</v>
      </c>
      <c r="AF8" s="9">
        <f t="shared" si="25"/>
        <v>3.9890637537583493E-3</v>
      </c>
      <c r="AG8" s="9">
        <f t="shared" si="26"/>
        <v>-55.338140300774107</v>
      </c>
      <c r="AH8" s="9">
        <f>IF(AC8&gt;0,MOD(DEGREES(ACOS(((SIN(RADIANS(A8))*COS(RADIANS(AD8)))-SIN(RADIANS(T8)))/(COS(RADIANS(A8))*SIN(RADIANS(AD8)))))+180,360),MOD(540-DEGREES(ACOS(((SIN(RADIANS(A8))*COS(RADIANS(AD8)))-SIN(RADIANS(T8)))/(COS(RADIANS(#REF!))*SIN(RADIANS(AD8))))),360))</f>
        <v>336.35122926711495</v>
      </c>
    </row>
    <row r="9" spans="1:34" x14ac:dyDescent="0.25">
      <c r="A9" s="15">
        <v>42</v>
      </c>
      <c r="B9" s="15">
        <v>-71</v>
      </c>
      <c r="C9" s="3">
        <v>-5</v>
      </c>
      <c r="D9" s="2">
        <v>41318</v>
      </c>
      <c r="E9" s="7">
        <v>0</v>
      </c>
      <c r="F9" s="9">
        <f t="shared" si="0"/>
        <v>2456336.7083333335</v>
      </c>
      <c r="G9" s="9">
        <f t="shared" si="1"/>
        <v>0.1311898243212454</v>
      </c>
      <c r="H9" s="9"/>
      <c r="I9" s="9">
        <f t="shared" si="2"/>
        <v>323.40113464559727</v>
      </c>
      <c r="J9" s="9">
        <f t="shared" si="3"/>
        <v>5080.2381906314831</v>
      </c>
      <c r="K9" s="9">
        <f t="shared" si="4"/>
        <v>1.6703116992750448E-2</v>
      </c>
      <c r="L9" s="9">
        <f t="shared" si="5"/>
        <v>1.2563135178143203</v>
      </c>
      <c r="M9" s="9">
        <f t="shared" si="6"/>
        <v>324.65744816341157</v>
      </c>
      <c r="N9" s="9">
        <f t="shared" si="7"/>
        <v>5081.4945041492974</v>
      </c>
      <c r="O9" s="9">
        <f t="shared" si="8"/>
        <v>0.98736909174165111</v>
      </c>
      <c r="P9" s="9">
        <f t="shared" si="9"/>
        <v>324.65548867489935</v>
      </c>
      <c r="Q9" s="9">
        <f t="shared" si="10"/>
        <v>23.437585095087105</v>
      </c>
      <c r="R9" s="9">
        <f t="shared" si="11"/>
        <v>23.43598451008031</v>
      </c>
      <c r="S9" s="9">
        <f t="shared" si="12"/>
        <v>-33.052072019360743</v>
      </c>
      <c r="T9" s="9">
        <f t="shared" si="13"/>
        <v>-13.301785588848746</v>
      </c>
      <c r="U9" s="9">
        <f t="shared" si="14"/>
        <v>4.3022043016016968E-2</v>
      </c>
      <c r="V9" s="9">
        <f t="shared" si="15"/>
        <v>-14.223027421064808</v>
      </c>
      <c r="W9" s="9">
        <f t="shared" si="16"/>
        <v>78.885289715506417</v>
      </c>
      <c r="X9" s="4">
        <f t="shared" si="17"/>
        <v>0.49876599126462834</v>
      </c>
      <c r="Y9" s="5">
        <f t="shared" si="18"/>
        <v>0.27964018649933275</v>
      </c>
      <c r="Z9" s="5">
        <f t="shared" si="19"/>
        <v>0.71789179602992392</v>
      </c>
      <c r="AA9" s="9">
        <f t="shared" si="20"/>
        <v>631.08231772405134</v>
      </c>
      <c r="AB9" s="9">
        <f t="shared" si="21"/>
        <v>1.7769725789352151</v>
      </c>
      <c r="AC9" s="9">
        <f t="shared" si="22"/>
        <v>-179.5557568552662</v>
      </c>
      <c r="AD9" s="9">
        <f t="shared" si="23"/>
        <v>151.29919192937072</v>
      </c>
      <c r="AE9" s="9">
        <f t="shared" si="24"/>
        <v>-61.299191929370721</v>
      </c>
      <c r="AF9" s="9">
        <f t="shared" si="25"/>
        <v>3.1590884969110592E-3</v>
      </c>
      <c r="AG9" s="9">
        <f t="shared" si="26"/>
        <v>-61.296032840873814</v>
      </c>
      <c r="AH9" s="9" t="e">
        <f>IF(AC9&gt;0,MOD(DEGREES(ACOS(((SIN(RADIANS(A9))*COS(RADIANS(AD9)))-SIN(RADIANS(T9)))/(COS(RADIANS(A9))*SIN(RADIANS(AD9)))))+180,360),MOD(540-DEGREES(ACOS(((SIN(RADIANS(A9))*COS(RADIANS(AD9)))-SIN(RADIANS(T9)))/(COS(RADIANS(#REF!))*SIN(RADIANS(AD9))))),360))</f>
        <v>#REF!</v>
      </c>
    </row>
    <row r="10" spans="1:34" x14ac:dyDescent="0.25">
      <c r="A10" s="15">
        <v>40</v>
      </c>
      <c r="B10" s="15">
        <v>-105</v>
      </c>
      <c r="C10" s="3">
        <v>-7</v>
      </c>
      <c r="D10" s="2">
        <v>41318</v>
      </c>
      <c r="E10" s="7">
        <v>0</v>
      </c>
      <c r="F10" s="9">
        <f t="shared" si="0"/>
        <v>2456336.7916666665</v>
      </c>
      <c r="G10" s="9">
        <f t="shared" si="1"/>
        <v>0.13119210586355953</v>
      </c>
      <c r="H10" s="9"/>
      <c r="I10" s="9">
        <f t="shared" si="2"/>
        <v>323.48327192548641</v>
      </c>
      <c r="J10" s="9">
        <f t="shared" si="3"/>
        <v>5080.3203239878967</v>
      </c>
      <c r="K10" s="9">
        <f t="shared" si="4"/>
        <v>1.6703116896765405E-2</v>
      </c>
      <c r="L10" s="9">
        <f t="shared" si="5"/>
        <v>1.2584154229669602</v>
      </c>
      <c r="M10" s="9">
        <f t="shared" si="6"/>
        <v>324.74168734845335</v>
      </c>
      <c r="N10" s="9">
        <f t="shared" si="7"/>
        <v>5081.5787394108638</v>
      </c>
      <c r="O10" s="9">
        <f t="shared" si="8"/>
        <v>0.98738497120017499</v>
      </c>
      <c r="P10" s="9">
        <f t="shared" si="9"/>
        <v>324.73972762975433</v>
      </c>
      <c r="Q10" s="9">
        <f t="shared" si="10"/>
        <v>23.437585065417512</v>
      </c>
      <c r="R10" s="9">
        <f t="shared" si="11"/>
        <v>23.435984326538591</v>
      </c>
      <c r="S10" s="9">
        <f t="shared" si="12"/>
        <v>-32.970471677751632</v>
      </c>
      <c r="T10" s="9">
        <f t="shared" si="13"/>
        <v>-13.273690370312794</v>
      </c>
      <c r="U10" s="9">
        <f t="shared" si="14"/>
        <v>4.3022042322988369E-2</v>
      </c>
      <c r="V10" s="9">
        <f t="shared" si="15"/>
        <v>-14.220838289000575</v>
      </c>
      <c r="W10" s="9">
        <f t="shared" si="16"/>
        <v>79.720573777355028</v>
      </c>
      <c r="X10" s="4">
        <f t="shared" si="17"/>
        <v>0.50987558214513928</v>
      </c>
      <c r="Y10" s="5">
        <f t="shared" si="18"/>
        <v>0.28842954387470865</v>
      </c>
      <c r="Z10" s="5">
        <f t="shared" si="19"/>
        <v>0.73132162041556992</v>
      </c>
      <c r="AA10" s="9">
        <f t="shared" si="20"/>
        <v>637.76459021884023</v>
      </c>
      <c r="AB10" s="9">
        <f t="shared" si="21"/>
        <v>1425.7791617109995</v>
      </c>
      <c r="AC10" s="9">
        <f t="shared" si="22"/>
        <v>176.44479042774987</v>
      </c>
      <c r="AD10" s="9">
        <f t="shared" si="23"/>
        <v>153.09146350497937</v>
      </c>
      <c r="AE10" s="9">
        <f t="shared" si="24"/>
        <v>-63.091463504979373</v>
      </c>
      <c r="AF10" s="9">
        <f t="shared" si="25"/>
        <v>2.9283690922487699E-3</v>
      </c>
      <c r="AG10" s="9">
        <f t="shared" si="26"/>
        <v>-63.088535135887128</v>
      </c>
      <c r="AH10" s="9">
        <f>IF(AC10&gt;0,MOD(DEGREES(ACOS(((SIN(RADIANS(A10))*COS(RADIANS(AD10)))-SIN(RADIANS(T10)))/(COS(RADIANS(A10))*SIN(RADIANS(AD10)))))+180,360),MOD(540-DEGREES(ACOS(((SIN(RADIANS(A10))*COS(RADIANS(AD10)))-SIN(RADIANS(T10)))/(COS(RADIANS(#REF!))*SIN(RADIANS(AD10))))),360))</f>
        <v>352.3362986202909</v>
      </c>
    </row>
    <row r="11" spans="1:34" x14ac:dyDescent="0.25">
      <c r="A11" s="15">
        <v>41</v>
      </c>
      <c r="B11" s="15">
        <v>-87</v>
      </c>
      <c r="C11" s="3">
        <v>-6</v>
      </c>
      <c r="D11" s="2">
        <v>41318</v>
      </c>
      <c r="E11" s="7">
        <v>0</v>
      </c>
      <c r="F11" s="9">
        <f t="shared" si="0"/>
        <v>2456336.75</v>
      </c>
      <c r="G11" s="9">
        <f t="shared" si="1"/>
        <v>0.13119096509240247</v>
      </c>
      <c r="H11" s="9"/>
      <c r="I11" s="9">
        <f t="shared" si="2"/>
        <v>323.44220328554093</v>
      </c>
      <c r="J11" s="9">
        <f t="shared" si="3"/>
        <v>5080.2792573096904</v>
      </c>
      <c r="K11" s="9">
        <f t="shared" si="4"/>
        <v>1.6703116944757929E-2</v>
      </c>
      <c r="L11" s="9">
        <f t="shared" si="5"/>
        <v>1.257364809063499</v>
      </c>
      <c r="M11" s="9">
        <f t="shared" si="6"/>
        <v>324.69956809460444</v>
      </c>
      <c r="N11" s="9">
        <f t="shared" si="7"/>
        <v>5081.5366221187542</v>
      </c>
      <c r="O11" s="9">
        <f t="shared" si="8"/>
        <v>0.98737702817675499</v>
      </c>
      <c r="P11" s="9">
        <f t="shared" si="9"/>
        <v>324.69760849100157</v>
      </c>
      <c r="Q11" s="9">
        <f t="shared" si="10"/>
        <v>23.437585080252308</v>
      </c>
      <c r="R11" s="9">
        <f t="shared" si="11"/>
        <v>23.435984418308262</v>
      </c>
      <c r="S11" s="9">
        <f t="shared" si="12"/>
        <v>-33.011269158096972</v>
      </c>
      <c r="T11" s="9">
        <f t="shared" si="13"/>
        <v>-13.287741116058582</v>
      </c>
      <c r="U11" s="9">
        <f t="shared" si="14"/>
        <v>4.3022042669498189E-2</v>
      </c>
      <c r="V11" s="9">
        <f t="shared" si="15"/>
        <v>-14.221943752995639</v>
      </c>
      <c r="W11" s="9">
        <f t="shared" si="16"/>
        <v>79.309641678113181</v>
      </c>
      <c r="X11" s="4">
        <f t="shared" si="17"/>
        <v>0.50154301649513588</v>
      </c>
      <c r="Y11" s="5">
        <f t="shared" si="18"/>
        <v>0.2812384562781548</v>
      </c>
      <c r="Z11" s="5">
        <f t="shared" si="19"/>
        <v>0.72184757671211697</v>
      </c>
      <c r="AA11" s="9">
        <f t="shared" si="20"/>
        <v>634.47713342490545</v>
      </c>
      <c r="AB11" s="9">
        <f t="shared" si="21"/>
        <v>1437.7780562470043</v>
      </c>
      <c r="AC11" s="9">
        <f t="shared" si="22"/>
        <v>179.44451406175108</v>
      </c>
      <c r="AD11" s="9">
        <f t="shared" si="23"/>
        <v>152.28348834923523</v>
      </c>
      <c r="AE11" s="9">
        <f t="shared" si="24"/>
        <v>-62.283488349235228</v>
      </c>
      <c r="AF11" s="9">
        <f t="shared" si="25"/>
        <v>3.0314391933470284E-3</v>
      </c>
      <c r="AG11" s="9">
        <f t="shared" si="26"/>
        <v>-62.280456910041877</v>
      </c>
      <c r="AH11" s="9">
        <f>IF(AC11&gt;0,MOD(DEGREES(ACOS(((SIN(RADIANS(A11))*COS(RADIANS(AD11)))-SIN(RADIANS(T11)))/(COS(RADIANS(A11))*SIN(RADIANS(AD11)))))+180,360),MOD(540-DEGREES(ACOS(((SIN(RADIANS(A11))*COS(RADIANS(AD11)))-SIN(RADIANS(T11)))/(COS(RADIANS(#REF!))*SIN(RADIANS(AD11))))),360))</f>
        <v>358.83756954606622</v>
      </c>
    </row>
    <row r="12" spans="1:34" x14ac:dyDescent="0.25">
      <c r="A12" s="15">
        <v>32</v>
      </c>
      <c r="B12" s="15">
        <v>96</v>
      </c>
      <c r="C12" s="3">
        <v>-6</v>
      </c>
      <c r="D12" s="2">
        <v>41318</v>
      </c>
      <c r="E12" s="7">
        <v>0</v>
      </c>
      <c r="F12" s="9">
        <f t="shared" si="0"/>
        <v>2456336.75</v>
      </c>
      <c r="G12" s="9">
        <f t="shared" si="1"/>
        <v>0.13119096509240247</v>
      </c>
      <c r="H12" s="9"/>
      <c r="I12" s="9">
        <f t="shared" si="2"/>
        <v>323.44220328554093</v>
      </c>
      <c r="J12" s="9">
        <f t="shared" si="3"/>
        <v>5080.2792573096904</v>
      </c>
      <c r="K12" s="9">
        <f t="shared" si="4"/>
        <v>1.6703116944757929E-2</v>
      </c>
      <c r="L12" s="9">
        <f t="shared" si="5"/>
        <v>1.257364809063499</v>
      </c>
      <c r="M12" s="9">
        <f t="shared" si="6"/>
        <v>324.69956809460444</v>
      </c>
      <c r="N12" s="9">
        <f t="shared" si="7"/>
        <v>5081.5366221187542</v>
      </c>
      <c r="O12" s="9">
        <f t="shared" si="8"/>
        <v>0.98737702817675499</v>
      </c>
      <c r="P12" s="9">
        <f t="shared" si="9"/>
        <v>324.69760849100157</v>
      </c>
      <c r="Q12" s="9">
        <f t="shared" si="10"/>
        <v>23.437585080252308</v>
      </c>
      <c r="R12" s="9">
        <f t="shared" si="11"/>
        <v>23.435984418308262</v>
      </c>
      <c r="S12" s="9">
        <f t="shared" si="12"/>
        <v>-33.011269158096972</v>
      </c>
      <c r="T12" s="9">
        <f t="shared" si="13"/>
        <v>-13.287741116058582</v>
      </c>
      <c r="U12" s="9">
        <f t="shared" si="14"/>
        <v>4.3022042669498189E-2</v>
      </c>
      <c r="V12" s="9">
        <f t="shared" si="15"/>
        <v>-14.221943752995639</v>
      </c>
      <c r="W12" s="9">
        <f t="shared" si="16"/>
        <v>82.532884999761123</v>
      </c>
      <c r="X12" s="4">
        <f t="shared" si="17"/>
        <v>-6.7903168381974804E-3</v>
      </c>
      <c r="Y12" s="5">
        <f t="shared" si="18"/>
        <v>-0.23604833072642281</v>
      </c>
      <c r="Z12" s="5">
        <f t="shared" si="19"/>
        <v>0.22246769705002786</v>
      </c>
      <c r="AA12" s="9">
        <f t="shared" si="20"/>
        <v>660.26307999808898</v>
      </c>
      <c r="AB12" s="9">
        <f t="shared" si="21"/>
        <v>729.77805624700432</v>
      </c>
      <c r="AC12" s="9">
        <f t="shared" si="22"/>
        <v>2.4445140617510788</v>
      </c>
      <c r="AD12" s="9">
        <f t="shared" si="23"/>
        <v>45.348263999735437</v>
      </c>
      <c r="AE12" s="9">
        <f t="shared" si="24"/>
        <v>44.651736000264563</v>
      </c>
      <c r="AF12" s="9">
        <f t="shared" si="25"/>
        <v>1.6316145609557995E-2</v>
      </c>
      <c r="AG12" s="9">
        <f t="shared" si="26"/>
        <v>44.668052145874121</v>
      </c>
      <c r="AH12" s="9">
        <f>IF(AC12&gt;0,MOD(DEGREES(ACOS(((SIN(RADIANS(A12))*COS(RADIANS(AD12)))-SIN(RADIANS(T12)))/(COS(RADIANS(A12))*SIN(RADIANS(AD12)))))+180,360),MOD(540-DEGREES(ACOS(((SIN(RADIANS(A12))*COS(RADIANS(AD12)))-SIN(RADIANS(T12)))/(COS(RADIANS(#REF!))*SIN(RADIANS(AD12))))),360))</f>
        <v>183.34513261276547</v>
      </c>
    </row>
    <row r="13" spans="1:34" x14ac:dyDescent="0.25">
      <c r="A13" s="15">
        <v>39</v>
      </c>
      <c r="B13" s="15">
        <v>-104</v>
      </c>
      <c r="C13" s="3">
        <v>-7</v>
      </c>
      <c r="D13" s="2">
        <v>41318</v>
      </c>
      <c r="E13" s="7">
        <v>0</v>
      </c>
      <c r="F13" s="9">
        <f t="shared" si="0"/>
        <v>2456336.7916666665</v>
      </c>
      <c r="G13" s="9">
        <f t="shared" si="1"/>
        <v>0.13119210586355953</v>
      </c>
      <c r="H13" s="9"/>
      <c r="I13" s="9">
        <f t="shared" si="2"/>
        <v>323.48327192548641</v>
      </c>
      <c r="J13" s="9">
        <f t="shared" si="3"/>
        <v>5080.3203239878967</v>
      </c>
      <c r="K13" s="9">
        <f t="shared" si="4"/>
        <v>1.6703116896765405E-2</v>
      </c>
      <c r="L13" s="9">
        <f t="shared" si="5"/>
        <v>1.2584154229669602</v>
      </c>
      <c r="M13" s="9">
        <f t="shared" si="6"/>
        <v>324.74168734845335</v>
      </c>
      <c r="N13" s="9">
        <f t="shared" si="7"/>
        <v>5081.5787394108638</v>
      </c>
      <c r="O13" s="9">
        <f t="shared" si="8"/>
        <v>0.98738497120017499</v>
      </c>
      <c r="P13" s="9">
        <f t="shared" si="9"/>
        <v>324.73972762975433</v>
      </c>
      <c r="Q13" s="9">
        <f t="shared" si="10"/>
        <v>23.437585065417512</v>
      </c>
      <c r="R13" s="9">
        <f t="shared" si="11"/>
        <v>23.435984326538591</v>
      </c>
      <c r="S13" s="9">
        <f t="shared" si="12"/>
        <v>-32.970471677751632</v>
      </c>
      <c r="T13" s="9">
        <f t="shared" si="13"/>
        <v>-13.273690370312794</v>
      </c>
      <c r="U13" s="9">
        <f t="shared" si="14"/>
        <v>4.3022042322988369E-2</v>
      </c>
      <c r="V13" s="9">
        <f t="shared" si="15"/>
        <v>-14.220838289000575</v>
      </c>
      <c r="W13" s="9">
        <f t="shared" si="16"/>
        <v>80.106825124094087</v>
      </c>
      <c r="X13" s="4">
        <f t="shared" si="17"/>
        <v>0.50709780436736152</v>
      </c>
      <c r="Y13" s="5">
        <f t="shared" si="18"/>
        <v>0.28457884568932235</v>
      </c>
      <c r="Z13" s="5">
        <f t="shared" si="19"/>
        <v>0.72961676304540068</v>
      </c>
      <c r="AA13" s="9">
        <f t="shared" si="20"/>
        <v>640.85460099275269</v>
      </c>
      <c r="AB13" s="9">
        <f t="shared" si="21"/>
        <v>1429.7791617109995</v>
      </c>
      <c r="AC13" s="9">
        <f t="shared" si="22"/>
        <v>177.44479042774987</v>
      </c>
      <c r="AD13" s="9">
        <f t="shared" si="23"/>
        <v>154.17460039220245</v>
      </c>
      <c r="AE13" s="9">
        <f t="shared" si="24"/>
        <v>-64.17460039220245</v>
      </c>
      <c r="AF13" s="9">
        <f t="shared" si="25"/>
        <v>2.7924833016652524E-3</v>
      </c>
      <c r="AG13" s="9">
        <f t="shared" si="26"/>
        <v>-64.171807908900789</v>
      </c>
      <c r="AH13" s="9">
        <f>IF(AC13&gt;0,MOD(DEGREES(ACOS(((SIN(RADIANS(A13))*COS(RADIANS(AD13)))-SIN(RADIANS(T13)))/(COS(RADIANS(A13))*SIN(RADIANS(AD13)))))+180,360),MOD(540-DEGREES(ACOS(((SIN(RADIANS(A13))*COS(RADIANS(AD13)))-SIN(RADIANS(T13)))/(COS(RADIANS(#REF!))*SIN(RADIANS(AD13))))),360))</f>
        <v>354.28356704495212</v>
      </c>
    </row>
    <row r="14" spans="1:34" x14ac:dyDescent="0.25">
      <c r="A14" s="15">
        <v>42</v>
      </c>
      <c r="B14" s="15">
        <v>-83</v>
      </c>
      <c r="C14" s="3">
        <v>-5</v>
      </c>
      <c r="D14" s="2">
        <v>41318</v>
      </c>
      <c r="E14" s="7">
        <v>0</v>
      </c>
      <c r="F14" s="9">
        <f t="shared" si="0"/>
        <v>2456336.7083333335</v>
      </c>
      <c r="G14" s="9">
        <f t="shared" si="1"/>
        <v>0.1311898243212454</v>
      </c>
      <c r="H14" s="9"/>
      <c r="I14" s="9">
        <f t="shared" si="2"/>
        <v>323.40113464559727</v>
      </c>
      <c r="J14" s="9">
        <f t="shared" si="3"/>
        <v>5080.2381906314831</v>
      </c>
      <c r="K14" s="9">
        <f t="shared" si="4"/>
        <v>1.6703116992750448E-2</v>
      </c>
      <c r="L14" s="9">
        <f t="shared" si="5"/>
        <v>1.2563135178143203</v>
      </c>
      <c r="M14" s="9">
        <f t="shared" si="6"/>
        <v>324.65744816341157</v>
      </c>
      <c r="N14" s="9">
        <f t="shared" si="7"/>
        <v>5081.4945041492974</v>
      </c>
      <c r="O14" s="9">
        <f t="shared" si="8"/>
        <v>0.98736909174165111</v>
      </c>
      <c r="P14" s="9">
        <f t="shared" si="9"/>
        <v>324.65548867489935</v>
      </c>
      <c r="Q14" s="9">
        <f t="shared" si="10"/>
        <v>23.437585095087105</v>
      </c>
      <c r="R14" s="9">
        <f t="shared" si="11"/>
        <v>23.43598451008031</v>
      </c>
      <c r="S14" s="9">
        <f t="shared" si="12"/>
        <v>-33.052072019360743</v>
      </c>
      <c r="T14" s="9">
        <f t="shared" si="13"/>
        <v>-13.301785588848746</v>
      </c>
      <c r="U14" s="9">
        <f t="shared" si="14"/>
        <v>4.3022043016016968E-2</v>
      </c>
      <c r="V14" s="9">
        <f t="shared" si="15"/>
        <v>-14.223027421064808</v>
      </c>
      <c r="W14" s="9">
        <f t="shared" si="16"/>
        <v>78.885289715506417</v>
      </c>
      <c r="X14" s="4">
        <f t="shared" si="17"/>
        <v>0.53209932459796172</v>
      </c>
      <c r="Y14" s="5">
        <f t="shared" si="18"/>
        <v>0.31297351983266608</v>
      </c>
      <c r="Z14" s="5">
        <f t="shared" si="19"/>
        <v>0.75122512936325736</v>
      </c>
      <c r="AA14" s="9">
        <f t="shared" si="20"/>
        <v>631.08231772405134</v>
      </c>
      <c r="AB14" s="9">
        <f t="shared" si="21"/>
        <v>1393.7769725789353</v>
      </c>
      <c r="AC14" s="9">
        <f t="shared" si="22"/>
        <v>168.44424314473383</v>
      </c>
      <c r="AD14" s="9">
        <f t="shared" si="23"/>
        <v>149.59866489977188</v>
      </c>
      <c r="AE14" s="9">
        <f t="shared" si="24"/>
        <v>-59.598664899771876</v>
      </c>
      <c r="AF14" s="9">
        <f t="shared" si="25"/>
        <v>3.3854196277524951E-3</v>
      </c>
      <c r="AG14" s="9">
        <f t="shared" si="26"/>
        <v>-59.595279480144121</v>
      </c>
      <c r="AH14" s="9">
        <f>IF(AC14&gt;0,MOD(DEGREES(ACOS(((SIN(RADIANS(A14))*COS(RADIANS(AD14)))-SIN(RADIANS(T14)))/(COS(RADIANS(A14))*SIN(RADIANS(AD14)))))+180,360),MOD(540-DEGREES(ACOS(((SIN(RADIANS(A14))*COS(RADIANS(AD14)))-SIN(RADIANS(T14)))/(COS(RADIANS(#REF!))*SIN(RADIANS(AD14))))),360))</f>
        <v>337.34197639797196</v>
      </c>
    </row>
    <row r="15" spans="1:34" x14ac:dyDescent="0.25">
      <c r="A15" s="15">
        <v>21</v>
      </c>
      <c r="B15" s="15">
        <v>-157</v>
      </c>
      <c r="C15" s="3">
        <v>-10</v>
      </c>
      <c r="D15" s="2">
        <v>41318</v>
      </c>
      <c r="E15" s="7">
        <v>0</v>
      </c>
      <c r="F15" s="9">
        <f t="shared" si="0"/>
        <v>2456336.9166666665</v>
      </c>
      <c r="G15" s="9">
        <f t="shared" si="1"/>
        <v>0.13119552817704344</v>
      </c>
      <c r="H15" s="9"/>
      <c r="I15" s="9">
        <f t="shared" si="2"/>
        <v>323.6064778457785</v>
      </c>
      <c r="J15" s="9">
        <f t="shared" si="3"/>
        <v>5080.4435240229732</v>
      </c>
      <c r="K15" s="9">
        <f t="shared" si="4"/>
        <v>1.6703116752787843E-2</v>
      </c>
      <c r="L15" s="9">
        <f t="shared" si="5"/>
        <v>1.2615631951605082</v>
      </c>
      <c r="M15" s="9">
        <f t="shared" si="6"/>
        <v>324.86804104093903</v>
      </c>
      <c r="N15" s="9">
        <f t="shared" si="7"/>
        <v>5081.7050872181335</v>
      </c>
      <c r="O15" s="9">
        <f t="shared" si="8"/>
        <v>0.98740883975642202</v>
      </c>
      <c r="P15" s="9">
        <f t="shared" si="9"/>
        <v>324.86608097691828</v>
      </c>
      <c r="Q15" s="9">
        <f t="shared" si="10"/>
        <v>23.437585020913119</v>
      </c>
      <c r="R15" s="9">
        <f t="shared" si="11"/>
        <v>23.43598405124381</v>
      </c>
      <c r="S15" s="9">
        <f t="shared" si="12"/>
        <v>-32.848111489306859</v>
      </c>
      <c r="T15" s="9">
        <f t="shared" si="13"/>
        <v>-13.231500578901043</v>
      </c>
      <c r="U15" s="9">
        <f t="shared" si="14"/>
        <v>4.3022041283512669E-2</v>
      </c>
      <c r="V15" s="9">
        <f t="shared" si="15"/>
        <v>-14.217391253855636</v>
      </c>
      <c r="W15" s="9">
        <f t="shared" si="16"/>
        <v>85.741288431878715</v>
      </c>
      <c r="X15" s="4">
        <f t="shared" si="17"/>
        <v>0.52931763281517752</v>
      </c>
      <c r="Y15" s="5">
        <f t="shared" si="18"/>
        <v>0.29114738717106997</v>
      </c>
      <c r="Z15" s="5">
        <f t="shared" si="19"/>
        <v>0.76748787845928512</v>
      </c>
      <c r="AA15" s="9">
        <f t="shared" si="20"/>
        <v>685.93030745502972</v>
      </c>
      <c r="AB15" s="9">
        <f t="shared" si="21"/>
        <v>1397.7826087461444</v>
      </c>
      <c r="AC15" s="9">
        <f t="shared" si="22"/>
        <v>169.44565218653611</v>
      </c>
      <c r="AD15" s="9">
        <f t="shared" si="23"/>
        <v>167.27718441218633</v>
      </c>
      <c r="AE15" s="9">
        <f t="shared" si="24"/>
        <v>-77.27718441218633</v>
      </c>
      <c r="AF15" s="9">
        <f t="shared" si="25"/>
        <v>1.3027402223635548E-3</v>
      </c>
      <c r="AG15" s="9">
        <f t="shared" si="26"/>
        <v>-77.275881671963973</v>
      </c>
      <c r="AH15" s="9">
        <f>IF(AC15&gt;0,MOD(DEGREES(ACOS(((SIN(RADIANS(A15))*COS(RADIANS(AD15)))-SIN(RADIANS(T15)))/(COS(RADIANS(A15))*SIN(RADIANS(AD15)))))+180,360),MOD(540-DEGREES(ACOS(((SIN(RADIANS(A15))*COS(RADIANS(AD15)))-SIN(RADIANS(T15)))/(COS(RADIANS(#REF!))*SIN(RADIANS(AD15))))),360))</f>
        <v>305.94153169860999</v>
      </c>
    </row>
    <row r="16" spans="1:34" x14ac:dyDescent="0.25">
      <c r="A16" s="15">
        <v>29</v>
      </c>
      <c r="B16" s="15">
        <v>-95</v>
      </c>
      <c r="C16" s="3">
        <v>-6</v>
      </c>
      <c r="D16" s="2">
        <v>41318</v>
      </c>
      <c r="E16" s="7">
        <v>0</v>
      </c>
      <c r="F16" s="9">
        <f t="shared" si="0"/>
        <v>2456336.75</v>
      </c>
      <c r="G16" s="9">
        <f t="shared" si="1"/>
        <v>0.13119096509240247</v>
      </c>
      <c r="H16" s="9"/>
      <c r="I16" s="9">
        <f t="shared" si="2"/>
        <v>323.44220328554093</v>
      </c>
      <c r="J16" s="9">
        <f t="shared" si="3"/>
        <v>5080.2792573096904</v>
      </c>
      <c r="K16" s="9">
        <f t="shared" si="4"/>
        <v>1.6703116944757929E-2</v>
      </c>
      <c r="L16" s="9">
        <f t="shared" si="5"/>
        <v>1.257364809063499</v>
      </c>
      <c r="M16" s="9">
        <f t="shared" si="6"/>
        <v>324.69956809460444</v>
      </c>
      <c r="N16" s="9">
        <f t="shared" si="7"/>
        <v>5081.5366221187542</v>
      </c>
      <c r="O16" s="9">
        <f t="shared" si="8"/>
        <v>0.98737702817675499</v>
      </c>
      <c r="P16" s="9">
        <f t="shared" si="9"/>
        <v>324.69760849100157</v>
      </c>
      <c r="Q16" s="9">
        <f t="shared" si="10"/>
        <v>23.437585080252308</v>
      </c>
      <c r="R16" s="9">
        <f t="shared" si="11"/>
        <v>23.435984418308262</v>
      </c>
      <c r="S16" s="9">
        <f t="shared" si="12"/>
        <v>-33.011269158096972</v>
      </c>
      <c r="T16" s="9">
        <f t="shared" si="13"/>
        <v>-13.287741116058582</v>
      </c>
      <c r="U16" s="9">
        <f t="shared" si="14"/>
        <v>4.3022042669498189E-2</v>
      </c>
      <c r="V16" s="9">
        <f t="shared" si="15"/>
        <v>-14.221943752995639</v>
      </c>
      <c r="W16" s="9">
        <f t="shared" si="16"/>
        <v>83.463942680816032</v>
      </c>
      <c r="X16" s="4">
        <f t="shared" si="17"/>
        <v>0.52376523871735814</v>
      </c>
      <c r="Y16" s="5">
        <f t="shared" si="18"/>
        <v>0.29192095349286917</v>
      </c>
      <c r="Z16" s="5">
        <f t="shared" si="19"/>
        <v>0.75560952394184711</v>
      </c>
      <c r="AA16" s="9">
        <f t="shared" si="20"/>
        <v>667.71154144652826</v>
      </c>
      <c r="AB16" s="9">
        <f t="shared" si="21"/>
        <v>1405.7780562470043</v>
      </c>
      <c r="AC16" s="9">
        <f t="shared" si="22"/>
        <v>171.44451406175108</v>
      </c>
      <c r="AD16" s="9">
        <f t="shared" si="23"/>
        <v>162.39453917350332</v>
      </c>
      <c r="AE16" s="9">
        <f t="shared" si="24"/>
        <v>-72.394539173503318</v>
      </c>
      <c r="AF16" s="9">
        <f t="shared" si="25"/>
        <v>1.830957108102764E-3</v>
      </c>
      <c r="AG16" s="9">
        <f t="shared" si="26"/>
        <v>-72.392708216395221</v>
      </c>
      <c r="AH16" s="9">
        <f>IF(AC16&gt;0,MOD(DEGREES(ACOS(((SIN(RADIANS(A16))*COS(RADIANS(AD16)))-SIN(RADIANS(T16)))/(COS(RADIANS(A16))*SIN(RADIANS(AD16)))))+180,360),MOD(540-DEGREES(ACOS(((SIN(RADIANS(A16))*COS(RADIANS(AD16)))-SIN(RADIANS(T16)))/(COS(RADIANS(#REF!))*SIN(RADIANS(AD16))))),360))</f>
        <v>331.40024988173275</v>
      </c>
    </row>
    <row r="17" spans="1:34" x14ac:dyDescent="0.25">
      <c r="A17" s="15">
        <v>39</v>
      </c>
      <c r="B17" s="15">
        <v>-86</v>
      </c>
      <c r="C17" s="3">
        <v>-5</v>
      </c>
      <c r="D17" s="2">
        <v>41318</v>
      </c>
      <c r="E17" s="7">
        <v>0</v>
      </c>
      <c r="F17" s="9">
        <f t="shared" si="0"/>
        <v>2456336.7083333335</v>
      </c>
      <c r="G17" s="9">
        <f t="shared" si="1"/>
        <v>0.1311898243212454</v>
      </c>
      <c r="H17" s="9"/>
      <c r="I17" s="9">
        <f t="shared" si="2"/>
        <v>323.40113464559727</v>
      </c>
      <c r="J17" s="9">
        <f t="shared" si="3"/>
        <v>5080.2381906314831</v>
      </c>
      <c r="K17" s="9">
        <f t="shared" si="4"/>
        <v>1.6703116992750448E-2</v>
      </c>
      <c r="L17" s="9">
        <f t="shared" si="5"/>
        <v>1.2563135178143203</v>
      </c>
      <c r="M17" s="9">
        <f t="shared" si="6"/>
        <v>324.65744816341157</v>
      </c>
      <c r="N17" s="9">
        <f t="shared" si="7"/>
        <v>5081.4945041492974</v>
      </c>
      <c r="O17" s="9">
        <f t="shared" si="8"/>
        <v>0.98736909174165111</v>
      </c>
      <c r="P17" s="9">
        <f t="shared" si="9"/>
        <v>324.65548867489935</v>
      </c>
      <c r="Q17" s="9">
        <f t="shared" si="10"/>
        <v>23.437585095087105</v>
      </c>
      <c r="R17" s="9">
        <f t="shared" si="11"/>
        <v>23.43598451008031</v>
      </c>
      <c r="S17" s="9">
        <f t="shared" si="12"/>
        <v>-33.052072019360743</v>
      </c>
      <c r="T17" s="9">
        <f t="shared" si="13"/>
        <v>-13.301785588848746</v>
      </c>
      <c r="U17" s="9">
        <f t="shared" si="14"/>
        <v>4.3022043016016968E-2</v>
      </c>
      <c r="V17" s="9">
        <f t="shared" si="15"/>
        <v>-14.223027421064808</v>
      </c>
      <c r="W17" s="9">
        <f t="shared" si="16"/>
        <v>80.082571151990706</v>
      </c>
      <c r="X17" s="4">
        <f t="shared" si="17"/>
        <v>0.54043265793129502</v>
      </c>
      <c r="Y17" s="5">
        <f t="shared" si="18"/>
        <v>0.31798107139798748</v>
      </c>
      <c r="Z17" s="5">
        <f t="shared" si="19"/>
        <v>0.76288424446460257</v>
      </c>
      <c r="AA17" s="9">
        <f t="shared" si="20"/>
        <v>640.66056921592565</v>
      </c>
      <c r="AB17" s="9">
        <f t="shared" si="21"/>
        <v>1381.7769725789353</v>
      </c>
      <c r="AC17" s="9">
        <f t="shared" si="22"/>
        <v>165.44424314473383</v>
      </c>
      <c r="AD17" s="9">
        <f t="shared" si="23"/>
        <v>151.26064299079388</v>
      </c>
      <c r="AE17" s="9">
        <f t="shared" si="24"/>
        <v>-61.260642990793883</v>
      </c>
      <c r="AF17" s="9">
        <f t="shared" si="25"/>
        <v>3.1641361377856554E-3</v>
      </c>
      <c r="AG17" s="9">
        <f t="shared" si="26"/>
        <v>-61.2574788546561</v>
      </c>
      <c r="AH17" s="9">
        <f>IF(AC17&gt;0,MOD(DEGREES(ACOS(((SIN(RADIANS(A17))*COS(RADIANS(AD17)))-SIN(RADIANS(T17)))/(COS(RADIANS(A17))*SIN(RADIANS(AD17)))))+180,360),MOD(540-DEGREES(ACOS(((SIN(RADIANS(A17))*COS(RADIANS(AD17)))-SIN(RADIANS(T17)))/(COS(RADIANS(#REF!))*SIN(RADIANS(AD17))))),360))</f>
        <v>329.42502835700969</v>
      </c>
    </row>
    <row r="18" spans="1:34" x14ac:dyDescent="0.25">
      <c r="A18" s="15">
        <v>32</v>
      </c>
      <c r="B18" s="15">
        <v>-90</v>
      </c>
      <c r="C18" s="3">
        <v>-6</v>
      </c>
      <c r="D18" s="2">
        <v>41318</v>
      </c>
      <c r="E18" s="7">
        <v>0</v>
      </c>
      <c r="F18" s="9">
        <f t="shared" si="0"/>
        <v>2456336.75</v>
      </c>
      <c r="G18" s="9">
        <f t="shared" si="1"/>
        <v>0.13119096509240247</v>
      </c>
      <c r="H18" s="9"/>
      <c r="I18" s="9">
        <f t="shared" si="2"/>
        <v>323.44220328554093</v>
      </c>
      <c r="J18" s="9">
        <f t="shared" si="3"/>
        <v>5080.2792573096904</v>
      </c>
      <c r="K18" s="9">
        <f t="shared" si="4"/>
        <v>1.6703116944757929E-2</v>
      </c>
      <c r="L18" s="9">
        <f t="shared" si="5"/>
        <v>1.257364809063499</v>
      </c>
      <c r="M18" s="9">
        <f t="shared" si="6"/>
        <v>324.69956809460444</v>
      </c>
      <c r="N18" s="9">
        <f t="shared" si="7"/>
        <v>5081.5366221187542</v>
      </c>
      <c r="O18" s="9">
        <f t="shared" si="8"/>
        <v>0.98737702817675499</v>
      </c>
      <c r="P18" s="9">
        <f t="shared" si="9"/>
        <v>324.69760849100157</v>
      </c>
      <c r="Q18" s="9">
        <f t="shared" si="10"/>
        <v>23.437585080252308</v>
      </c>
      <c r="R18" s="9">
        <f t="shared" si="11"/>
        <v>23.435984418308262</v>
      </c>
      <c r="S18" s="9">
        <f t="shared" si="12"/>
        <v>-33.011269158096972</v>
      </c>
      <c r="T18" s="9">
        <f t="shared" si="13"/>
        <v>-13.287741116058582</v>
      </c>
      <c r="U18" s="9">
        <f t="shared" si="14"/>
        <v>4.3022042669498189E-2</v>
      </c>
      <c r="V18" s="9">
        <f t="shared" si="15"/>
        <v>-14.221943752995639</v>
      </c>
      <c r="W18" s="9">
        <f t="shared" si="16"/>
        <v>82.532884999761123</v>
      </c>
      <c r="X18" s="4">
        <f t="shared" si="17"/>
        <v>0.50987634982846919</v>
      </c>
      <c r="Y18" s="5">
        <f t="shared" si="18"/>
        <v>0.28061833594024388</v>
      </c>
      <c r="Z18" s="5">
        <f t="shared" si="19"/>
        <v>0.7391343637166945</v>
      </c>
      <c r="AA18" s="9">
        <f t="shared" si="20"/>
        <v>660.26307999808898</v>
      </c>
      <c r="AB18" s="9">
        <f t="shared" si="21"/>
        <v>1425.7780562470043</v>
      </c>
      <c r="AC18" s="9">
        <f t="shared" si="22"/>
        <v>176.44451406175108</v>
      </c>
      <c r="AD18" s="9">
        <f t="shared" si="23"/>
        <v>161.00606697710236</v>
      </c>
      <c r="AE18" s="9">
        <f t="shared" si="24"/>
        <v>-71.006066977102364</v>
      </c>
      <c r="AF18" s="9">
        <f t="shared" si="25"/>
        <v>1.986086937180693E-3</v>
      </c>
      <c r="AG18" s="9">
        <f t="shared" si="26"/>
        <v>-71.004080890165184</v>
      </c>
      <c r="AH18" s="9">
        <f>IF(AC18&gt;0,MOD(DEGREES(ACOS(((SIN(RADIANS(A18))*COS(RADIANS(AD18)))-SIN(RADIANS(T18)))/(COS(RADIANS(A18))*SIN(RADIANS(AD18)))))+180,360),MOD(540-DEGREES(ACOS(((SIN(RADIANS(A18))*COS(RADIANS(AD18)))-SIN(RADIANS(T18)))/(COS(RADIANS(#REF!))*SIN(RADIANS(AD18))))),360))</f>
        <v>349.31320273220717</v>
      </c>
    </row>
    <row r="19" spans="1:34" x14ac:dyDescent="0.25">
      <c r="A19" s="15">
        <v>39</v>
      </c>
      <c r="B19" s="15">
        <v>-94</v>
      </c>
      <c r="C19" s="3">
        <v>-6</v>
      </c>
      <c r="D19" s="2">
        <v>41318</v>
      </c>
      <c r="E19" s="7">
        <v>0</v>
      </c>
      <c r="F19" s="9">
        <f t="shared" si="0"/>
        <v>2456336.75</v>
      </c>
      <c r="G19" s="9">
        <f t="shared" si="1"/>
        <v>0.13119096509240247</v>
      </c>
      <c r="H19" s="9"/>
      <c r="I19" s="9">
        <f t="shared" si="2"/>
        <v>323.44220328554093</v>
      </c>
      <c r="J19" s="9">
        <f t="shared" si="3"/>
        <v>5080.2792573096904</v>
      </c>
      <c r="K19" s="9">
        <f t="shared" si="4"/>
        <v>1.6703116944757929E-2</v>
      </c>
      <c r="L19" s="9">
        <f t="shared" si="5"/>
        <v>1.257364809063499</v>
      </c>
      <c r="M19" s="9">
        <f t="shared" si="6"/>
        <v>324.69956809460444</v>
      </c>
      <c r="N19" s="9">
        <f t="shared" si="7"/>
        <v>5081.5366221187542</v>
      </c>
      <c r="O19" s="9">
        <f t="shared" si="8"/>
        <v>0.98737702817675499</v>
      </c>
      <c r="P19" s="9">
        <f t="shared" si="9"/>
        <v>324.69760849100157</v>
      </c>
      <c r="Q19" s="9">
        <f t="shared" si="10"/>
        <v>23.437585080252308</v>
      </c>
      <c r="R19" s="9">
        <f t="shared" si="11"/>
        <v>23.435984418308262</v>
      </c>
      <c r="S19" s="9">
        <f t="shared" si="12"/>
        <v>-33.011269158096972</v>
      </c>
      <c r="T19" s="9">
        <f t="shared" si="13"/>
        <v>-13.287741116058582</v>
      </c>
      <c r="U19" s="9">
        <f t="shared" si="14"/>
        <v>4.3022042669498189E-2</v>
      </c>
      <c r="V19" s="9">
        <f t="shared" si="15"/>
        <v>-14.221943752995639</v>
      </c>
      <c r="W19" s="9">
        <f t="shared" si="16"/>
        <v>80.094696323073165</v>
      </c>
      <c r="X19" s="4">
        <f t="shared" si="17"/>
        <v>0.52098746093958037</v>
      </c>
      <c r="Y19" s="5">
        <f t="shared" si="18"/>
        <v>0.29850219337548822</v>
      </c>
      <c r="Z19" s="5">
        <f t="shared" si="19"/>
        <v>0.74347272850367252</v>
      </c>
      <c r="AA19" s="9">
        <f t="shared" si="20"/>
        <v>640.75757058458532</v>
      </c>
      <c r="AB19" s="9">
        <f t="shared" si="21"/>
        <v>1409.7780562470043</v>
      </c>
      <c r="AC19" s="9">
        <f t="shared" si="22"/>
        <v>172.44451406175108</v>
      </c>
      <c r="AD19" s="9">
        <f t="shared" si="23"/>
        <v>153.43372836327055</v>
      </c>
      <c r="AE19" s="9">
        <f t="shared" si="24"/>
        <v>-63.433728363270546</v>
      </c>
      <c r="AF19" s="9">
        <f t="shared" si="25"/>
        <v>2.8851536353823133E-3</v>
      </c>
      <c r="AG19" s="9">
        <f t="shared" si="26"/>
        <v>-63.430843209635164</v>
      </c>
      <c r="AH19" s="9">
        <f>IF(AC19&gt;0,MOD(DEGREES(ACOS(((SIN(RADIANS(A19))*COS(RADIANS(AD19)))-SIN(RADIANS(T19)))/(COS(RADIANS(A19))*SIN(RADIANS(AD19)))))+180,360),MOD(540-DEGREES(ACOS(((SIN(RADIANS(A19))*COS(RADIANS(AD19)))-SIN(RADIANS(T19)))/(COS(RADIANS(#REF!))*SIN(RADIANS(AD19))))),360))</f>
        <v>343.37366890460061</v>
      </c>
    </row>
    <row r="20" spans="1:34" x14ac:dyDescent="0.25">
      <c r="A20" s="15">
        <v>34</v>
      </c>
      <c r="B20" s="15">
        <v>-118</v>
      </c>
      <c r="C20" s="3">
        <v>-8</v>
      </c>
      <c r="D20" s="2">
        <v>41318</v>
      </c>
      <c r="E20" s="7">
        <v>0</v>
      </c>
      <c r="F20" s="9">
        <f t="shared" si="0"/>
        <v>2456336.8333333335</v>
      </c>
      <c r="G20" s="9">
        <f t="shared" si="1"/>
        <v>0.13119324663472931</v>
      </c>
      <c r="H20" s="9"/>
      <c r="I20" s="9">
        <f t="shared" si="2"/>
        <v>323.52434056588845</v>
      </c>
      <c r="J20" s="9">
        <f t="shared" si="3"/>
        <v>5080.3613906665605</v>
      </c>
      <c r="K20" s="9">
        <f t="shared" si="4"/>
        <v>1.6703116848772886E-2</v>
      </c>
      <c r="L20" s="9">
        <f t="shared" si="5"/>
        <v>1.2594653589907534</v>
      </c>
      <c r="M20" s="9">
        <f t="shared" si="6"/>
        <v>324.78380592487923</v>
      </c>
      <c r="N20" s="9">
        <f t="shared" si="7"/>
        <v>5081.6208560255509</v>
      </c>
      <c r="O20" s="9">
        <f t="shared" si="8"/>
        <v>0.98739292080760133</v>
      </c>
      <c r="P20" s="9">
        <f t="shared" si="9"/>
        <v>324.78184609107848</v>
      </c>
      <c r="Q20" s="9">
        <f t="shared" si="10"/>
        <v>23.437585050582712</v>
      </c>
      <c r="R20" s="9">
        <f t="shared" si="11"/>
        <v>23.435984234771286</v>
      </c>
      <c r="S20" s="9">
        <f t="shared" si="12"/>
        <v>-32.92967957462939</v>
      </c>
      <c r="T20" s="9">
        <f t="shared" si="13"/>
        <v>-13.259633359826987</v>
      </c>
      <c r="U20" s="9">
        <f t="shared" si="14"/>
        <v>4.3022041976487478E-2</v>
      </c>
      <c r="V20" s="9">
        <f t="shared" si="15"/>
        <v>-14.219711042289356</v>
      </c>
      <c r="W20" s="9">
        <f t="shared" si="16"/>
        <v>81.898394402215189</v>
      </c>
      <c r="X20" s="4">
        <f t="shared" si="17"/>
        <v>0.50431924377936765</v>
      </c>
      <c r="Y20" s="5">
        <f t="shared" si="18"/>
        <v>0.27682370377321436</v>
      </c>
      <c r="Z20" s="5">
        <f t="shared" si="19"/>
        <v>0.73181478378552089</v>
      </c>
      <c r="AA20" s="9">
        <f t="shared" si="20"/>
        <v>655.18715521772151</v>
      </c>
      <c r="AB20" s="9">
        <f t="shared" si="21"/>
        <v>1433.7802889577106</v>
      </c>
      <c r="AC20" s="9">
        <f t="shared" si="22"/>
        <v>178.44507223942765</v>
      </c>
      <c r="AD20" s="9">
        <f t="shared" si="23"/>
        <v>159.21161220874191</v>
      </c>
      <c r="AE20" s="9">
        <f t="shared" si="24"/>
        <v>-69.211612208741911</v>
      </c>
      <c r="AF20" s="9">
        <f t="shared" si="25"/>
        <v>2.1904793358604757E-3</v>
      </c>
      <c r="AG20" s="9">
        <f t="shared" si="26"/>
        <v>-69.209421729406046</v>
      </c>
      <c r="AH20" s="9">
        <f>IF(AC20&gt;0,MOD(DEGREES(ACOS(((SIN(RADIANS(A20))*COS(RADIANS(AD20)))-SIN(RADIANS(T20)))/(COS(RADIANS(A20))*SIN(RADIANS(AD20)))))+180,360),MOD(540-DEGREES(ACOS(((SIN(RADIANS(A20))*COS(RADIANS(AD20)))-SIN(RADIANS(T20)))/(COS(RADIANS(#REF!))*SIN(RADIANS(AD20))))),360))</f>
        <v>355.7322787047159</v>
      </c>
    </row>
    <row r="21" spans="1:34" x14ac:dyDescent="0.25">
      <c r="A21" s="15">
        <v>43</v>
      </c>
      <c r="B21" s="15">
        <v>-88</v>
      </c>
      <c r="C21" s="3">
        <v>-6</v>
      </c>
      <c r="D21" s="2">
        <v>41318</v>
      </c>
      <c r="E21" s="7">
        <v>0</v>
      </c>
      <c r="F21" s="9">
        <f t="shared" si="0"/>
        <v>2456336.75</v>
      </c>
      <c r="G21" s="9">
        <f t="shared" si="1"/>
        <v>0.13119096509240247</v>
      </c>
      <c r="H21" s="9"/>
      <c r="I21" s="9">
        <f t="shared" si="2"/>
        <v>323.44220328554093</v>
      </c>
      <c r="J21" s="9">
        <f t="shared" si="3"/>
        <v>5080.2792573096904</v>
      </c>
      <c r="K21" s="9">
        <f t="shared" si="4"/>
        <v>1.6703116944757929E-2</v>
      </c>
      <c r="L21" s="9">
        <f t="shared" si="5"/>
        <v>1.257364809063499</v>
      </c>
      <c r="M21" s="9">
        <f t="shared" si="6"/>
        <v>324.69956809460444</v>
      </c>
      <c r="N21" s="9">
        <f t="shared" si="7"/>
        <v>5081.5366221187542</v>
      </c>
      <c r="O21" s="9">
        <f t="shared" si="8"/>
        <v>0.98737702817675499</v>
      </c>
      <c r="P21" s="9">
        <f t="shared" si="9"/>
        <v>324.69760849100157</v>
      </c>
      <c r="Q21" s="9">
        <f t="shared" si="10"/>
        <v>23.437585080252308</v>
      </c>
      <c r="R21" s="9">
        <f t="shared" si="11"/>
        <v>23.435984418308262</v>
      </c>
      <c r="S21" s="9">
        <f t="shared" si="12"/>
        <v>-33.011269158096972</v>
      </c>
      <c r="T21" s="9">
        <f t="shared" si="13"/>
        <v>-13.287741116058582</v>
      </c>
      <c r="U21" s="9">
        <f t="shared" si="14"/>
        <v>4.3022042669498189E-2</v>
      </c>
      <c r="V21" s="9">
        <f t="shared" si="15"/>
        <v>-14.221943752995639</v>
      </c>
      <c r="W21" s="9">
        <f t="shared" si="16"/>
        <v>78.474652505518108</v>
      </c>
      <c r="X21" s="4">
        <f t="shared" si="17"/>
        <v>0.50432079427291365</v>
      </c>
      <c r="Y21" s="5">
        <f t="shared" si="18"/>
        <v>0.28633564842425224</v>
      </c>
      <c r="Z21" s="5">
        <f t="shared" si="19"/>
        <v>0.72230594012157501</v>
      </c>
      <c r="AA21" s="9">
        <f t="shared" si="20"/>
        <v>627.79722004414486</v>
      </c>
      <c r="AB21" s="9">
        <f t="shared" si="21"/>
        <v>1433.7780562470043</v>
      </c>
      <c r="AC21" s="9">
        <f t="shared" si="22"/>
        <v>178.44451406175108</v>
      </c>
      <c r="AD21" s="9">
        <f t="shared" si="23"/>
        <v>150.25743547524664</v>
      </c>
      <c r="AE21" s="9">
        <f t="shared" si="24"/>
        <v>-60.257435475246638</v>
      </c>
      <c r="AF21" s="9">
        <f t="shared" si="25"/>
        <v>3.2968333691858662E-3</v>
      </c>
      <c r="AG21" s="9">
        <f t="shared" si="26"/>
        <v>-60.254138641877454</v>
      </c>
      <c r="AH21" s="9">
        <f>IF(AC21&gt;0,MOD(DEGREES(ACOS(((SIN(RADIANS(A21))*COS(RADIANS(AD21)))-SIN(RADIANS(T21)))/(COS(RADIANS(A21))*SIN(RADIANS(AD21)))))+180,360),MOD(540-DEGREES(ACOS(((SIN(RADIANS(A21))*COS(RADIANS(AD21)))-SIN(RADIANS(T21)))/(COS(RADIANS(#REF!))*SIN(RADIANS(AD21))))),360))</f>
        <v>356.9474677757832</v>
      </c>
    </row>
    <row r="22" spans="1:34" x14ac:dyDescent="0.25">
      <c r="A22" s="15">
        <v>25</v>
      </c>
      <c r="B22" s="15">
        <v>-80</v>
      </c>
      <c r="C22" s="3">
        <v>-5</v>
      </c>
      <c r="D22" s="2">
        <v>41318</v>
      </c>
      <c r="E22" s="7">
        <v>0</v>
      </c>
      <c r="F22" s="9">
        <f t="shared" si="0"/>
        <v>2456336.7083333335</v>
      </c>
      <c r="G22" s="9">
        <f t="shared" si="1"/>
        <v>0.1311898243212454</v>
      </c>
      <c r="H22" s="9"/>
      <c r="I22" s="9">
        <f t="shared" si="2"/>
        <v>323.40113464559727</v>
      </c>
      <c r="J22" s="9">
        <f t="shared" si="3"/>
        <v>5080.2381906314831</v>
      </c>
      <c r="K22" s="9">
        <f t="shared" si="4"/>
        <v>1.6703116992750448E-2</v>
      </c>
      <c r="L22" s="9">
        <f t="shared" si="5"/>
        <v>1.2563135178143203</v>
      </c>
      <c r="M22" s="9">
        <f t="shared" si="6"/>
        <v>324.65744816341157</v>
      </c>
      <c r="N22" s="9">
        <f t="shared" si="7"/>
        <v>5081.4945041492974</v>
      </c>
      <c r="O22" s="9">
        <f t="shared" si="8"/>
        <v>0.98736909174165111</v>
      </c>
      <c r="P22" s="9">
        <f t="shared" si="9"/>
        <v>324.65548867489935</v>
      </c>
      <c r="Q22" s="9">
        <f t="shared" si="10"/>
        <v>23.437585095087105</v>
      </c>
      <c r="R22" s="9">
        <f t="shared" si="11"/>
        <v>23.43598451008031</v>
      </c>
      <c r="S22" s="9">
        <f t="shared" si="12"/>
        <v>-33.052072019360743</v>
      </c>
      <c r="T22" s="9">
        <f t="shared" si="13"/>
        <v>-13.301785588848746</v>
      </c>
      <c r="U22" s="9">
        <f t="shared" si="14"/>
        <v>4.3022043016016968E-2</v>
      </c>
      <c r="V22" s="9">
        <f t="shared" si="15"/>
        <v>-14.223027421064808</v>
      </c>
      <c r="W22" s="9">
        <f t="shared" si="16"/>
        <v>84.619896452135208</v>
      </c>
      <c r="X22" s="4">
        <f t="shared" si="17"/>
        <v>0.52376599126462842</v>
      </c>
      <c r="Y22" s="5">
        <f t="shared" si="18"/>
        <v>0.28871072334203063</v>
      </c>
      <c r="Z22" s="5">
        <f t="shared" si="19"/>
        <v>0.7588212591872262</v>
      </c>
      <c r="AA22" s="9">
        <f t="shared" si="20"/>
        <v>676.95917161708167</v>
      </c>
      <c r="AB22" s="9">
        <f t="shared" si="21"/>
        <v>1405.7769725789353</v>
      </c>
      <c r="AC22" s="9">
        <f t="shared" si="22"/>
        <v>171.44424314473383</v>
      </c>
      <c r="AD22" s="9">
        <f t="shared" si="23"/>
        <v>165.79266060905022</v>
      </c>
      <c r="AE22" s="9">
        <f t="shared" si="24"/>
        <v>-75.792660609050216</v>
      </c>
      <c r="AF22" s="9">
        <f t="shared" si="25"/>
        <v>1.4608209257494325E-3</v>
      </c>
      <c r="AG22" s="9">
        <f t="shared" si="26"/>
        <v>-75.791199788124473</v>
      </c>
      <c r="AH22" s="9">
        <f>IF(AC22&gt;0,MOD(DEGREES(ACOS(((SIN(RADIANS(A22))*COS(RADIANS(AD22)))-SIN(RADIANS(T22)))/(COS(RADIANS(A22))*SIN(RADIANS(AD22)))))+180,360),MOD(540-DEGREES(ACOS(((SIN(RADIANS(A22))*COS(RADIANS(AD22)))-SIN(RADIANS(T22)))/(COS(RADIANS(#REF!))*SIN(RADIANS(AD22))))),360))</f>
        <v>323.84996702391732</v>
      </c>
    </row>
    <row r="23" spans="1:34" x14ac:dyDescent="0.25">
      <c r="A23" s="15">
        <v>44</v>
      </c>
      <c r="B23" s="15">
        <v>-93</v>
      </c>
      <c r="C23" s="3">
        <v>-6</v>
      </c>
      <c r="D23" s="2">
        <v>41318</v>
      </c>
      <c r="E23" s="7">
        <v>0</v>
      </c>
      <c r="F23" s="9">
        <f t="shared" si="0"/>
        <v>2456336.75</v>
      </c>
      <c r="G23" s="9">
        <f t="shared" si="1"/>
        <v>0.13119096509240247</v>
      </c>
      <c r="H23" s="9"/>
      <c r="I23" s="9">
        <f t="shared" si="2"/>
        <v>323.44220328554093</v>
      </c>
      <c r="J23" s="9">
        <f t="shared" si="3"/>
        <v>5080.2792573096904</v>
      </c>
      <c r="K23" s="9">
        <f t="shared" si="4"/>
        <v>1.6703116944757929E-2</v>
      </c>
      <c r="L23" s="9">
        <f t="shared" si="5"/>
        <v>1.257364809063499</v>
      </c>
      <c r="M23" s="9">
        <f t="shared" si="6"/>
        <v>324.69956809460444</v>
      </c>
      <c r="N23" s="9">
        <f t="shared" si="7"/>
        <v>5081.5366221187542</v>
      </c>
      <c r="O23" s="9">
        <f t="shared" si="8"/>
        <v>0.98737702817675499</v>
      </c>
      <c r="P23" s="9">
        <f t="shared" si="9"/>
        <v>324.69760849100157</v>
      </c>
      <c r="Q23" s="9">
        <f t="shared" si="10"/>
        <v>23.437585080252308</v>
      </c>
      <c r="R23" s="9">
        <f t="shared" si="11"/>
        <v>23.435984418308262</v>
      </c>
      <c r="S23" s="9">
        <f t="shared" si="12"/>
        <v>-33.011269158096972</v>
      </c>
      <c r="T23" s="9">
        <f t="shared" si="13"/>
        <v>-13.287741116058582</v>
      </c>
      <c r="U23" s="9">
        <f t="shared" si="14"/>
        <v>4.3022042669498189E-2</v>
      </c>
      <c r="V23" s="9">
        <f t="shared" si="15"/>
        <v>-14.221943752995639</v>
      </c>
      <c r="W23" s="9">
        <f t="shared" si="16"/>
        <v>78.036136059114952</v>
      </c>
      <c r="X23" s="4">
        <f t="shared" si="17"/>
        <v>0.5182096831618026</v>
      </c>
      <c r="Y23" s="5">
        <f t="shared" si="18"/>
        <v>0.30144263855314996</v>
      </c>
      <c r="Z23" s="5">
        <f t="shared" si="19"/>
        <v>0.73497672777045531</v>
      </c>
      <c r="AA23" s="9">
        <f t="shared" si="20"/>
        <v>624.28908847291962</v>
      </c>
      <c r="AB23" s="9">
        <f t="shared" si="21"/>
        <v>1413.7780562470043</v>
      </c>
      <c r="AC23" s="9">
        <f t="shared" si="22"/>
        <v>173.44451406175108</v>
      </c>
      <c r="AD23" s="9">
        <f t="shared" si="23"/>
        <v>148.77804728813672</v>
      </c>
      <c r="AE23" s="9">
        <f t="shared" si="24"/>
        <v>-58.778047288136719</v>
      </c>
      <c r="AF23" s="9">
        <f t="shared" si="25"/>
        <v>3.497458527407348E-3</v>
      </c>
      <c r="AG23" s="9">
        <f t="shared" si="26"/>
        <v>-58.774549829609313</v>
      </c>
      <c r="AH23" s="9">
        <f>IF(AC23&gt;0,MOD(DEGREES(ACOS(((SIN(RADIANS(A23))*COS(RADIANS(AD23)))-SIN(RADIANS(T23)))/(COS(RADIANS(A23))*SIN(RADIANS(AD23)))))+180,360),MOD(540-DEGREES(ACOS(((SIN(RADIANS(A23))*COS(RADIANS(AD23)))-SIN(RADIANS(T23)))/(COS(RADIANS(#REF!))*SIN(RADIANS(AD23))))),360))</f>
        <v>347.62265025620934</v>
      </c>
    </row>
    <row r="24" spans="1:34" x14ac:dyDescent="0.25">
      <c r="A24" s="15">
        <v>29</v>
      </c>
      <c r="B24" s="15">
        <v>-90</v>
      </c>
      <c r="C24" s="3">
        <v>-6</v>
      </c>
      <c r="D24" s="2">
        <v>41318</v>
      </c>
      <c r="E24" s="7">
        <v>0</v>
      </c>
      <c r="F24" s="9">
        <f t="shared" si="0"/>
        <v>2456336.75</v>
      </c>
      <c r="G24" s="9">
        <f t="shared" si="1"/>
        <v>0.13119096509240247</v>
      </c>
      <c r="H24" s="9"/>
      <c r="I24" s="9">
        <f t="shared" si="2"/>
        <v>323.44220328554093</v>
      </c>
      <c r="J24" s="9">
        <f t="shared" si="3"/>
        <v>5080.2792573096904</v>
      </c>
      <c r="K24" s="9">
        <f t="shared" si="4"/>
        <v>1.6703116944757929E-2</v>
      </c>
      <c r="L24" s="9">
        <f t="shared" si="5"/>
        <v>1.257364809063499</v>
      </c>
      <c r="M24" s="9">
        <f t="shared" si="6"/>
        <v>324.69956809460444</v>
      </c>
      <c r="N24" s="9">
        <f t="shared" si="7"/>
        <v>5081.5366221187542</v>
      </c>
      <c r="O24" s="9">
        <f t="shared" si="8"/>
        <v>0.98737702817675499</v>
      </c>
      <c r="P24" s="9">
        <f t="shared" si="9"/>
        <v>324.69760849100157</v>
      </c>
      <c r="Q24" s="9">
        <f t="shared" si="10"/>
        <v>23.437585080252308</v>
      </c>
      <c r="R24" s="9">
        <f t="shared" si="11"/>
        <v>23.435984418308262</v>
      </c>
      <c r="S24" s="9">
        <f t="shared" si="12"/>
        <v>-33.011269158096972</v>
      </c>
      <c r="T24" s="9">
        <f t="shared" si="13"/>
        <v>-13.287741116058582</v>
      </c>
      <c r="U24" s="9">
        <f t="shared" si="14"/>
        <v>4.3022042669498189E-2</v>
      </c>
      <c r="V24" s="9">
        <f t="shared" si="15"/>
        <v>-14.221943752995639</v>
      </c>
      <c r="W24" s="9">
        <f t="shared" si="16"/>
        <v>83.463942680816032</v>
      </c>
      <c r="X24" s="4">
        <f t="shared" si="17"/>
        <v>0.50987634982846919</v>
      </c>
      <c r="Y24" s="5">
        <f t="shared" si="18"/>
        <v>0.27803206460398022</v>
      </c>
      <c r="Z24" s="5">
        <f t="shared" si="19"/>
        <v>0.74172063505295815</v>
      </c>
      <c r="AA24" s="9">
        <f t="shared" si="20"/>
        <v>667.71154144652826</v>
      </c>
      <c r="AB24" s="9">
        <f t="shared" si="21"/>
        <v>1425.7780562470043</v>
      </c>
      <c r="AC24" s="9">
        <f t="shared" si="22"/>
        <v>176.44451406175108</v>
      </c>
      <c r="AD24" s="9">
        <f t="shared" si="23"/>
        <v>163.94474672313359</v>
      </c>
      <c r="AE24" s="9">
        <f t="shared" si="24"/>
        <v>-73.944746723133591</v>
      </c>
      <c r="AF24" s="9">
        <f t="shared" si="25"/>
        <v>1.6605443657781369E-3</v>
      </c>
      <c r="AG24" s="9">
        <f t="shared" si="26"/>
        <v>-73.943086178767814</v>
      </c>
      <c r="AH24" s="9">
        <f>IF(AC24&gt;0,MOD(DEGREES(ACOS(((SIN(RADIANS(A24))*COS(RADIANS(AD24)))-SIN(RADIANS(T24)))/(COS(RADIANS(A24))*SIN(RADIANS(AD24)))))+180,360),MOD(540-DEGREES(ACOS(((SIN(RADIANS(A24))*COS(RADIANS(AD24)))-SIN(RADIANS(T24)))/(COS(RADIANS(#REF!))*SIN(RADIANS(AD24))))),360))</f>
        <v>347.39485492095537</v>
      </c>
    </row>
    <row r="25" spans="1:34" x14ac:dyDescent="0.25">
      <c r="A25" s="15">
        <v>40</v>
      </c>
      <c r="B25" s="15">
        <v>-74</v>
      </c>
      <c r="C25" s="3">
        <v>-5</v>
      </c>
      <c r="D25" s="2">
        <v>41318</v>
      </c>
      <c r="E25" s="7">
        <v>0</v>
      </c>
      <c r="F25" s="9">
        <f t="shared" si="0"/>
        <v>2456336.7083333335</v>
      </c>
      <c r="G25" s="9">
        <f t="shared" si="1"/>
        <v>0.1311898243212454</v>
      </c>
      <c r="H25" s="9"/>
      <c r="I25" s="9">
        <f t="shared" si="2"/>
        <v>323.40113464559727</v>
      </c>
      <c r="J25" s="9">
        <f t="shared" si="3"/>
        <v>5080.2381906314831</v>
      </c>
      <c r="K25" s="9">
        <f t="shared" si="4"/>
        <v>1.6703116992750448E-2</v>
      </c>
      <c r="L25" s="9">
        <f t="shared" si="5"/>
        <v>1.2563135178143203</v>
      </c>
      <c r="M25" s="9">
        <f t="shared" si="6"/>
        <v>324.65744816341157</v>
      </c>
      <c r="N25" s="9">
        <f t="shared" si="7"/>
        <v>5081.4945041492974</v>
      </c>
      <c r="O25" s="9">
        <f t="shared" si="8"/>
        <v>0.98736909174165111</v>
      </c>
      <c r="P25" s="9">
        <f t="shared" si="9"/>
        <v>324.65548867489935</v>
      </c>
      <c r="Q25" s="9">
        <f t="shared" si="10"/>
        <v>23.437585095087105</v>
      </c>
      <c r="R25" s="9">
        <f t="shared" si="11"/>
        <v>23.43598451008031</v>
      </c>
      <c r="S25" s="9">
        <f t="shared" si="12"/>
        <v>-33.052072019360743</v>
      </c>
      <c r="T25" s="9">
        <f t="shared" si="13"/>
        <v>-13.301785588848746</v>
      </c>
      <c r="U25" s="9">
        <f t="shared" si="14"/>
        <v>4.3022043016016968E-2</v>
      </c>
      <c r="V25" s="9">
        <f t="shared" si="15"/>
        <v>-14.223027421064808</v>
      </c>
      <c r="W25" s="9">
        <f t="shared" si="16"/>
        <v>79.695408726209138</v>
      </c>
      <c r="X25" s="4">
        <f t="shared" si="17"/>
        <v>0.5070993245979617</v>
      </c>
      <c r="Y25" s="5">
        <f t="shared" si="18"/>
        <v>0.28572318924738077</v>
      </c>
      <c r="Z25" s="5">
        <f t="shared" si="19"/>
        <v>0.72847545994854257</v>
      </c>
      <c r="AA25" s="9">
        <f t="shared" si="20"/>
        <v>637.5632698096731</v>
      </c>
      <c r="AB25" s="9">
        <f t="shared" si="21"/>
        <v>1429.7769725789353</v>
      </c>
      <c r="AC25" s="9">
        <f t="shared" si="22"/>
        <v>177.44424314473383</v>
      </c>
      <c r="AD25" s="9">
        <f t="shared" si="23"/>
        <v>153.2073753064634</v>
      </c>
      <c r="AE25" s="9">
        <f t="shared" si="24"/>
        <v>-63.207375306463405</v>
      </c>
      <c r="AF25" s="9">
        <f t="shared" si="25"/>
        <v>2.9137045371641574E-3</v>
      </c>
      <c r="AG25" s="9">
        <f t="shared" si="26"/>
        <v>-63.204461601926241</v>
      </c>
      <c r="AH25" s="9">
        <f>IF(AC25&gt;0,MOD(DEGREES(ACOS(((SIN(RADIANS(A25))*COS(RADIANS(AD25)))-SIN(RADIANS(T25)))/(COS(RADIANS(A25))*SIN(RADIANS(AD25)))))+180,360),MOD(540-DEGREES(ACOS(((SIN(RADIANS(A25))*COS(RADIANS(AD25)))-SIN(RADIANS(T25)))/(COS(RADIANS(#REF!))*SIN(RADIANS(AD25))))),360))</f>
        <v>354.47553536413102</v>
      </c>
    </row>
    <row r="26" spans="1:34" x14ac:dyDescent="0.25">
      <c r="A26" s="15">
        <v>35</v>
      </c>
      <c r="B26" s="15">
        <v>-97</v>
      </c>
      <c r="C26" s="3">
        <v>-6</v>
      </c>
      <c r="D26" s="2">
        <v>41318</v>
      </c>
      <c r="E26" s="7">
        <v>0</v>
      </c>
      <c r="F26" s="9">
        <f t="shared" si="0"/>
        <v>2456336.75</v>
      </c>
      <c r="G26" s="9">
        <f t="shared" si="1"/>
        <v>0.13119096509240247</v>
      </c>
      <c r="H26" s="9"/>
      <c r="I26" s="9">
        <f t="shared" si="2"/>
        <v>323.44220328554093</v>
      </c>
      <c r="J26" s="9">
        <f t="shared" si="3"/>
        <v>5080.2792573096904</v>
      </c>
      <c r="K26" s="9">
        <f t="shared" si="4"/>
        <v>1.6703116944757929E-2</v>
      </c>
      <c r="L26" s="9">
        <f t="shared" si="5"/>
        <v>1.257364809063499</v>
      </c>
      <c r="M26" s="9">
        <f t="shared" si="6"/>
        <v>324.69956809460444</v>
      </c>
      <c r="N26" s="9">
        <f t="shared" si="7"/>
        <v>5081.5366221187542</v>
      </c>
      <c r="O26" s="9">
        <f t="shared" si="8"/>
        <v>0.98737702817675499</v>
      </c>
      <c r="P26" s="9">
        <f t="shared" si="9"/>
        <v>324.69760849100157</v>
      </c>
      <c r="Q26" s="9">
        <f t="shared" si="10"/>
        <v>23.437585080252308</v>
      </c>
      <c r="R26" s="9">
        <f t="shared" si="11"/>
        <v>23.435984418308262</v>
      </c>
      <c r="S26" s="9">
        <f t="shared" si="12"/>
        <v>-33.011269158096972</v>
      </c>
      <c r="T26" s="9">
        <f t="shared" si="13"/>
        <v>-13.287741116058582</v>
      </c>
      <c r="U26" s="9">
        <f t="shared" si="14"/>
        <v>4.3022042669498189E-2</v>
      </c>
      <c r="V26" s="9">
        <f t="shared" si="15"/>
        <v>-14.221943752995639</v>
      </c>
      <c r="W26" s="9">
        <f t="shared" si="16"/>
        <v>81.539477082094507</v>
      </c>
      <c r="X26" s="4">
        <f t="shared" si="17"/>
        <v>0.52932079427291368</v>
      </c>
      <c r="Y26" s="5">
        <f t="shared" si="18"/>
        <v>0.30282224682265113</v>
      </c>
      <c r="Z26" s="5">
        <f t="shared" si="19"/>
        <v>0.75581934172317622</v>
      </c>
      <c r="AA26" s="9">
        <f t="shared" si="20"/>
        <v>652.31581665675606</v>
      </c>
      <c r="AB26" s="9">
        <f t="shared" si="21"/>
        <v>1397.7780562470043</v>
      </c>
      <c r="AC26" s="9">
        <f t="shared" si="22"/>
        <v>169.44451406175108</v>
      </c>
      <c r="AD26" s="9">
        <f t="shared" si="23"/>
        <v>156.28578284233095</v>
      </c>
      <c r="AE26" s="9">
        <f t="shared" si="24"/>
        <v>-66.285782842330946</v>
      </c>
      <c r="AF26" s="9">
        <f t="shared" si="25"/>
        <v>2.5345607387786211E-3</v>
      </c>
      <c r="AG26" s="9">
        <f t="shared" si="26"/>
        <v>-66.283248281592165</v>
      </c>
      <c r="AH26" s="9">
        <f>IF(AC26&gt;0,MOD(DEGREES(ACOS(((SIN(RADIANS(A26))*COS(RADIANS(AD26)))-SIN(RADIANS(T26)))/(COS(RADIANS(A26))*SIN(RADIANS(AD26)))))+180,360),MOD(540-DEGREES(ACOS(((SIN(RADIANS(A26))*COS(RADIANS(AD26)))-SIN(RADIANS(T26)))/(COS(RADIANS(#REF!))*SIN(RADIANS(AD26))))),360))</f>
        <v>333.68550522247915</v>
      </c>
    </row>
    <row r="27" spans="1:34" x14ac:dyDescent="0.25">
      <c r="A27" s="15">
        <v>39</v>
      </c>
      <c r="B27" s="15">
        <v>-75</v>
      </c>
      <c r="C27" s="3">
        <v>-5</v>
      </c>
      <c r="D27" s="2">
        <v>41318</v>
      </c>
      <c r="E27" s="7">
        <v>0</v>
      </c>
      <c r="F27" s="9">
        <f t="shared" si="0"/>
        <v>2456336.7083333335</v>
      </c>
      <c r="G27" s="9">
        <f t="shared" si="1"/>
        <v>0.1311898243212454</v>
      </c>
      <c r="H27" s="9"/>
      <c r="I27" s="9">
        <f t="shared" si="2"/>
        <v>323.40113464559727</v>
      </c>
      <c r="J27" s="9">
        <f t="shared" si="3"/>
        <v>5080.2381906314831</v>
      </c>
      <c r="K27" s="9">
        <f t="shared" si="4"/>
        <v>1.6703116992750448E-2</v>
      </c>
      <c r="L27" s="9">
        <f t="shared" si="5"/>
        <v>1.2563135178143203</v>
      </c>
      <c r="M27" s="9">
        <f t="shared" si="6"/>
        <v>324.65744816341157</v>
      </c>
      <c r="N27" s="9">
        <f t="shared" si="7"/>
        <v>5081.4945041492974</v>
      </c>
      <c r="O27" s="9">
        <f t="shared" si="8"/>
        <v>0.98736909174165111</v>
      </c>
      <c r="P27" s="9">
        <f t="shared" si="9"/>
        <v>324.65548867489935</v>
      </c>
      <c r="Q27" s="9">
        <f t="shared" si="10"/>
        <v>23.437585095087105</v>
      </c>
      <c r="R27" s="9">
        <f t="shared" si="11"/>
        <v>23.43598451008031</v>
      </c>
      <c r="S27" s="9">
        <f t="shared" si="12"/>
        <v>-33.052072019360743</v>
      </c>
      <c r="T27" s="9">
        <f t="shared" si="13"/>
        <v>-13.301785588848746</v>
      </c>
      <c r="U27" s="9">
        <f t="shared" si="14"/>
        <v>4.3022043016016968E-2</v>
      </c>
      <c r="V27" s="9">
        <f t="shared" si="15"/>
        <v>-14.223027421064808</v>
      </c>
      <c r="W27" s="9">
        <f t="shared" si="16"/>
        <v>80.082571151990706</v>
      </c>
      <c r="X27" s="4">
        <f t="shared" si="17"/>
        <v>0.50987710237573947</v>
      </c>
      <c r="Y27" s="5">
        <f t="shared" si="18"/>
        <v>0.28742551584243192</v>
      </c>
      <c r="Z27" s="5">
        <f t="shared" si="19"/>
        <v>0.73232868890904701</v>
      </c>
      <c r="AA27" s="9">
        <f t="shared" si="20"/>
        <v>640.66056921592565</v>
      </c>
      <c r="AB27" s="9">
        <f t="shared" si="21"/>
        <v>1425.7769725789353</v>
      </c>
      <c r="AC27" s="9">
        <f t="shared" si="22"/>
        <v>176.44424314473383</v>
      </c>
      <c r="AD27" s="9">
        <f t="shared" si="23"/>
        <v>154.11007881033868</v>
      </c>
      <c r="AE27" s="9">
        <f t="shared" si="24"/>
        <v>-64.110078810338678</v>
      </c>
      <c r="AF27" s="9">
        <f t="shared" si="25"/>
        <v>2.8005072617987466E-3</v>
      </c>
      <c r="AG27" s="9">
        <f t="shared" si="26"/>
        <v>-64.107278303076882</v>
      </c>
      <c r="AH27" s="9">
        <f>IF(AC27&gt;0,MOD(DEGREES(ACOS(((SIN(RADIANS(A27))*COS(RADIANS(AD27)))-SIN(RADIANS(T27)))/(COS(RADIANS(A27))*SIN(RADIANS(AD27)))))+180,360),MOD(540-DEGREES(ACOS(((SIN(RADIANS(A27))*COS(RADIANS(AD27)))-SIN(RADIANS(T27)))/(COS(RADIANS(#REF!))*SIN(RADIANS(AD27))))),360))</f>
        <v>352.05473365579218</v>
      </c>
    </row>
    <row r="28" spans="1:34" x14ac:dyDescent="0.25">
      <c r="A28" s="15">
        <v>33</v>
      </c>
      <c r="B28" s="15">
        <v>-112</v>
      </c>
      <c r="C28" s="3">
        <v>-7</v>
      </c>
      <c r="D28" s="2">
        <v>41318</v>
      </c>
      <c r="E28" s="7">
        <v>0</v>
      </c>
      <c r="F28" s="9">
        <f t="shared" si="0"/>
        <v>2456336.7916666665</v>
      </c>
      <c r="G28" s="9">
        <f t="shared" si="1"/>
        <v>0.13119210586355953</v>
      </c>
      <c r="H28" s="9"/>
      <c r="I28" s="9">
        <f t="shared" si="2"/>
        <v>323.48327192548641</v>
      </c>
      <c r="J28" s="9">
        <f t="shared" si="3"/>
        <v>5080.3203239878967</v>
      </c>
      <c r="K28" s="9">
        <f t="shared" si="4"/>
        <v>1.6703116896765405E-2</v>
      </c>
      <c r="L28" s="9">
        <f t="shared" si="5"/>
        <v>1.2584154229669602</v>
      </c>
      <c r="M28" s="9">
        <f t="shared" si="6"/>
        <v>324.74168734845335</v>
      </c>
      <c r="N28" s="9">
        <f t="shared" si="7"/>
        <v>5081.5787394108638</v>
      </c>
      <c r="O28" s="9">
        <f t="shared" si="8"/>
        <v>0.98738497120017499</v>
      </c>
      <c r="P28" s="9">
        <f t="shared" si="9"/>
        <v>324.73972762975433</v>
      </c>
      <c r="Q28" s="9">
        <f t="shared" si="10"/>
        <v>23.437585065417512</v>
      </c>
      <c r="R28" s="9">
        <f t="shared" si="11"/>
        <v>23.435984326538591</v>
      </c>
      <c r="S28" s="9">
        <f t="shared" si="12"/>
        <v>-32.970471677751632</v>
      </c>
      <c r="T28" s="9">
        <f t="shared" si="13"/>
        <v>-13.273690370312794</v>
      </c>
      <c r="U28" s="9">
        <f t="shared" si="14"/>
        <v>4.3022042322988369E-2</v>
      </c>
      <c r="V28" s="9">
        <f t="shared" si="15"/>
        <v>-14.220838289000575</v>
      </c>
      <c r="W28" s="9">
        <f t="shared" si="16"/>
        <v>82.21893596557814</v>
      </c>
      <c r="X28" s="4">
        <f t="shared" si="17"/>
        <v>0.52932002658958366</v>
      </c>
      <c r="Y28" s="5">
        <f t="shared" si="18"/>
        <v>0.30093409335186661</v>
      </c>
      <c r="Z28" s="5">
        <f t="shared" si="19"/>
        <v>0.75770595982730071</v>
      </c>
      <c r="AA28" s="9">
        <f t="shared" si="20"/>
        <v>657.75148772462512</v>
      </c>
      <c r="AB28" s="9">
        <f t="shared" si="21"/>
        <v>1397.7791617109995</v>
      </c>
      <c r="AC28" s="9">
        <f t="shared" si="22"/>
        <v>169.44479042774987</v>
      </c>
      <c r="AD28" s="9">
        <f t="shared" si="23"/>
        <v>158.0489433166571</v>
      </c>
      <c r="AE28" s="9">
        <f t="shared" si="24"/>
        <v>-68.048943316657102</v>
      </c>
      <c r="AF28" s="9">
        <f t="shared" si="25"/>
        <v>2.3254998652553478E-3</v>
      </c>
      <c r="AG28" s="9">
        <f t="shared" si="26"/>
        <v>-68.046617816791851</v>
      </c>
      <c r="AH28" s="9">
        <f>IF(AC28&gt;0,MOD(DEGREES(ACOS(((SIN(RADIANS(A28))*COS(RADIANS(AD28)))-SIN(RADIANS(T28)))/(COS(RADIANS(A28))*SIN(RADIANS(AD28)))))+180,360),MOD(540-DEGREES(ACOS(((SIN(RADIANS(A28))*COS(RADIANS(AD28)))-SIN(RADIANS(T28)))/(COS(RADIANS(#REF!))*SIN(RADIANS(AD28))))),360))</f>
        <v>331.5139131226631</v>
      </c>
    </row>
    <row r="29" spans="1:34" x14ac:dyDescent="0.25">
      <c r="A29" s="15">
        <v>40</v>
      </c>
      <c r="B29" s="15">
        <v>-79</v>
      </c>
      <c r="C29" s="3">
        <v>-5</v>
      </c>
      <c r="D29" s="2">
        <v>41318</v>
      </c>
      <c r="E29" s="7">
        <v>0</v>
      </c>
      <c r="F29" s="9">
        <f t="shared" si="0"/>
        <v>2456336.7083333335</v>
      </c>
      <c r="G29" s="9">
        <f t="shared" si="1"/>
        <v>0.1311898243212454</v>
      </c>
      <c r="H29" s="9"/>
      <c r="I29" s="9">
        <f t="shared" si="2"/>
        <v>323.40113464559727</v>
      </c>
      <c r="J29" s="9">
        <f t="shared" si="3"/>
        <v>5080.2381906314831</v>
      </c>
      <c r="K29" s="9">
        <f t="shared" si="4"/>
        <v>1.6703116992750448E-2</v>
      </c>
      <c r="L29" s="9">
        <f t="shared" si="5"/>
        <v>1.2563135178143203</v>
      </c>
      <c r="M29" s="9">
        <f t="shared" si="6"/>
        <v>324.65744816341157</v>
      </c>
      <c r="N29" s="9">
        <f t="shared" si="7"/>
        <v>5081.4945041492974</v>
      </c>
      <c r="O29" s="9">
        <f t="shared" si="8"/>
        <v>0.98736909174165111</v>
      </c>
      <c r="P29" s="9">
        <f t="shared" si="9"/>
        <v>324.65548867489935</v>
      </c>
      <c r="Q29" s="9">
        <f t="shared" si="10"/>
        <v>23.437585095087105</v>
      </c>
      <c r="R29" s="9">
        <f t="shared" si="11"/>
        <v>23.43598451008031</v>
      </c>
      <c r="S29" s="9">
        <f t="shared" si="12"/>
        <v>-33.052072019360743</v>
      </c>
      <c r="T29" s="9">
        <f t="shared" si="13"/>
        <v>-13.301785588848746</v>
      </c>
      <c r="U29" s="9">
        <f t="shared" si="14"/>
        <v>4.3022043016016968E-2</v>
      </c>
      <c r="V29" s="9">
        <f t="shared" si="15"/>
        <v>-14.223027421064808</v>
      </c>
      <c r="W29" s="9">
        <f t="shared" si="16"/>
        <v>79.695408726209138</v>
      </c>
      <c r="X29" s="4">
        <f t="shared" si="17"/>
        <v>0.52098821348685065</v>
      </c>
      <c r="Y29" s="5">
        <f t="shared" si="18"/>
        <v>0.29961207813626972</v>
      </c>
      <c r="Z29" s="5">
        <f t="shared" si="19"/>
        <v>0.74236434883743163</v>
      </c>
      <c r="AA29" s="9">
        <f t="shared" si="20"/>
        <v>637.5632698096731</v>
      </c>
      <c r="AB29" s="9">
        <f t="shared" si="21"/>
        <v>1409.7769725789353</v>
      </c>
      <c r="AC29" s="9">
        <f t="shared" si="22"/>
        <v>172.44424314473383</v>
      </c>
      <c r="AD29" s="9">
        <f t="shared" si="23"/>
        <v>152.4878075715875</v>
      </c>
      <c r="AE29" s="9">
        <f t="shared" si="24"/>
        <v>-62.487807571587496</v>
      </c>
      <c r="AF29" s="9">
        <f t="shared" si="25"/>
        <v>3.0052326328408323E-3</v>
      </c>
      <c r="AG29" s="9">
        <f t="shared" si="26"/>
        <v>-62.484802338954658</v>
      </c>
      <c r="AH29" s="9">
        <f>IF(AC29&gt;0,MOD(DEGREES(ACOS(((SIN(RADIANS(A29))*COS(RADIANS(AD29)))-SIN(RADIANS(T29)))/(COS(RADIANS(A29))*SIN(RADIANS(AD29)))))+180,360),MOD(540-DEGREES(ACOS(((SIN(RADIANS(A29))*COS(RADIANS(AD29)))-SIN(RADIANS(T29)))/(COS(RADIANS(#REF!))*SIN(RADIANS(AD29))))),360))</f>
        <v>343.9179088789873</v>
      </c>
    </row>
    <row r="30" spans="1:34" x14ac:dyDescent="0.25">
      <c r="A30" s="15">
        <v>43</v>
      </c>
      <c r="B30" s="15">
        <v>-70</v>
      </c>
      <c r="C30" s="3">
        <v>-5</v>
      </c>
      <c r="D30" s="2">
        <v>41318</v>
      </c>
      <c r="E30" s="7">
        <v>0</v>
      </c>
      <c r="F30" s="9">
        <f t="shared" si="0"/>
        <v>2456336.7083333335</v>
      </c>
      <c r="G30" s="9">
        <f t="shared" si="1"/>
        <v>0.1311898243212454</v>
      </c>
      <c r="H30" s="9"/>
      <c r="I30" s="9">
        <f t="shared" si="2"/>
        <v>323.40113464559727</v>
      </c>
      <c r="J30" s="9">
        <f t="shared" si="3"/>
        <v>5080.2381906314831</v>
      </c>
      <c r="K30" s="9">
        <f t="shared" si="4"/>
        <v>1.6703116992750448E-2</v>
      </c>
      <c r="L30" s="9">
        <f t="shared" si="5"/>
        <v>1.2563135178143203</v>
      </c>
      <c r="M30" s="9">
        <f t="shared" si="6"/>
        <v>324.65744816341157</v>
      </c>
      <c r="N30" s="9">
        <f t="shared" si="7"/>
        <v>5081.4945041492974</v>
      </c>
      <c r="O30" s="9">
        <f t="shared" si="8"/>
        <v>0.98736909174165111</v>
      </c>
      <c r="P30" s="9">
        <f t="shared" si="9"/>
        <v>324.65548867489935</v>
      </c>
      <c r="Q30" s="9">
        <f t="shared" si="10"/>
        <v>23.437585095087105</v>
      </c>
      <c r="R30" s="9">
        <f t="shared" si="11"/>
        <v>23.43598451008031</v>
      </c>
      <c r="S30" s="9">
        <f t="shared" si="12"/>
        <v>-33.052072019360743</v>
      </c>
      <c r="T30" s="9">
        <f t="shared" si="13"/>
        <v>-13.301785588848746</v>
      </c>
      <c r="U30" s="9">
        <f t="shared" si="14"/>
        <v>4.3022043016016968E-2</v>
      </c>
      <c r="V30" s="9">
        <f t="shared" si="15"/>
        <v>-14.223027421064808</v>
      </c>
      <c r="W30" s="9">
        <f t="shared" si="16"/>
        <v>78.460608845053486</v>
      </c>
      <c r="X30" s="4">
        <f t="shared" si="17"/>
        <v>0.49598821348685057</v>
      </c>
      <c r="Y30" s="5">
        <f t="shared" si="18"/>
        <v>0.27804207780614643</v>
      </c>
      <c r="Z30" s="5">
        <f t="shared" si="19"/>
        <v>0.71393434916755472</v>
      </c>
      <c r="AA30" s="9">
        <f t="shared" si="20"/>
        <v>627.68487076042788</v>
      </c>
      <c r="AB30" s="9">
        <f t="shared" si="21"/>
        <v>5.7769725789352151</v>
      </c>
      <c r="AC30" s="9">
        <f t="shared" si="22"/>
        <v>-178.5557568552662</v>
      </c>
      <c r="AD30" s="9">
        <f t="shared" si="23"/>
        <v>150.27564805501572</v>
      </c>
      <c r="AE30" s="9">
        <f t="shared" si="24"/>
        <v>-60.275648055015722</v>
      </c>
      <c r="AF30" s="9">
        <f t="shared" si="25"/>
        <v>3.2944009243506631E-3</v>
      </c>
      <c r="AG30" s="9">
        <f t="shared" si="26"/>
        <v>-60.272353654091368</v>
      </c>
      <c r="AH30" s="9" t="e">
        <f>IF(AC30&gt;0,MOD(DEGREES(ACOS(((SIN(RADIANS(A30))*COS(RADIANS(AD30)))-SIN(RADIANS(T30)))/(COS(RADIANS(A30))*SIN(RADIANS(AD30)))))+180,360),MOD(540-DEGREES(ACOS(((SIN(RADIANS(A30))*COS(RADIANS(AD30)))-SIN(RADIANS(T30)))/(COS(RADIANS(#REF!))*SIN(RADIANS(AD30))))),360))</f>
        <v>#REF!</v>
      </c>
    </row>
    <row r="31" spans="1:34" x14ac:dyDescent="0.25">
      <c r="A31" s="15">
        <v>45</v>
      </c>
      <c r="B31" s="15">
        <v>-122</v>
      </c>
      <c r="C31" s="3">
        <v>-8</v>
      </c>
      <c r="D31" s="2">
        <v>41318</v>
      </c>
      <c r="E31" s="7">
        <v>0</v>
      </c>
      <c r="F31" s="9">
        <f t="shared" si="0"/>
        <v>2456336.8333333335</v>
      </c>
      <c r="G31" s="9">
        <f t="shared" si="1"/>
        <v>0.13119324663472931</v>
      </c>
      <c r="H31" s="9"/>
      <c r="I31" s="9">
        <f t="shared" si="2"/>
        <v>323.52434056588845</v>
      </c>
      <c r="J31" s="9">
        <f t="shared" si="3"/>
        <v>5080.3613906665605</v>
      </c>
      <c r="K31" s="9">
        <f t="shared" si="4"/>
        <v>1.6703116848772886E-2</v>
      </c>
      <c r="L31" s="9">
        <f t="shared" si="5"/>
        <v>1.2594653589907534</v>
      </c>
      <c r="M31" s="9">
        <f t="shared" si="6"/>
        <v>324.78380592487923</v>
      </c>
      <c r="N31" s="9">
        <f t="shared" si="7"/>
        <v>5081.6208560255509</v>
      </c>
      <c r="O31" s="9">
        <f t="shared" si="8"/>
        <v>0.98739292080760133</v>
      </c>
      <c r="P31" s="9">
        <f t="shared" si="9"/>
        <v>324.78184609107848</v>
      </c>
      <c r="Q31" s="9">
        <f t="shared" si="10"/>
        <v>23.437585050582712</v>
      </c>
      <c r="R31" s="9">
        <f t="shared" si="11"/>
        <v>23.435984234771286</v>
      </c>
      <c r="S31" s="9">
        <f t="shared" si="12"/>
        <v>-32.92967957462939</v>
      </c>
      <c r="T31" s="9">
        <f t="shared" si="13"/>
        <v>-13.259633359826987</v>
      </c>
      <c r="U31" s="9">
        <f t="shared" si="14"/>
        <v>4.3022041976487478E-2</v>
      </c>
      <c r="V31" s="9">
        <f t="shared" si="15"/>
        <v>-14.219711042289356</v>
      </c>
      <c r="W31" s="9">
        <f t="shared" si="16"/>
        <v>77.612448112626751</v>
      </c>
      <c r="X31" s="4">
        <f t="shared" si="17"/>
        <v>0.51543035489047873</v>
      </c>
      <c r="Y31" s="5">
        <f t="shared" si="18"/>
        <v>0.29984022124429333</v>
      </c>
      <c r="Z31" s="5">
        <f t="shared" si="19"/>
        <v>0.73102048853666413</v>
      </c>
      <c r="AA31" s="9">
        <f t="shared" si="20"/>
        <v>620.89958490101401</v>
      </c>
      <c r="AB31" s="9">
        <f t="shared" si="21"/>
        <v>1417.7802889577106</v>
      </c>
      <c r="AC31" s="9">
        <f t="shared" si="22"/>
        <v>174.44507223942765</v>
      </c>
      <c r="AD31" s="9">
        <f t="shared" si="23"/>
        <v>147.90934041742517</v>
      </c>
      <c r="AE31" s="9">
        <f t="shared" si="24"/>
        <v>-57.90934041742517</v>
      </c>
      <c r="AF31" s="9">
        <f t="shared" si="25"/>
        <v>3.6182035372805772E-3</v>
      </c>
      <c r="AG31" s="9">
        <f t="shared" si="26"/>
        <v>-57.905722213887891</v>
      </c>
      <c r="AH31" s="9">
        <f>IF(AC31&gt;0,MOD(DEGREES(ACOS(((SIN(RADIANS(A31))*COS(RADIANS(AD31)))-SIN(RADIANS(T31)))/(COS(RADIANS(A31))*SIN(RADIANS(AD31)))))+180,360),MOD(540-DEGREES(ACOS(((SIN(RADIANS(A31))*COS(RADIANS(AD31)))-SIN(RADIANS(T31)))/(COS(RADIANS(#REF!))*SIN(RADIANS(AD31))))),360))</f>
        <v>349.78452426270769</v>
      </c>
    </row>
    <row r="32" spans="1:34" x14ac:dyDescent="0.25">
      <c r="A32" s="15">
        <v>35</v>
      </c>
      <c r="B32" s="15">
        <v>-78</v>
      </c>
      <c r="C32" s="3">
        <v>-5</v>
      </c>
      <c r="D32" s="2">
        <v>41318</v>
      </c>
      <c r="E32" s="7">
        <v>0</v>
      </c>
      <c r="F32" s="9">
        <f t="shared" si="0"/>
        <v>2456336.7083333335</v>
      </c>
      <c r="G32" s="9">
        <f t="shared" si="1"/>
        <v>0.1311898243212454</v>
      </c>
      <c r="H32" s="9"/>
      <c r="I32" s="9">
        <f t="shared" si="2"/>
        <v>323.40113464559727</v>
      </c>
      <c r="J32" s="9">
        <f t="shared" si="3"/>
        <v>5080.2381906314831</v>
      </c>
      <c r="K32" s="9">
        <f t="shared" si="4"/>
        <v>1.6703116992750448E-2</v>
      </c>
      <c r="L32" s="9">
        <f t="shared" si="5"/>
        <v>1.2563135178143203</v>
      </c>
      <c r="M32" s="9">
        <f t="shared" si="6"/>
        <v>324.65744816341157</v>
      </c>
      <c r="N32" s="9">
        <f t="shared" si="7"/>
        <v>5081.4945041492974</v>
      </c>
      <c r="O32" s="9">
        <f t="shared" si="8"/>
        <v>0.98736909174165111</v>
      </c>
      <c r="P32" s="9">
        <f t="shared" si="9"/>
        <v>324.65548867489935</v>
      </c>
      <c r="Q32" s="9">
        <f t="shared" si="10"/>
        <v>23.437585095087105</v>
      </c>
      <c r="R32" s="9">
        <f t="shared" si="11"/>
        <v>23.43598451008031</v>
      </c>
      <c r="S32" s="9">
        <f t="shared" si="12"/>
        <v>-33.052072019360743</v>
      </c>
      <c r="T32" s="9">
        <f t="shared" si="13"/>
        <v>-13.301785588848746</v>
      </c>
      <c r="U32" s="9">
        <f t="shared" si="14"/>
        <v>4.3022043016016968E-2</v>
      </c>
      <c r="V32" s="9">
        <f t="shared" si="15"/>
        <v>-14.223027421064808</v>
      </c>
      <c r="W32" s="9">
        <f t="shared" si="16"/>
        <v>81.529040762585524</v>
      </c>
      <c r="X32" s="4">
        <f t="shared" si="17"/>
        <v>0.51821043570907288</v>
      </c>
      <c r="Y32" s="5">
        <f t="shared" si="18"/>
        <v>0.29174087803522419</v>
      </c>
      <c r="Z32" s="5">
        <f t="shared" si="19"/>
        <v>0.74467999338292157</v>
      </c>
      <c r="AA32" s="9">
        <f t="shared" si="20"/>
        <v>652.23232610068419</v>
      </c>
      <c r="AB32" s="9">
        <f t="shared" si="21"/>
        <v>1413.7769725789353</v>
      </c>
      <c r="AC32" s="9">
        <f t="shared" si="22"/>
        <v>173.44424314473383</v>
      </c>
      <c r="AD32" s="9">
        <f t="shared" si="23"/>
        <v>157.50778793663378</v>
      </c>
      <c r="AE32" s="9">
        <f t="shared" si="24"/>
        <v>-67.507787936633775</v>
      </c>
      <c r="AF32" s="9">
        <f t="shared" si="25"/>
        <v>2.3890934560281563E-3</v>
      </c>
      <c r="AG32" s="9">
        <f t="shared" si="26"/>
        <v>-67.505398843177744</v>
      </c>
      <c r="AH32" s="9">
        <f>IF(AC32&gt;0,MOD(DEGREES(ACOS(((SIN(RADIANS(A32))*COS(RADIANS(AD32)))-SIN(RADIANS(T32)))/(COS(RADIANS(A32))*SIN(RADIANS(AD32)))))+180,360),MOD(540-DEGREES(ACOS(((SIN(RADIANS(A32))*COS(RADIANS(AD32)))-SIN(RADIANS(T32)))/(COS(RADIANS(#REF!))*SIN(RADIANS(AD32))))),360))</f>
        <v>343.11617653859469</v>
      </c>
    </row>
    <row r="33" spans="1:34" x14ac:dyDescent="0.25">
      <c r="A33" s="15">
        <v>33</v>
      </c>
      <c r="B33" s="15">
        <v>-77</v>
      </c>
      <c r="C33" s="3">
        <v>-5</v>
      </c>
      <c r="D33" s="2">
        <v>41318</v>
      </c>
      <c r="E33" s="7">
        <v>0</v>
      </c>
      <c r="F33" s="9">
        <f t="shared" si="0"/>
        <v>2456336.7083333335</v>
      </c>
      <c r="G33" s="9">
        <f t="shared" si="1"/>
        <v>0.1311898243212454</v>
      </c>
      <c r="H33" s="9"/>
      <c r="I33" s="9">
        <f t="shared" si="2"/>
        <v>323.40113464559727</v>
      </c>
      <c r="J33" s="9">
        <f t="shared" si="3"/>
        <v>5080.2381906314831</v>
      </c>
      <c r="K33" s="9">
        <f t="shared" si="4"/>
        <v>1.6703116992750448E-2</v>
      </c>
      <c r="L33" s="9">
        <f t="shared" si="5"/>
        <v>1.2563135178143203</v>
      </c>
      <c r="M33" s="9">
        <f t="shared" si="6"/>
        <v>324.65744816341157</v>
      </c>
      <c r="N33" s="9">
        <f t="shared" si="7"/>
        <v>5081.4945041492974</v>
      </c>
      <c r="O33" s="9">
        <f t="shared" si="8"/>
        <v>0.98736909174165111</v>
      </c>
      <c r="P33" s="9">
        <f t="shared" si="9"/>
        <v>324.65548867489935</v>
      </c>
      <c r="Q33" s="9">
        <f t="shared" si="10"/>
        <v>23.437585095087105</v>
      </c>
      <c r="R33" s="9">
        <f t="shared" si="11"/>
        <v>23.43598451008031</v>
      </c>
      <c r="S33" s="9">
        <f t="shared" si="12"/>
        <v>-33.052072019360743</v>
      </c>
      <c r="T33" s="9">
        <f t="shared" si="13"/>
        <v>-13.301785588848746</v>
      </c>
      <c r="U33" s="9">
        <f t="shared" si="14"/>
        <v>4.3022043016016968E-2</v>
      </c>
      <c r="V33" s="9">
        <f t="shared" si="15"/>
        <v>-14.223027421064808</v>
      </c>
      <c r="W33" s="9">
        <f t="shared" si="16"/>
        <v>82.199612941847249</v>
      </c>
      <c r="X33" s="4">
        <f t="shared" si="17"/>
        <v>0.51543265793129511</v>
      </c>
      <c r="Y33" s="5">
        <f t="shared" si="18"/>
        <v>0.28710039975949719</v>
      </c>
      <c r="Z33" s="5">
        <f t="shared" si="19"/>
        <v>0.74376491610309303</v>
      </c>
      <c r="AA33" s="9">
        <f t="shared" si="20"/>
        <v>657.59690353477799</v>
      </c>
      <c r="AB33" s="9">
        <f t="shared" si="21"/>
        <v>1417.7769725789353</v>
      </c>
      <c r="AC33" s="9">
        <f t="shared" si="22"/>
        <v>174.44424314473383</v>
      </c>
      <c r="AD33" s="9">
        <f t="shared" si="23"/>
        <v>159.66009123437595</v>
      </c>
      <c r="AE33" s="9">
        <f t="shared" si="24"/>
        <v>-69.660091234375955</v>
      </c>
      <c r="AF33" s="9">
        <f t="shared" si="25"/>
        <v>2.1389579623446583E-3</v>
      </c>
      <c r="AG33" s="9">
        <f t="shared" si="26"/>
        <v>-69.65795227641361</v>
      </c>
      <c r="AH33" s="9">
        <f>IF(AC33&gt;0,MOD(DEGREES(ACOS(((SIN(RADIANS(A33))*COS(RADIANS(AD33)))-SIN(RADIANS(T33)))/(COS(RADIANS(A33))*SIN(RADIANS(AD33)))))+180,360),MOD(540-DEGREES(ACOS(((SIN(RADIANS(A33))*COS(RADIANS(AD33)))-SIN(RADIANS(T33)))/(COS(RADIANS(#REF!))*SIN(RADIANS(AD33))))),360))</f>
        <v>344.27272072584242</v>
      </c>
    </row>
    <row r="34" spans="1:34" x14ac:dyDescent="0.25">
      <c r="A34" s="15">
        <v>38</v>
      </c>
      <c r="B34" s="15">
        <v>-90</v>
      </c>
      <c r="C34" s="3">
        <v>-6</v>
      </c>
      <c r="D34" s="2">
        <v>41318</v>
      </c>
      <c r="E34" s="7">
        <v>0</v>
      </c>
      <c r="F34" s="9">
        <f t="shared" si="0"/>
        <v>2456336.75</v>
      </c>
      <c r="G34" s="9">
        <f t="shared" si="1"/>
        <v>0.13119096509240247</v>
      </c>
      <c r="H34" s="9"/>
      <c r="I34" s="9">
        <f t="shared" si="2"/>
        <v>323.44220328554093</v>
      </c>
      <c r="J34" s="9">
        <f t="shared" si="3"/>
        <v>5080.2792573096904</v>
      </c>
      <c r="K34" s="9">
        <f t="shared" si="4"/>
        <v>1.6703116944757929E-2</v>
      </c>
      <c r="L34" s="9">
        <f t="shared" si="5"/>
        <v>1.257364809063499</v>
      </c>
      <c r="M34" s="9">
        <f t="shared" si="6"/>
        <v>324.69956809460444</v>
      </c>
      <c r="N34" s="9">
        <f t="shared" si="7"/>
        <v>5081.5366221187542</v>
      </c>
      <c r="O34" s="9">
        <f t="shared" si="8"/>
        <v>0.98737702817675499</v>
      </c>
      <c r="P34" s="9">
        <f t="shared" si="9"/>
        <v>324.69760849100157</v>
      </c>
      <c r="Q34" s="9">
        <f t="shared" si="10"/>
        <v>23.437585080252308</v>
      </c>
      <c r="R34" s="9">
        <f t="shared" si="11"/>
        <v>23.435984418308262</v>
      </c>
      <c r="S34" s="9">
        <f t="shared" si="12"/>
        <v>-33.011269158096972</v>
      </c>
      <c r="T34" s="9">
        <f t="shared" si="13"/>
        <v>-13.287741116058582</v>
      </c>
      <c r="U34" s="9">
        <f t="shared" si="14"/>
        <v>4.3022042669498189E-2</v>
      </c>
      <c r="V34" s="9">
        <f t="shared" si="15"/>
        <v>-14.221943752995639</v>
      </c>
      <c r="W34" s="9">
        <f t="shared" si="16"/>
        <v>80.4705224757369</v>
      </c>
      <c r="X34" s="4">
        <f t="shared" si="17"/>
        <v>0.50987634982846919</v>
      </c>
      <c r="Y34" s="5">
        <f t="shared" si="18"/>
        <v>0.28634712072919999</v>
      </c>
      <c r="Z34" s="5">
        <f t="shared" si="19"/>
        <v>0.73340557892773839</v>
      </c>
      <c r="AA34" s="9">
        <f t="shared" si="20"/>
        <v>643.7641798058952</v>
      </c>
      <c r="AB34" s="9">
        <f t="shared" si="21"/>
        <v>1425.7780562470043</v>
      </c>
      <c r="AC34" s="9">
        <f t="shared" si="22"/>
        <v>176.44451406175108</v>
      </c>
      <c r="AD34" s="9">
        <f t="shared" si="23"/>
        <v>155.08620312608446</v>
      </c>
      <c r="AE34" s="9">
        <f t="shared" si="24"/>
        <v>-65.086203126084456</v>
      </c>
      <c r="AF34" s="9">
        <f t="shared" si="25"/>
        <v>2.6800338112192988E-3</v>
      </c>
      <c r="AG34" s="9">
        <f t="shared" si="26"/>
        <v>-65.083523092273239</v>
      </c>
      <c r="AH34" s="9">
        <f>IF(AC34&gt;0,MOD(DEGREES(ACOS(((SIN(RADIANS(A34))*COS(RADIANS(AD34)))-SIN(RADIANS(T34)))/(COS(RADIANS(A34))*SIN(RADIANS(AD34)))))+180,360),MOD(540-DEGREES(ACOS(((SIN(RADIANS(A34))*COS(RADIANS(AD34)))-SIN(RADIANS(T34)))/(COS(RADIANS(#REF!))*SIN(RADIANS(AD34))))),360))</f>
        <v>351.76264650060165</v>
      </c>
    </row>
    <row r="35" spans="1:34" x14ac:dyDescent="0.25">
      <c r="A35" s="15">
        <v>29</v>
      </c>
      <c r="B35" s="15">
        <v>-98</v>
      </c>
      <c r="C35" s="3">
        <v>-6</v>
      </c>
      <c r="D35" s="2">
        <v>41318</v>
      </c>
      <c r="E35" s="7">
        <v>0</v>
      </c>
      <c r="F35" s="9">
        <f t="shared" si="0"/>
        <v>2456336.75</v>
      </c>
      <c r="G35" s="9">
        <f t="shared" si="1"/>
        <v>0.13119096509240247</v>
      </c>
      <c r="H35" s="9"/>
      <c r="I35" s="9">
        <f t="shared" si="2"/>
        <v>323.44220328554093</v>
      </c>
      <c r="J35" s="9">
        <f t="shared" si="3"/>
        <v>5080.2792573096904</v>
      </c>
      <c r="K35" s="9">
        <f t="shared" si="4"/>
        <v>1.6703116944757929E-2</v>
      </c>
      <c r="L35" s="9">
        <f t="shared" si="5"/>
        <v>1.257364809063499</v>
      </c>
      <c r="M35" s="9">
        <f t="shared" si="6"/>
        <v>324.69956809460444</v>
      </c>
      <c r="N35" s="9">
        <f t="shared" si="7"/>
        <v>5081.5366221187542</v>
      </c>
      <c r="O35" s="9">
        <f t="shared" si="8"/>
        <v>0.98737702817675499</v>
      </c>
      <c r="P35" s="9">
        <f t="shared" si="9"/>
        <v>324.69760849100157</v>
      </c>
      <c r="Q35" s="9">
        <f t="shared" si="10"/>
        <v>23.437585080252308</v>
      </c>
      <c r="R35" s="9">
        <f t="shared" si="11"/>
        <v>23.435984418308262</v>
      </c>
      <c r="S35" s="9">
        <f t="shared" si="12"/>
        <v>-33.011269158096972</v>
      </c>
      <c r="T35" s="9">
        <f t="shared" si="13"/>
        <v>-13.287741116058582</v>
      </c>
      <c r="U35" s="9">
        <f t="shared" si="14"/>
        <v>4.3022042669498189E-2</v>
      </c>
      <c r="V35" s="9">
        <f t="shared" si="15"/>
        <v>-14.221943752995639</v>
      </c>
      <c r="W35" s="9">
        <f t="shared" si="16"/>
        <v>83.463942680816032</v>
      </c>
      <c r="X35" s="4">
        <f t="shared" si="17"/>
        <v>0.53209857205069144</v>
      </c>
      <c r="Y35" s="5">
        <f t="shared" si="18"/>
        <v>0.30025428682620248</v>
      </c>
      <c r="Z35" s="5">
        <f t="shared" si="19"/>
        <v>0.76394285727518041</v>
      </c>
      <c r="AA35" s="9">
        <f t="shared" si="20"/>
        <v>667.71154144652826</v>
      </c>
      <c r="AB35" s="9">
        <f t="shared" si="21"/>
        <v>1393.7780562470043</v>
      </c>
      <c r="AC35" s="9">
        <f t="shared" si="22"/>
        <v>168.44451406175108</v>
      </c>
      <c r="AD35" s="9">
        <f t="shared" si="23"/>
        <v>160.97578803227196</v>
      </c>
      <c r="AE35" s="9">
        <f t="shared" si="24"/>
        <v>-70.975788032271964</v>
      </c>
      <c r="AF35" s="9">
        <f t="shared" si="25"/>
        <v>1.9894980899528743E-3</v>
      </c>
      <c r="AG35" s="9">
        <f t="shared" si="26"/>
        <v>-70.973798534182009</v>
      </c>
      <c r="AH35" s="9">
        <f>IF(AC35&gt;0,MOD(DEGREES(ACOS(((SIN(RADIANS(A35))*COS(RADIANS(AD35)))-SIN(RADIANS(T35)))/(COS(RADIANS(A35))*SIN(RADIANS(AD35)))))+180,360),MOD(540-DEGREES(ACOS(((SIN(RADIANS(A35))*COS(RADIANS(AD35)))-SIN(RADIANS(T35)))/(COS(RADIANS(#REF!))*SIN(RADIANS(AD35))))),360))</f>
        <v>323.26766564586467</v>
      </c>
    </row>
    <row r="36" spans="1:34" x14ac:dyDescent="0.25">
      <c r="A36" s="15">
        <v>32</v>
      </c>
      <c r="B36" s="15">
        <v>-117</v>
      </c>
      <c r="C36" s="3">
        <v>-8</v>
      </c>
      <c r="D36" s="2">
        <v>41318</v>
      </c>
      <c r="E36" s="7">
        <v>0</v>
      </c>
      <c r="F36" s="9">
        <f t="shared" si="0"/>
        <v>2456336.8333333335</v>
      </c>
      <c r="G36" s="9">
        <f t="shared" si="1"/>
        <v>0.13119324663472931</v>
      </c>
      <c r="H36" s="9"/>
      <c r="I36" s="9">
        <f t="shared" si="2"/>
        <v>323.52434056588845</v>
      </c>
      <c r="J36" s="9">
        <f t="shared" si="3"/>
        <v>5080.3613906665605</v>
      </c>
      <c r="K36" s="9">
        <f t="shared" si="4"/>
        <v>1.6703116848772886E-2</v>
      </c>
      <c r="L36" s="9">
        <f t="shared" si="5"/>
        <v>1.2594653589907534</v>
      </c>
      <c r="M36" s="9">
        <f t="shared" si="6"/>
        <v>324.78380592487923</v>
      </c>
      <c r="N36" s="9">
        <f t="shared" si="7"/>
        <v>5081.6208560255509</v>
      </c>
      <c r="O36" s="9">
        <f t="shared" si="8"/>
        <v>0.98739292080760133</v>
      </c>
      <c r="P36" s="9">
        <f t="shared" si="9"/>
        <v>324.78184609107848</v>
      </c>
      <c r="Q36" s="9">
        <f t="shared" si="10"/>
        <v>23.437585050582712</v>
      </c>
      <c r="R36" s="9">
        <f t="shared" si="11"/>
        <v>23.435984234771286</v>
      </c>
      <c r="S36" s="9">
        <f t="shared" si="12"/>
        <v>-32.92967957462939</v>
      </c>
      <c r="T36" s="9">
        <f t="shared" si="13"/>
        <v>-13.259633359826987</v>
      </c>
      <c r="U36" s="9">
        <f t="shared" si="14"/>
        <v>4.3022041976487478E-2</v>
      </c>
      <c r="V36" s="9">
        <f t="shared" si="15"/>
        <v>-14.219711042289356</v>
      </c>
      <c r="W36" s="9">
        <f t="shared" si="16"/>
        <v>82.551466511625406</v>
      </c>
      <c r="X36" s="4">
        <f t="shared" si="17"/>
        <v>0.50154146600158989</v>
      </c>
      <c r="Y36" s="5">
        <f t="shared" si="18"/>
        <v>0.27223183680263041</v>
      </c>
      <c r="Z36" s="5">
        <f t="shared" si="19"/>
        <v>0.73085109520054936</v>
      </c>
      <c r="AA36" s="9">
        <f t="shared" si="20"/>
        <v>660.41173209300325</v>
      </c>
      <c r="AB36" s="9">
        <f t="shared" si="21"/>
        <v>1437.7802889577106</v>
      </c>
      <c r="AC36" s="9">
        <f t="shared" si="22"/>
        <v>179.44507223942765</v>
      </c>
      <c r="AD36" s="9">
        <f t="shared" si="23"/>
        <v>161.25273030829047</v>
      </c>
      <c r="AE36" s="9">
        <f t="shared" si="24"/>
        <v>-71.252730308290467</v>
      </c>
      <c r="AF36" s="9">
        <f t="shared" si="25"/>
        <v>1.9583444384660507E-3</v>
      </c>
      <c r="AG36" s="9">
        <f t="shared" si="26"/>
        <v>-71.250771963852003</v>
      </c>
      <c r="AH36" s="9">
        <f>IF(AC36&gt;0,MOD(DEGREES(ACOS(((SIN(RADIANS(A36))*COS(RADIANS(AD36)))-SIN(RADIANS(T36)))/(COS(RADIANS(A36))*SIN(RADIANS(AD36)))))+180,360),MOD(540-DEGREES(ACOS(((SIN(RADIANS(A36))*COS(RADIANS(AD36)))-SIN(RADIANS(T36)))/(COS(RADIANS(#REF!))*SIN(RADIANS(AD36))))),360))</f>
        <v>358.31919002857626</v>
      </c>
    </row>
    <row r="37" spans="1:34" x14ac:dyDescent="0.25">
      <c r="A37" s="15">
        <v>37</v>
      </c>
      <c r="B37" s="15">
        <v>-122</v>
      </c>
      <c r="C37" s="3">
        <v>-8</v>
      </c>
      <c r="D37" s="2">
        <v>41318</v>
      </c>
      <c r="E37" s="7">
        <v>0</v>
      </c>
      <c r="F37" s="9">
        <f t="shared" si="0"/>
        <v>2456336.8333333335</v>
      </c>
      <c r="G37" s="9">
        <f t="shared" si="1"/>
        <v>0.13119324663472931</v>
      </c>
      <c r="H37" s="9"/>
      <c r="I37" s="9">
        <f t="shared" si="2"/>
        <v>323.52434056588845</v>
      </c>
      <c r="J37" s="9">
        <f t="shared" si="3"/>
        <v>5080.3613906665605</v>
      </c>
      <c r="K37" s="9">
        <f t="shared" si="4"/>
        <v>1.6703116848772886E-2</v>
      </c>
      <c r="L37" s="9">
        <f t="shared" si="5"/>
        <v>1.2594653589907534</v>
      </c>
      <c r="M37" s="9">
        <f t="shared" si="6"/>
        <v>324.78380592487923</v>
      </c>
      <c r="N37" s="9">
        <f t="shared" si="7"/>
        <v>5081.6208560255509</v>
      </c>
      <c r="O37" s="9">
        <f t="shared" si="8"/>
        <v>0.98739292080760133</v>
      </c>
      <c r="P37" s="9">
        <f t="shared" si="9"/>
        <v>324.78184609107848</v>
      </c>
      <c r="Q37" s="9">
        <f t="shared" si="10"/>
        <v>23.437585050582712</v>
      </c>
      <c r="R37" s="9">
        <f t="shared" si="11"/>
        <v>23.435984234771286</v>
      </c>
      <c r="S37" s="9">
        <f t="shared" si="12"/>
        <v>-32.92967957462939</v>
      </c>
      <c r="T37" s="9">
        <f t="shared" si="13"/>
        <v>-13.259633359826987</v>
      </c>
      <c r="U37" s="9">
        <f t="shared" si="14"/>
        <v>4.3022041976487478E-2</v>
      </c>
      <c r="V37" s="9">
        <f t="shared" si="15"/>
        <v>-14.219711042289356</v>
      </c>
      <c r="W37" s="9">
        <f t="shared" si="16"/>
        <v>80.858691799805229</v>
      </c>
      <c r="X37" s="4">
        <f t="shared" si="17"/>
        <v>0.51543035489047873</v>
      </c>
      <c r="Y37" s="5">
        <f t="shared" si="18"/>
        <v>0.29082287766879755</v>
      </c>
      <c r="Z37" s="5">
        <f t="shared" si="19"/>
        <v>0.7400378321121599</v>
      </c>
      <c r="AA37" s="9">
        <f t="shared" si="20"/>
        <v>646.86953439844183</v>
      </c>
      <c r="AB37" s="9">
        <f t="shared" si="21"/>
        <v>1417.7802889577106</v>
      </c>
      <c r="AC37" s="9">
        <f t="shared" si="22"/>
        <v>174.44507223942765</v>
      </c>
      <c r="AD37" s="9">
        <f t="shared" si="23"/>
        <v>155.74534343050743</v>
      </c>
      <c r="AE37" s="9">
        <f t="shared" si="24"/>
        <v>-65.745343430507432</v>
      </c>
      <c r="AF37" s="9">
        <f t="shared" si="25"/>
        <v>2.5997595976476749E-3</v>
      </c>
      <c r="AG37" s="9">
        <f t="shared" si="26"/>
        <v>-65.742743670909789</v>
      </c>
      <c r="AH37" s="9">
        <f>IF(AC37&gt;0,MOD(DEGREES(ACOS(((SIN(RADIANS(A37))*COS(RADIANS(AD37)))-SIN(RADIANS(T37)))/(COS(RADIANS(A37))*SIN(RADIANS(AD37)))))+180,360),MOD(540-DEGREES(ACOS(((SIN(RADIANS(A37))*COS(RADIANS(AD37)))-SIN(RADIANS(T37)))/(COS(RADIANS(#REF!))*SIN(RADIANS(AD37))))),360))</f>
        <v>346.7406226998408</v>
      </c>
    </row>
    <row r="38" spans="1:34" x14ac:dyDescent="0.25">
      <c r="A38" s="15">
        <v>47</v>
      </c>
      <c r="B38" s="15">
        <v>-122</v>
      </c>
      <c r="C38" s="3">
        <v>-8</v>
      </c>
      <c r="D38" s="2">
        <v>41318</v>
      </c>
      <c r="E38" s="7">
        <v>0</v>
      </c>
      <c r="F38" s="9">
        <f t="shared" si="0"/>
        <v>2456336.8333333335</v>
      </c>
      <c r="G38" s="9">
        <f t="shared" si="1"/>
        <v>0.13119324663472931</v>
      </c>
      <c r="H38" s="9"/>
      <c r="I38" s="9">
        <f t="shared" si="2"/>
        <v>323.52434056588845</v>
      </c>
      <c r="J38" s="9">
        <f t="shared" si="3"/>
        <v>5080.3613906665605</v>
      </c>
      <c r="K38" s="9">
        <f t="shared" si="4"/>
        <v>1.6703116848772886E-2</v>
      </c>
      <c r="L38" s="9">
        <f t="shared" si="5"/>
        <v>1.2594653589907534</v>
      </c>
      <c r="M38" s="9">
        <f t="shared" si="6"/>
        <v>324.78380592487923</v>
      </c>
      <c r="N38" s="9">
        <f t="shared" si="7"/>
        <v>5081.6208560255509</v>
      </c>
      <c r="O38" s="9">
        <f t="shared" si="8"/>
        <v>0.98739292080760133</v>
      </c>
      <c r="P38" s="9">
        <f t="shared" si="9"/>
        <v>324.78184609107848</v>
      </c>
      <c r="Q38" s="9">
        <f t="shared" si="10"/>
        <v>23.437585050582712</v>
      </c>
      <c r="R38" s="9">
        <f t="shared" si="11"/>
        <v>23.435984234771286</v>
      </c>
      <c r="S38" s="9">
        <f t="shared" si="12"/>
        <v>-32.92967957462939</v>
      </c>
      <c r="T38" s="9">
        <f t="shared" si="13"/>
        <v>-13.259633359826987</v>
      </c>
      <c r="U38" s="9">
        <f t="shared" si="14"/>
        <v>4.3022041976487478E-2</v>
      </c>
      <c r="V38" s="9">
        <f t="shared" si="15"/>
        <v>-14.219711042289356</v>
      </c>
      <c r="W38" s="9">
        <f t="shared" si="16"/>
        <v>76.655890562213457</v>
      </c>
      <c r="X38" s="4">
        <f t="shared" si="17"/>
        <v>0.51543035489047873</v>
      </c>
      <c r="Y38" s="5">
        <f t="shared" si="18"/>
        <v>0.3024973255509969</v>
      </c>
      <c r="Z38" s="5">
        <f t="shared" si="19"/>
        <v>0.72836338422996061</v>
      </c>
      <c r="AA38" s="9">
        <f t="shared" si="20"/>
        <v>613.24712449770766</v>
      </c>
      <c r="AB38" s="9">
        <f t="shared" si="21"/>
        <v>1417.7802889577106</v>
      </c>
      <c r="AC38" s="9">
        <f t="shared" si="22"/>
        <v>174.44507223942765</v>
      </c>
      <c r="AD38" s="9">
        <f t="shared" si="23"/>
        <v>145.93939634275839</v>
      </c>
      <c r="AE38" s="9">
        <f t="shared" si="24"/>
        <v>-55.939396342758386</v>
      </c>
      <c r="AF38" s="9">
        <f t="shared" si="25"/>
        <v>3.9008002935549679E-3</v>
      </c>
      <c r="AG38" s="9">
        <f t="shared" si="26"/>
        <v>-55.935495542464828</v>
      </c>
      <c r="AH38" s="9">
        <f>IF(AC38&gt;0,MOD(DEGREES(ACOS(((SIN(RADIANS(A38))*COS(RADIANS(AD38)))-SIN(RADIANS(T38)))/(COS(RADIANS(A38))*SIN(RADIANS(AD38)))))+180,360),MOD(540-DEGREES(ACOS(((SIN(RADIANS(A38))*COS(RADIANS(AD38)))-SIN(RADIANS(T38)))/(COS(RADIANS(#REF!))*SIN(RADIANS(AD38))))),360))</f>
        <v>350.31519527994703</v>
      </c>
    </row>
    <row r="39" spans="1:34" x14ac:dyDescent="0.25">
      <c r="A39" s="15">
        <v>38</v>
      </c>
      <c r="B39" s="15">
        <v>-77</v>
      </c>
      <c r="C39" s="3">
        <v>-5</v>
      </c>
      <c r="D39" s="2">
        <v>41318</v>
      </c>
      <c r="E39" s="7">
        <v>0</v>
      </c>
      <c r="F39" s="9">
        <f t="shared" si="0"/>
        <v>2456336.7083333335</v>
      </c>
      <c r="G39" s="9">
        <f t="shared" si="1"/>
        <v>0.1311898243212454</v>
      </c>
      <c r="H39" s="9"/>
      <c r="I39" s="9">
        <f t="shared" si="2"/>
        <v>323.40113464559727</v>
      </c>
      <c r="J39" s="9">
        <f t="shared" si="3"/>
        <v>5080.2381906314831</v>
      </c>
      <c r="K39" s="9">
        <f t="shared" si="4"/>
        <v>1.6703116992750448E-2</v>
      </c>
      <c r="L39" s="9">
        <f t="shared" si="5"/>
        <v>1.2563135178143203</v>
      </c>
      <c r="M39" s="9">
        <f t="shared" si="6"/>
        <v>324.65744816341157</v>
      </c>
      <c r="N39" s="9">
        <f t="shared" si="7"/>
        <v>5081.4945041492974</v>
      </c>
      <c r="O39" s="9">
        <f t="shared" si="8"/>
        <v>0.98736909174165111</v>
      </c>
      <c r="P39" s="9">
        <f t="shared" si="9"/>
        <v>324.65548867489935</v>
      </c>
      <c r="Q39" s="9">
        <f t="shared" si="10"/>
        <v>23.437585095087105</v>
      </c>
      <c r="R39" s="9">
        <f t="shared" si="11"/>
        <v>23.43598451008031</v>
      </c>
      <c r="S39" s="9">
        <f t="shared" si="12"/>
        <v>-33.052072019360743</v>
      </c>
      <c r="T39" s="9">
        <f t="shared" si="13"/>
        <v>-13.301785588848746</v>
      </c>
      <c r="U39" s="9">
        <f t="shared" si="14"/>
        <v>4.3022043016016968E-2</v>
      </c>
      <c r="V39" s="9">
        <f t="shared" si="15"/>
        <v>-14.223027421064808</v>
      </c>
      <c r="W39" s="9">
        <f t="shared" si="16"/>
        <v>80.458838554629267</v>
      </c>
      <c r="X39" s="4">
        <f t="shared" si="17"/>
        <v>0.51543265793129511</v>
      </c>
      <c r="Y39" s="5">
        <f t="shared" si="18"/>
        <v>0.29193588416843608</v>
      </c>
      <c r="Z39" s="5">
        <f t="shared" si="19"/>
        <v>0.73892943169415415</v>
      </c>
      <c r="AA39" s="9">
        <f t="shared" si="20"/>
        <v>643.67070843703414</v>
      </c>
      <c r="AB39" s="9">
        <f t="shared" si="21"/>
        <v>1417.7769725789353</v>
      </c>
      <c r="AC39" s="9">
        <f t="shared" si="22"/>
        <v>174.44424314473383</v>
      </c>
      <c r="AD39" s="9">
        <f t="shared" si="23"/>
        <v>154.81234832234688</v>
      </c>
      <c r="AE39" s="9">
        <f t="shared" si="24"/>
        <v>-64.812348322346878</v>
      </c>
      <c r="AF39" s="9">
        <f t="shared" si="25"/>
        <v>2.7136371537860278E-3</v>
      </c>
      <c r="AG39" s="9">
        <f t="shared" si="26"/>
        <v>-64.809634685193089</v>
      </c>
      <c r="AH39" s="9">
        <f>IF(AC39&gt;0,MOD(DEGREES(ACOS(((SIN(RADIANS(A39))*COS(RADIANS(AD39)))-SIN(RADIANS(T39)))/(COS(RADIANS(A39))*SIN(RADIANS(AD39)))))+180,360),MOD(540-DEGREES(ACOS(((SIN(RADIANS(A39))*COS(RADIANS(AD39)))-SIN(RADIANS(T39)))/(COS(RADIANS(#REF!))*SIN(RADIANS(AD39))))),360))</f>
        <v>347.20974040731107</v>
      </c>
    </row>
    <row r="40" spans="1:34" x14ac:dyDescent="0.25">
      <c r="A40" s="15">
        <v>-39</v>
      </c>
      <c r="B40" s="15">
        <v>116</v>
      </c>
      <c r="C40" s="3">
        <v>8</v>
      </c>
      <c r="D40" s="2">
        <v>41318</v>
      </c>
      <c r="E40" s="7">
        <v>0</v>
      </c>
      <c r="F40" s="9">
        <f t="shared" si="0"/>
        <v>2456336.1666666665</v>
      </c>
      <c r="G40" s="9">
        <f t="shared" si="1"/>
        <v>0.13117499429613994</v>
      </c>
      <c r="H40" s="9"/>
      <c r="I40" s="9">
        <f t="shared" si="2"/>
        <v>322.8672423240223</v>
      </c>
      <c r="J40" s="9">
        <f t="shared" si="3"/>
        <v>5079.704323812507</v>
      </c>
      <c r="K40" s="9">
        <f t="shared" si="4"/>
        <v>1.6703117616653187E-2</v>
      </c>
      <c r="L40" s="9">
        <f t="shared" si="5"/>
        <v>1.2425853420689188</v>
      </c>
      <c r="M40" s="9">
        <f t="shared" si="6"/>
        <v>324.10982766609123</v>
      </c>
      <c r="N40" s="9">
        <f t="shared" si="7"/>
        <v>5080.9469091545761</v>
      </c>
      <c r="O40" s="9">
        <f t="shared" si="8"/>
        <v>0.98726651961646339</v>
      </c>
      <c r="P40" s="9">
        <f t="shared" si="9"/>
        <v>324.1078696732539</v>
      </c>
      <c r="Q40" s="9">
        <f t="shared" si="10"/>
        <v>23.437585287939477</v>
      </c>
      <c r="R40" s="9">
        <f t="shared" si="11"/>
        <v>23.435985703332893</v>
      </c>
      <c r="S40" s="9">
        <f t="shared" si="12"/>
        <v>-33.583000342183063</v>
      </c>
      <c r="T40" s="9">
        <f t="shared" si="13"/>
        <v>-13.483789087486761</v>
      </c>
      <c r="U40" s="9">
        <f t="shared" si="14"/>
        <v>4.3022047521576838E-2</v>
      </c>
      <c r="V40" s="9">
        <f t="shared" si="15"/>
        <v>-14.235125728786862</v>
      </c>
      <c r="W40" s="9">
        <f t="shared" si="16"/>
        <v>102.32208115528204</v>
      </c>
      <c r="X40" s="4">
        <f t="shared" si="17"/>
        <v>0.5209966150894354</v>
      </c>
      <c r="Y40" s="5">
        <f t="shared" si="18"/>
        <v>0.23676861188031861</v>
      </c>
      <c r="Z40" s="5">
        <f t="shared" si="19"/>
        <v>0.80522461829855219</v>
      </c>
      <c r="AA40" s="9">
        <f t="shared" si="20"/>
        <v>818.57664924225628</v>
      </c>
      <c r="AB40" s="9">
        <f t="shared" si="21"/>
        <v>1409.7648742712131</v>
      </c>
      <c r="AC40" s="9">
        <f t="shared" si="22"/>
        <v>172.44121856780328</v>
      </c>
      <c r="AD40" s="9">
        <f t="shared" si="23"/>
        <v>127.04333918727572</v>
      </c>
      <c r="AE40" s="9">
        <f t="shared" si="24"/>
        <v>-37.04333918727572</v>
      </c>
      <c r="AF40" s="9">
        <f t="shared" si="25"/>
        <v>7.6450101241622905E-3</v>
      </c>
      <c r="AG40" s="9">
        <f t="shared" si="26"/>
        <v>-37.035694177151555</v>
      </c>
      <c r="AH40" s="9">
        <f>IF(AC40&gt;0,MOD(DEGREES(ACOS(((SIN(RADIANS(A40))*COS(RADIANS(AD40)))-SIN(RADIANS(T40)))/(COS(RADIANS(A40))*SIN(RADIANS(AD40)))))+180,360),MOD(540-DEGREES(ACOS(((SIN(RADIANS(A40))*COS(RADIANS(AD40)))-SIN(RADIANS(T40)))/(COS(RADIANS(#REF!))*SIN(RADIANS(AD40))))),360))</f>
        <v>189.22206577441946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workbookViewId="0">
      <selection activeCell="D11" sqref="D11"/>
    </sheetView>
  </sheetViews>
  <sheetFormatPr defaultRowHeight="12.75" x14ac:dyDescent="0.2"/>
  <cols>
    <col min="1" max="1" width="9.7109375" style="19" customWidth="1"/>
    <col min="2" max="2" width="10.28515625" style="19" customWidth="1"/>
    <col min="3" max="3" width="27.7109375" style="19" customWidth="1"/>
    <col min="4" max="4" width="30.28515625" style="20" bestFit="1" customWidth="1"/>
    <col min="5" max="5" width="29" style="19" bestFit="1" customWidth="1"/>
    <col min="6" max="6" width="11.42578125" style="19" customWidth="1"/>
    <col min="7" max="9" width="31.5703125" style="20" bestFit="1" customWidth="1"/>
    <col min="10" max="10" width="30.28515625" style="20" bestFit="1" customWidth="1"/>
    <col min="11" max="11" width="31.5703125" style="20" customWidth="1"/>
    <col min="12" max="16384" width="9.140625" style="18"/>
  </cols>
  <sheetData>
    <row r="1" spans="1:11" ht="13.5" x14ac:dyDescent="0.25">
      <c r="A1" s="16" t="s">
        <v>41</v>
      </c>
      <c r="B1" s="16" t="s">
        <v>42</v>
      </c>
      <c r="C1" s="16" t="s">
        <v>45</v>
      </c>
      <c r="D1" s="17" t="s">
        <v>34</v>
      </c>
      <c r="E1" s="16" t="s">
        <v>37</v>
      </c>
      <c r="F1" s="16" t="s">
        <v>35</v>
      </c>
      <c r="G1" s="17" t="s">
        <v>33</v>
      </c>
      <c r="H1" s="17" t="s">
        <v>38</v>
      </c>
      <c r="I1" s="17" t="s">
        <v>36</v>
      </c>
      <c r="J1" s="17" t="s">
        <v>40</v>
      </c>
      <c r="K1" s="17" t="s">
        <v>39</v>
      </c>
    </row>
    <row r="2" spans="1:11" ht="13.5" x14ac:dyDescent="0.25">
      <c r="A2" s="16">
        <f ca="1">RANDBETWEEN(1,360)</f>
        <v>204</v>
      </c>
      <c r="B2" s="16">
        <f ca="1">RANDBETWEEN(1,5)</f>
        <v>2</v>
      </c>
      <c r="C2" s="17">
        <f ca="1">RANDBETWEEN(0,2*PI()) + (RANDBETWEEN(0,10000000000000000000)/10000000000000000000)</f>
        <v>4.8216990477245609</v>
      </c>
      <c r="D2" s="17">
        <f ca="1">RADIANS(A2)</f>
        <v>3.5604716740684323</v>
      </c>
      <c r="E2" s="17">
        <f ca="1">DEGREES(C2)</f>
        <v>276.26300551686546</v>
      </c>
      <c r="F2" s="16">
        <f t="shared" ref="F2:F21" ca="1" si="0">MOD(A2,B2)</f>
        <v>0</v>
      </c>
      <c r="G2" s="17">
        <f ca="1">SIN(A2)</f>
        <v>0.20212035931279121</v>
      </c>
      <c r="H2" s="17">
        <f ca="1">ASIN(G2)</f>
        <v>0.20352248333656048</v>
      </c>
      <c r="I2" s="17">
        <f t="shared" ref="I2:I21" ca="1" si="1">COS(A2)</f>
        <v>-0.97936068960892453</v>
      </c>
      <c r="J2" s="17">
        <f ca="1">ACOS(I2)</f>
        <v>2.9380701702532326</v>
      </c>
      <c r="K2" s="17">
        <f ca="1">TAN(A2)</f>
        <v>-0.20637989808790605</v>
      </c>
    </row>
    <row r="3" spans="1:11" ht="13.5" x14ac:dyDescent="0.25">
      <c r="A3" s="16">
        <f t="shared" ref="A3:A21" ca="1" si="2">RANDBETWEEN(1,360)</f>
        <v>267</v>
      </c>
      <c r="B3" s="16">
        <f t="shared" ref="B3:B21" ca="1" si="3">RANDBETWEEN(1,5)</f>
        <v>2</v>
      </c>
      <c r="C3" s="17">
        <f ca="1">RANDBETWEEN(0,2*PI()) + (RANDBETWEEN(0,10000000000000000000)/10000000000000000000)</f>
        <v>4.2777598217726842</v>
      </c>
      <c r="D3" s="17">
        <f t="shared" ref="D3:D21" ca="1" si="4">RADIANS(A3)</f>
        <v>4.6600291028248595</v>
      </c>
      <c r="E3" s="17">
        <f t="shared" ref="E3:E21" ca="1" si="5">DEGREES(C3)</f>
        <v>245.09758355821006</v>
      </c>
      <c r="F3" s="16">
        <f t="shared" ca="1" si="0"/>
        <v>1</v>
      </c>
      <c r="G3" s="17">
        <f t="shared" ref="G3:G21" ca="1" si="6">SIN(A3)</f>
        <v>3.5368177256176046E-2</v>
      </c>
      <c r="H3" s="17">
        <f t="shared" ref="H3:H21" ca="1" si="7">ASIN(G3)</f>
        <v>3.5375555132425275E-2</v>
      </c>
      <c r="I3" s="17">
        <f t="shared" ca="1" si="1"/>
        <v>-0.99937435030001431</v>
      </c>
      <c r="J3" s="17">
        <f t="shared" ref="J3:J21" ca="1" si="8">ACOS(I3)</f>
        <v>3.106217098457368</v>
      </c>
      <c r="K3" s="17">
        <f t="shared" ref="K3:K21" ca="1" si="9">TAN(A3)</f>
        <v>-3.5390319198765154E-2</v>
      </c>
    </row>
    <row r="4" spans="1:11" ht="13.5" x14ac:dyDescent="0.25">
      <c r="A4" s="16">
        <f t="shared" ca="1" si="2"/>
        <v>203</v>
      </c>
      <c r="B4" s="16">
        <f t="shared" ca="1" si="3"/>
        <v>5</v>
      </c>
      <c r="C4" s="17">
        <f t="shared" ref="C4:C21" ca="1" si="10">RANDBETWEEN(0,2*PI()) + (RANDBETWEEN(0,10000000000000000000)/10000000000000000000)</f>
        <v>0.74314438820493445</v>
      </c>
      <c r="D4" s="17">
        <f t="shared" ca="1" si="4"/>
        <v>3.5430183815484888</v>
      </c>
      <c r="E4" s="17">
        <f t="shared" ca="1" si="5"/>
        <v>42.579037012974382</v>
      </c>
      <c r="F4" s="16">
        <f t="shared" ca="1" si="0"/>
        <v>3</v>
      </c>
      <c r="G4" s="17">
        <f t="shared" ca="1" si="6"/>
        <v>0.93330970016696035</v>
      </c>
      <c r="H4" s="17">
        <f t="shared" ca="1" si="7"/>
        <v>1.2035224833365603</v>
      </c>
      <c r="I4" s="17">
        <f t="shared" ca="1" si="1"/>
        <v>-0.35907242107165305</v>
      </c>
      <c r="J4" s="17">
        <f t="shared" ca="1" si="8"/>
        <v>1.9380701702532326</v>
      </c>
      <c r="K4" s="17">
        <f t="shared" ca="1" si="9"/>
        <v>-2.5992241269365493</v>
      </c>
    </row>
    <row r="5" spans="1:11" ht="13.5" x14ac:dyDescent="0.25">
      <c r="A5" s="16">
        <f t="shared" ca="1" si="2"/>
        <v>339</v>
      </c>
      <c r="B5" s="16">
        <f t="shared" ca="1" si="3"/>
        <v>1</v>
      </c>
      <c r="C5" s="17">
        <f t="shared" ca="1" si="10"/>
        <v>2.6887766275036662</v>
      </c>
      <c r="D5" s="17">
        <f t="shared" ca="1" si="4"/>
        <v>5.9166661642607767</v>
      </c>
      <c r="E5" s="17">
        <f t="shared" ca="1" si="5"/>
        <v>154.05555280937915</v>
      </c>
      <c r="F5" s="16">
        <f t="shared" ca="1" si="0"/>
        <v>0</v>
      </c>
      <c r="G5" s="17">
        <f t="shared" ca="1" si="6"/>
        <v>-0.28787444850848609</v>
      </c>
      <c r="H5" s="17">
        <f t="shared" ca="1" si="7"/>
        <v>-0.29200658769766979</v>
      </c>
      <c r="I5" s="17">
        <f t="shared" ca="1" si="1"/>
        <v>0.95766815854759157</v>
      </c>
      <c r="J5" s="17">
        <f t="shared" ca="1" si="8"/>
        <v>0.29200658769766963</v>
      </c>
      <c r="K5" s="17">
        <f t="shared" ca="1" si="9"/>
        <v>-0.30059937352942706</v>
      </c>
    </row>
    <row r="6" spans="1:11" ht="13.5" x14ac:dyDescent="0.25">
      <c r="A6" s="16">
        <f t="shared" ca="1" si="2"/>
        <v>159</v>
      </c>
      <c r="B6" s="16">
        <f t="shared" ca="1" si="3"/>
        <v>1</v>
      </c>
      <c r="C6" s="17">
        <f t="shared" ca="1" si="10"/>
        <v>0.92419324282303117</v>
      </c>
      <c r="D6" s="17">
        <f t="shared" ca="1" si="4"/>
        <v>2.7750735106709841</v>
      </c>
      <c r="E6" s="17">
        <f t="shared" ca="1" si="5"/>
        <v>52.952372268268945</v>
      </c>
      <c r="F6" s="16">
        <f t="shared" ca="1" si="0"/>
        <v>0</v>
      </c>
      <c r="G6" s="17">
        <f t="shared" ca="1" si="6"/>
        <v>0.93951973171314829</v>
      </c>
      <c r="H6" s="17">
        <f t="shared" ca="1" si="7"/>
        <v>1.2212253330794554</v>
      </c>
      <c r="I6" s="17">
        <f t="shared" ca="1" si="1"/>
        <v>-0.34249477911590703</v>
      </c>
      <c r="J6" s="17">
        <f t="shared" ca="1" si="8"/>
        <v>1.920367320510338</v>
      </c>
      <c r="K6" s="17">
        <f t="shared" ca="1" si="9"/>
        <v>-2.7431651195920748</v>
      </c>
    </row>
    <row r="7" spans="1:11" ht="13.5" x14ac:dyDescent="0.25">
      <c r="A7" s="16">
        <f t="shared" ca="1" si="2"/>
        <v>341</v>
      </c>
      <c r="B7" s="16">
        <f t="shared" ca="1" si="3"/>
        <v>2</v>
      </c>
      <c r="C7" s="17">
        <f t="shared" ca="1" si="10"/>
        <v>2.0149919306654414</v>
      </c>
      <c r="D7" s="17">
        <f t="shared" ca="1" si="4"/>
        <v>5.9515727493006638</v>
      </c>
      <c r="E7" s="17">
        <f t="shared" ca="1" si="5"/>
        <v>115.45053338004719</v>
      </c>
      <c r="F7" s="16">
        <f t="shared" ca="1" si="0"/>
        <v>1</v>
      </c>
      <c r="G7" s="17">
        <f t="shared" ca="1" si="6"/>
        <v>0.99060323338977374</v>
      </c>
      <c r="H7" s="17">
        <f t="shared" ca="1" si="7"/>
        <v>1.4335992412874632</v>
      </c>
      <c r="I7" s="17">
        <f t="shared" ca="1" si="1"/>
        <v>-0.13676707936387883</v>
      </c>
      <c r="J7" s="17">
        <f t="shared" ca="1" si="8"/>
        <v>1.7079934123023301</v>
      </c>
      <c r="K7" s="17">
        <f t="shared" ca="1" si="9"/>
        <v>-7.242994717714204</v>
      </c>
    </row>
    <row r="8" spans="1:11" ht="13.5" x14ac:dyDescent="0.25">
      <c r="A8" s="16">
        <f t="shared" ca="1" si="2"/>
        <v>356</v>
      </c>
      <c r="B8" s="16">
        <f t="shared" ca="1" si="3"/>
        <v>3</v>
      </c>
      <c r="C8" s="17">
        <f t="shared" ca="1" si="10"/>
        <v>4.3712100452407121</v>
      </c>
      <c r="D8" s="17">
        <f t="shared" ca="1" si="4"/>
        <v>6.213372137099813</v>
      </c>
      <c r="E8" s="17">
        <f t="shared" ca="1" si="5"/>
        <v>250.45188695748246</v>
      </c>
      <c r="F8" s="16">
        <f t="shared" ca="1" si="0"/>
        <v>2</v>
      </c>
      <c r="G8" s="17">
        <f t="shared" ca="1" si="6"/>
        <v>-0.84148727148921076</v>
      </c>
      <c r="H8" s="17">
        <f t="shared" ca="1" si="7"/>
        <v>-1.0000301443533641</v>
      </c>
      <c r="I8" s="17">
        <f t="shared" ca="1" si="1"/>
        <v>-0.54027694002395044</v>
      </c>
      <c r="J8" s="17">
        <f t="shared" ca="1" si="8"/>
        <v>2.141562509236429</v>
      </c>
      <c r="K8" s="17">
        <f t="shared" ca="1" si="9"/>
        <v>1.5575109895527055</v>
      </c>
    </row>
    <row r="9" spans="1:11" ht="13.5" x14ac:dyDescent="0.25">
      <c r="A9" s="16">
        <f t="shared" ca="1" si="2"/>
        <v>338</v>
      </c>
      <c r="B9" s="16">
        <f t="shared" ca="1" si="3"/>
        <v>5</v>
      </c>
      <c r="C9" s="17">
        <f t="shared" ca="1" si="10"/>
        <v>5.8389362183818188</v>
      </c>
      <c r="D9" s="17">
        <f t="shared" ca="1" si="4"/>
        <v>5.8992128717408336</v>
      </c>
      <c r="E9" s="17">
        <f t="shared" ca="1" si="5"/>
        <v>334.54640215935541</v>
      </c>
      <c r="F9" s="16">
        <f t="shared" ca="1" si="0"/>
        <v>3</v>
      </c>
      <c r="G9" s="17">
        <f t="shared" ca="1" si="6"/>
        <v>-0.96138919682186075</v>
      </c>
      <c r="H9" s="17">
        <f t="shared" ca="1" si="7"/>
        <v>-1.2920065876976694</v>
      </c>
      <c r="I9" s="17">
        <f t="shared" ca="1" si="1"/>
        <v>0.27519231863229304</v>
      </c>
      <c r="J9" s="17">
        <f t="shared" ca="1" si="8"/>
        <v>1.2920065876976696</v>
      </c>
      <c r="K9" s="17">
        <f t="shared" ca="1" si="9"/>
        <v>-3.4935175574666069</v>
      </c>
    </row>
    <row r="10" spans="1:11" ht="13.5" x14ac:dyDescent="0.25">
      <c r="A10" s="16">
        <f t="shared" ca="1" si="2"/>
        <v>137</v>
      </c>
      <c r="B10" s="16">
        <f t="shared" ca="1" si="3"/>
        <v>1</v>
      </c>
      <c r="C10" s="17">
        <f t="shared" ca="1" si="10"/>
        <v>6.7120411667293798</v>
      </c>
      <c r="D10" s="17">
        <f t="shared" ca="1" si="4"/>
        <v>2.3911010752322315</v>
      </c>
      <c r="E10" s="17">
        <f t="shared" ca="1" si="5"/>
        <v>384.57163077165836</v>
      </c>
      <c r="F10" s="16">
        <f t="shared" ca="1" si="0"/>
        <v>0</v>
      </c>
      <c r="G10" s="17">
        <f t="shared" ca="1" si="6"/>
        <v>-0.94251445455825089</v>
      </c>
      <c r="H10" s="17">
        <f t="shared" ca="1" si="7"/>
        <v>-1.2300767579509024</v>
      </c>
      <c r="I10" s="17">
        <f t="shared" ca="1" si="1"/>
        <v>0.33416538263076073</v>
      </c>
      <c r="J10" s="17">
        <f t="shared" ca="1" si="8"/>
        <v>1.2300767579509024</v>
      </c>
      <c r="K10" s="17">
        <f t="shared" ca="1" si="9"/>
        <v>-2.8205029711281955</v>
      </c>
    </row>
    <row r="11" spans="1:11" ht="13.5" x14ac:dyDescent="0.25">
      <c r="A11" s="16">
        <f t="shared" ca="1" si="2"/>
        <v>218</v>
      </c>
      <c r="B11" s="16">
        <f t="shared" ca="1" si="3"/>
        <v>2</v>
      </c>
      <c r="C11" s="17">
        <f t="shared" ca="1" si="10"/>
        <v>6.6181939265725305</v>
      </c>
      <c r="D11" s="17">
        <f t="shared" ca="1" si="4"/>
        <v>3.8048177693476384</v>
      </c>
      <c r="E11" s="17">
        <f t="shared" ca="1" si="5"/>
        <v>379.19457999172027</v>
      </c>
      <c r="F11" s="16">
        <f t="shared" ca="1" si="0"/>
        <v>0</v>
      </c>
      <c r="G11" s="17">
        <f t="shared" ca="1" si="6"/>
        <v>-0.94252452732940251</v>
      </c>
      <c r="H11" s="17">
        <f t="shared" ca="1" si="7"/>
        <v>-1.2301069023042666</v>
      </c>
      <c r="I11" s="17">
        <f t="shared" ca="1" si="1"/>
        <v>-0.33413697099017109</v>
      </c>
      <c r="J11" s="17">
        <f t="shared" ca="1" si="8"/>
        <v>1.9114857512855268</v>
      </c>
      <c r="K11" s="17">
        <f t="shared" ca="1" si="9"/>
        <v>2.82077294391086</v>
      </c>
    </row>
    <row r="12" spans="1:11" ht="13.5" x14ac:dyDescent="0.25">
      <c r="A12" s="16">
        <f t="shared" ca="1" si="2"/>
        <v>309</v>
      </c>
      <c r="B12" s="16">
        <f t="shared" ca="1" si="3"/>
        <v>5</v>
      </c>
      <c r="C12" s="17">
        <f t="shared" ca="1" si="10"/>
        <v>3.2629385299275757</v>
      </c>
      <c r="D12" s="17">
        <f t="shared" ca="1" si="4"/>
        <v>5.3930673886624785</v>
      </c>
      <c r="E12" s="17">
        <f t="shared" ca="1" si="5"/>
        <v>186.95260657547135</v>
      </c>
      <c r="F12" s="16">
        <f t="shared" ca="1" si="0"/>
        <v>4</v>
      </c>
      <c r="G12" s="17">
        <f t="shared" ca="1" si="6"/>
        <v>0.90180137496377455</v>
      </c>
      <c r="H12" s="17">
        <f t="shared" ca="1" si="7"/>
        <v>1.1239199482002626</v>
      </c>
      <c r="I12" s="17">
        <f t="shared" ca="1" si="1"/>
        <v>0.43215076086181514</v>
      </c>
      <c r="J12" s="17">
        <f t="shared" ca="1" si="8"/>
        <v>1.1239199482002626</v>
      </c>
      <c r="K12" s="17">
        <f t="shared" ca="1" si="9"/>
        <v>2.0867749328159468</v>
      </c>
    </row>
    <row r="13" spans="1:11" ht="13.5" x14ac:dyDescent="0.25">
      <c r="A13" s="16">
        <f t="shared" ca="1" si="2"/>
        <v>172</v>
      </c>
      <c r="B13" s="16">
        <f t="shared" ca="1" si="3"/>
        <v>4</v>
      </c>
      <c r="C13" s="17">
        <f t="shared" ca="1" si="10"/>
        <v>2.7962034135639802E-2</v>
      </c>
      <c r="D13" s="17">
        <f t="shared" ca="1" si="4"/>
        <v>3.001966313430247</v>
      </c>
      <c r="E13" s="17">
        <f t="shared" ca="1" si="5"/>
        <v>1.6021065425728995</v>
      </c>
      <c r="F13" s="16">
        <f t="shared" ca="1" si="0"/>
        <v>0</v>
      </c>
      <c r="G13" s="17">
        <f t="shared" ca="1" si="6"/>
        <v>0.70865914018232268</v>
      </c>
      <c r="H13" s="17">
        <f t="shared" ca="1" si="7"/>
        <v>0.78759594743862815</v>
      </c>
      <c r="I13" s="17">
        <f t="shared" ca="1" si="1"/>
        <v>-0.70555100668629989</v>
      </c>
      <c r="J13" s="17">
        <f t="shared" ca="1" si="8"/>
        <v>2.3539967061511651</v>
      </c>
      <c r="K13" s="17">
        <f t="shared" ca="1" si="9"/>
        <v>-1.0044052569786848</v>
      </c>
    </row>
    <row r="14" spans="1:11" ht="13.5" x14ac:dyDescent="0.25">
      <c r="A14" s="16">
        <f t="shared" ca="1" si="2"/>
        <v>243</v>
      </c>
      <c r="B14" s="16">
        <f t="shared" ca="1" si="3"/>
        <v>2</v>
      </c>
      <c r="C14" s="17">
        <f t="shared" ca="1" si="10"/>
        <v>2.072538851164559</v>
      </c>
      <c r="D14" s="17">
        <f t="shared" ca="1" si="4"/>
        <v>4.2411500823462207</v>
      </c>
      <c r="E14" s="17">
        <f t="shared" ca="1" si="5"/>
        <v>118.74772904862152</v>
      </c>
      <c r="F14" s="16">
        <f t="shared" ca="1" si="0"/>
        <v>1</v>
      </c>
      <c r="G14" s="17">
        <f t="shared" ca="1" si="6"/>
        <v>-0.89000934885627714</v>
      </c>
      <c r="H14" s="17">
        <f t="shared" ca="1" si="7"/>
        <v>-1.0973656735859207</v>
      </c>
      <c r="I14" s="17">
        <f t="shared" ca="1" si="1"/>
        <v>-0.4559422758951242</v>
      </c>
      <c r="J14" s="17">
        <f t="shared" ca="1" si="8"/>
        <v>2.0442269800038724</v>
      </c>
      <c r="K14" s="17">
        <f t="shared" ca="1" si="9"/>
        <v>1.9520219903034328</v>
      </c>
    </row>
    <row r="15" spans="1:11" ht="13.5" x14ac:dyDescent="0.25">
      <c r="A15" s="16">
        <f t="shared" ca="1" si="2"/>
        <v>147</v>
      </c>
      <c r="B15" s="16">
        <f t="shared" ca="1" si="3"/>
        <v>4</v>
      </c>
      <c r="C15" s="17">
        <f t="shared" ca="1" si="10"/>
        <v>6.6437940909591111</v>
      </c>
      <c r="D15" s="17">
        <f t="shared" ca="1" si="4"/>
        <v>2.5656340004316642</v>
      </c>
      <c r="E15" s="17">
        <f t="shared" ca="1" si="5"/>
        <v>380.66136136591246</v>
      </c>
      <c r="F15" s="16">
        <f t="shared" ca="1" si="0"/>
        <v>3</v>
      </c>
      <c r="G15" s="17">
        <f t="shared" ca="1" si="6"/>
        <v>0.60904402188329243</v>
      </c>
      <c r="H15" s="17">
        <f t="shared" ca="1" si="7"/>
        <v>0.65485471872028223</v>
      </c>
      <c r="I15" s="17">
        <f t="shared" ca="1" si="1"/>
        <v>-0.79313641916647837</v>
      </c>
      <c r="J15" s="17">
        <f t="shared" ca="1" si="8"/>
        <v>2.4867379348695113</v>
      </c>
      <c r="K15" s="17">
        <f t="shared" ca="1" si="9"/>
        <v>-0.76789314822202714</v>
      </c>
    </row>
    <row r="16" spans="1:11" ht="13.5" x14ac:dyDescent="0.25">
      <c r="A16" s="16">
        <f t="shared" ca="1" si="2"/>
        <v>68</v>
      </c>
      <c r="B16" s="16">
        <f t="shared" ca="1" si="3"/>
        <v>2</v>
      </c>
      <c r="C16" s="17">
        <f t="shared" ca="1" si="10"/>
        <v>4.6067587872305813</v>
      </c>
      <c r="D16" s="17">
        <f t="shared" ca="1" si="4"/>
        <v>1.1868238913561442</v>
      </c>
      <c r="E16" s="17">
        <f t="shared" ca="1" si="5"/>
        <v>263.94783574311793</v>
      </c>
      <c r="F16" s="16">
        <f t="shared" ca="1" si="0"/>
        <v>0</v>
      </c>
      <c r="G16" s="17">
        <f t="shared" ca="1" si="6"/>
        <v>-0.8979276806892913</v>
      </c>
      <c r="H16" s="17">
        <f t="shared" ca="1" si="7"/>
        <v>-1.1150383789754514</v>
      </c>
      <c r="I16" s="17">
        <f t="shared" ca="1" si="1"/>
        <v>0.4401430224960407</v>
      </c>
      <c r="J16" s="17">
        <f t="shared" ca="1" si="8"/>
        <v>1.1150383789754512</v>
      </c>
      <c r="K16" s="17">
        <f t="shared" ca="1" si="9"/>
        <v>-2.0400815980159464</v>
      </c>
    </row>
    <row r="17" spans="1:11" ht="13.5" x14ac:dyDescent="0.25">
      <c r="A17" s="16">
        <f t="shared" ca="1" si="2"/>
        <v>68</v>
      </c>
      <c r="B17" s="16">
        <f t="shared" ca="1" si="3"/>
        <v>2</v>
      </c>
      <c r="C17" s="17">
        <f t="shared" ca="1" si="10"/>
        <v>2.1117440467791972</v>
      </c>
      <c r="D17" s="17">
        <f t="shared" ca="1" si="4"/>
        <v>1.1868238913561442</v>
      </c>
      <c r="E17" s="17">
        <f t="shared" ca="1" si="5"/>
        <v>120.99402129232509</v>
      </c>
      <c r="F17" s="16">
        <f t="shared" ca="1" si="0"/>
        <v>0</v>
      </c>
      <c r="G17" s="17">
        <f t="shared" ca="1" si="6"/>
        <v>-0.8979276806892913</v>
      </c>
      <c r="H17" s="17">
        <f t="shared" ca="1" si="7"/>
        <v>-1.1150383789754514</v>
      </c>
      <c r="I17" s="17">
        <f t="shared" ca="1" si="1"/>
        <v>0.4401430224960407</v>
      </c>
      <c r="J17" s="17">
        <f t="shared" ca="1" si="8"/>
        <v>1.1150383789754512</v>
      </c>
      <c r="K17" s="17">
        <f t="shared" ca="1" si="9"/>
        <v>-2.0400815980159464</v>
      </c>
    </row>
    <row r="18" spans="1:11" ht="13.5" x14ac:dyDescent="0.25">
      <c r="A18" s="16">
        <f t="shared" ca="1" si="2"/>
        <v>228</v>
      </c>
      <c r="B18" s="16">
        <f t="shared" ca="1" si="3"/>
        <v>2</v>
      </c>
      <c r="C18" s="17">
        <f t="shared" ca="1" si="10"/>
        <v>4.0859250630532022</v>
      </c>
      <c r="D18" s="17">
        <f t="shared" ca="1" si="4"/>
        <v>3.9793506945470716</v>
      </c>
      <c r="E18" s="17">
        <f t="shared" ca="1" si="5"/>
        <v>234.10626151967327</v>
      </c>
      <c r="F18" s="16">
        <f t="shared" ca="1" si="0"/>
        <v>0</v>
      </c>
      <c r="G18" s="17">
        <f t="shared" ca="1" si="6"/>
        <v>0.97262306248562436</v>
      </c>
      <c r="H18" s="17">
        <f t="shared" ca="1" si="7"/>
        <v>1.3362637120549066</v>
      </c>
      <c r="I18" s="17">
        <f t="shared" ca="1" si="1"/>
        <v>-0.23238842122852266</v>
      </c>
      <c r="J18" s="17">
        <f t="shared" ca="1" si="8"/>
        <v>1.8053289415348868</v>
      </c>
      <c r="K18" s="17">
        <f t="shared" ca="1" si="9"/>
        <v>-4.1853335779117016</v>
      </c>
    </row>
    <row r="19" spans="1:11" ht="13.5" x14ac:dyDescent="0.25">
      <c r="A19" s="16">
        <f t="shared" ca="1" si="2"/>
        <v>184</v>
      </c>
      <c r="B19" s="16">
        <f t="shared" ca="1" si="3"/>
        <v>1</v>
      </c>
      <c r="C19" s="17">
        <f t="shared" ca="1" si="10"/>
        <v>4.5386575096609363</v>
      </c>
      <c r="D19" s="17">
        <f t="shared" ca="1" si="4"/>
        <v>3.2114058236695664</v>
      </c>
      <c r="E19" s="17">
        <f t="shared" ca="1" si="5"/>
        <v>260.04591995892832</v>
      </c>
      <c r="F19" s="16">
        <f t="shared" ca="1" si="0"/>
        <v>0</v>
      </c>
      <c r="G19" s="17">
        <f t="shared" ca="1" si="6"/>
        <v>0.97658438329062935</v>
      </c>
      <c r="H19" s="17">
        <f t="shared" ca="1" si="7"/>
        <v>1.3539665617978009</v>
      </c>
      <c r="I19" s="17">
        <f t="shared" ca="1" si="1"/>
        <v>-0.21513470736462095</v>
      </c>
      <c r="J19" s="17">
        <f t="shared" ca="1" si="8"/>
        <v>1.7876260917919922</v>
      </c>
      <c r="K19" s="17">
        <f t="shared" ca="1" si="9"/>
        <v>-4.53940879764912</v>
      </c>
    </row>
    <row r="20" spans="1:11" ht="13.5" x14ac:dyDescent="0.25">
      <c r="A20" s="16">
        <f t="shared" ca="1" si="2"/>
        <v>213</v>
      </c>
      <c r="B20" s="16">
        <f t="shared" ca="1" si="3"/>
        <v>2</v>
      </c>
      <c r="C20" s="17">
        <f t="shared" ca="1" si="10"/>
        <v>4.873545590400588</v>
      </c>
      <c r="D20" s="17">
        <f t="shared" ca="1" si="4"/>
        <v>3.717551306747922</v>
      </c>
      <c r="E20" s="17">
        <f t="shared" ca="1" si="5"/>
        <v>279.23359359454668</v>
      </c>
      <c r="F20" s="16">
        <f t="shared" ca="1" si="0"/>
        <v>1</v>
      </c>
      <c r="G20" s="17">
        <f t="shared" ca="1" si="6"/>
        <v>-0.58777061981984058</v>
      </c>
      <c r="H20" s="17">
        <f t="shared" ca="1" si="7"/>
        <v>-0.62830044410594033</v>
      </c>
      <c r="I20" s="17">
        <f t="shared" ca="1" si="1"/>
        <v>0.80902762528643013</v>
      </c>
      <c r="J20" s="17">
        <f t="shared" ca="1" si="8"/>
        <v>0.62830044410594021</v>
      </c>
      <c r="K20" s="17">
        <f t="shared" ca="1" si="9"/>
        <v>-0.72651489448428264</v>
      </c>
    </row>
    <row r="21" spans="1:11" ht="13.5" x14ac:dyDescent="0.25">
      <c r="A21" s="16">
        <f t="shared" ca="1" si="2"/>
        <v>200</v>
      </c>
      <c r="B21" s="16">
        <f t="shared" ca="1" si="3"/>
        <v>2</v>
      </c>
      <c r="C21" s="17">
        <f t="shared" ca="1" si="10"/>
        <v>6.7414954723928293</v>
      </c>
      <c r="D21" s="17">
        <f t="shared" ca="1" si="4"/>
        <v>3.4906585039886591</v>
      </c>
      <c r="E21" s="17">
        <f t="shared" ca="1" si="5"/>
        <v>386.2592381746623</v>
      </c>
      <c r="F21" s="16">
        <f t="shared" ca="1" si="0"/>
        <v>0</v>
      </c>
      <c r="G21" s="17">
        <f t="shared" ca="1" si="6"/>
        <v>-0.87329729721399463</v>
      </c>
      <c r="H21" s="17">
        <f t="shared" ca="1" si="7"/>
        <v>-1.0619298297467676</v>
      </c>
      <c r="I21" s="17">
        <f t="shared" ca="1" si="1"/>
        <v>0.48718767500700588</v>
      </c>
      <c r="J21" s="17">
        <f t="shared" ca="1" si="8"/>
        <v>1.0619298297467674</v>
      </c>
      <c r="K21" s="17">
        <f t="shared" ca="1" si="9"/>
        <v>-1.7925274837903817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workbookViewId="0">
      <selection activeCell="A2" sqref="A2"/>
    </sheetView>
  </sheetViews>
  <sheetFormatPr defaultRowHeight="13.5" x14ac:dyDescent="0.25"/>
  <cols>
    <col min="1" max="1" width="29" style="21" customWidth="1"/>
    <col min="2" max="2" width="18.85546875" style="16" customWidth="1"/>
    <col min="3" max="16384" width="9.140625" style="22"/>
  </cols>
  <sheetData>
    <row r="1" spans="1:2" x14ac:dyDescent="0.25">
      <c r="A1" s="21" t="s">
        <v>43</v>
      </c>
      <c r="B1" s="16" t="s">
        <v>44</v>
      </c>
    </row>
    <row r="2" spans="1:2" x14ac:dyDescent="0.25">
      <c r="A2" s="21">
        <v>1.03125</v>
      </c>
      <c r="B2" s="23">
        <f>A2</f>
        <v>1.03125</v>
      </c>
    </row>
    <row r="3" spans="1:2" x14ac:dyDescent="0.25">
      <c r="A3" s="21">
        <f ca="1">$A$2 + RANDBETWEEN(1, NOW() - $A$2)</f>
        <v>4306.03125</v>
      </c>
      <c r="B3" s="23">
        <f t="shared" ref="B3:B37" ca="1" si="0">A3</f>
        <v>4306.03125</v>
      </c>
    </row>
    <row r="4" spans="1:2" x14ac:dyDescent="0.25">
      <c r="A4" s="21">
        <f t="shared" ref="A4:A37" ca="1" si="1">$A$2 + RANDBETWEEN(1, NOW() - $A$2)</f>
        <v>7987.03125</v>
      </c>
      <c r="B4" s="23">
        <f t="shared" ca="1" si="0"/>
        <v>7987.03125</v>
      </c>
    </row>
    <row r="5" spans="1:2" x14ac:dyDescent="0.25">
      <c r="A5" s="21">
        <f t="shared" ca="1" si="1"/>
        <v>2636.03125</v>
      </c>
      <c r="B5" s="23">
        <f t="shared" ca="1" si="0"/>
        <v>2636.03125</v>
      </c>
    </row>
    <row r="6" spans="1:2" x14ac:dyDescent="0.25">
      <c r="A6" s="21">
        <f t="shared" ca="1" si="1"/>
        <v>11200.03125</v>
      </c>
      <c r="B6" s="23">
        <f t="shared" ca="1" si="0"/>
        <v>11200.03125</v>
      </c>
    </row>
    <row r="7" spans="1:2" x14ac:dyDescent="0.25">
      <c r="A7" s="21">
        <f t="shared" ca="1" si="1"/>
        <v>28869.03125</v>
      </c>
      <c r="B7" s="23">
        <f t="shared" ca="1" si="0"/>
        <v>28869.03125</v>
      </c>
    </row>
    <row r="8" spans="1:2" x14ac:dyDescent="0.25">
      <c r="A8" s="21">
        <f t="shared" ca="1" si="1"/>
        <v>32894.03125</v>
      </c>
      <c r="B8" s="23">
        <f t="shared" ca="1" si="0"/>
        <v>32894.03125</v>
      </c>
    </row>
    <row r="9" spans="1:2" x14ac:dyDescent="0.25">
      <c r="A9" s="21">
        <f t="shared" ca="1" si="1"/>
        <v>32441.03125</v>
      </c>
      <c r="B9" s="23">
        <f t="shared" ca="1" si="0"/>
        <v>32441.03125</v>
      </c>
    </row>
    <row r="10" spans="1:2" x14ac:dyDescent="0.25">
      <c r="A10" s="21">
        <f t="shared" ca="1" si="1"/>
        <v>6382.03125</v>
      </c>
      <c r="B10" s="23">
        <f t="shared" ca="1" si="0"/>
        <v>6382.03125</v>
      </c>
    </row>
    <row r="11" spans="1:2" x14ac:dyDescent="0.25">
      <c r="A11" s="21">
        <f t="shared" ca="1" si="1"/>
        <v>14230.03125</v>
      </c>
      <c r="B11" s="23">
        <f t="shared" ca="1" si="0"/>
        <v>14230.03125</v>
      </c>
    </row>
    <row r="12" spans="1:2" x14ac:dyDescent="0.25">
      <c r="A12" s="21">
        <f t="shared" ca="1" si="1"/>
        <v>8840.03125</v>
      </c>
      <c r="B12" s="23">
        <f t="shared" ca="1" si="0"/>
        <v>8840.03125</v>
      </c>
    </row>
    <row r="13" spans="1:2" x14ac:dyDescent="0.25">
      <c r="A13" s="21">
        <f t="shared" ca="1" si="1"/>
        <v>35155.03125</v>
      </c>
      <c r="B13" s="23">
        <f t="shared" ca="1" si="0"/>
        <v>35155.03125</v>
      </c>
    </row>
    <row r="14" spans="1:2" x14ac:dyDescent="0.25">
      <c r="A14" s="21">
        <f t="shared" ca="1" si="1"/>
        <v>22983.03125</v>
      </c>
      <c r="B14" s="23">
        <f t="shared" ca="1" si="0"/>
        <v>22983.03125</v>
      </c>
    </row>
    <row r="15" spans="1:2" x14ac:dyDescent="0.25">
      <c r="A15" s="21">
        <f t="shared" ca="1" si="1"/>
        <v>4270.03125</v>
      </c>
      <c r="B15" s="23">
        <f t="shared" ca="1" si="0"/>
        <v>4270.03125</v>
      </c>
    </row>
    <row r="16" spans="1:2" x14ac:dyDescent="0.25">
      <c r="A16" s="21">
        <f t="shared" ca="1" si="1"/>
        <v>8037.03125</v>
      </c>
      <c r="B16" s="23">
        <f t="shared" ca="1" si="0"/>
        <v>8037.03125</v>
      </c>
    </row>
    <row r="17" spans="1:2" x14ac:dyDescent="0.25">
      <c r="A17" s="21">
        <f t="shared" ca="1" si="1"/>
        <v>25286.03125</v>
      </c>
      <c r="B17" s="23">
        <f t="shared" ca="1" si="0"/>
        <v>25286.03125</v>
      </c>
    </row>
    <row r="18" spans="1:2" x14ac:dyDescent="0.25">
      <c r="A18" s="21">
        <f t="shared" ca="1" si="1"/>
        <v>27187.03125</v>
      </c>
      <c r="B18" s="23">
        <f t="shared" ca="1" si="0"/>
        <v>27187.03125</v>
      </c>
    </row>
    <row r="19" spans="1:2" x14ac:dyDescent="0.25">
      <c r="A19" s="21">
        <f t="shared" ca="1" si="1"/>
        <v>32212.03125</v>
      </c>
      <c r="B19" s="23">
        <f t="shared" ca="1" si="0"/>
        <v>32212.03125</v>
      </c>
    </row>
    <row r="20" spans="1:2" x14ac:dyDescent="0.25">
      <c r="A20" s="21">
        <f t="shared" ca="1" si="1"/>
        <v>22981.03125</v>
      </c>
      <c r="B20" s="23">
        <f t="shared" ca="1" si="0"/>
        <v>22981.03125</v>
      </c>
    </row>
    <row r="21" spans="1:2" x14ac:dyDescent="0.25">
      <c r="A21" s="21">
        <f t="shared" ca="1" si="1"/>
        <v>7805.03125</v>
      </c>
      <c r="B21" s="23">
        <f t="shared" ca="1" si="0"/>
        <v>7805.03125</v>
      </c>
    </row>
    <row r="22" spans="1:2" x14ac:dyDescent="0.25">
      <c r="A22" s="21">
        <f t="shared" ca="1" si="1"/>
        <v>21675.03125</v>
      </c>
      <c r="B22" s="23">
        <f t="shared" ca="1" si="0"/>
        <v>21675.03125</v>
      </c>
    </row>
    <row r="23" spans="1:2" x14ac:dyDescent="0.25">
      <c r="A23" s="21">
        <f t="shared" ca="1" si="1"/>
        <v>587.03125</v>
      </c>
      <c r="B23" s="23">
        <f t="shared" ca="1" si="0"/>
        <v>587.03125</v>
      </c>
    </row>
    <row r="24" spans="1:2" x14ac:dyDescent="0.25">
      <c r="A24" s="21">
        <f t="shared" ca="1" si="1"/>
        <v>8175.03125</v>
      </c>
      <c r="B24" s="23">
        <f t="shared" ca="1" si="0"/>
        <v>8175.03125</v>
      </c>
    </row>
    <row r="25" spans="1:2" x14ac:dyDescent="0.25">
      <c r="A25" s="21">
        <f t="shared" ca="1" si="1"/>
        <v>23737.03125</v>
      </c>
      <c r="B25" s="23">
        <f t="shared" ca="1" si="0"/>
        <v>23737.03125</v>
      </c>
    </row>
    <row r="26" spans="1:2" x14ac:dyDescent="0.25">
      <c r="A26" s="21">
        <f t="shared" ca="1" si="1"/>
        <v>40293.03125</v>
      </c>
      <c r="B26" s="23">
        <f t="shared" ca="1" si="0"/>
        <v>40293.03125</v>
      </c>
    </row>
    <row r="27" spans="1:2" x14ac:dyDescent="0.25">
      <c r="A27" s="21">
        <f t="shared" ca="1" si="1"/>
        <v>8984.03125</v>
      </c>
      <c r="B27" s="23">
        <f t="shared" ca="1" si="0"/>
        <v>8984.03125</v>
      </c>
    </row>
    <row r="28" spans="1:2" x14ac:dyDescent="0.25">
      <c r="A28" s="21">
        <f t="shared" ca="1" si="1"/>
        <v>13827.03125</v>
      </c>
      <c r="B28" s="23">
        <f t="shared" ca="1" si="0"/>
        <v>13827.03125</v>
      </c>
    </row>
    <row r="29" spans="1:2" x14ac:dyDescent="0.25">
      <c r="A29" s="21">
        <f t="shared" ca="1" si="1"/>
        <v>29844.03125</v>
      </c>
      <c r="B29" s="23">
        <f t="shared" ca="1" si="0"/>
        <v>29844.03125</v>
      </c>
    </row>
    <row r="30" spans="1:2" x14ac:dyDescent="0.25">
      <c r="A30" s="21">
        <f t="shared" ca="1" si="1"/>
        <v>37014.03125</v>
      </c>
      <c r="B30" s="23">
        <f t="shared" ca="1" si="0"/>
        <v>37014.03125</v>
      </c>
    </row>
    <row r="31" spans="1:2" x14ac:dyDescent="0.25">
      <c r="A31" s="21">
        <f t="shared" ca="1" si="1"/>
        <v>19911.03125</v>
      </c>
      <c r="B31" s="23">
        <f t="shared" ca="1" si="0"/>
        <v>19911.03125</v>
      </c>
    </row>
    <row r="32" spans="1:2" x14ac:dyDescent="0.25">
      <c r="A32" s="21">
        <f t="shared" ca="1" si="1"/>
        <v>13449.03125</v>
      </c>
      <c r="B32" s="23">
        <f t="shared" ca="1" si="0"/>
        <v>13449.03125</v>
      </c>
    </row>
    <row r="33" spans="1:2" x14ac:dyDescent="0.25">
      <c r="A33" s="21">
        <f t="shared" ca="1" si="1"/>
        <v>35763.03125</v>
      </c>
      <c r="B33" s="23">
        <f t="shared" ca="1" si="0"/>
        <v>35763.03125</v>
      </c>
    </row>
    <row r="34" spans="1:2" x14ac:dyDescent="0.25">
      <c r="A34" s="21">
        <f t="shared" ca="1" si="1"/>
        <v>28000.03125</v>
      </c>
      <c r="B34" s="23">
        <f t="shared" ca="1" si="0"/>
        <v>28000.03125</v>
      </c>
    </row>
    <row r="35" spans="1:2" x14ac:dyDescent="0.25">
      <c r="A35" s="21">
        <f t="shared" ca="1" si="1"/>
        <v>34634.03125</v>
      </c>
      <c r="B35" s="23">
        <f t="shared" ca="1" si="0"/>
        <v>34634.03125</v>
      </c>
    </row>
    <row r="36" spans="1:2" x14ac:dyDescent="0.25">
      <c r="A36" s="21">
        <f t="shared" ca="1" si="1"/>
        <v>5419.03125</v>
      </c>
      <c r="B36" s="23">
        <f t="shared" ca="1" si="0"/>
        <v>5419.03125</v>
      </c>
    </row>
    <row r="37" spans="1:2" x14ac:dyDescent="0.25">
      <c r="A37" s="21">
        <f t="shared" ca="1" si="1"/>
        <v>2152.03125</v>
      </c>
      <c r="B37" s="23">
        <f t="shared" ca="1" si="0"/>
        <v>2152.03125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Calculations</vt:lpstr>
      <vt:lpstr>ExcelFormulas</vt:lpstr>
      <vt:lpstr>DateValue</vt:lpstr>
    </vt:vector>
  </TitlesOfParts>
  <Company>NOAA/ESRL/GMD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Cornwall</dc:creator>
  <cp:lastModifiedBy>Daniel Porrey</cp:lastModifiedBy>
  <dcterms:created xsi:type="dcterms:W3CDTF">2010-04-20T18:52:34Z</dcterms:created>
  <dcterms:modified xsi:type="dcterms:W3CDTF">2013-04-25T11:41:39Z</dcterms:modified>
</cp:coreProperties>
</file>