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kesk-my.sharepoint.com/personal/martin_varga_2_tuke_sk/Documents/Clanky/ICRA2025/repozitár/"/>
    </mc:Choice>
  </mc:AlternateContent>
  <xr:revisionPtr revIDLastSave="0" documentId="8_{15B9BE3C-1A59-4196-B4A6-2A01EA6097A4}" xr6:coauthVersionLast="47" xr6:coauthVersionMax="47" xr10:uidLastSave="{00000000-0000-0000-0000-000000000000}"/>
  <bookViews>
    <workbookView xWindow="-120" yWindow="-120" windowWidth="38640" windowHeight="21240" xr2:uid="{6BF78132-7087-4B69-88EE-04ED5B53A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9" i="1" l="1"/>
  <c r="D109" i="1"/>
  <c r="K108" i="1"/>
  <c r="F108" i="1"/>
  <c r="K107" i="1"/>
  <c r="F107" i="1"/>
  <c r="K105" i="1"/>
  <c r="F105" i="1"/>
  <c r="F104" i="1"/>
  <c r="F103" i="1"/>
  <c r="I101" i="1"/>
  <c r="D101" i="1"/>
  <c r="K100" i="1"/>
  <c r="F100" i="1"/>
  <c r="K99" i="1"/>
  <c r="F99" i="1"/>
  <c r="K97" i="1"/>
  <c r="F97" i="1"/>
  <c r="F96" i="1"/>
  <c r="F95" i="1"/>
  <c r="F93" i="1"/>
  <c r="D92" i="1"/>
  <c r="K91" i="1"/>
  <c r="F91" i="1"/>
  <c r="K89" i="1"/>
  <c r="F89" i="1"/>
  <c r="F88" i="1"/>
  <c r="F87" i="1"/>
  <c r="I84" i="1"/>
  <c r="D84" i="1"/>
  <c r="K83" i="1"/>
  <c r="F83" i="1"/>
  <c r="K81" i="1"/>
  <c r="F81" i="1"/>
  <c r="F80" i="1"/>
  <c r="F79" i="1"/>
  <c r="K76" i="1"/>
  <c r="F76" i="1"/>
  <c r="I75" i="1"/>
  <c r="D75" i="1"/>
  <c r="K73" i="1"/>
  <c r="F73" i="1"/>
  <c r="F72" i="1"/>
  <c r="F71" i="1"/>
  <c r="I67" i="1"/>
  <c r="D66" i="1"/>
  <c r="K65" i="1"/>
  <c r="F65" i="1"/>
  <c r="F64" i="1"/>
  <c r="F63" i="1"/>
  <c r="X56" i="1"/>
  <c r="S56" i="1"/>
  <c r="N56" i="1"/>
  <c r="I56" i="1"/>
  <c r="D56" i="1"/>
  <c r="Z55" i="1"/>
  <c r="U55" i="1"/>
  <c r="K55" i="1"/>
  <c r="F55" i="1"/>
  <c r="Z54" i="1"/>
  <c r="P54" i="1"/>
  <c r="K54" i="1"/>
  <c r="F54" i="1"/>
  <c r="Z53" i="1"/>
  <c r="K53" i="1"/>
  <c r="F53" i="1"/>
  <c r="Z52" i="1"/>
  <c r="U52" i="1"/>
  <c r="P52" i="1"/>
  <c r="F52" i="1"/>
  <c r="Z51" i="1"/>
  <c r="U51" i="1"/>
  <c r="P51" i="1"/>
  <c r="K51" i="1"/>
  <c r="Z50" i="1"/>
  <c r="U50" i="1"/>
  <c r="P50" i="1"/>
  <c r="X48" i="1"/>
  <c r="S48" i="1"/>
  <c r="N48" i="1"/>
  <c r="I48" i="1"/>
  <c r="D48" i="1"/>
  <c r="Z47" i="1"/>
  <c r="U47" i="1"/>
  <c r="K47" i="1"/>
  <c r="F47" i="1"/>
  <c r="Z46" i="1"/>
  <c r="P46" i="1"/>
  <c r="K46" i="1"/>
  <c r="F46" i="1"/>
  <c r="Z45" i="1"/>
  <c r="K45" i="1"/>
  <c r="F45" i="1"/>
  <c r="Z44" i="1"/>
  <c r="U44" i="1"/>
  <c r="P44" i="1"/>
  <c r="F44" i="1"/>
  <c r="Z43" i="1"/>
  <c r="U43" i="1"/>
  <c r="P43" i="1"/>
  <c r="K43" i="1"/>
  <c r="Z42" i="1"/>
  <c r="U42" i="1"/>
  <c r="P42" i="1"/>
  <c r="X39" i="1"/>
  <c r="S39" i="1"/>
  <c r="N39" i="1"/>
  <c r="I39" i="1"/>
  <c r="D39" i="1"/>
  <c r="Z38" i="1"/>
  <c r="P38" i="1"/>
  <c r="K38" i="1"/>
  <c r="F38" i="1"/>
  <c r="Z37" i="1"/>
  <c r="K37" i="1"/>
  <c r="F37" i="1"/>
  <c r="Z36" i="1"/>
  <c r="U36" i="1"/>
  <c r="P36" i="1"/>
  <c r="F36" i="1"/>
  <c r="Z35" i="1"/>
  <c r="U35" i="1"/>
  <c r="P35" i="1"/>
  <c r="K35" i="1"/>
  <c r="Z34" i="1"/>
  <c r="U34" i="1"/>
  <c r="P34" i="1"/>
  <c r="X31" i="1"/>
  <c r="S31" i="1"/>
  <c r="N31" i="1"/>
  <c r="I31" i="1"/>
  <c r="D31" i="1"/>
  <c r="Z30" i="1"/>
  <c r="P30" i="1"/>
  <c r="K30" i="1"/>
  <c r="F30" i="1"/>
  <c r="Z29" i="1"/>
  <c r="K29" i="1"/>
  <c r="F29" i="1"/>
  <c r="Z28" i="1"/>
  <c r="U28" i="1"/>
  <c r="P28" i="1"/>
  <c r="F28" i="1"/>
  <c r="Z27" i="1"/>
  <c r="U27" i="1"/>
  <c r="P27" i="1"/>
  <c r="K27" i="1"/>
  <c r="Z26" i="1"/>
  <c r="U26" i="1"/>
  <c r="P26" i="1"/>
  <c r="Z23" i="1"/>
  <c r="X22" i="1"/>
  <c r="S22" i="1"/>
  <c r="N22" i="1"/>
  <c r="I22" i="1"/>
  <c r="D22" i="1"/>
  <c r="Z21" i="1"/>
  <c r="K21" i="1"/>
  <c r="F21" i="1"/>
  <c r="Z20" i="1"/>
  <c r="U20" i="1"/>
  <c r="P20" i="1"/>
  <c r="F20" i="1"/>
  <c r="Z19" i="1"/>
  <c r="U19" i="1"/>
  <c r="P19" i="1"/>
  <c r="K19" i="1"/>
  <c r="Z18" i="1"/>
  <c r="U18" i="1"/>
  <c r="P18" i="1"/>
  <c r="X13" i="1"/>
  <c r="S13" i="1"/>
  <c r="N13" i="1"/>
  <c r="I13" i="1"/>
  <c r="D13" i="1"/>
  <c r="Z12" i="1"/>
  <c r="U12" i="1"/>
  <c r="P12" i="1"/>
  <c r="F12" i="1"/>
  <c r="Z11" i="1"/>
  <c r="U11" i="1"/>
  <c r="P11" i="1"/>
  <c r="K11" i="1"/>
  <c r="Z10" i="1"/>
  <c r="U10" i="1"/>
  <c r="P10" i="1"/>
</calcChain>
</file>

<file path=xl/sharedStrings.xml><?xml version="1.0" encoding="utf-8"?>
<sst xmlns="http://schemas.openxmlformats.org/spreadsheetml/2006/main" count="35" uniqueCount="11">
  <si>
    <t>sensor</t>
  </si>
  <si>
    <t>temperature</t>
  </si>
  <si>
    <t>25C</t>
  </si>
  <si>
    <t>correction</t>
  </si>
  <si>
    <t>0 cyklov</t>
  </si>
  <si>
    <t>latence</t>
  </si>
  <si>
    <t>30s</t>
  </si>
  <si>
    <t>sample no</t>
  </si>
  <si>
    <t>extension[mm]</t>
  </si>
  <si>
    <t>pressure [bar]</t>
  </si>
  <si>
    <t>force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</si>
</sst>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AF8C-E6FF-4A3F-8A44-A689A3B85286}">
  <dimension ref="C4:Z109"/>
  <sheetViews>
    <sheetView tabSelected="1" workbookViewId="0">
      <selection activeCell="AD21" sqref="AD21"/>
    </sheetView>
  </sheetViews>
  <sheetFormatPr defaultRowHeight="15" x14ac:dyDescent="0.25"/>
  <cols>
    <col min="1" max="1" width="8" customWidth="1"/>
    <col min="2" max="2" width="4.5703125" customWidth="1"/>
    <col min="3" max="3" width="12.42578125" customWidth="1"/>
    <col min="4" max="4" width="14.7109375" customWidth="1"/>
    <col min="5" max="5" width="15.7109375" customWidth="1"/>
    <col min="7" max="7" width="5" customWidth="1"/>
    <col min="8" max="8" width="11" customWidth="1"/>
    <col min="9" max="9" width="14.28515625" customWidth="1"/>
    <col min="10" max="10" width="13.7109375" customWidth="1"/>
    <col min="11" max="11" width="11.85546875" customWidth="1"/>
    <col min="12" max="12" width="3.7109375" customWidth="1"/>
    <col min="13" max="13" width="11.28515625" customWidth="1"/>
    <col min="14" max="14" width="14.7109375" customWidth="1"/>
    <col min="15" max="15" width="13.85546875" customWidth="1"/>
    <col min="16" max="16" width="12.140625" customWidth="1"/>
    <col min="17" max="17" width="3.85546875" customWidth="1"/>
    <col min="18" max="18" width="11.5703125" customWidth="1"/>
    <col min="19" max="19" width="14.5703125" customWidth="1"/>
    <col min="20" max="20" width="13.28515625" customWidth="1"/>
    <col min="22" max="22" width="4.42578125" customWidth="1"/>
    <col min="23" max="23" width="12.28515625" customWidth="1"/>
    <col min="24" max="24" width="14.7109375" customWidth="1"/>
    <col min="25" max="25" width="13.7109375" customWidth="1"/>
    <col min="26" max="26" width="11.5703125" customWidth="1"/>
  </cols>
  <sheetData>
    <row r="4" spans="3:26" x14ac:dyDescent="0.25">
      <c r="D4" t="s">
        <v>0</v>
      </c>
      <c r="F4">
        <v>3</v>
      </c>
    </row>
    <row r="5" spans="3:26" x14ac:dyDescent="0.25">
      <c r="D5" t="s">
        <v>1</v>
      </c>
      <c r="F5" t="s">
        <v>2</v>
      </c>
    </row>
    <row r="6" spans="3:26" x14ac:dyDescent="0.25">
      <c r="D6" t="s">
        <v>3</v>
      </c>
      <c r="F6">
        <v>0.6</v>
      </c>
    </row>
    <row r="7" spans="3:26" ht="15.75" thickBot="1" x14ac:dyDescent="0.3">
      <c r="C7" t="s">
        <v>4</v>
      </c>
      <c r="D7" t="s">
        <v>5</v>
      </c>
      <c r="F7" t="s">
        <v>6</v>
      </c>
    </row>
    <row r="8" spans="3:26" ht="15.75" thickBot="1" x14ac:dyDescent="0.3">
      <c r="C8" s="1" t="s">
        <v>7</v>
      </c>
      <c r="D8" s="2" t="s">
        <v>8</v>
      </c>
      <c r="E8" s="2" t="s">
        <v>9</v>
      </c>
      <c r="F8" s="3" t="s">
        <v>10</v>
      </c>
      <c r="H8" s="1" t="s">
        <v>7</v>
      </c>
      <c r="I8" s="2" t="s">
        <v>8</v>
      </c>
      <c r="J8" s="2" t="s">
        <v>9</v>
      </c>
      <c r="K8" s="3" t="s">
        <v>10</v>
      </c>
      <c r="M8" s="1" t="s">
        <v>7</v>
      </c>
      <c r="N8" s="2" t="s">
        <v>8</v>
      </c>
      <c r="O8" s="2" t="s">
        <v>9</v>
      </c>
      <c r="P8" s="3" t="s">
        <v>10</v>
      </c>
      <c r="R8" s="1" t="s">
        <v>7</v>
      </c>
      <c r="S8" s="2" t="s">
        <v>8</v>
      </c>
      <c r="T8" s="2" t="s">
        <v>9</v>
      </c>
      <c r="U8" s="3" t="s">
        <v>10</v>
      </c>
      <c r="W8" s="1" t="s">
        <v>7</v>
      </c>
      <c r="X8" s="2" t="s">
        <v>8</v>
      </c>
      <c r="Y8" s="2" t="s">
        <v>9</v>
      </c>
      <c r="Z8" s="3" t="s">
        <v>10</v>
      </c>
    </row>
    <row r="9" spans="3:26" x14ac:dyDescent="0.25">
      <c r="C9" s="4">
        <v>31</v>
      </c>
      <c r="D9" s="5">
        <v>0</v>
      </c>
      <c r="E9" s="5">
        <v>1</v>
      </c>
      <c r="F9" s="6">
        <v>62</v>
      </c>
      <c r="H9" s="4">
        <v>11</v>
      </c>
      <c r="I9" s="5">
        <v>0</v>
      </c>
      <c r="J9" s="5">
        <v>1</v>
      </c>
      <c r="K9" s="6">
        <v>88.2</v>
      </c>
      <c r="M9" s="4">
        <v>10</v>
      </c>
      <c r="N9" s="5">
        <v>0</v>
      </c>
      <c r="O9" s="5">
        <v>1</v>
      </c>
      <c r="P9" s="6">
        <v>79.8</v>
      </c>
      <c r="R9" s="4">
        <v>12</v>
      </c>
      <c r="S9" s="5">
        <v>0</v>
      </c>
      <c r="T9" s="5">
        <v>1</v>
      </c>
      <c r="U9" s="6">
        <v>104.4</v>
      </c>
      <c r="W9" s="4">
        <v>22</v>
      </c>
      <c r="X9" s="5">
        <v>0</v>
      </c>
      <c r="Y9" s="5">
        <v>1</v>
      </c>
      <c r="Z9" s="6">
        <v>99.2</v>
      </c>
    </row>
    <row r="10" spans="3:26" x14ac:dyDescent="0.25">
      <c r="C10" s="7">
        <v>31</v>
      </c>
      <c r="D10" s="8">
        <v>1</v>
      </c>
      <c r="E10" s="8">
        <v>1</v>
      </c>
      <c r="F10" s="9">
        <v>49.8</v>
      </c>
      <c r="H10" s="7">
        <v>11</v>
      </c>
      <c r="I10" s="8">
        <v>1</v>
      </c>
      <c r="J10" s="8">
        <v>1</v>
      </c>
      <c r="K10" s="9">
        <v>68</v>
      </c>
      <c r="M10" s="7">
        <v>10</v>
      </c>
      <c r="N10" s="8">
        <v>1</v>
      </c>
      <c r="O10" s="8">
        <v>1</v>
      </c>
      <c r="P10" s="9">
        <f>62.2-0.2</f>
        <v>62</v>
      </c>
      <c r="R10" s="7">
        <v>12</v>
      </c>
      <c r="S10" s="8">
        <v>1</v>
      </c>
      <c r="T10" s="8">
        <v>1</v>
      </c>
      <c r="U10" s="9">
        <f>83.8-0.2</f>
        <v>83.6</v>
      </c>
      <c r="W10" s="7">
        <v>22</v>
      </c>
      <c r="X10" s="8">
        <v>1</v>
      </c>
      <c r="Y10" s="8">
        <v>1</v>
      </c>
      <c r="Z10" s="9">
        <f>78-0.4</f>
        <v>77.599999999999994</v>
      </c>
    </row>
    <row r="11" spans="3:26" x14ac:dyDescent="0.25">
      <c r="C11" s="7">
        <v>31</v>
      </c>
      <c r="D11" s="8">
        <v>3</v>
      </c>
      <c r="E11" s="8">
        <v>1</v>
      </c>
      <c r="F11" s="9">
        <v>33.200000000000003</v>
      </c>
      <c r="H11" s="7">
        <v>11</v>
      </c>
      <c r="I11" s="8">
        <v>3</v>
      </c>
      <c r="J11" s="8">
        <v>1</v>
      </c>
      <c r="K11" s="9">
        <f>41.6-0.2</f>
        <v>41.4</v>
      </c>
      <c r="M11" s="7">
        <v>10</v>
      </c>
      <c r="N11" s="8">
        <v>3</v>
      </c>
      <c r="O11" s="8">
        <v>1</v>
      </c>
      <c r="P11" s="9">
        <f>33-1</f>
        <v>32</v>
      </c>
      <c r="R11" s="7">
        <v>12</v>
      </c>
      <c r="S11" s="8">
        <v>3</v>
      </c>
      <c r="T11" s="8">
        <v>1</v>
      </c>
      <c r="U11" s="9">
        <f>49.4-0.4</f>
        <v>49</v>
      </c>
      <c r="W11" s="7">
        <v>22</v>
      </c>
      <c r="X11" s="8">
        <v>3</v>
      </c>
      <c r="Y11" s="8">
        <v>1</v>
      </c>
      <c r="Z11" s="9">
        <f>49.2-0.6</f>
        <v>48.6</v>
      </c>
    </row>
    <row r="12" spans="3:26" x14ac:dyDescent="0.25">
      <c r="C12" s="7">
        <v>31</v>
      </c>
      <c r="D12" s="8">
        <v>6</v>
      </c>
      <c r="E12" s="8">
        <v>1</v>
      </c>
      <c r="F12" s="9">
        <f>-0.8+2.8</f>
        <v>1.9999999999999998</v>
      </c>
      <c r="H12" s="7">
        <v>11</v>
      </c>
      <c r="I12" s="8">
        <v>6</v>
      </c>
      <c r="J12" s="8">
        <v>1</v>
      </c>
      <c r="K12" s="9">
        <v>5.6</v>
      </c>
      <c r="M12" s="7">
        <v>10</v>
      </c>
      <c r="N12" s="8">
        <v>6</v>
      </c>
      <c r="O12" s="8">
        <v>1</v>
      </c>
      <c r="P12" s="9">
        <f>7.4-0.4</f>
        <v>7</v>
      </c>
      <c r="R12" s="7">
        <v>12</v>
      </c>
      <c r="S12" s="8">
        <v>6</v>
      </c>
      <c r="T12" s="8">
        <v>1</v>
      </c>
      <c r="U12" s="9">
        <f>19-0.2</f>
        <v>18.8</v>
      </c>
      <c r="W12" s="7">
        <v>22</v>
      </c>
      <c r="X12" s="8">
        <v>6</v>
      </c>
      <c r="Y12" s="8">
        <v>1</v>
      </c>
      <c r="Z12" s="9">
        <f>13.2-0.2</f>
        <v>13</v>
      </c>
    </row>
    <row r="13" spans="3:26" x14ac:dyDescent="0.25">
      <c r="C13" s="7">
        <v>31</v>
      </c>
      <c r="D13" s="8">
        <f>60-53.6</f>
        <v>6.3999999999999986</v>
      </c>
      <c r="E13" s="8">
        <v>1</v>
      </c>
      <c r="F13" s="9">
        <v>0</v>
      </c>
      <c r="H13" s="7">
        <v>11</v>
      </c>
      <c r="I13" s="8">
        <f>60-51.8</f>
        <v>8.2000000000000028</v>
      </c>
      <c r="J13" s="8">
        <v>1</v>
      </c>
      <c r="K13" s="9">
        <v>0</v>
      </c>
      <c r="M13" s="7">
        <v>10</v>
      </c>
      <c r="N13" s="8">
        <f>60-52.3</f>
        <v>7.7000000000000028</v>
      </c>
      <c r="O13" s="8">
        <v>1</v>
      </c>
      <c r="P13" s="9">
        <v>0</v>
      </c>
      <c r="R13" s="7">
        <v>12</v>
      </c>
      <c r="S13" s="8">
        <f>60-52.2</f>
        <v>7.7999999999999972</v>
      </c>
      <c r="T13" s="8">
        <v>1</v>
      </c>
      <c r="U13" s="9">
        <v>0</v>
      </c>
      <c r="W13" s="7">
        <v>22</v>
      </c>
      <c r="X13" s="8">
        <f>60-51</f>
        <v>9</v>
      </c>
      <c r="Y13" s="8">
        <v>1</v>
      </c>
      <c r="Z13" s="9">
        <v>0</v>
      </c>
    </row>
    <row r="14" spans="3:26" x14ac:dyDescent="0.25">
      <c r="C14" s="7">
        <v>31</v>
      </c>
      <c r="D14" s="8">
        <v>9</v>
      </c>
      <c r="E14" s="8">
        <v>1</v>
      </c>
      <c r="F14" s="9">
        <v>0</v>
      </c>
      <c r="H14" s="7">
        <v>11</v>
      </c>
      <c r="I14" s="8">
        <v>9</v>
      </c>
      <c r="J14" s="8">
        <v>1</v>
      </c>
      <c r="K14" s="9">
        <v>0</v>
      </c>
      <c r="M14" s="7">
        <v>10</v>
      </c>
      <c r="N14" s="8">
        <v>9</v>
      </c>
      <c r="O14" s="8">
        <v>1</v>
      </c>
      <c r="P14" s="9">
        <v>0</v>
      </c>
      <c r="R14" s="7">
        <v>12</v>
      </c>
      <c r="S14" s="8">
        <v>9</v>
      </c>
      <c r="T14" s="8">
        <v>1</v>
      </c>
      <c r="U14" s="9">
        <v>0</v>
      </c>
      <c r="W14" s="7">
        <v>22</v>
      </c>
      <c r="X14" s="8">
        <v>9</v>
      </c>
      <c r="Y14" s="8">
        <v>1</v>
      </c>
      <c r="Z14" s="9">
        <v>0</v>
      </c>
    </row>
    <row r="15" spans="3:26" x14ac:dyDescent="0.25">
      <c r="C15" s="7">
        <v>31</v>
      </c>
      <c r="D15" s="8">
        <v>12</v>
      </c>
      <c r="E15" s="8">
        <v>1</v>
      </c>
      <c r="F15" s="9">
        <v>0</v>
      </c>
      <c r="H15" s="7">
        <v>11</v>
      </c>
      <c r="I15" s="8">
        <v>12</v>
      </c>
      <c r="J15" s="8">
        <v>1</v>
      </c>
      <c r="K15" s="9">
        <v>0</v>
      </c>
      <c r="M15" s="7">
        <v>10</v>
      </c>
      <c r="N15" s="8">
        <v>12</v>
      </c>
      <c r="O15" s="8">
        <v>1</v>
      </c>
      <c r="P15" s="9">
        <v>0</v>
      </c>
      <c r="R15" s="7">
        <v>12</v>
      </c>
      <c r="S15" s="8">
        <v>12</v>
      </c>
      <c r="T15" s="8">
        <v>1</v>
      </c>
      <c r="U15" s="9">
        <v>0</v>
      </c>
      <c r="W15" s="7">
        <v>22</v>
      </c>
      <c r="X15" s="8">
        <v>12</v>
      </c>
      <c r="Y15" s="8">
        <v>1</v>
      </c>
      <c r="Z15" s="9">
        <v>0</v>
      </c>
    </row>
    <row r="16" spans="3:26" ht="13.5" customHeight="1" thickBot="1" x14ac:dyDescent="0.3">
      <c r="C16" s="10">
        <v>31</v>
      </c>
      <c r="D16" s="11">
        <v>15</v>
      </c>
      <c r="E16" s="11">
        <v>1</v>
      </c>
      <c r="F16" s="12">
        <v>0</v>
      </c>
      <c r="H16" s="10">
        <v>11</v>
      </c>
      <c r="I16" s="11">
        <v>15</v>
      </c>
      <c r="J16" s="11">
        <v>1</v>
      </c>
      <c r="K16" s="12">
        <v>0</v>
      </c>
      <c r="M16" s="10">
        <v>10</v>
      </c>
      <c r="N16" s="11">
        <v>15</v>
      </c>
      <c r="O16" s="11">
        <v>1</v>
      </c>
      <c r="P16" s="12">
        <v>0</v>
      </c>
      <c r="R16" s="10">
        <v>12</v>
      </c>
      <c r="S16" s="11">
        <v>15</v>
      </c>
      <c r="T16" s="11">
        <v>1</v>
      </c>
      <c r="U16" s="12">
        <v>0</v>
      </c>
      <c r="W16" s="10">
        <v>22</v>
      </c>
      <c r="X16" s="11">
        <v>15</v>
      </c>
      <c r="Y16" s="11">
        <v>1</v>
      </c>
      <c r="Z16" s="12">
        <v>0</v>
      </c>
    </row>
    <row r="17" spans="3:26" x14ac:dyDescent="0.25">
      <c r="C17" s="13">
        <v>31</v>
      </c>
      <c r="D17" s="14">
        <v>0</v>
      </c>
      <c r="E17" s="14">
        <v>2</v>
      </c>
      <c r="F17" s="15">
        <v>143</v>
      </c>
      <c r="H17" s="13">
        <v>11</v>
      </c>
      <c r="I17" s="14">
        <v>0</v>
      </c>
      <c r="J17" s="14">
        <v>2</v>
      </c>
      <c r="K17" s="15">
        <v>168.8</v>
      </c>
      <c r="M17" s="13">
        <v>10</v>
      </c>
      <c r="N17" s="14">
        <v>0</v>
      </c>
      <c r="O17" s="14">
        <v>2</v>
      </c>
      <c r="P17" s="15">
        <v>159.80000000000001</v>
      </c>
      <c r="R17" s="13">
        <v>12</v>
      </c>
      <c r="S17" s="14">
        <v>0</v>
      </c>
      <c r="T17" s="14">
        <v>2</v>
      </c>
      <c r="U17" s="15">
        <v>186.4</v>
      </c>
      <c r="W17" s="13">
        <v>22</v>
      </c>
      <c r="X17" s="14">
        <v>0</v>
      </c>
      <c r="Y17" s="14">
        <v>2</v>
      </c>
      <c r="Z17" s="15">
        <v>183.4</v>
      </c>
    </row>
    <row r="18" spans="3:26" x14ac:dyDescent="0.25">
      <c r="C18" s="7">
        <v>31</v>
      </c>
      <c r="D18" s="8">
        <v>1</v>
      </c>
      <c r="E18" s="8">
        <v>2</v>
      </c>
      <c r="F18" s="9">
        <v>124.4</v>
      </c>
      <c r="H18" s="7">
        <v>11</v>
      </c>
      <c r="I18" s="8">
        <v>1</v>
      </c>
      <c r="J18" s="8">
        <v>2</v>
      </c>
      <c r="K18" s="9">
        <v>142.19999999999999</v>
      </c>
      <c r="M18" s="7">
        <v>10</v>
      </c>
      <c r="N18" s="8">
        <v>1</v>
      </c>
      <c r="O18" s="8">
        <v>2</v>
      </c>
      <c r="P18" s="9">
        <f>135.2-0.2</f>
        <v>135</v>
      </c>
      <c r="R18" s="7">
        <v>12</v>
      </c>
      <c r="S18" s="8">
        <v>1</v>
      </c>
      <c r="T18" s="8">
        <v>2</v>
      </c>
      <c r="U18" s="9">
        <f>161-0.2</f>
        <v>160.80000000000001</v>
      </c>
      <c r="W18" s="7">
        <v>22</v>
      </c>
      <c r="X18" s="8">
        <v>1</v>
      </c>
      <c r="Y18" s="8">
        <v>2</v>
      </c>
      <c r="Z18" s="9">
        <f>155.8-0.4</f>
        <v>155.4</v>
      </c>
    </row>
    <row r="19" spans="3:26" x14ac:dyDescent="0.25">
      <c r="C19" s="7">
        <v>31</v>
      </c>
      <c r="D19" s="8">
        <v>3</v>
      </c>
      <c r="E19" s="8">
        <v>2</v>
      </c>
      <c r="F19" s="9">
        <v>96</v>
      </c>
      <c r="H19" s="7">
        <v>11</v>
      </c>
      <c r="I19" s="8">
        <v>3</v>
      </c>
      <c r="J19" s="8">
        <v>2</v>
      </c>
      <c r="K19" s="9">
        <f>102.6-0.2</f>
        <v>102.39999999999999</v>
      </c>
      <c r="M19" s="7">
        <v>10</v>
      </c>
      <c r="N19" s="8">
        <v>3</v>
      </c>
      <c r="O19" s="8">
        <v>2</v>
      </c>
      <c r="P19" s="9">
        <f>91.6-1</f>
        <v>90.6</v>
      </c>
      <c r="R19" s="7">
        <v>12</v>
      </c>
      <c r="S19" s="8">
        <v>3</v>
      </c>
      <c r="T19" s="8">
        <v>2</v>
      </c>
      <c r="U19" s="9">
        <f>111.8-0.4</f>
        <v>111.39999999999999</v>
      </c>
      <c r="W19" s="7">
        <v>22</v>
      </c>
      <c r="X19" s="8">
        <v>3</v>
      </c>
      <c r="Y19" s="8">
        <v>2</v>
      </c>
      <c r="Z19" s="9">
        <f>112.8-0.6</f>
        <v>112.2</v>
      </c>
    </row>
    <row r="20" spans="3:26" x14ac:dyDescent="0.25">
      <c r="C20" s="7">
        <v>31</v>
      </c>
      <c r="D20" s="8">
        <v>6</v>
      </c>
      <c r="E20" s="8">
        <v>2</v>
      </c>
      <c r="F20" s="9">
        <f>41.8-0.8</f>
        <v>41</v>
      </c>
      <c r="H20" s="7">
        <v>11</v>
      </c>
      <c r="I20" s="8">
        <v>6</v>
      </c>
      <c r="J20" s="8">
        <v>2</v>
      </c>
      <c r="K20" s="9">
        <v>51.2</v>
      </c>
      <c r="M20" s="7">
        <v>10</v>
      </c>
      <c r="N20" s="8">
        <v>6</v>
      </c>
      <c r="O20" s="8">
        <v>2</v>
      </c>
      <c r="P20" s="9">
        <f>48.2-0.4</f>
        <v>47.800000000000004</v>
      </c>
      <c r="R20" s="7">
        <v>12</v>
      </c>
      <c r="S20" s="8">
        <v>6</v>
      </c>
      <c r="T20" s="8">
        <v>2</v>
      </c>
      <c r="U20" s="9">
        <f>63.6-0.2</f>
        <v>63.4</v>
      </c>
      <c r="W20" s="7">
        <v>22</v>
      </c>
      <c r="X20" s="8">
        <v>6</v>
      </c>
      <c r="Y20" s="8">
        <v>2</v>
      </c>
      <c r="Z20" s="9">
        <f>59-0.2</f>
        <v>58.8</v>
      </c>
    </row>
    <row r="21" spans="3:26" x14ac:dyDescent="0.25">
      <c r="C21" s="7">
        <v>31</v>
      </c>
      <c r="D21" s="8">
        <v>9</v>
      </c>
      <c r="E21" s="8">
        <v>2</v>
      </c>
      <c r="F21" s="9">
        <f>7.8-1.6</f>
        <v>6.1999999999999993</v>
      </c>
      <c r="H21" s="7">
        <v>11</v>
      </c>
      <c r="I21" s="8">
        <v>9</v>
      </c>
      <c r="J21" s="8">
        <v>2</v>
      </c>
      <c r="K21" s="9">
        <f>1-0.2</f>
        <v>0.8</v>
      </c>
      <c r="M21" s="7">
        <v>10</v>
      </c>
      <c r="N21" s="8">
        <v>9</v>
      </c>
      <c r="O21" s="8">
        <v>2</v>
      </c>
      <c r="P21" s="9">
        <v>3</v>
      </c>
      <c r="R21" s="7">
        <v>12</v>
      </c>
      <c r="S21" s="8">
        <v>9</v>
      </c>
      <c r="T21" s="8">
        <v>2</v>
      </c>
      <c r="U21" s="9">
        <v>11.8</v>
      </c>
      <c r="W21" s="7">
        <v>22</v>
      </c>
      <c r="X21" s="8">
        <v>9</v>
      </c>
      <c r="Y21" s="8">
        <v>2</v>
      </c>
      <c r="Z21" s="9">
        <f>8.6-0.2</f>
        <v>8.4</v>
      </c>
    </row>
    <row r="22" spans="3:26" x14ac:dyDescent="0.25">
      <c r="C22" s="16">
        <v>31</v>
      </c>
      <c r="D22" s="17">
        <f>60-50.2</f>
        <v>9.7999999999999972</v>
      </c>
      <c r="E22" s="17">
        <v>2</v>
      </c>
      <c r="F22" s="18">
        <v>0</v>
      </c>
      <c r="H22" s="16">
        <v>11</v>
      </c>
      <c r="I22" s="17">
        <f>60-49.1</f>
        <v>10.899999999999999</v>
      </c>
      <c r="J22" s="17">
        <v>2</v>
      </c>
      <c r="K22" s="18">
        <v>0</v>
      </c>
      <c r="M22" s="16">
        <v>10</v>
      </c>
      <c r="N22" s="17">
        <f>60-49.7</f>
        <v>10.299999999999997</v>
      </c>
      <c r="O22" s="17">
        <v>2</v>
      </c>
      <c r="P22" s="18">
        <v>0</v>
      </c>
      <c r="R22" s="16">
        <v>12</v>
      </c>
      <c r="S22" s="17">
        <f>60-49.5</f>
        <v>10.5</v>
      </c>
      <c r="T22" s="17">
        <v>2</v>
      </c>
      <c r="U22" s="18">
        <v>0</v>
      </c>
      <c r="W22" s="16">
        <v>22</v>
      </c>
      <c r="X22" s="17">
        <f>60-48.3</f>
        <v>11.700000000000003</v>
      </c>
      <c r="Y22" s="17">
        <v>2</v>
      </c>
      <c r="Z22" s="18">
        <v>0</v>
      </c>
    </row>
    <row r="23" spans="3:26" x14ac:dyDescent="0.25">
      <c r="C23" s="7">
        <v>31</v>
      </c>
      <c r="D23" s="8">
        <v>12</v>
      </c>
      <c r="E23" s="8">
        <v>2</v>
      </c>
      <c r="F23" s="9">
        <v>0</v>
      </c>
      <c r="H23" s="7">
        <v>11</v>
      </c>
      <c r="I23" s="8">
        <v>12</v>
      </c>
      <c r="J23" s="8">
        <v>2</v>
      </c>
      <c r="K23" s="9">
        <v>0</v>
      </c>
      <c r="M23" s="7">
        <v>10</v>
      </c>
      <c r="N23" s="8">
        <v>12</v>
      </c>
      <c r="O23" s="8">
        <v>2</v>
      </c>
      <c r="P23" s="9">
        <v>0</v>
      </c>
      <c r="R23" s="7">
        <v>12</v>
      </c>
      <c r="S23" s="8">
        <v>12</v>
      </c>
      <c r="T23" s="8">
        <v>2</v>
      </c>
      <c r="U23" s="9">
        <v>0</v>
      </c>
      <c r="W23" s="7">
        <v>22</v>
      </c>
      <c r="X23" s="8">
        <v>12</v>
      </c>
      <c r="Y23" s="8">
        <v>2</v>
      </c>
      <c r="Z23" s="9">
        <f>1.2-0.4</f>
        <v>0.79999999999999993</v>
      </c>
    </row>
    <row r="24" spans="3:26" ht="15.75" thickBot="1" x14ac:dyDescent="0.3">
      <c r="C24" s="16">
        <v>31</v>
      </c>
      <c r="D24" s="17">
        <v>15</v>
      </c>
      <c r="E24" s="17">
        <v>2</v>
      </c>
      <c r="F24" s="18">
        <v>0</v>
      </c>
      <c r="H24" s="16">
        <v>11</v>
      </c>
      <c r="I24" s="17">
        <v>15</v>
      </c>
      <c r="J24" s="17">
        <v>2</v>
      </c>
      <c r="K24" s="18">
        <v>0</v>
      </c>
      <c r="M24" s="16">
        <v>10</v>
      </c>
      <c r="N24" s="17">
        <v>15</v>
      </c>
      <c r="O24" s="17">
        <v>2</v>
      </c>
      <c r="P24" s="18">
        <v>0</v>
      </c>
      <c r="R24" s="16">
        <v>12</v>
      </c>
      <c r="S24" s="17">
        <v>15</v>
      </c>
      <c r="T24" s="17">
        <v>2</v>
      </c>
      <c r="U24" s="18">
        <v>0</v>
      </c>
      <c r="W24" s="16">
        <v>22</v>
      </c>
      <c r="X24" s="17">
        <v>15</v>
      </c>
      <c r="Y24" s="17">
        <v>2</v>
      </c>
      <c r="Z24" s="18">
        <v>0</v>
      </c>
    </row>
    <row r="25" spans="3:26" x14ac:dyDescent="0.25">
      <c r="C25" s="4">
        <v>31</v>
      </c>
      <c r="D25" s="5">
        <v>0</v>
      </c>
      <c r="E25" s="5">
        <v>3</v>
      </c>
      <c r="F25" s="6">
        <v>229</v>
      </c>
      <c r="H25" s="4">
        <v>11</v>
      </c>
      <c r="I25" s="5">
        <v>0</v>
      </c>
      <c r="J25" s="5">
        <v>3</v>
      </c>
      <c r="K25" s="6">
        <v>252</v>
      </c>
      <c r="M25" s="4">
        <v>10</v>
      </c>
      <c r="N25" s="5">
        <v>0</v>
      </c>
      <c r="O25" s="5">
        <v>3</v>
      </c>
      <c r="P25" s="6">
        <v>242.8</v>
      </c>
      <c r="R25" s="4">
        <v>12</v>
      </c>
      <c r="S25" s="5">
        <v>0</v>
      </c>
      <c r="T25" s="5">
        <v>3</v>
      </c>
      <c r="U25" s="6">
        <v>271</v>
      </c>
      <c r="W25" s="4">
        <v>22</v>
      </c>
      <c r="X25" s="5">
        <v>0</v>
      </c>
      <c r="Y25" s="5">
        <v>3</v>
      </c>
      <c r="Z25" s="6">
        <v>269.39999999999998</v>
      </c>
    </row>
    <row r="26" spans="3:26" x14ac:dyDescent="0.25">
      <c r="C26" s="7">
        <v>31</v>
      </c>
      <c r="D26" s="8">
        <v>1</v>
      </c>
      <c r="E26" s="8">
        <v>3</v>
      </c>
      <c r="F26" s="9">
        <v>205.4</v>
      </c>
      <c r="H26" s="7">
        <v>11</v>
      </c>
      <c r="I26" s="8">
        <v>1</v>
      </c>
      <c r="J26" s="8">
        <v>3</v>
      </c>
      <c r="K26" s="9">
        <v>221</v>
      </c>
      <c r="M26" s="7">
        <v>10</v>
      </c>
      <c r="N26" s="8">
        <v>1</v>
      </c>
      <c r="O26" s="8">
        <v>3</v>
      </c>
      <c r="P26" s="9">
        <f>213-0.2</f>
        <v>212.8</v>
      </c>
      <c r="R26" s="7">
        <v>12</v>
      </c>
      <c r="S26" s="8">
        <v>1</v>
      </c>
      <c r="T26" s="8">
        <v>3</v>
      </c>
      <c r="U26" s="9">
        <f>242-0.2</f>
        <v>241.8</v>
      </c>
      <c r="W26" s="7">
        <v>22</v>
      </c>
      <c r="X26" s="8">
        <v>1</v>
      </c>
      <c r="Y26" s="8">
        <v>3</v>
      </c>
      <c r="Z26" s="9">
        <f>238-0.4</f>
        <v>237.6</v>
      </c>
    </row>
    <row r="27" spans="3:26" x14ac:dyDescent="0.25">
      <c r="C27" s="7">
        <v>31</v>
      </c>
      <c r="D27" s="8">
        <v>3</v>
      </c>
      <c r="E27" s="8">
        <v>3</v>
      </c>
      <c r="F27" s="9">
        <v>164.8</v>
      </c>
      <c r="H27" s="7">
        <v>11</v>
      </c>
      <c r="I27" s="8">
        <v>3</v>
      </c>
      <c r="J27" s="8">
        <v>3</v>
      </c>
      <c r="K27" s="9">
        <f>168.8-0.2</f>
        <v>168.60000000000002</v>
      </c>
      <c r="M27" s="7">
        <v>10</v>
      </c>
      <c r="N27" s="8">
        <v>3</v>
      </c>
      <c r="O27" s="8">
        <v>3</v>
      </c>
      <c r="P27" s="9">
        <f>156.4-1</f>
        <v>155.4</v>
      </c>
      <c r="R27" s="7">
        <v>12</v>
      </c>
      <c r="S27" s="8">
        <v>3</v>
      </c>
      <c r="T27" s="8">
        <v>3</v>
      </c>
      <c r="U27" s="9">
        <f>180.8-0.4</f>
        <v>180.4</v>
      </c>
      <c r="W27" s="7">
        <v>22</v>
      </c>
      <c r="X27" s="8">
        <v>3</v>
      </c>
      <c r="Y27" s="8">
        <v>3</v>
      </c>
      <c r="Z27" s="9">
        <f>-0.6+183</f>
        <v>182.4</v>
      </c>
    </row>
    <row r="28" spans="3:26" x14ac:dyDescent="0.25">
      <c r="C28" s="7">
        <v>31</v>
      </c>
      <c r="D28" s="8">
        <v>6</v>
      </c>
      <c r="E28" s="8">
        <v>3</v>
      </c>
      <c r="F28" s="9">
        <f>93.8-0.8</f>
        <v>93</v>
      </c>
      <c r="H28" s="7">
        <v>11</v>
      </c>
      <c r="I28" s="8">
        <v>6</v>
      </c>
      <c r="J28" s="8">
        <v>3</v>
      </c>
      <c r="K28" s="9">
        <v>100.4</v>
      </c>
      <c r="M28" s="7">
        <v>10</v>
      </c>
      <c r="N28" s="8">
        <v>6</v>
      </c>
      <c r="O28" s="8">
        <v>3</v>
      </c>
      <c r="P28" s="9">
        <f>98-0.4</f>
        <v>97.6</v>
      </c>
      <c r="R28" s="7">
        <v>12</v>
      </c>
      <c r="S28" s="8">
        <v>6</v>
      </c>
      <c r="T28" s="8">
        <v>3</v>
      </c>
      <c r="U28" s="9">
        <f>116-0.2</f>
        <v>115.8</v>
      </c>
      <c r="W28" s="7">
        <v>22</v>
      </c>
      <c r="X28" s="8">
        <v>6</v>
      </c>
      <c r="Y28" s="8">
        <v>3</v>
      </c>
      <c r="Z28" s="9">
        <f>112.4-0.2</f>
        <v>112.2</v>
      </c>
    </row>
    <row r="29" spans="3:26" x14ac:dyDescent="0.25">
      <c r="C29" s="7">
        <v>31</v>
      </c>
      <c r="D29" s="8">
        <v>9</v>
      </c>
      <c r="E29" s="8">
        <v>3</v>
      </c>
      <c r="F29" s="9">
        <f>39.4-1.6</f>
        <v>37.799999999999997</v>
      </c>
      <c r="H29" s="7">
        <v>11</v>
      </c>
      <c r="I29" s="8">
        <v>9</v>
      </c>
      <c r="J29" s="8">
        <v>3</v>
      </c>
      <c r="K29" s="9">
        <f>28.6-0.2</f>
        <v>28.400000000000002</v>
      </c>
      <c r="M29" s="7">
        <v>10</v>
      </c>
      <c r="N29" s="8">
        <v>9</v>
      </c>
      <c r="O29" s="8">
        <v>3</v>
      </c>
      <c r="P29" s="9">
        <v>26.6</v>
      </c>
      <c r="R29" s="7">
        <v>12</v>
      </c>
      <c r="S29" s="8">
        <v>9</v>
      </c>
      <c r="T29" s="8">
        <v>3</v>
      </c>
      <c r="U29" s="9">
        <v>45.6</v>
      </c>
      <c r="W29" s="7">
        <v>22</v>
      </c>
      <c r="X29" s="8">
        <v>9</v>
      </c>
      <c r="Y29" s="8">
        <v>3</v>
      </c>
      <c r="Z29" s="9">
        <f>43.4-0.2</f>
        <v>43.199999999999996</v>
      </c>
    </row>
    <row r="30" spans="3:26" x14ac:dyDescent="0.25">
      <c r="C30" s="7">
        <v>31</v>
      </c>
      <c r="D30" s="8">
        <v>12</v>
      </c>
      <c r="E30" s="8">
        <v>3</v>
      </c>
      <c r="F30" s="9">
        <f>8.2-0.6</f>
        <v>7.6</v>
      </c>
      <c r="H30" s="7">
        <v>11</v>
      </c>
      <c r="I30" s="8">
        <v>12</v>
      </c>
      <c r="J30" s="8">
        <v>3</v>
      </c>
      <c r="K30" s="9">
        <f>4.6-0.4</f>
        <v>4.1999999999999993</v>
      </c>
      <c r="M30" s="7">
        <v>10</v>
      </c>
      <c r="N30" s="8">
        <v>12</v>
      </c>
      <c r="O30" s="8">
        <v>3</v>
      </c>
      <c r="P30" s="9">
        <f>1-0.2</f>
        <v>0.8</v>
      </c>
      <c r="R30" s="7">
        <v>12</v>
      </c>
      <c r="S30" s="8">
        <v>12</v>
      </c>
      <c r="T30" s="8">
        <v>3</v>
      </c>
      <c r="U30" s="9">
        <v>4</v>
      </c>
      <c r="W30" s="7">
        <v>22</v>
      </c>
      <c r="X30" s="8">
        <v>12</v>
      </c>
      <c r="Y30" s="8">
        <v>3</v>
      </c>
      <c r="Z30" s="9">
        <f>14.4-0.4</f>
        <v>14</v>
      </c>
    </row>
    <row r="31" spans="3:26" x14ac:dyDescent="0.25">
      <c r="C31" s="7">
        <v>31</v>
      </c>
      <c r="D31" s="8">
        <f>60-47.9</f>
        <v>12.100000000000001</v>
      </c>
      <c r="E31" s="8">
        <v>3</v>
      </c>
      <c r="F31" s="9">
        <v>0</v>
      </c>
      <c r="H31" s="7">
        <v>11</v>
      </c>
      <c r="I31" s="8">
        <f>60-47.3</f>
        <v>12.700000000000003</v>
      </c>
      <c r="J31" s="8">
        <v>3</v>
      </c>
      <c r="K31" s="9">
        <v>0</v>
      </c>
      <c r="M31" s="7">
        <v>10</v>
      </c>
      <c r="N31" s="8">
        <f>60-47.5</f>
        <v>12.5</v>
      </c>
      <c r="O31" s="8">
        <v>3</v>
      </c>
      <c r="P31" s="9">
        <v>0</v>
      </c>
      <c r="R31" s="7">
        <v>12</v>
      </c>
      <c r="S31" s="8">
        <f>60-47.7</f>
        <v>12.299999999999997</v>
      </c>
      <c r="T31" s="8">
        <v>3</v>
      </c>
      <c r="U31" s="9">
        <v>0</v>
      </c>
      <c r="W31" s="7">
        <v>22</v>
      </c>
      <c r="X31" s="8">
        <f>60-46.6</f>
        <v>13.399999999999999</v>
      </c>
      <c r="Y31" s="8">
        <v>3</v>
      </c>
      <c r="Z31" s="9">
        <v>0</v>
      </c>
    </row>
    <row r="32" spans="3:26" ht="15.75" thickBot="1" x14ac:dyDescent="0.3">
      <c r="C32" s="10">
        <v>31</v>
      </c>
      <c r="D32" s="11">
        <v>15</v>
      </c>
      <c r="E32" s="11">
        <v>3</v>
      </c>
      <c r="F32" s="12">
        <v>0</v>
      </c>
      <c r="H32" s="10">
        <v>11</v>
      </c>
      <c r="I32" s="11">
        <v>15</v>
      </c>
      <c r="J32" s="11">
        <v>3</v>
      </c>
      <c r="K32" s="12">
        <v>0</v>
      </c>
      <c r="M32" s="10">
        <v>10</v>
      </c>
      <c r="N32" s="11">
        <v>15</v>
      </c>
      <c r="O32" s="11">
        <v>3</v>
      </c>
      <c r="P32" s="12">
        <v>0</v>
      </c>
      <c r="R32" s="10">
        <v>12</v>
      </c>
      <c r="S32" s="11">
        <v>15</v>
      </c>
      <c r="T32" s="11">
        <v>3</v>
      </c>
      <c r="U32" s="12">
        <v>0</v>
      </c>
      <c r="W32" s="10">
        <v>22</v>
      </c>
      <c r="X32" s="11">
        <v>15</v>
      </c>
      <c r="Y32" s="11">
        <v>3</v>
      </c>
      <c r="Z32" s="12">
        <v>0</v>
      </c>
    </row>
    <row r="33" spans="3:26" x14ac:dyDescent="0.25">
      <c r="C33" s="13">
        <v>31</v>
      </c>
      <c r="D33" s="14">
        <v>0</v>
      </c>
      <c r="E33" s="14">
        <v>4</v>
      </c>
      <c r="F33" s="15">
        <v>314.60000000000002</v>
      </c>
      <c r="H33" s="13">
        <v>11</v>
      </c>
      <c r="I33" s="14">
        <v>0</v>
      </c>
      <c r="J33" s="14">
        <v>4</v>
      </c>
      <c r="K33" s="15">
        <v>336</v>
      </c>
      <c r="M33" s="13">
        <v>10</v>
      </c>
      <c r="N33" s="14">
        <v>0</v>
      </c>
      <c r="O33" s="14">
        <v>4</v>
      </c>
      <c r="P33" s="15">
        <v>326.39999999999998</v>
      </c>
      <c r="R33" s="13">
        <v>12</v>
      </c>
      <c r="S33" s="14">
        <v>0</v>
      </c>
      <c r="T33" s="14">
        <v>4</v>
      </c>
      <c r="U33" s="15">
        <v>356.4</v>
      </c>
      <c r="W33" s="13">
        <v>22</v>
      </c>
      <c r="X33" s="14">
        <v>0</v>
      </c>
      <c r="Y33" s="14">
        <v>4</v>
      </c>
      <c r="Z33" s="15">
        <v>355.8</v>
      </c>
    </row>
    <row r="34" spans="3:26" x14ac:dyDescent="0.25">
      <c r="C34" s="7">
        <v>31</v>
      </c>
      <c r="D34" s="8">
        <v>1</v>
      </c>
      <c r="E34" s="8">
        <v>4</v>
      </c>
      <c r="F34" s="9">
        <v>286.39999999999998</v>
      </c>
      <c r="H34" s="7">
        <v>11</v>
      </c>
      <c r="I34" s="8">
        <v>1</v>
      </c>
      <c r="J34" s="8">
        <v>4</v>
      </c>
      <c r="K34" s="9">
        <v>300</v>
      </c>
      <c r="M34" s="7">
        <v>10</v>
      </c>
      <c r="N34" s="8">
        <v>1</v>
      </c>
      <c r="O34" s="8">
        <v>4</v>
      </c>
      <c r="P34" s="9">
        <f>294-0.2</f>
        <v>293.8</v>
      </c>
      <c r="R34" s="7">
        <v>12</v>
      </c>
      <c r="S34" s="8">
        <v>1</v>
      </c>
      <c r="T34" s="8">
        <v>4</v>
      </c>
      <c r="U34" s="9">
        <f>323.2-0.2</f>
        <v>323</v>
      </c>
      <c r="W34" s="7">
        <v>22</v>
      </c>
      <c r="X34" s="8">
        <v>1</v>
      </c>
      <c r="Y34" s="8">
        <v>4</v>
      </c>
      <c r="Z34" s="9">
        <f>320.8-0.4</f>
        <v>320.40000000000003</v>
      </c>
    </row>
    <row r="35" spans="3:26" x14ac:dyDescent="0.25">
      <c r="C35" s="7">
        <v>31</v>
      </c>
      <c r="D35" s="8">
        <v>3</v>
      </c>
      <c r="E35" s="8">
        <v>4</v>
      </c>
      <c r="F35" s="9">
        <v>235.2</v>
      </c>
      <c r="H35" s="7">
        <v>11</v>
      </c>
      <c r="I35" s="8">
        <v>3</v>
      </c>
      <c r="J35" s="8">
        <v>4</v>
      </c>
      <c r="K35" s="9">
        <f>238.6-0.2</f>
        <v>238.4</v>
      </c>
      <c r="M35" s="7">
        <v>10</v>
      </c>
      <c r="N35" s="8">
        <v>3</v>
      </c>
      <c r="O35" s="8">
        <v>4</v>
      </c>
      <c r="P35" s="9">
        <f>226-1</f>
        <v>225</v>
      </c>
      <c r="R35" s="7">
        <v>12</v>
      </c>
      <c r="S35" s="8">
        <v>3</v>
      </c>
      <c r="T35" s="8">
        <v>4</v>
      </c>
      <c r="U35" s="9">
        <f>252-0.4</f>
        <v>251.6</v>
      </c>
      <c r="W35" s="7">
        <v>22</v>
      </c>
      <c r="X35" s="8">
        <v>3</v>
      </c>
      <c r="Y35" s="8">
        <v>4</v>
      </c>
      <c r="Z35" s="9">
        <f>255-0.6</f>
        <v>254.4</v>
      </c>
    </row>
    <row r="36" spans="3:26" x14ac:dyDescent="0.25">
      <c r="C36" s="7">
        <v>31</v>
      </c>
      <c r="D36" s="8">
        <v>6</v>
      </c>
      <c r="E36" s="8">
        <v>4</v>
      </c>
      <c r="F36" s="9">
        <f>151-0.8</f>
        <v>150.19999999999999</v>
      </c>
      <c r="H36" s="7">
        <v>11</v>
      </c>
      <c r="I36" s="8">
        <v>6</v>
      </c>
      <c r="J36" s="8">
        <v>4</v>
      </c>
      <c r="K36" s="9">
        <v>153.6</v>
      </c>
      <c r="M36" s="7">
        <v>10</v>
      </c>
      <c r="N36" s="8">
        <v>6</v>
      </c>
      <c r="O36" s="8">
        <v>4</v>
      </c>
      <c r="P36" s="9">
        <f>150.4-0.4</f>
        <v>150</v>
      </c>
      <c r="R36" s="7">
        <v>12</v>
      </c>
      <c r="S36" s="8">
        <v>6</v>
      </c>
      <c r="T36" s="8">
        <v>4</v>
      </c>
      <c r="U36" s="9">
        <f>170.4-0.2</f>
        <v>170.20000000000002</v>
      </c>
      <c r="W36" s="7">
        <v>22</v>
      </c>
      <c r="X36" s="8">
        <v>6</v>
      </c>
      <c r="Y36" s="8">
        <v>4</v>
      </c>
      <c r="Z36" s="9">
        <f>170-0.2</f>
        <v>169.8</v>
      </c>
    </row>
    <row r="37" spans="3:26" x14ac:dyDescent="0.25">
      <c r="C37" s="7">
        <v>31</v>
      </c>
      <c r="D37" s="8">
        <v>9</v>
      </c>
      <c r="E37" s="8">
        <v>4</v>
      </c>
      <c r="F37" s="9">
        <f>78.4-1.6</f>
        <v>76.800000000000011</v>
      </c>
      <c r="H37" s="7">
        <v>11</v>
      </c>
      <c r="I37" s="8">
        <v>9</v>
      </c>
      <c r="J37" s="8">
        <v>4</v>
      </c>
      <c r="K37" s="9">
        <f>65.8-0.2</f>
        <v>65.599999999999994</v>
      </c>
      <c r="M37" s="7">
        <v>10</v>
      </c>
      <c r="N37" s="8">
        <v>9</v>
      </c>
      <c r="O37" s="8">
        <v>4</v>
      </c>
      <c r="P37" s="9">
        <v>62.8</v>
      </c>
      <c r="R37" s="7">
        <v>12</v>
      </c>
      <c r="S37" s="8">
        <v>9</v>
      </c>
      <c r="T37" s="8">
        <v>4</v>
      </c>
      <c r="U37" s="9">
        <v>83.8</v>
      </c>
      <c r="W37" s="7">
        <v>22</v>
      </c>
      <c r="X37" s="8">
        <v>9</v>
      </c>
      <c r="Y37" s="8">
        <v>4</v>
      </c>
      <c r="Z37" s="9">
        <f>84.6-0.2</f>
        <v>84.399999999999991</v>
      </c>
    </row>
    <row r="38" spans="3:26" x14ac:dyDescent="0.25">
      <c r="C38" s="7">
        <v>31</v>
      </c>
      <c r="D38" s="8">
        <v>12</v>
      </c>
      <c r="E38" s="8">
        <v>4</v>
      </c>
      <c r="F38" s="9">
        <f>36.6-0.6</f>
        <v>36</v>
      </c>
      <c r="H38" s="7">
        <v>11</v>
      </c>
      <c r="I38" s="8">
        <v>12</v>
      </c>
      <c r="J38" s="8">
        <v>4</v>
      </c>
      <c r="K38" s="9">
        <f>25.8-0.4</f>
        <v>25.400000000000002</v>
      </c>
      <c r="M38" s="7">
        <v>10</v>
      </c>
      <c r="N38" s="8">
        <v>12</v>
      </c>
      <c r="O38" s="8">
        <v>4</v>
      </c>
      <c r="P38" s="9">
        <f>17.6-0.2</f>
        <v>17.400000000000002</v>
      </c>
      <c r="R38" s="7">
        <v>12</v>
      </c>
      <c r="S38" s="8">
        <v>12</v>
      </c>
      <c r="T38" s="8">
        <v>4</v>
      </c>
      <c r="U38" s="9">
        <v>28</v>
      </c>
      <c r="W38" s="7">
        <v>22</v>
      </c>
      <c r="X38" s="8">
        <v>12</v>
      </c>
      <c r="Y38" s="8">
        <v>4</v>
      </c>
      <c r="Z38" s="9">
        <f>41.8-0.4</f>
        <v>41.4</v>
      </c>
    </row>
    <row r="39" spans="3:26" x14ac:dyDescent="0.25">
      <c r="C39" s="16">
        <v>31</v>
      </c>
      <c r="D39" s="17">
        <f>60-46</f>
        <v>14</v>
      </c>
      <c r="E39" s="17">
        <v>4</v>
      </c>
      <c r="F39" s="18">
        <v>0</v>
      </c>
      <c r="H39" s="16">
        <v>11</v>
      </c>
      <c r="I39" s="17">
        <f>60-45.9</f>
        <v>14.100000000000001</v>
      </c>
      <c r="J39" s="17">
        <v>4</v>
      </c>
      <c r="K39" s="18">
        <v>0</v>
      </c>
      <c r="M39" s="16">
        <v>10</v>
      </c>
      <c r="N39" s="17">
        <f>60-46</f>
        <v>14</v>
      </c>
      <c r="O39" s="17">
        <v>4</v>
      </c>
      <c r="P39" s="18">
        <v>0</v>
      </c>
      <c r="R39" s="16">
        <v>12</v>
      </c>
      <c r="S39" s="17">
        <f>60-46.1</f>
        <v>13.899999999999999</v>
      </c>
      <c r="T39" s="17">
        <v>4</v>
      </c>
      <c r="U39" s="18">
        <v>0</v>
      </c>
      <c r="W39" s="16">
        <v>22</v>
      </c>
      <c r="X39" s="17">
        <f>60-45.3</f>
        <v>14.700000000000003</v>
      </c>
      <c r="Y39" s="17">
        <v>4</v>
      </c>
      <c r="Z39" s="18">
        <v>0</v>
      </c>
    </row>
    <row r="40" spans="3:26" ht="15.75" thickBot="1" x14ac:dyDescent="0.3">
      <c r="C40" s="7">
        <v>31</v>
      </c>
      <c r="D40" s="8">
        <v>15</v>
      </c>
      <c r="E40" s="8">
        <v>4</v>
      </c>
      <c r="F40" s="9">
        <v>0</v>
      </c>
      <c r="H40" s="7">
        <v>11</v>
      </c>
      <c r="I40" s="8">
        <v>15</v>
      </c>
      <c r="J40" s="8">
        <v>4</v>
      </c>
      <c r="K40" s="9">
        <v>0</v>
      </c>
      <c r="M40" s="7">
        <v>10</v>
      </c>
      <c r="N40" s="8">
        <v>15</v>
      </c>
      <c r="O40" s="8">
        <v>4</v>
      </c>
      <c r="P40" s="9">
        <v>0</v>
      </c>
      <c r="R40" s="7">
        <v>12</v>
      </c>
      <c r="S40" s="8">
        <v>15</v>
      </c>
      <c r="T40" s="8">
        <v>4</v>
      </c>
      <c r="U40" s="9">
        <v>0</v>
      </c>
      <c r="W40" s="7">
        <v>22</v>
      </c>
      <c r="X40" s="8">
        <v>15</v>
      </c>
      <c r="Y40" s="8">
        <v>4</v>
      </c>
      <c r="Z40" s="9">
        <v>1</v>
      </c>
    </row>
    <row r="41" spans="3:26" x14ac:dyDescent="0.25">
      <c r="C41" s="4">
        <v>31</v>
      </c>
      <c r="D41" s="5">
        <v>0</v>
      </c>
      <c r="E41" s="5">
        <v>5</v>
      </c>
      <c r="F41" s="6">
        <v>401.4</v>
      </c>
      <c r="H41" s="4">
        <v>11</v>
      </c>
      <c r="I41" s="5">
        <v>0</v>
      </c>
      <c r="J41" s="5">
        <v>5</v>
      </c>
      <c r="K41" s="6">
        <v>422</v>
      </c>
      <c r="M41" s="4">
        <v>10</v>
      </c>
      <c r="N41" s="5">
        <v>0</v>
      </c>
      <c r="O41" s="5">
        <v>5</v>
      </c>
      <c r="P41" s="6">
        <v>412.4</v>
      </c>
      <c r="R41" s="4">
        <v>12</v>
      </c>
      <c r="S41" s="5">
        <v>0</v>
      </c>
      <c r="T41" s="5">
        <v>5</v>
      </c>
      <c r="U41" s="6">
        <v>443.2</v>
      </c>
      <c r="W41" s="4">
        <v>22</v>
      </c>
      <c r="X41" s="5">
        <v>0</v>
      </c>
      <c r="Y41" s="5">
        <v>5</v>
      </c>
      <c r="Z41" s="6">
        <v>443.2</v>
      </c>
    </row>
    <row r="42" spans="3:26" x14ac:dyDescent="0.25">
      <c r="C42" s="7">
        <v>31</v>
      </c>
      <c r="D42" s="8">
        <v>1</v>
      </c>
      <c r="E42" s="8">
        <v>5</v>
      </c>
      <c r="F42" s="9">
        <v>372.2</v>
      </c>
      <c r="H42" s="7">
        <v>11</v>
      </c>
      <c r="I42" s="8">
        <v>1</v>
      </c>
      <c r="J42" s="8">
        <v>5</v>
      </c>
      <c r="K42" s="9">
        <v>381.4</v>
      </c>
      <c r="M42" s="7">
        <v>10</v>
      </c>
      <c r="N42" s="8">
        <v>1</v>
      </c>
      <c r="O42" s="8">
        <v>5</v>
      </c>
      <c r="P42" s="9">
        <f>374.2-0.2</f>
        <v>374</v>
      </c>
      <c r="R42" s="7">
        <v>12</v>
      </c>
      <c r="S42" s="8">
        <v>1</v>
      </c>
      <c r="T42" s="8">
        <v>5</v>
      </c>
      <c r="U42" s="9">
        <f>407-0.2</f>
        <v>406.8</v>
      </c>
      <c r="W42" s="7">
        <v>22</v>
      </c>
      <c r="X42" s="8">
        <v>1</v>
      </c>
      <c r="Y42" s="8">
        <v>5</v>
      </c>
      <c r="Z42" s="9">
        <f>405.8-0.4</f>
        <v>405.40000000000003</v>
      </c>
    </row>
    <row r="43" spans="3:26" x14ac:dyDescent="0.25">
      <c r="C43" s="7">
        <v>31</v>
      </c>
      <c r="D43" s="8">
        <v>3</v>
      </c>
      <c r="E43" s="8">
        <v>5</v>
      </c>
      <c r="F43" s="9">
        <v>306.2</v>
      </c>
      <c r="H43" s="7">
        <v>11</v>
      </c>
      <c r="I43" s="8">
        <v>3</v>
      </c>
      <c r="J43" s="8">
        <v>5</v>
      </c>
      <c r="K43" s="9">
        <f>309.6-0.2</f>
        <v>309.40000000000003</v>
      </c>
      <c r="M43" s="7">
        <v>10</v>
      </c>
      <c r="N43" s="8">
        <v>3</v>
      </c>
      <c r="O43" s="8">
        <v>5</v>
      </c>
      <c r="P43" s="9">
        <f>298-1</f>
        <v>297</v>
      </c>
      <c r="R43" s="7">
        <v>12</v>
      </c>
      <c r="S43" s="8">
        <v>3</v>
      </c>
      <c r="T43" s="8">
        <v>5</v>
      </c>
      <c r="U43" s="9">
        <f>326-0.4</f>
        <v>325.60000000000002</v>
      </c>
      <c r="W43" s="7">
        <v>22</v>
      </c>
      <c r="X43" s="8">
        <v>3</v>
      </c>
      <c r="Y43" s="8">
        <v>5</v>
      </c>
      <c r="Z43" s="9">
        <f>328.8-0.6</f>
        <v>328.2</v>
      </c>
    </row>
    <row r="44" spans="3:26" x14ac:dyDescent="0.25">
      <c r="C44" s="7">
        <v>31</v>
      </c>
      <c r="D44" s="8">
        <v>6</v>
      </c>
      <c r="E44" s="8">
        <v>5</v>
      </c>
      <c r="F44" s="9">
        <f>211-0.8</f>
        <v>210.2</v>
      </c>
      <c r="H44" s="7">
        <v>11</v>
      </c>
      <c r="I44" s="8">
        <v>6</v>
      </c>
      <c r="J44" s="8">
        <v>5</v>
      </c>
      <c r="K44" s="9">
        <v>210.2</v>
      </c>
      <c r="M44" s="7">
        <v>10</v>
      </c>
      <c r="N44" s="8">
        <v>6</v>
      </c>
      <c r="O44" s="8">
        <v>5</v>
      </c>
      <c r="P44" s="9">
        <f>204.4-0.4</f>
        <v>204</v>
      </c>
      <c r="R44" s="7">
        <v>12</v>
      </c>
      <c r="S44" s="8">
        <v>6</v>
      </c>
      <c r="T44" s="8">
        <v>5</v>
      </c>
      <c r="U44" s="9">
        <f>224.4-0.2</f>
        <v>224.20000000000002</v>
      </c>
      <c r="W44" s="7">
        <v>22</v>
      </c>
      <c r="X44" s="8">
        <v>6</v>
      </c>
      <c r="Y44" s="8">
        <v>5</v>
      </c>
      <c r="Z44" s="9">
        <f>230.2-0.2</f>
        <v>230</v>
      </c>
    </row>
    <row r="45" spans="3:26" x14ac:dyDescent="0.25">
      <c r="C45" s="7">
        <v>31</v>
      </c>
      <c r="D45" s="8">
        <v>9</v>
      </c>
      <c r="E45" s="8">
        <v>5</v>
      </c>
      <c r="F45" s="9">
        <f>118.4-1.6</f>
        <v>116.80000000000001</v>
      </c>
      <c r="H45" s="7">
        <v>11</v>
      </c>
      <c r="I45" s="8">
        <v>9</v>
      </c>
      <c r="J45" s="8">
        <v>5</v>
      </c>
      <c r="K45" s="9">
        <f>109.6-0.2</f>
        <v>109.39999999999999</v>
      </c>
      <c r="M45" s="7">
        <v>10</v>
      </c>
      <c r="N45" s="8">
        <v>9</v>
      </c>
      <c r="O45" s="8">
        <v>5</v>
      </c>
      <c r="P45" s="9">
        <v>104.8</v>
      </c>
      <c r="R45" s="7">
        <v>12</v>
      </c>
      <c r="S45" s="8">
        <v>9</v>
      </c>
      <c r="T45" s="8">
        <v>5</v>
      </c>
      <c r="U45" s="9">
        <v>124</v>
      </c>
      <c r="W45" s="7">
        <v>22</v>
      </c>
      <c r="X45" s="8">
        <v>9</v>
      </c>
      <c r="Y45" s="8">
        <v>5</v>
      </c>
      <c r="Z45" s="9">
        <f>129-0.2</f>
        <v>128.80000000000001</v>
      </c>
    </row>
    <row r="46" spans="3:26" x14ac:dyDescent="0.25">
      <c r="C46" s="7">
        <v>31</v>
      </c>
      <c r="D46" s="8">
        <v>12</v>
      </c>
      <c r="E46" s="8">
        <v>5</v>
      </c>
      <c r="F46" s="9">
        <f>68-0.6</f>
        <v>67.400000000000006</v>
      </c>
      <c r="H46" s="7">
        <v>11</v>
      </c>
      <c r="I46" s="8">
        <v>12</v>
      </c>
      <c r="J46" s="8">
        <v>5</v>
      </c>
      <c r="K46" s="9">
        <f>54.8-0.4</f>
        <v>54.4</v>
      </c>
      <c r="M46" s="7">
        <v>10</v>
      </c>
      <c r="N46" s="8">
        <v>12</v>
      </c>
      <c r="O46" s="8">
        <v>5</v>
      </c>
      <c r="P46" s="9">
        <f>50.2-0.2</f>
        <v>50</v>
      </c>
      <c r="R46" s="7">
        <v>12</v>
      </c>
      <c r="S46" s="8">
        <v>12</v>
      </c>
      <c r="T46" s="8">
        <v>5</v>
      </c>
      <c r="U46" s="9">
        <v>62.2</v>
      </c>
      <c r="W46" s="7">
        <v>22</v>
      </c>
      <c r="X46" s="8">
        <v>12</v>
      </c>
      <c r="Y46" s="8">
        <v>5</v>
      </c>
      <c r="Z46" s="9">
        <f>73-0.4</f>
        <v>72.599999999999994</v>
      </c>
    </row>
    <row r="47" spans="3:26" x14ac:dyDescent="0.25">
      <c r="C47" s="7">
        <v>31</v>
      </c>
      <c r="D47" s="8">
        <v>15</v>
      </c>
      <c r="E47" s="8">
        <v>5</v>
      </c>
      <c r="F47" s="9">
        <f>3.6-0.4</f>
        <v>3.2</v>
      </c>
      <c r="H47" s="7">
        <v>11</v>
      </c>
      <c r="I47" s="8">
        <v>15</v>
      </c>
      <c r="J47" s="8">
        <v>5</v>
      </c>
      <c r="K47" s="9">
        <f>0.8-0.2</f>
        <v>0.60000000000000009</v>
      </c>
      <c r="M47" s="7">
        <v>10</v>
      </c>
      <c r="N47" s="8">
        <v>15</v>
      </c>
      <c r="O47" s="8">
        <v>5</v>
      </c>
      <c r="P47" s="9">
        <v>0.6</v>
      </c>
      <c r="R47" s="7">
        <v>12</v>
      </c>
      <c r="S47" s="8">
        <v>15</v>
      </c>
      <c r="T47" s="8">
        <v>5</v>
      </c>
      <c r="U47" s="9">
        <f>0.6-0.4</f>
        <v>0.19999999999999996</v>
      </c>
      <c r="W47" s="7">
        <v>22</v>
      </c>
      <c r="X47" s="8">
        <v>15</v>
      </c>
      <c r="Y47" s="8">
        <v>5</v>
      </c>
      <c r="Z47" s="9">
        <f>5.4-0.4</f>
        <v>5</v>
      </c>
    </row>
    <row r="48" spans="3:26" ht="15.75" thickBot="1" x14ac:dyDescent="0.3">
      <c r="C48" s="10">
        <v>31</v>
      </c>
      <c r="D48" s="11">
        <f>60-44.7</f>
        <v>15.299999999999997</v>
      </c>
      <c r="E48" s="11">
        <v>5</v>
      </c>
      <c r="F48" s="12">
        <v>0</v>
      </c>
      <c r="H48" s="10">
        <v>11</v>
      </c>
      <c r="I48" s="11">
        <f>60-44.9</f>
        <v>15.100000000000001</v>
      </c>
      <c r="J48" s="11">
        <v>5</v>
      </c>
      <c r="K48" s="12">
        <v>0</v>
      </c>
      <c r="M48" s="10">
        <v>10</v>
      </c>
      <c r="N48" s="11">
        <f>60-45</f>
        <v>15</v>
      </c>
      <c r="O48" s="11">
        <v>5</v>
      </c>
      <c r="P48" s="12">
        <v>0</v>
      </c>
      <c r="R48" s="10">
        <v>12</v>
      </c>
      <c r="S48" s="11">
        <f>60-44.9</f>
        <v>15.100000000000001</v>
      </c>
      <c r="T48" s="11">
        <v>5</v>
      </c>
      <c r="U48" s="12">
        <v>0</v>
      </c>
      <c r="W48" s="10">
        <v>22</v>
      </c>
      <c r="X48" s="11">
        <f>60-44.3</f>
        <v>15.700000000000003</v>
      </c>
      <c r="Y48" s="11">
        <v>5</v>
      </c>
      <c r="Z48" s="12">
        <v>0</v>
      </c>
    </row>
    <row r="49" spans="3:26" x14ac:dyDescent="0.25">
      <c r="C49" s="13">
        <v>31</v>
      </c>
      <c r="D49" s="14">
        <v>0</v>
      </c>
      <c r="E49" s="14">
        <v>6</v>
      </c>
      <c r="F49" s="15">
        <v>488.8</v>
      </c>
      <c r="H49" s="13">
        <v>11</v>
      </c>
      <c r="I49" s="14">
        <v>0</v>
      </c>
      <c r="J49" s="14">
        <v>6</v>
      </c>
      <c r="K49" s="15">
        <v>507</v>
      </c>
      <c r="M49" s="13">
        <v>10</v>
      </c>
      <c r="N49" s="14">
        <v>0</v>
      </c>
      <c r="O49" s="14">
        <v>6</v>
      </c>
      <c r="P49" s="15">
        <v>498.8</v>
      </c>
      <c r="R49" s="13">
        <v>12</v>
      </c>
      <c r="S49" s="14">
        <v>0</v>
      </c>
      <c r="T49" s="14">
        <v>6</v>
      </c>
      <c r="U49" s="15">
        <v>530</v>
      </c>
      <c r="W49" s="13">
        <v>22</v>
      </c>
      <c r="X49" s="14">
        <v>0</v>
      </c>
      <c r="Y49" s="14">
        <v>6</v>
      </c>
      <c r="Z49" s="15">
        <v>531</v>
      </c>
    </row>
    <row r="50" spans="3:26" x14ac:dyDescent="0.25">
      <c r="C50" s="7">
        <v>31</v>
      </c>
      <c r="D50" s="8">
        <v>1</v>
      </c>
      <c r="E50" s="8">
        <v>6</v>
      </c>
      <c r="F50" s="9">
        <v>457.4</v>
      </c>
      <c r="H50" s="7">
        <v>11</v>
      </c>
      <c r="I50" s="8">
        <v>1</v>
      </c>
      <c r="J50" s="8">
        <v>6</v>
      </c>
      <c r="K50" s="9">
        <v>466</v>
      </c>
      <c r="M50" s="7">
        <v>10</v>
      </c>
      <c r="N50" s="8">
        <v>1</v>
      </c>
      <c r="O50" s="8">
        <v>6</v>
      </c>
      <c r="P50" s="9">
        <f>456.4-0.2</f>
        <v>456.2</v>
      </c>
      <c r="R50" s="7">
        <v>12</v>
      </c>
      <c r="S50" s="8">
        <v>1</v>
      </c>
      <c r="T50" s="8">
        <v>6</v>
      </c>
      <c r="U50" s="9">
        <f>489.2-0.2</f>
        <v>489</v>
      </c>
      <c r="W50" s="7">
        <v>22</v>
      </c>
      <c r="X50" s="8">
        <v>1</v>
      </c>
      <c r="Y50" s="8">
        <v>6</v>
      </c>
      <c r="Z50" s="9">
        <f>492-0.4</f>
        <v>491.6</v>
      </c>
    </row>
    <row r="51" spans="3:26" x14ac:dyDescent="0.25">
      <c r="C51" s="7">
        <v>31</v>
      </c>
      <c r="D51" s="8">
        <v>3</v>
      </c>
      <c r="E51" s="8">
        <v>6</v>
      </c>
      <c r="F51" s="9">
        <v>379.6</v>
      </c>
      <c r="H51" s="7">
        <v>11</v>
      </c>
      <c r="I51" s="8">
        <v>3</v>
      </c>
      <c r="J51" s="8">
        <v>6</v>
      </c>
      <c r="K51" s="9">
        <f>377-0.2</f>
        <v>376.8</v>
      </c>
      <c r="M51" s="7">
        <v>10</v>
      </c>
      <c r="N51" s="8">
        <v>3</v>
      </c>
      <c r="O51" s="8">
        <v>6</v>
      </c>
      <c r="P51" s="9">
        <f>370.4-1</f>
        <v>369.4</v>
      </c>
      <c r="R51" s="7">
        <v>12</v>
      </c>
      <c r="S51" s="8">
        <v>3</v>
      </c>
      <c r="T51" s="8">
        <v>6</v>
      </c>
      <c r="U51" s="9">
        <f>402-0.4</f>
        <v>401.6</v>
      </c>
      <c r="W51" s="7">
        <v>22</v>
      </c>
      <c r="X51" s="8">
        <v>3</v>
      </c>
      <c r="Y51" s="8">
        <v>6</v>
      </c>
      <c r="Z51" s="9">
        <f>401.8-0.6</f>
        <v>401.2</v>
      </c>
    </row>
    <row r="52" spans="3:26" x14ac:dyDescent="0.25">
      <c r="C52" s="7">
        <v>31</v>
      </c>
      <c r="D52" s="8">
        <v>6</v>
      </c>
      <c r="E52" s="8">
        <v>6</v>
      </c>
      <c r="F52" s="9">
        <f>273.4-0.8</f>
        <v>272.59999999999997</v>
      </c>
      <c r="H52" s="7">
        <v>11</v>
      </c>
      <c r="I52" s="8">
        <v>6</v>
      </c>
      <c r="J52" s="8">
        <v>6</v>
      </c>
      <c r="K52" s="9">
        <v>262.39999999999998</v>
      </c>
      <c r="M52" s="7">
        <v>10</v>
      </c>
      <c r="N52" s="8">
        <v>6</v>
      </c>
      <c r="O52" s="8">
        <v>6</v>
      </c>
      <c r="P52" s="9">
        <f>260-0.4</f>
        <v>259.60000000000002</v>
      </c>
      <c r="R52" s="7">
        <v>12</v>
      </c>
      <c r="S52" s="8">
        <v>6</v>
      </c>
      <c r="T52" s="8">
        <v>6</v>
      </c>
      <c r="U52" s="9">
        <f>286.2-0.2</f>
        <v>286</v>
      </c>
      <c r="W52" s="7">
        <v>22</v>
      </c>
      <c r="X52" s="8">
        <v>6</v>
      </c>
      <c r="Y52" s="8">
        <v>6</v>
      </c>
      <c r="Z52" s="9">
        <f>292.6-0.2</f>
        <v>292.40000000000003</v>
      </c>
    </row>
    <row r="53" spans="3:26" x14ac:dyDescent="0.25">
      <c r="C53" s="7">
        <v>31</v>
      </c>
      <c r="D53" s="8">
        <v>9</v>
      </c>
      <c r="E53" s="8">
        <v>6</v>
      </c>
      <c r="F53" s="9">
        <f>157.2-1.6</f>
        <v>155.6</v>
      </c>
      <c r="H53" s="7">
        <v>11</v>
      </c>
      <c r="I53" s="8">
        <v>9</v>
      </c>
      <c r="J53" s="8">
        <v>6</v>
      </c>
      <c r="K53" s="9">
        <f>155.8-0.2</f>
        <v>155.60000000000002</v>
      </c>
      <c r="M53" s="7">
        <v>10</v>
      </c>
      <c r="N53" s="8">
        <v>9</v>
      </c>
      <c r="O53" s="8">
        <v>6</v>
      </c>
      <c r="P53" s="9">
        <v>152</v>
      </c>
      <c r="R53" s="7">
        <v>12</v>
      </c>
      <c r="S53" s="8">
        <v>9</v>
      </c>
      <c r="T53" s="8">
        <v>6</v>
      </c>
      <c r="U53" s="9">
        <v>166</v>
      </c>
      <c r="W53" s="7">
        <v>22</v>
      </c>
      <c r="X53" s="8">
        <v>9</v>
      </c>
      <c r="Y53" s="8">
        <v>6</v>
      </c>
      <c r="Z53" s="9">
        <f>176-0.2</f>
        <v>175.8</v>
      </c>
    </row>
    <row r="54" spans="3:26" x14ac:dyDescent="0.25">
      <c r="C54" s="7">
        <v>31</v>
      </c>
      <c r="D54" s="8">
        <v>12</v>
      </c>
      <c r="E54" s="8">
        <v>6</v>
      </c>
      <c r="F54" s="9">
        <f>103.6-0.6</f>
        <v>103</v>
      </c>
      <c r="H54" s="7">
        <v>11</v>
      </c>
      <c r="I54" s="8">
        <v>12</v>
      </c>
      <c r="J54" s="8">
        <v>6</v>
      </c>
      <c r="K54" s="9">
        <f>84-0.4</f>
        <v>83.6</v>
      </c>
      <c r="M54" s="7">
        <v>10</v>
      </c>
      <c r="N54" s="8">
        <v>12</v>
      </c>
      <c r="O54" s="8">
        <v>6</v>
      </c>
      <c r="P54" s="9">
        <f>87.2-0.2</f>
        <v>87</v>
      </c>
      <c r="R54" s="7">
        <v>12</v>
      </c>
      <c r="S54" s="8">
        <v>12</v>
      </c>
      <c r="T54" s="8">
        <v>6</v>
      </c>
      <c r="U54" s="9">
        <v>98</v>
      </c>
      <c r="W54" s="7">
        <v>22</v>
      </c>
      <c r="X54" s="8">
        <v>12</v>
      </c>
      <c r="Y54" s="8">
        <v>6</v>
      </c>
      <c r="Z54" s="9">
        <f>101.4-0.4</f>
        <v>101</v>
      </c>
    </row>
    <row r="55" spans="3:26" x14ac:dyDescent="0.25">
      <c r="C55" s="7">
        <v>31</v>
      </c>
      <c r="D55" s="8">
        <v>15</v>
      </c>
      <c r="E55" s="8">
        <v>6</v>
      </c>
      <c r="F55" s="9">
        <f>11.8-0.4</f>
        <v>11.4</v>
      </c>
      <c r="H55" s="7">
        <v>11</v>
      </c>
      <c r="I55" s="8">
        <v>15</v>
      </c>
      <c r="J55" s="8">
        <v>6</v>
      </c>
      <c r="K55" s="9">
        <f>7-0.2</f>
        <v>6.8</v>
      </c>
      <c r="M55" s="7">
        <v>10</v>
      </c>
      <c r="N55" s="8">
        <v>15</v>
      </c>
      <c r="O55" s="8">
        <v>6</v>
      </c>
      <c r="P55" s="9">
        <v>9</v>
      </c>
      <c r="R55" s="7">
        <v>12</v>
      </c>
      <c r="S55" s="8">
        <v>15</v>
      </c>
      <c r="T55" s="8">
        <v>6</v>
      </c>
      <c r="U55" s="9">
        <f>13.6-0.4</f>
        <v>13.2</v>
      </c>
      <c r="W55" s="7">
        <v>22</v>
      </c>
      <c r="X55" s="8">
        <v>15</v>
      </c>
      <c r="Y55" s="8">
        <v>6</v>
      </c>
      <c r="Z55" s="9">
        <f>17.6-0.4</f>
        <v>17.200000000000003</v>
      </c>
    </row>
    <row r="56" spans="3:26" ht="15.75" thickBot="1" x14ac:dyDescent="0.3">
      <c r="C56" s="10">
        <v>31</v>
      </c>
      <c r="D56" s="11">
        <f>60-43.4</f>
        <v>16.600000000000001</v>
      </c>
      <c r="E56" s="11">
        <v>6</v>
      </c>
      <c r="F56" s="12">
        <v>0</v>
      </c>
      <c r="H56" s="10">
        <v>11</v>
      </c>
      <c r="I56" s="11">
        <f>60-43.9</f>
        <v>16.100000000000001</v>
      </c>
      <c r="J56" s="11">
        <v>6</v>
      </c>
      <c r="K56" s="12">
        <v>0</v>
      </c>
      <c r="M56" s="10">
        <v>10</v>
      </c>
      <c r="N56" s="11">
        <f>60-44</f>
        <v>16</v>
      </c>
      <c r="O56" s="11">
        <v>6</v>
      </c>
      <c r="P56" s="12">
        <v>0</v>
      </c>
      <c r="R56" s="10">
        <v>12</v>
      </c>
      <c r="S56" s="11">
        <f>60-43.7</f>
        <v>16.299999999999997</v>
      </c>
      <c r="T56" s="11">
        <v>6</v>
      </c>
      <c r="U56" s="12">
        <v>0</v>
      </c>
      <c r="W56" s="10">
        <v>22</v>
      </c>
      <c r="X56" s="11">
        <f>60-43.4</f>
        <v>16.600000000000001</v>
      </c>
      <c r="Y56" s="11">
        <v>6</v>
      </c>
      <c r="Z56" s="12">
        <v>0</v>
      </c>
    </row>
    <row r="60" spans="3:26" ht="15.75" thickBot="1" x14ac:dyDescent="0.3"/>
    <row r="61" spans="3:26" ht="15.75" thickBot="1" x14ac:dyDescent="0.3">
      <c r="C61" s="1" t="s">
        <v>7</v>
      </c>
      <c r="D61" s="2" t="s">
        <v>8</v>
      </c>
      <c r="E61" s="2" t="s">
        <v>9</v>
      </c>
      <c r="F61" s="3" t="s">
        <v>10</v>
      </c>
      <c r="H61" s="1" t="s">
        <v>7</v>
      </c>
      <c r="I61" s="2" t="s">
        <v>8</v>
      </c>
      <c r="J61" s="2" t="s">
        <v>9</v>
      </c>
      <c r="K61" s="3" t="s">
        <v>10</v>
      </c>
    </row>
    <row r="62" spans="3:26" x14ac:dyDescent="0.25">
      <c r="C62" s="4">
        <v>23</v>
      </c>
      <c r="D62" s="5">
        <v>0</v>
      </c>
      <c r="E62" s="5">
        <v>1</v>
      </c>
      <c r="F62" s="6">
        <v>103</v>
      </c>
      <c r="H62" s="4">
        <v>24</v>
      </c>
      <c r="I62" s="5">
        <v>0</v>
      </c>
      <c r="J62" s="5">
        <v>1</v>
      </c>
      <c r="K62" s="6">
        <v>116</v>
      </c>
    </row>
    <row r="63" spans="3:26" x14ac:dyDescent="0.25">
      <c r="C63" s="7">
        <v>23</v>
      </c>
      <c r="D63" s="8">
        <v>1</v>
      </c>
      <c r="E63" s="8">
        <v>1</v>
      </c>
      <c r="F63" s="9">
        <f>83.2-0.2</f>
        <v>83</v>
      </c>
      <c r="H63" s="7">
        <v>24</v>
      </c>
      <c r="I63" s="8">
        <v>1</v>
      </c>
      <c r="J63" s="8">
        <v>1</v>
      </c>
      <c r="K63" s="9">
        <v>96.6</v>
      </c>
    </row>
    <row r="64" spans="3:26" x14ac:dyDescent="0.25">
      <c r="C64" s="7">
        <v>23</v>
      </c>
      <c r="D64" s="8">
        <v>3</v>
      </c>
      <c r="E64" s="8">
        <v>1</v>
      </c>
      <c r="F64" s="9">
        <f>49.8-0.2</f>
        <v>49.599999999999994</v>
      </c>
      <c r="H64" s="7">
        <v>24</v>
      </c>
      <c r="I64" s="8">
        <v>3</v>
      </c>
      <c r="J64" s="8">
        <v>1</v>
      </c>
      <c r="K64" s="9">
        <v>63.6</v>
      </c>
    </row>
    <row r="65" spans="3:11" x14ac:dyDescent="0.25">
      <c r="C65" s="7">
        <v>23</v>
      </c>
      <c r="D65" s="8">
        <v>6</v>
      </c>
      <c r="E65" s="8">
        <v>1</v>
      </c>
      <c r="F65" s="9">
        <f>21.2-0.6</f>
        <v>20.599999999999998</v>
      </c>
      <c r="H65" s="7">
        <v>24</v>
      </c>
      <c r="I65" s="8">
        <v>6</v>
      </c>
      <c r="J65" s="8">
        <v>1</v>
      </c>
      <c r="K65" s="9">
        <f>26.2-0.4</f>
        <v>25.8</v>
      </c>
    </row>
    <row r="66" spans="3:11" x14ac:dyDescent="0.25">
      <c r="C66" s="7">
        <v>23</v>
      </c>
      <c r="D66" s="8">
        <f>60-51.7</f>
        <v>8.2999999999999972</v>
      </c>
      <c r="E66" s="8">
        <v>1</v>
      </c>
      <c r="F66" s="9">
        <v>0</v>
      </c>
      <c r="H66" s="7">
        <v>24</v>
      </c>
      <c r="I66" s="19">
        <v>9</v>
      </c>
      <c r="J66" s="8">
        <v>1</v>
      </c>
      <c r="K66" s="9">
        <v>0</v>
      </c>
    </row>
    <row r="67" spans="3:11" x14ac:dyDescent="0.25">
      <c r="C67" s="7">
        <v>23</v>
      </c>
      <c r="D67" s="8">
        <v>9</v>
      </c>
      <c r="E67" s="8">
        <v>1</v>
      </c>
      <c r="F67" s="9">
        <v>0</v>
      </c>
      <c r="H67" s="7">
        <v>24</v>
      </c>
      <c r="I67" s="8">
        <f>60-50.9</f>
        <v>9.1000000000000014</v>
      </c>
      <c r="J67" s="8">
        <v>1</v>
      </c>
      <c r="K67" s="9">
        <v>0</v>
      </c>
    </row>
    <row r="68" spans="3:11" x14ac:dyDescent="0.25">
      <c r="C68" s="7">
        <v>23</v>
      </c>
      <c r="D68" s="8">
        <v>12</v>
      </c>
      <c r="E68" s="8">
        <v>1</v>
      </c>
      <c r="F68" s="9">
        <v>0</v>
      </c>
      <c r="H68" s="7">
        <v>24</v>
      </c>
      <c r="I68" s="8">
        <v>12</v>
      </c>
      <c r="J68" s="8">
        <v>1</v>
      </c>
      <c r="K68" s="9">
        <v>0</v>
      </c>
    </row>
    <row r="69" spans="3:11" ht="15.75" thickBot="1" x14ac:dyDescent="0.3">
      <c r="C69" s="10">
        <v>23</v>
      </c>
      <c r="D69" s="11">
        <v>15</v>
      </c>
      <c r="E69" s="11">
        <v>1</v>
      </c>
      <c r="F69" s="12">
        <v>0</v>
      </c>
      <c r="H69" s="10">
        <v>24</v>
      </c>
      <c r="I69" s="11">
        <v>15</v>
      </c>
      <c r="J69" s="11">
        <v>1</v>
      </c>
      <c r="K69" s="12">
        <v>0</v>
      </c>
    </row>
    <row r="70" spans="3:11" x14ac:dyDescent="0.25">
      <c r="C70" s="13">
        <v>23</v>
      </c>
      <c r="D70" s="14">
        <v>0</v>
      </c>
      <c r="E70" s="14">
        <v>2</v>
      </c>
      <c r="F70" s="15">
        <v>187</v>
      </c>
      <c r="H70" s="13">
        <v>24</v>
      </c>
      <c r="I70" s="14">
        <v>0</v>
      </c>
      <c r="J70" s="14">
        <v>2</v>
      </c>
      <c r="K70" s="15">
        <v>203.4</v>
      </c>
    </row>
    <row r="71" spans="3:11" x14ac:dyDescent="0.25">
      <c r="C71" s="7">
        <v>23</v>
      </c>
      <c r="D71" s="8">
        <v>1</v>
      </c>
      <c r="E71" s="8">
        <v>2</v>
      </c>
      <c r="F71" s="9">
        <f>162-0.2</f>
        <v>161.80000000000001</v>
      </c>
      <c r="H71" s="7">
        <v>24</v>
      </c>
      <c r="I71" s="8">
        <v>1</v>
      </c>
      <c r="J71" s="8">
        <v>2</v>
      </c>
      <c r="K71" s="9">
        <v>178</v>
      </c>
    </row>
    <row r="72" spans="3:11" x14ac:dyDescent="0.25">
      <c r="C72" s="7">
        <v>23</v>
      </c>
      <c r="D72" s="8">
        <v>3</v>
      </c>
      <c r="E72" s="8">
        <v>2</v>
      </c>
      <c r="F72" s="9">
        <f>113.2-0.2</f>
        <v>113</v>
      </c>
      <c r="H72" s="7">
        <v>24</v>
      </c>
      <c r="I72" s="8">
        <v>3</v>
      </c>
      <c r="J72" s="8">
        <v>2</v>
      </c>
      <c r="K72" s="9">
        <v>131.6</v>
      </c>
    </row>
    <row r="73" spans="3:11" x14ac:dyDescent="0.25">
      <c r="C73" s="7">
        <v>23</v>
      </c>
      <c r="D73" s="8">
        <v>6</v>
      </c>
      <c r="E73" s="8">
        <v>2</v>
      </c>
      <c r="F73" s="9">
        <f>68-0.6</f>
        <v>67.400000000000006</v>
      </c>
      <c r="H73" s="7">
        <v>24</v>
      </c>
      <c r="I73" s="8">
        <v>6</v>
      </c>
      <c r="J73" s="8">
        <v>2</v>
      </c>
      <c r="K73" s="9">
        <f>75.2-0.4</f>
        <v>74.8</v>
      </c>
    </row>
    <row r="74" spans="3:11" x14ac:dyDescent="0.25">
      <c r="C74" s="7">
        <v>23</v>
      </c>
      <c r="D74" s="8">
        <v>9</v>
      </c>
      <c r="E74" s="8">
        <v>2</v>
      </c>
      <c r="F74" s="9">
        <v>19.399999999999999</v>
      </c>
      <c r="H74" s="7">
        <v>24</v>
      </c>
      <c r="I74" s="8">
        <v>9</v>
      </c>
      <c r="J74" s="8">
        <v>2</v>
      </c>
      <c r="K74" s="9">
        <v>21.8</v>
      </c>
    </row>
    <row r="75" spans="3:11" x14ac:dyDescent="0.25">
      <c r="C75" s="16">
        <v>23</v>
      </c>
      <c r="D75" s="17">
        <f>60-49</f>
        <v>11</v>
      </c>
      <c r="E75" s="17">
        <v>2</v>
      </c>
      <c r="F75" s="18">
        <v>0</v>
      </c>
      <c r="H75" s="16">
        <v>24</v>
      </c>
      <c r="I75" s="17">
        <f>60-48.3</f>
        <v>11.700000000000003</v>
      </c>
      <c r="J75" s="17">
        <v>2</v>
      </c>
      <c r="K75" s="18">
        <v>0</v>
      </c>
    </row>
    <row r="76" spans="3:11" x14ac:dyDescent="0.25">
      <c r="C76" s="7">
        <v>23</v>
      </c>
      <c r="D76" s="8">
        <v>12</v>
      </c>
      <c r="E76" s="8">
        <v>2</v>
      </c>
      <c r="F76" s="9">
        <f>0.6-0.2</f>
        <v>0.39999999999999997</v>
      </c>
      <c r="H76" s="7">
        <v>24</v>
      </c>
      <c r="I76" s="8">
        <v>12</v>
      </c>
      <c r="J76" s="8">
        <v>2</v>
      </c>
      <c r="K76" s="9">
        <f>5.6-0.2</f>
        <v>5.3999999999999995</v>
      </c>
    </row>
    <row r="77" spans="3:11" ht="15.75" thickBot="1" x14ac:dyDescent="0.3">
      <c r="C77" s="16">
        <v>23</v>
      </c>
      <c r="D77" s="17">
        <v>15</v>
      </c>
      <c r="E77" s="17">
        <v>2</v>
      </c>
      <c r="F77" s="18">
        <v>0</v>
      </c>
      <c r="H77" s="16">
        <v>24</v>
      </c>
      <c r="I77" s="17">
        <v>15</v>
      </c>
      <c r="J77" s="17">
        <v>2</v>
      </c>
      <c r="K77" s="18">
        <v>0</v>
      </c>
    </row>
    <row r="78" spans="3:11" x14ac:dyDescent="0.25">
      <c r="C78" s="4">
        <v>23</v>
      </c>
      <c r="D78" s="5">
        <v>0</v>
      </c>
      <c r="E78" s="5">
        <v>3</v>
      </c>
      <c r="F78" s="6">
        <v>274</v>
      </c>
      <c r="H78" s="4">
        <v>24</v>
      </c>
      <c r="I78" s="5">
        <v>0</v>
      </c>
      <c r="J78" s="5">
        <v>3</v>
      </c>
      <c r="K78" s="6">
        <v>292.60000000000002</v>
      </c>
    </row>
    <row r="79" spans="3:11" x14ac:dyDescent="0.25">
      <c r="C79" s="7">
        <v>23</v>
      </c>
      <c r="D79" s="8">
        <v>1</v>
      </c>
      <c r="E79" s="8">
        <v>3</v>
      </c>
      <c r="F79" s="9">
        <f>245-0.2</f>
        <v>244.8</v>
      </c>
      <c r="H79" s="7">
        <v>24</v>
      </c>
      <c r="I79" s="8">
        <v>1</v>
      </c>
      <c r="J79" s="8">
        <v>3</v>
      </c>
      <c r="K79" s="9">
        <v>262.39999999999998</v>
      </c>
    </row>
    <row r="80" spans="3:11" x14ac:dyDescent="0.25">
      <c r="C80" s="7">
        <v>23</v>
      </c>
      <c r="D80" s="8">
        <v>3</v>
      </c>
      <c r="E80" s="8">
        <v>3</v>
      </c>
      <c r="F80" s="9">
        <f>183.2-0.2</f>
        <v>183</v>
      </c>
      <c r="H80" s="7">
        <v>24</v>
      </c>
      <c r="I80" s="8">
        <v>3</v>
      </c>
      <c r="J80" s="8">
        <v>3</v>
      </c>
      <c r="K80" s="9">
        <v>205.2</v>
      </c>
    </row>
    <row r="81" spans="3:11" x14ac:dyDescent="0.25">
      <c r="C81" s="7">
        <v>23</v>
      </c>
      <c r="D81" s="8">
        <v>6</v>
      </c>
      <c r="E81" s="8">
        <v>3</v>
      </c>
      <c r="F81" s="9">
        <f>122-0.6</f>
        <v>121.4</v>
      </c>
      <c r="H81" s="7">
        <v>24</v>
      </c>
      <c r="I81" s="8">
        <v>6</v>
      </c>
      <c r="J81" s="8">
        <v>3</v>
      </c>
      <c r="K81" s="9">
        <f>131-0.4</f>
        <v>130.6</v>
      </c>
    </row>
    <row r="82" spans="3:11" x14ac:dyDescent="0.25">
      <c r="C82" s="7">
        <v>23</v>
      </c>
      <c r="D82" s="8">
        <v>9</v>
      </c>
      <c r="E82" s="8">
        <v>3</v>
      </c>
      <c r="F82" s="9">
        <v>53.6</v>
      </c>
      <c r="H82" s="7">
        <v>24</v>
      </c>
      <c r="I82" s="8">
        <v>9</v>
      </c>
      <c r="J82" s="8">
        <v>3</v>
      </c>
      <c r="K82" s="9">
        <v>60.8</v>
      </c>
    </row>
    <row r="83" spans="3:11" x14ac:dyDescent="0.25">
      <c r="C83" s="7">
        <v>23</v>
      </c>
      <c r="D83" s="8">
        <v>12</v>
      </c>
      <c r="E83" s="8">
        <v>3</v>
      </c>
      <c r="F83" s="9">
        <f>15.4-0.2</f>
        <v>15.200000000000001</v>
      </c>
      <c r="H83" s="7">
        <v>24</v>
      </c>
      <c r="I83" s="8">
        <v>12</v>
      </c>
      <c r="J83" s="8">
        <v>3</v>
      </c>
      <c r="K83" s="9">
        <f>28.6-0.2</f>
        <v>28.400000000000002</v>
      </c>
    </row>
    <row r="84" spans="3:11" x14ac:dyDescent="0.25">
      <c r="C84" s="7">
        <v>23</v>
      </c>
      <c r="D84" s="8">
        <f>60-47</f>
        <v>13</v>
      </c>
      <c r="E84" s="8">
        <v>3</v>
      </c>
      <c r="F84" s="9">
        <v>0</v>
      </c>
      <c r="H84" s="7">
        <v>24</v>
      </c>
      <c r="I84" s="8">
        <f>60-46.4</f>
        <v>13.600000000000001</v>
      </c>
      <c r="J84" s="8">
        <v>3</v>
      </c>
      <c r="K84" s="9">
        <v>0</v>
      </c>
    </row>
    <row r="85" spans="3:11" ht="15.75" thickBot="1" x14ac:dyDescent="0.3">
      <c r="C85" s="10">
        <v>23</v>
      </c>
      <c r="D85" s="11">
        <v>15</v>
      </c>
      <c r="E85" s="11">
        <v>3</v>
      </c>
      <c r="F85" s="12">
        <v>0</v>
      </c>
      <c r="H85" s="16">
        <v>24</v>
      </c>
      <c r="I85" s="17">
        <v>15</v>
      </c>
      <c r="J85" s="17">
        <v>3</v>
      </c>
      <c r="K85" s="18">
        <v>0</v>
      </c>
    </row>
    <row r="86" spans="3:11" x14ac:dyDescent="0.25">
      <c r="C86" s="13">
        <v>23</v>
      </c>
      <c r="D86" s="14">
        <v>0</v>
      </c>
      <c r="E86" s="14">
        <v>4</v>
      </c>
      <c r="F86" s="15">
        <v>360.6</v>
      </c>
      <c r="H86" s="4">
        <v>24</v>
      </c>
      <c r="I86" s="5">
        <v>0</v>
      </c>
      <c r="J86" s="5">
        <v>4</v>
      </c>
      <c r="K86" s="6">
        <v>381.8</v>
      </c>
    </row>
    <row r="87" spans="3:11" x14ac:dyDescent="0.25">
      <c r="C87" s="7">
        <v>23</v>
      </c>
      <c r="D87" s="8">
        <v>1</v>
      </c>
      <c r="E87" s="8">
        <v>4</v>
      </c>
      <c r="F87" s="9">
        <f>327.8-0.2</f>
        <v>327.60000000000002</v>
      </c>
      <c r="H87" s="7">
        <v>24</v>
      </c>
      <c r="I87" s="8">
        <v>1</v>
      </c>
      <c r="J87" s="8">
        <v>4</v>
      </c>
      <c r="K87" s="9">
        <v>347.8</v>
      </c>
    </row>
    <row r="88" spans="3:11" x14ac:dyDescent="0.25">
      <c r="C88" s="7">
        <v>23</v>
      </c>
      <c r="D88" s="8">
        <v>3</v>
      </c>
      <c r="E88" s="8">
        <v>4</v>
      </c>
      <c r="F88" s="9">
        <f>256.6-0.2</f>
        <v>256.40000000000003</v>
      </c>
      <c r="H88" s="7">
        <v>24</v>
      </c>
      <c r="I88" s="8">
        <v>3</v>
      </c>
      <c r="J88" s="8">
        <v>4</v>
      </c>
      <c r="K88" s="9">
        <v>279.60000000000002</v>
      </c>
    </row>
    <row r="89" spans="3:11" x14ac:dyDescent="0.25">
      <c r="C89" s="7">
        <v>23</v>
      </c>
      <c r="D89" s="8">
        <v>6</v>
      </c>
      <c r="E89" s="8">
        <v>4</v>
      </c>
      <c r="F89" s="9">
        <f>178.8-0.6</f>
        <v>178.20000000000002</v>
      </c>
      <c r="H89" s="7">
        <v>24</v>
      </c>
      <c r="I89" s="8">
        <v>6</v>
      </c>
      <c r="J89" s="8">
        <v>4</v>
      </c>
      <c r="K89" s="9">
        <f>189.8-0.4</f>
        <v>189.4</v>
      </c>
    </row>
    <row r="90" spans="3:11" x14ac:dyDescent="0.25">
      <c r="C90" s="7">
        <v>23</v>
      </c>
      <c r="D90" s="8">
        <v>9</v>
      </c>
      <c r="E90" s="8">
        <v>4</v>
      </c>
      <c r="F90" s="9">
        <v>92.8</v>
      </c>
      <c r="H90" s="7">
        <v>24</v>
      </c>
      <c r="I90" s="8">
        <v>9</v>
      </c>
      <c r="J90" s="8">
        <v>4</v>
      </c>
      <c r="K90" s="9">
        <v>103</v>
      </c>
    </row>
    <row r="91" spans="3:11" x14ac:dyDescent="0.25">
      <c r="C91" s="7">
        <v>23</v>
      </c>
      <c r="D91" s="8">
        <v>12</v>
      </c>
      <c r="E91" s="8">
        <v>4</v>
      </c>
      <c r="F91" s="9">
        <f>43.4-0.2</f>
        <v>43.199999999999996</v>
      </c>
      <c r="H91" s="7">
        <v>24</v>
      </c>
      <c r="I91" s="8">
        <v>12</v>
      </c>
      <c r="J91" s="8">
        <v>4</v>
      </c>
      <c r="K91" s="9">
        <f>59-0.2</f>
        <v>58.8</v>
      </c>
    </row>
    <row r="92" spans="3:11" x14ac:dyDescent="0.25">
      <c r="C92" s="16">
        <v>23</v>
      </c>
      <c r="D92" s="17">
        <f>60-45.4</f>
        <v>14.600000000000001</v>
      </c>
      <c r="E92" s="17">
        <v>4</v>
      </c>
      <c r="F92" s="18">
        <v>0</v>
      </c>
      <c r="H92" s="7">
        <v>24</v>
      </c>
      <c r="I92" s="8">
        <v>15</v>
      </c>
      <c r="J92" s="8">
        <v>4</v>
      </c>
      <c r="K92" s="9">
        <v>4.2</v>
      </c>
    </row>
    <row r="93" spans="3:11" ht="15.75" thickBot="1" x14ac:dyDescent="0.3">
      <c r="C93" s="10">
        <v>23</v>
      </c>
      <c r="D93" s="11">
        <v>15</v>
      </c>
      <c r="E93" s="11">
        <v>4</v>
      </c>
      <c r="F93" s="12">
        <f>0.6-0.2</f>
        <v>0.39999999999999997</v>
      </c>
      <c r="H93" s="10">
        <v>24</v>
      </c>
      <c r="I93" s="11">
        <v>15.2</v>
      </c>
      <c r="J93" s="11">
        <v>4</v>
      </c>
      <c r="K93" s="12">
        <v>0</v>
      </c>
    </row>
    <row r="94" spans="3:11" x14ac:dyDescent="0.25">
      <c r="C94" s="13">
        <v>23</v>
      </c>
      <c r="D94" s="14">
        <v>0</v>
      </c>
      <c r="E94" s="14">
        <v>5</v>
      </c>
      <c r="F94" s="15">
        <v>449</v>
      </c>
      <c r="H94" s="13">
        <v>24</v>
      </c>
      <c r="I94" s="14">
        <v>0</v>
      </c>
      <c r="J94" s="14">
        <v>5</v>
      </c>
      <c r="K94" s="15">
        <v>472.6</v>
      </c>
    </row>
    <row r="95" spans="3:11" x14ac:dyDescent="0.25">
      <c r="C95" s="7">
        <v>23</v>
      </c>
      <c r="D95" s="8">
        <v>1</v>
      </c>
      <c r="E95" s="8">
        <v>5</v>
      </c>
      <c r="F95" s="9">
        <f>412-0.2</f>
        <v>411.8</v>
      </c>
      <c r="H95" s="7">
        <v>24</v>
      </c>
      <c r="I95" s="8">
        <v>1</v>
      </c>
      <c r="J95" s="8">
        <v>5</v>
      </c>
      <c r="K95" s="9">
        <v>434.8</v>
      </c>
    </row>
    <row r="96" spans="3:11" x14ac:dyDescent="0.25">
      <c r="C96" s="7">
        <v>23</v>
      </c>
      <c r="D96" s="8">
        <v>3</v>
      </c>
      <c r="E96" s="8">
        <v>5</v>
      </c>
      <c r="F96" s="9">
        <f>332.8-0.2</f>
        <v>332.6</v>
      </c>
      <c r="H96" s="7">
        <v>24</v>
      </c>
      <c r="I96" s="8">
        <v>3</v>
      </c>
      <c r="J96" s="8">
        <v>5</v>
      </c>
      <c r="K96" s="9">
        <v>355.8</v>
      </c>
    </row>
    <row r="97" spans="3:11" x14ac:dyDescent="0.25">
      <c r="C97" s="7">
        <v>23</v>
      </c>
      <c r="D97" s="8">
        <v>6</v>
      </c>
      <c r="E97" s="8">
        <v>5</v>
      </c>
      <c r="F97" s="9">
        <f>235.4-0.6</f>
        <v>234.8</v>
      </c>
      <c r="H97" s="7">
        <v>24</v>
      </c>
      <c r="I97" s="8">
        <v>6</v>
      </c>
      <c r="J97" s="8">
        <v>5</v>
      </c>
      <c r="K97" s="9">
        <f>251.8-0.4</f>
        <v>251.4</v>
      </c>
    </row>
    <row r="98" spans="3:11" x14ac:dyDescent="0.25">
      <c r="C98" s="7">
        <v>23</v>
      </c>
      <c r="D98" s="8">
        <v>9</v>
      </c>
      <c r="E98" s="8">
        <v>5</v>
      </c>
      <c r="F98" s="9">
        <v>135.6</v>
      </c>
      <c r="H98" s="7">
        <v>24</v>
      </c>
      <c r="I98" s="8">
        <v>9</v>
      </c>
      <c r="J98" s="8">
        <v>5</v>
      </c>
      <c r="K98" s="9">
        <v>149</v>
      </c>
    </row>
    <row r="99" spans="3:11" x14ac:dyDescent="0.25">
      <c r="C99" s="7">
        <v>23</v>
      </c>
      <c r="D99" s="8">
        <v>12</v>
      </c>
      <c r="E99" s="8">
        <v>5</v>
      </c>
      <c r="F99" s="9">
        <f>74.8-0.2</f>
        <v>74.599999999999994</v>
      </c>
      <c r="H99" s="7">
        <v>24</v>
      </c>
      <c r="I99" s="8">
        <v>12</v>
      </c>
      <c r="J99" s="8">
        <v>5</v>
      </c>
      <c r="K99" s="9">
        <f>85.2-0.2</f>
        <v>85</v>
      </c>
    </row>
    <row r="100" spans="3:11" x14ac:dyDescent="0.25">
      <c r="C100" s="7">
        <v>23</v>
      </c>
      <c r="D100" s="8">
        <v>15</v>
      </c>
      <c r="E100" s="8">
        <v>5</v>
      </c>
      <c r="F100" s="9">
        <f>6-0.2</f>
        <v>5.8</v>
      </c>
      <c r="H100" s="7">
        <v>24</v>
      </c>
      <c r="I100" s="8">
        <v>15</v>
      </c>
      <c r="J100" s="8">
        <v>5</v>
      </c>
      <c r="K100" s="9">
        <f>18.8-0.2</f>
        <v>18.600000000000001</v>
      </c>
    </row>
    <row r="101" spans="3:11" ht="15.75" thickBot="1" x14ac:dyDescent="0.3">
      <c r="C101" s="10">
        <v>23</v>
      </c>
      <c r="D101" s="11">
        <f>60-44.1</f>
        <v>15.899999999999999</v>
      </c>
      <c r="E101" s="11">
        <v>5</v>
      </c>
      <c r="F101" s="12">
        <v>0</v>
      </c>
      <c r="H101" s="10">
        <v>24</v>
      </c>
      <c r="I101" s="11">
        <f>60-43.5</f>
        <v>16.5</v>
      </c>
      <c r="J101" s="11">
        <v>5</v>
      </c>
      <c r="K101" s="12">
        <v>0</v>
      </c>
    </row>
    <row r="102" spans="3:11" x14ac:dyDescent="0.25">
      <c r="C102" s="13">
        <v>23</v>
      </c>
      <c r="D102" s="14">
        <v>0</v>
      </c>
      <c r="E102" s="14">
        <v>6</v>
      </c>
      <c r="F102" s="15">
        <v>537</v>
      </c>
      <c r="H102" s="13">
        <v>24</v>
      </c>
      <c r="I102" s="14">
        <v>0</v>
      </c>
      <c r="J102" s="14">
        <v>6</v>
      </c>
      <c r="K102" s="15">
        <v>562</v>
      </c>
    </row>
    <row r="103" spans="3:11" x14ac:dyDescent="0.25">
      <c r="C103" s="7">
        <v>23</v>
      </c>
      <c r="D103" s="8">
        <v>1</v>
      </c>
      <c r="E103" s="8">
        <v>6</v>
      </c>
      <c r="F103" s="9">
        <f>496-0.2</f>
        <v>495.8</v>
      </c>
      <c r="H103" s="7">
        <v>24</v>
      </c>
      <c r="I103" s="8">
        <v>1</v>
      </c>
      <c r="J103" s="8">
        <v>6</v>
      </c>
      <c r="K103" s="9">
        <v>521.20000000000005</v>
      </c>
    </row>
    <row r="104" spans="3:11" x14ac:dyDescent="0.25">
      <c r="C104" s="7">
        <v>23</v>
      </c>
      <c r="D104" s="8">
        <v>3</v>
      </c>
      <c r="E104" s="8">
        <v>6</v>
      </c>
      <c r="F104" s="9">
        <f>409.8-0.2</f>
        <v>409.6</v>
      </c>
      <c r="H104" s="7">
        <v>24</v>
      </c>
      <c r="I104" s="8">
        <v>3</v>
      </c>
      <c r="J104" s="8">
        <v>6</v>
      </c>
      <c r="K104" s="9">
        <v>432</v>
      </c>
    </row>
    <row r="105" spans="3:11" x14ac:dyDescent="0.25">
      <c r="C105" s="7">
        <v>23</v>
      </c>
      <c r="D105" s="8">
        <v>6</v>
      </c>
      <c r="E105" s="8">
        <v>6</v>
      </c>
      <c r="F105" s="9">
        <f>294-0.6</f>
        <v>293.39999999999998</v>
      </c>
      <c r="H105" s="7">
        <v>24</v>
      </c>
      <c r="I105" s="8">
        <v>6</v>
      </c>
      <c r="J105" s="8">
        <v>6</v>
      </c>
      <c r="K105" s="9">
        <f>317.4-0.4</f>
        <v>317</v>
      </c>
    </row>
    <row r="106" spans="3:11" x14ac:dyDescent="0.25">
      <c r="C106" s="7">
        <v>23</v>
      </c>
      <c r="D106" s="8">
        <v>9</v>
      </c>
      <c r="E106" s="8">
        <v>6</v>
      </c>
      <c r="F106" s="9">
        <v>173.6</v>
      </c>
      <c r="H106" s="7">
        <v>24</v>
      </c>
      <c r="I106" s="8">
        <v>9</v>
      </c>
      <c r="J106" s="8">
        <v>6</v>
      </c>
      <c r="K106" s="9">
        <v>197</v>
      </c>
    </row>
    <row r="107" spans="3:11" x14ac:dyDescent="0.25">
      <c r="C107" s="7">
        <v>23</v>
      </c>
      <c r="D107" s="8">
        <v>12</v>
      </c>
      <c r="E107" s="8">
        <v>6</v>
      </c>
      <c r="F107" s="9">
        <f>107.6-0.2</f>
        <v>107.39999999999999</v>
      </c>
      <c r="H107" s="7">
        <v>24</v>
      </c>
      <c r="I107" s="8">
        <v>12</v>
      </c>
      <c r="J107" s="8">
        <v>6</v>
      </c>
      <c r="K107" s="9">
        <f>127-0.2</f>
        <v>126.8</v>
      </c>
    </row>
    <row r="108" spans="3:11" x14ac:dyDescent="0.25">
      <c r="C108" s="7">
        <v>23</v>
      </c>
      <c r="D108" s="8">
        <v>15</v>
      </c>
      <c r="E108" s="8">
        <v>6</v>
      </c>
      <c r="F108" s="9">
        <f>26.8-0.2</f>
        <v>26.6</v>
      </c>
      <c r="H108" s="7">
        <v>24</v>
      </c>
      <c r="I108" s="8">
        <v>15</v>
      </c>
      <c r="J108" s="8">
        <v>6</v>
      </c>
      <c r="K108" s="9">
        <f>40.2-0.2</f>
        <v>40</v>
      </c>
    </row>
    <row r="109" spans="3:11" ht="15.75" thickBot="1" x14ac:dyDescent="0.3">
      <c r="C109" s="10">
        <v>23</v>
      </c>
      <c r="D109" s="11">
        <f>60-43</f>
        <v>17</v>
      </c>
      <c r="E109" s="11">
        <v>6</v>
      </c>
      <c r="F109" s="12">
        <v>0</v>
      </c>
      <c r="H109" s="10">
        <v>24</v>
      </c>
      <c r="I109" s="11">
        <f>60-42.4</f>
        <v>17.600000000000001</v>
      </c>
      <c r="J109" s="11">
        <v>6</v>
      </c>
      <c r="K10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Varga</dc:creator>
  <cp:lastModifiedBy>Martin Varga</cp:lastModifiedBy>
  <dcterms:created xsi:type="dcterms:W3CDTF">2024-09-12T11:57:12Z</dcterms:created>
  <dcterms:modified xsi:type="dcterms:W3CDTF">2024-09-12T11:59:46Z</dcterms:modified>
</cp:coreProperties>
</file>