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herre16/Documents/Ecuador/"/>
    </mc:Choice>
  </mc:AlternateContent>
  <xr:revisionPtr revIDLastSave="0" documentId="13_ncr:1_{49D29F84-9B26-C143-A44B-22837D45A4AE}" xr6:coauthVersionLast="36" xr6:coauthVersionMax="36" xr10:uidLastSave="{00000000-0000-0000-0000-000000000000}"/>
  <bookViews>
    <workbookView xWindow="160" yWindow="2620" windowWidth="20300" windowHeight="16060" xr2:uid="{F4553877-FE36-2045-8F7A-584D5EF115FE}"/>
  </bookViews>
  <sheets>
    <sheet name="Sheet1" sheetId="1" r:id="rId1"/>
  </sheets>
  <definedNames>
    <definedName name="_xlchart.v1.0" hidden="1">Sheet1!$K$2:$K$6</definedName>
    <definedName name="_xlchart.v1.1" hidden="1">Sheet1!$L$1</definedName>
    <definedName name="_xlchart.v1.2" hidden="1">Sheet1!$L$2:$L$6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2" i="1"/>
  <c r="N1" i="1"/>
  <c r="J6" i="1"/>
  <c r="K3" i="1"/>
  <c r="K4" i="1"/>
  <c r="K5" i="1"/>
  <c r="K6" i="1"/>
  <c r="K2" i="1"/>
  <c r="J3" i="1"/>
  <c r="J4" i="1"/>
  <c r="J5" i="1"/>
  <c r="J2" i="1"/>
  <c r="I3" i="1"/>
  <c r="I4" i="1"/>
  <c r="I5" i="1"/>
  <c r="I6" i="1"/>
  <c r="I2" i="1"/>
  <c r="H3" i="1"/>
  <c r="H4" i="1"/>
  <c r="H5" i="1"/>
  <c r="H6" i="1"/>
  <c r="H2" i="1"/>
  <c r="G3" i="1"/>
  <c r="G4" i="1"/>
  <c r="G5" i="1"/>
  <c r="G6" i="1"/>
  <c r="G2" i="1"/>
  <c r="D3" i="1"/>
  <c r="D4" i="1"/>
  <c r="D5" i="1"/>
  <c r="D6" i="1"/>
  <c r="D2" i="1"/>
  <c r="C3" i="1"/>
  <c r="C4" i="1"/>
  <c r="C5" i="1"/>
  <c r="C6" i="1"/>
  <c r="C2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<sst xmlns="http://schemas.openxmlformats.org/spreadsheetml/2006/main" count="11" uniqueCount="10">
  <si>
    <t>volume</t>
  </si>
  <si>
    <t>total volume</t>
  </si>
  <si>
    <t>tot vol in L</t>
  </si>
  <si>
    <t>molarity</t>
  </si>
  <si>
    <t>temperature</t>
  </si>
  <si>
    <t>temp in K</t>
  </si>
  <si>
    <t>Ksp</t>
  </si>
  <si>
    <t>delta G</t>
  </si>
  <si>
    <t>ln(Ksp)</t>
  </si>
  <si>
    <t>1/T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</si>
</sst>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Solubility Product Constant for Potassium Nitrate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ln(Ksp)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075777741522764E-2"/>
                  <c:y val="-0.209442686486619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Sheet1!$K$2:$K$6</c:f>
              <c:numCache>
                <c:formatCode>General</c:formatCode>
                <c:ptCount val="5"/>
                <c:pt idx="0">
                  <c:v>3.1431714600031434E-3</c:v>
                </c:pt>
                <c:pt idx="1">
                  <c:v>3.2451728054518907E-3</c:v>
                </c:pt>
                <c:pt idx="2">
                  <c:v>3.3428046130703662E-3</c:v>
                </c:pt>
                <c:pt idx="3">
                  <c:v>3.4112229234180458E-3</c:v>
                </c:pt>
                <c:pt idx="4">
                  <c:v>3.4704147145583901E-3</c:v>
                </c:pt>
              </c:numCache>
            </c:numRef>
          </c:xVal>
          <c:yVal>
            <c:numRef>
              <c:f>Sheet1!$L$2:$L$6</c:f>
              <c:numCache>
                <c:formatCode>General</c:formatCode>
                <c:ptCount val="5"/>
                <c:pt idx="0">
                  <c:v>4.1789085860000004</c:v>
                </c:pt>
                <c:pt idx="1">
                  <c:v>3.8071789360000001</c:v>
                </c:pt>
                <c:pt idx="2">
                  <c:v>3.4938310939999999</c:v>
                </c:pt>
                <c:pt idx="3">
                  <c:v>3.2229917860000001</c:v>
                </c:pt>
                <c:pt idx="4">
                  <c:v>2.9844933419999999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7-2848-91E9-F4E6D4B82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174016"/>
        <c:axId val="1579322032"/>
      </c:scatterChart>
      <c:valAx>
        <c:axId val="157917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1/T</a:t>
                </a:r>
                <a:r>
                  <a:rPr lang="en-US" baseline="0"/>
                  <a:t> (K^-1)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322032"/>
        <c:crosses val="autoZero"/>
        <c:crossBetween val="midCat"/>
      </c:valAx>
      <c:valAx>
        <c:axId val="157932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ln(Ksp)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17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146050</xdr:colOff>
      <xdr:row>8</xdr:row>
      <xdr:rowOff>88900</xdr:rowOff>
    </xdr:from>
    <xdr:to>
      <xdr:col>11</xdr:col>
      <xdr:colOff>190500</xdr:colOff>
      <xdr:row>28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84225B-7D8A-E34E-BBE0-5FF87FBFF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E7AC8-A7BC-E34C-A87A-D5FB6AACBFFA}">
  <dimension ref="A1:N6"/>
  <sheetViews>
    <sheetView tabSelected="1" workbookViewId="0">
      <selection activeCell="N14" sqref="N14"/>
    </sheetView>
  </sheetViews>
  <sheetFormatPr baseColWidth="10" defaultRowHeight="16" x14ac:dyDescent="0.2"/>
  <cols>
    <col min="14" max="14" width="16.66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s="1" t="s">
        <v>8</v>
      </c>
      <c r="K1" s="1" t="s">
        <v>9</v>
      </c>
      <c r="L1" s="1" t="s">
        <v>8</v>
      </c>
      <c r="N1">
        <f>3608.5*8.314</f>
        <v>30001.069</v>
      </c>
    </row>
    <row r="2" spans="1:14" x14ac:dyDescent="0.2">
      <c r="A2">
        <v>15</v>
      </c>
      <c r="B2">
        <f>A2+9.47867</f>
        <v>24.478670000000001</v>
      </c>
      <c r="C2">
        <f>B2/1000</f>
        <v>2.4478670000000001E-2</v>
      </c>
      <c r="D2">
        <f>0.1978/C2</f>
        <v>8.0805043738078908</v>
      </c>
      <c r="F2">
        <v>45</v>
      </c>
      <c r="G2">
        <f>F2+273.15</f>
        <v>318.14999999999998</v>
      </c>
      <c r="H2">
        <f>D2*D2</f>
        <v>65.294550935128456</v>
      </c>
      <c r="I2">
        <f>(-8.314)*(G2)*LN(H2)</f>
        <v>-11053.627340264651</v>
      </c>
      <c r="J2">
        <f>LN(H2)</f>
        <v>4.1789085861715547</v>
      </c>
      <c r="K2">
        <f>1/G2</f>
        <v>3.1431714600031434E-3</v>
      </c>
      <c r="L2">
        <v>4.1789085860000004</v>
      </c>
      <c r="N2">
        <f>30001.069-(G2*129.09)</f>
        <v>-11068.914499999995</v>
      </c>
    </row>
    <row r="3" spans="1:14" x14ac:dyDescent="0.2">
      <c r="A3">
        <v>20</v>
      </c>
      <c r="B3">
        <f t="shared" ref="B3:B6" si="0">A3+9.47867</f>
        <v>29.478670000000001</v>
      </c>
      <c r="C3">
        <f t="shared" ref="C3:C6" si="1">B3/1000</f>
        <v>2.9478670000000002E-2</v>
      </c>
      <c r="D3">
        <f t="shared" ref="D3:D6" si="2">0.1978/C3</f>
        <v>6.709936370942108</v>
      </c>
      <c r="F3">
        <v>35</v>
      </c>
      <c r="G3">
        <f t="shared" ref="G3:G6" si="3">F3+273.15</f>
        <v>308.14999999999998</v>
      </c>
      <c r="H3">
        <f t="shared" ref="H3:H6" si="4">D3*D3</f>
        <v>45.023246102091747</v>
      </c>
      <c r="I3">
        <f t="shared" ref="I3:I6" si="5">(-8.314)*(G3)*LN(H3)</f>
        <v>-9753.8367215286453</v>
      </c>
      <c r="J3">
        <f t="shared" ref="J3:L6" si="6">LN(H3)</f>
        <v>3.8071789364352635</v>
      </c>
      <c r="K3">
        <f t="shared" ref="K3:K6" si="7">1/G3</f>
        <v>3.2451728054518907E-3</v>
      </c>
      <c r="L3">
        <v>3.8071789360000001</v>
      </c>
      <c r="N3">
        <f t="shared" ref="N3:N6" si="8">30001.069-(G3*129.09)</f>
        <v>-9778.0145000000011</v>
      </c>
    </row>
    <row r="4" spans="1:14" x14ac:dyDescent="0.2">
      <c r="A4">
        <v>25</v>
      </c>
      <c r="B4">
        <f t="shared" si="0"/>
        <v>34.478670000000001</v>
      </c>
      <c r="C4">
        <f t="shared" si="1"/>
        <v>3.4478670000000003E-2</v>
      </c>
      <c r="D4">
        <f t="shared" si="2"/>
        <v>5.7368802218879091</v>
      </c>
      <c r="F4">
        <v>26</v>
      </c>
      <c r="G4">
        <f t="shared" si="3"/>
        <v>299.14999999999998</v>
      </c>
      <c r="H4">
        <f t="shared" si="4"/>
        <v>32.911794680288665</v>
      </c>
      <c r="I4">
        <f t="shared" si="5"/>
        <v>-8689.6229608055091</v>
      </c>
      <c r="J4">
        <f t="shared" si="6"/>
        <v>3.4938310944458535</v>
      </c>
      <c r="K4">
        <f t="shared" si="7"/>
        <v>3.3428046130703662E-3</v>
      </c>
      <c r="L4">
        <v>3.4938310939999999</v>
      </c>
      <c r="N4">
        <f t="shared" si="8"/>
        <v>-8616.2044999999962</v>
      </c>
    </row>
    <row r="5" spans="1:14" x14ac:dyDescent="0.2">
      <c r="A5">
        <v>30</v>
      </c>
      <c r="B5">
        <f t="shared" si="0"/>
        <v>39.478670000000001</v>
      </c>
      <c r="C5">
        <f t="shared" si="1"/>
        <v>3.947867E-2</v>
      </c>
      <c r="D5">
        <f t="shared" si="2"/>
        <v>5.0103004989783093</v>
      </c>
      <c r="F5">
        <v>20</v>
      </c>
      <c r="G5">
        <f t="shared" si="3"/>
        <v>293.14999999999998</v>
      </c>
      <c r="H5">
        <f t="shared" si="4"/>
        <v>25.103111090062296</v>
      </c>
      <c r="I5">
        <f t="shared" si="5"/>
        <v>-7855.2338303892939</v>
      </c>
      <c r="J5">
        <f t="shared" si="6"/>
        <v>3.2229917862680897</v>
      </c>
      <c r="K5">
        <f t="shared" si="7"/>
        <v>3.4112229234180458E-3</v>
      </c>
      <c r="L5">
        <v>3.2229917860000001</v>
      </c>
      <c r="N5">
        <f t="shared" si="8"/>
        <v>-7841.6644999999953</v>
      </c>
    </row>
    <row r="6" spans="1:14" x14ac:dyDescent="0.2">
      <c r="A6">
        <v>35</v>
      </c>
      <c r="B6">
        <f t="shared" si="0"/>
        <v>44.478670000000001</v>
      </c>
      <c r="C6">
        <f t="shared" si="1"/>
        <v>4.4478669999999998E-2</v>
      </c>
      <c r="D6">
        <f t="shared" si="2"/>
        <v>4.4470754183971781</v>
      </c>
      <c r="F6">
        <v>15</v>
      </c>
      <c r="G6">
        <f t="shared" si="3"/>
        <v>288.14999999999998</v>
      </c>
      <c r="H6">
        <f t="shared" si="4"/>
        <v>19.776479776912439</v>
      </c>
      <c r="I6">
        <f t="shared" si="5"/>
        <v>-7149.8883224283636</v>
      </c>
      <c r="J6">
        <f>LN(H6)</f>
        <v>2.9844933415449355</v>
      </c>
      <c r="K6">
        <f t="shared" si="7"/>
        <v>3.4704147145583901E-3</v>
      </c>
      <c r="L6">
        <v>2.9844933419999999</v>
      </c>
      <c r="N6">
        <f t="shared" si="8"/>
        <v>-7196.2144999999982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2020-05-02T19:16:55Z</dcterms:created>
  <dcterms:modified xsi:type="dcterms:W3CDTF">2020-05-02T21:34:57Z</dcterms:modified>
</cp:coreProperties>
</file>