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"/>
    </mc:Choice>
  </mc:AlternateContent>
  <xr:revisionPtr revIDLastSave="3472" documentId="8_{6E9563CF-F49F-40F4-A4B4-1887230ABF35}" xr6:coauthVersionLast="47" xr6:coauthVersionMax="47" xr10:uidLastSave="{DACF45AE-E9F3-4D74-A8F7-4F3BF7CA7A65}"/>
  <bookViews>
    <workbookView xWindow="-110" yWindow="-110" windowWidth="19420" windowHeight="10300" xr2:uid="{4347C519-B6F4-4BE5-85E3-94D0FBA9924D}"/>
  </bookViews>
  <sheets>
    <sheet name="Network" sheetId="1" r:id="rId1"/>
    <sheet name="Antenna +Headend" sheetId="2" r:id="rId2"/>
    <sheet name="Support antenn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6" i="1" l="1"/>
  <c r="I285" i="1"/>
  <c r="I284" i="1"/>
  <c r="G285" i="1"/>
  <c r="G284" i="1"/>
  <c r="G286" i="1" s="1"/>
  <c r="H285" i="1"/>
  <c r="H284" i="1"/>
  <c r="H286" i="1"/>
  <c r="M171" i="1"/>
  <c r="M172" i="1"/>
  <c r="M173" i="1"/>
  <c r="M174" i="1"/>
  <c r="L171" i="1"/>
  <c r="L172" i="1"/>
  <c r="L173" i="1"/>
  <c r="L174" i="1"/>
  <c r="M177" i="1"/>
  <c r="M178" i="1"/>
  <c r="M179" i="1"/>
  <c r="M180" i="1"/>
  <c r="L177" i="1"/>
  <c r="L178" i="1"/>
  <c r="L179" i="1"/>
  <c r="L180" i="1"/>
  <c r="M183" i="1"/>
  <c r="M184" i="1"/>
  <c r="M185" i="1"/>
  <c r="M186" i="1"/>
  <c r="M187" i="1"/>
  <c r="L183" i="1"/>
  <c r="L184" i="1"/>
  <c r="L185" i="1"/>
  <c r="L186" i="1"/>
  <c r="L187" i="1"/>
  <c r="M190" i="1"/>
  <c r="M191" i="1"/>
  <c r="M192" i="1"/>
  <c r="M193" i="1"/>
  <c r="M194" i="1"/>
  <c r="L190" i="1"/>
  <c r="L191" i="1"/>
  <c r="L192" i="1"/>
  <c r="L193" i="1"/>
  <c r="L194" i="1"/>
  <c r="M197" i="1"/>
  <c r="M198" i="1"/>
  <c r="M199" i="1"/>
  <c r="M200" i="1"/>
  <c r="L197" i="1"/>
  <c r="L198" i="1"/>
  <c r="L199" i="1"/>
  <c r="L200" i="1"/>
  <c r="M203" i="1"/>
  <c r="M204" i="1"/>
  <c r="M205" i="1"/>
  <c r="M206" i="1"/>
  <c r="L203" i="1"/>
  <c r="L204" i="1"/>
  <c r="L205" i="1"/>
  <c r="L206" i="1"/>
  <c r="M209" i="1"/>
  <c r="M210" i="1"/>
  <c r="M211" i="1"/>
  <c r="M212" i="1"/>
  <c r="M213" i="1"/>
  <c r="L209" i="1"/>
  <c r="L210" i="1"/>
  <c r="L211" i="1"/>
  <c r="L212" i="1"/>
  <c r="L213" i="1"/>
  <c r="M216" i="1"/>
  <c r="M217" i="1"/>
  <c r="M218" i="1"/>
  <c r="M219" i="1"/>
  <c r="M220" i="1"/>
  <c r="L216" i="1"/>
  <c r="L217" i="1"/>
  <c r="L218" i="1"/>
  <c r="L219" i="1"/>
  <c r="L220" i="1"/>
  <c r="M223" i="1"/>
  <c r="M224" i="1"/>
  <c r="M225" i="1"/>
  <c r="M226" i="1"/>
  <c r="L223" i="1"/>
  <c r="L224" i="1"/>
  <c r="L225" i="1"/>
  <c r="L226" i="1"/>
  <c r="M229" i="1"/>
  <c r="M230" i="1"/>
  <c r="M231" i="1"/>
  <c r="M232" i="1"/>
  <c r="L229" i="1"/>
  <c r="L230" i="1"/>
  <c r="L231" i="1"/>
  <c r="L232" i="1"/>
  <c r="M235" i="1"/>
  <c r="M236" i="1"/>
  <c r="M237" i="1"/>
  <c r="M238" i="1"/>
  <c r="M239" i="1"/>
  <c r="L235" i="1"/>
  <c r="L236" i="1"/>
  <c r="L237" i="1"/>
  <c r="L238" i="1"/>
  <c r="L239" i="1"/>
  <c r="M242" i="1"/>
  <c r="M243" i="1"/>
  <c r="M244" i="1"/>
  <c r="M245" i="1"/>
  <c r="M246" i="1"/>
  <c r="L242" i="1"/>
  <c r="L243" i="1"/>
  <c r="L244" i="1"/>
  <c r="L245" i="1"/>
  <c r="L246" i="1"/>
  <c r="M249" i="1"/>
  <c r="M250" i="1"/>
  <c r="M251" i="1"/>
  <c r="M252" i="1"/>
  <c r="L249" i="1"/>
  <c r="L250" i="1"/>
  <c r="L251" i="1"/>
  <c r="L252" i="1"/>
  <c r="M255" i="1"/>
  <c r="M256" i="1"/>
  <c r="M257" i="1"/>
  <c r="M258" i="1"/>
  <c r="L255" i="1"/>
  <c r="L256" i="1"/>
  <c r="L257" i="1"/>
  <c r="L258" i="1"/>
  <c r="M261" i="1"/>
  <c r="M262" i="1"/>
  <c r="M263" i="1"/>
  <c r="M264" i="1"/>
  <c r="M265" i="1"/>
  <c r="L261" i="1"/>
  <c r="L262" i="1"/>
  <c r="L263" i="1"/>
  <c r="L264" i="1"/>
  <c r="L265" i="1"/>
  <c r="M268" i="1"/>
  <c r="M269" i="1"/>
  <c r="M270" i="1"/>
  <c r="M271" i="1"/>
  <c r="M272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M81" i="1"/>
  <c r="L78" i="1"/>
  <c r="L79" i="1"/>
  <c r="L80" i="1"/>
  <c r="L81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K125" i="1"/>
  <c r="K124" i="1"/>
  <c r="K123" i="1"/>
  <c r="G125" i="1"/>
  <c r="G124" i="1"/>
  <c r="G123" i="1"/>
  <c r="G149" i="1"/>
  <c r="G164" i="1"/>
  <c r="G225" i="1" l="1"/>
  <c r="G222" i="1"/>
  <c r="G245" i="1"/>
  <c r="G1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223" i="1" s="1"/>
  <c r="G73" i="1"/>
  <c r="G224" i="1" s="1"/>
  <c r="G74" i="1"/>
  <c r="G75" i="1"/>
  <c r="G226" i="1" s="1"/>
  <c r="G78" i="1"/>
  <c r="G229" i="1" s="1"/>
  <c r="G79" i="1"/>
  <c r="G230" i="1" s="1"/>
  <c r="G80" i="1"/>
  <c r="G231" i="1" s="1"/>
  <c r="G81" i="1"/>
  <c r="G232" i="1" s="1"/>
  <c r="G84" i="1"/>
  <c r="G235" i="1" s="1"/>
  <c r="G85" i="1"/>
  <c r="G236" i="1" s="1"/>
  <c r="G86" i="1"/>
  <c r="G237" i="1" s="1"/>
  <c r="G87" i="1"/>
  <c r="G238" i="1" s="1"/>
  <c r="G88" i="1"/>
  <c r="G239" i="1" s="1"/>
  <c r="G91" i="1"/>
  <c r="G242" i="1" s="1"/>
  <c r="G92" i="1"/>
  <c r="G243" i="1" s="1"/>
  <c r="G93" i="1"/>
  <c r="G244" i="1" s="1"/>
  <c r="G94" i="1"/>
  <c r="G95" i="1"/>
  <c r="G246" i="1" s="1"/>
  <c r="G98" i="1"/>
  <c r="G249" i="1" s="1"/>
  <c r="G99" i="1"/>
  <c r="G250" i="1" s="1"/>
  <c r="G100" i="1"/>
  <c r="G251" i="1" s="1"/>
  <c r="G101" i="1"/>
  <c r="G252" i="1" s="1"/>
  <c r="G104" i="1"/>
  <c r="G255" i="1" s="1"/>
  <c r="G105" i="1"/>
  <c r="G256" i="1" s="1"/>
  <c r="G106" i="1"/>
  <c r="G257" i="1" s="1"/>
  <c r="G107" i="1"/>
  <c r="G258" i="1" s="1"/>
  <c r="G110" i="1"/>
  <c r="G261" i="1" s="1"/>
  <c r="G111" i="1"/>
  <c r="G262" i="1" s="1"/>
  <c r="G112" i="1"/>
  <c r="G263" i="1" s="1"/>
  <c r="G113" i="1"/>
  <c r="G264" i="1" s="1"/>
  <c r="G114" i="1"/>
  <c r="G265" i="1" s="1"/>
  <c r="G117" i="1"/>
  <c r="G268" i="1" s="1"/>
  <c r="G118" i="1"/>
  <c r="G269" i="1" s="1"/>
  <c r="G119" i="1"/>
  <c r="G270" i="1" s="1"/>
  <c r="G120" i="1"/>
  <c r="G271" i="1" s="1"/>
  <c r="G121" i="1"/>
  <c r="G272" i="1" s="1"/>
  <c r="G116" i="1"/>
  <c r="G267" i="1" s="1"/>
  <c r="G109" i="1"/>
  <c r="G260" i="1" s="1"/>
  <c r="G90" i="1"/>
  <c r="G241" i="1" s="1"/>
  <c r="G83" i="1"/>
  <c r="G234" i="1" s="1"/>
  <c r="G64" i="1"/>
  <c r="G57" i="1"/>
  <c r="G52" i="1"/>
  <c r="G53" i="1"/>
  <c r="G54" i="1"/>
  <c r="G55" i="1"/>
  <c r="G46" i="1"/>
  <c r="G47" i="1"/>
  <c r="G48" i="1"/>
  <c r="G49" i="1"/>
  <c r="G45" i="1"/>
  <c r="G39" i="1"/>
  <c r="G40" i="1"/>
  <c r="G41" i="1"/>
  <c r="G42" i="1"/>
  <c r="G43" i="1"/>
  <c r="G31" i="1"/>
  <c r="G34" i="1"/>
  <c r="G32" i="1"/>
  <c r="G33" i="1"/>
  <c r="G35" i="1"/>
  <c r="G36" i="1"/>
  <c r="G103" i="1"/>
  <c r="G254" i="1" s="1"/>
  <c r="G97" i="1"/>
  <c r="G248" i="1" s="1"/>
  <c r="G71" i="1"/>
  <c r="G51" i="1"/>
  <c r="G77" i="1"/>
  <c r="G228" i="1" s="1"/>
  <c r="G25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61" i="1"/>
  <c r="I161" i="1"/>
  <c r="J161" i="1"/>
  <c r="K161" i="1"/>
  <c r="L161" i="1"/>
  <c r="M161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G161" i="1"/>
  <c r="H149" i="1"/>
  <c r="I149" i="1"/>
  <c r="J149" i="1"/>
  <c r="K149" i="1"/>
  <c r="L149" i="1"/>
  <c r="M149" i="1"/>
  <c r="H164" i="1"/>
  <c r="I164" i="1"/>
  <c r="J164" i="1"/>
  <c r="K164" i="1"/>
  <c r="L164" i="1"/>
  <c r="M164" i="1"/>
  <c r="G198" i="1" l="1"/>
  <c r="M275" i="1"/>
  <c r="M260" i="1"/>
  <c r="M234" i="1"/>
  <c r="M208" i="1"/>
  <c r="M276" i="1"/>
  <c r="M196" i="1"/>
  <c r="M170" i="1"/>
  <c r="M254" i="1"/>
  <c r="M228" i="1"/>
  <c r="M189" i="1"/>
  <c r="M182" i="1"/>
  <c r="M274" i="1"/>
  <c r="M248" i="1"/>
  <c r="M222" i="1"/>
  <c r="M176" i="1"/>
  <c r="M267" i="1"/>
  <c r="M241" i="1"/>
  <c r="M215" i="1"/>
  <c r="M202" i="1"/>
  <c r="L268" i="1"/>
  <c r="L202" i="1"/>
  <c r="L269" i="1"/>
  <c r="L260" i="1"/>
  <c r="L234" i="1"/>
  <c r="L208" i="1"/>
  <c r="L270" i="1"/>
  <c r="L275" i="1"/>
  <c r="L196" i="1"/>
  <c r="L248" i="1"/>
  <c r="L170" i="1"/>
  <c r="L271" i="1"/>
  <c r="L276" i="1"/>
  <c r="L254" i="1"/>
  <c r="L228" i="1"/>
  <c r="L182" i="1"/>
  <c r="L274" i="1"/>
  <c r="L272" i="1"/>
  <c r="L176" i="1"/>
  <c r="L222" i="1"/>
  <c r="L189" i="1"/>
  <c r="L267" i="1"/>
  <c r="L241" i="1"/>
  <c r="L215" i="1"/>
  <c r="G172" i="1"/>
  <c r="G216" i="1"/>
  <c r="G218" i="1"/>
  <c r="G184" i="1"/>
  <c r="G210" i="1"/>
  <c r="G191" i="1"/>
  <c r="G174" i="1"/>
  <c r="G176" i="1"/>
  <c r="G177" i="1"/>
  <c r="G190" i="1"/>
  <c r="G212" i="1"/>
  <c r="G213" i="1"/>
  <c r="G187" i="1"/>
  <c r="G203" i="1"/>
  <c r="G215" i="1"/>
  <c r="G192" i="1"/>
  <c r="G199" i="1"/>
  <c r="G189" i="1"/>
  <c r="G194" i="1"/>
  <c r="G179" i="1"/>
  <c r="G205" i="1"/>
  <c r="G217" i="1"/>
  <c r="G197" i="1"/>
  <c r="G206" i="1"/>
  <c r="G171" i="1"/>
  <c r="G276" i="1"/>
  <c r="G220" i="1"/>
  <c r="G186" i="1"/>
  <c r="K272" i="1"/>
  <c r="K260" i="1"/>
  <c r="K249" i="1"/>
  <c r="K245" i="1"/>
  <c r="K239" i="1"/>
  <c r="K217" i="1"/>
  <c r="K211" i="1"/>
  <c r="K206" i="1"/>
  <c r="K182" i="1"/>
  <c r="K178" i="1"/>
  <c r="K173" i="1"/>
  <c r="K267" i="1"/>
  <c r="K250" i="1"/>
  <c r="K246" i="1"/>
  <c r="K234" i="1"/>
  <c r="K223" i="1"/>
  <c r="K218" i="1"/>
  <c r="K212" i="1"/>
  <c r="K202" i="1"/>
  <c r="K190" i="1"/>
  <c r="K183" i="1"/>
  <c r="K179" i="1"/>
  <c r="K174" i="1"/>
  <c r="K248" i="1"/>
  <c r="K235" i="1"/>
  <c r="K215" i="1"/>
  <c r="K193" i="1"/>
  <c r="K255" i="1"/>
  <c r="K251" i="1"/>
  <c r="K241" i="1"/>
  <c r="K224" i="1"/>
  <c r="K219" i="1"/>
  <c r="K213" i="1"/>
  <c r="K191" i="1"/>
  <c r="K184" i="1"/>
  <c r="K180" i="1"/>
  <c r="K257" i="1"/>
  <c r="K230" i="1"/>
  <c r="K261" i="1"/>
  <c r="K256" i="1"/>
  <c r="K252" i="1"/>
  <c r="K229" i="1"/>
  <c r="K225" i="1"/>
  <c r="K220" i="1"/>
  <c r="K208" i="1"/>
  <c r="K197" i="1"/>
  <c r="K192" i="1"/>
  <c r="K185" i="1"/>
  <c r="K176" i="1"/>
  <c r="K262" i="1"/>
  <c r="K226" i="1"/>
  <c r="K198" i="1"/>
  <c r="K186" i="1"/>
  <c r="K268" i="1"/>
  <c r="K275" i="1"/>
  <c r="K269" i="1"/>
  <c r="K263" i="1"/>
  <c r="K258" i="1"/>
  <c r="K242" i="1"/>
  <c r="K236" i="1"/>
  <c r="K231" i="1"/>
  <c r="K222" i="1"/>
  <c r="K203" i="1"/>
  <c r="K199" i="1"/>
  <c r="K194" i="1"/>
  <c r="K187" i="1"/>
  <c r="K170" i="1"/>
  <c r="K276" i="1"/>
  <c r="K270" i="1"/>
  <c r="K264" i="1"/>
  <c r="K254" i="1"/>
  <c r="K243" i="1"/>
  <c r="K237" i="1"/>
  <c r="K232" i="1"/>
  <c r="K209" i="1"/>
  <c r="K204" i="1"/>
  <c r="K200" i="1"/>
  <c r="K189" i="1"/>
  <c r="K171" i="1"/>
  <c r="K274" i="1"/>
  <c r="K271" i="1"/>
  <c r="K265" i="1"/>
  <c r="K244" i="1"/>
  <c r="K238" i="1"/>
  <c r="K228" i="1"/>
  <c r="K216" i="1"/>
  <c r="K210" i="1"/>
  <c r="K205" i="1"/>
  <c r="K196" i="1"/>
  <c r="K177" i="1"/>
  <c r="K172" i="1"/>
  <c r="G209" i="1"/>
  <c r="G173" i="1"/>
  <c r="G219" i="1"/>
  <c r="G211" i="1"/>
  <c r="G182" i="1"/>
  <c r="G196" i="1"/>
  <c r="G202" i="1"/>
  <c r="G200" i="1"/>
  <c r="G193" i="1"/>
  <c r="G183" i="1"/>
  <c r="G170" i="1"/>
  <c r="G178" i="1"/>
  <c r="G274" i="1"/>
  <c r="G180" i="1"/>
  <c r="G275" i="1"/>
  <c r="G185" i="1"/>
  <c r="G204" i="1"/>
  <c r="G208" i="1"/>
  <c r="M279" i="1" l="1"/>
  <c r="M278" i="1"/>
  <c r="L278" i="1"/>
  <c r="G279" i="1"/>
  <c r="C285" i="1" s="1"/>
  <c r="C286" i="1" s="1"/>
  <c r="G278" i="1"/>
  <c r="C284" i="1" s="1"/>
  <c r="L279" i="1"/>
  <c r="K279" i="1"/>
  <c r="D285" i="1" s="1"/>
  <c r="K278" i="1"/>
  <c r="D284" i="1" s="1"/>
  <c r="E284" i="1" s="1"/>
  <c r="D286" i="1" l="1"/>
  <c r="E285" i="1"/>
  <c r="E286" i="1"/>
</calcChain>
</file>

<file path=xl/sharedStrings.xml><?xml version="1.0" encoding="utf-8"?>
<sst xmlns="http://schemas.openxmlformats.org/spreadsheetml/2006/main" count="361" uniqueCount="219">
  <si>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</si>
  <si>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</si>
  <si>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</si>
  <si>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</si>
  <si>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</si>
  <si>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</si>
  <si>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</si>
  <si>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</si>
  <si>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</si>
  <si>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</si>
  <si>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</si>
  <si>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</si>
  <si>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</si>
  <si>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</si>
  <si>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</si>
  <si>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</si>
  <si>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</si>
  <si>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</si>
  <si>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</si>
  <si>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</si>
  <si>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</si>
  <si>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</si>
  <si>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</si>
  <si>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</si>
  <si>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</si>
  <si>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</si>
  <si>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</si>
  <si>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</si>
  <si>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</si>
  <si>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</si>
  <si>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</si>
  <si>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</si>
  <si>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</si>
  <si>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</si>
  <si>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Ground Floor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</si>
  <si>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</si>
  <si>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</si>
  <si>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</si>
  <si>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</si>
  <si>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</si>
  <si>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</si>
  <si>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</si>
  <si>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</si>
  <si>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</si>
  <si>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</si>
  <si>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</si>
  <si>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</si>
  <si>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</si>
  <si>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</si>
  <si>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</si>
  <si>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</si>
  <si>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</si>
  <si>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</si>
  <si>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C57-58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</si>
  <si>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</si>
  <si>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</si>
  <si>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</si>
  <si>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</si>
  <si>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</si>
  <si>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</si>
  <si>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</si>
  <si>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Cuarto del servicio apartment up left floor2</t>
  </si>
  <si>
    <t>Cuarto del servicio apartment down left floor2</t>
  </si>
  <si>
    <t>Cuarto del servicio apartment up right floor2</t>
  </si>
  <si>
    <t>Cuarto del servicio apartment up left floor3</t>
  </si>
  <si>
    <t>Cuarto del servicio apartment down left floor3</t>
  </si>
  <si>
    <t>Cuarto del servicio apartment up right floor3</t>
  </si>
  <si>
    <t>Cuarto del servicio apartment up right floor4</t>
  </si>
  <si>
    <t>Dormitorio 2 apartment down right floor4</t>
  </si>
  <si>
    <t>Dormitorio 1 apartment down right floor4</t>
  </si>
  <si>
    <t>Dormitorio 2 apartment up right floor4</t>
  </si>
  <si>
    <t>Dormitorio 1 apartment up right floor4</t>
  </si>
  <si>
    <t>Cuarto del servicio apartment down left floor4</t>
  </si>
  <si>
    <t>Dormitorio 2 apartment down left floor4</t>
  </si>
  <si>
    <t>Dormitorio 2 apartment up left floor4</t>
  </si>
  <si>
    <t>Cuarto del servicio apartment up left floor4</t>
  </si>
  <si>
    <t>47 MHz</t>
  </si>
  <si>
    <t>862 MHz</t>
  </si>
  <si>
    <t>PAU-BAT Length</t>
  </si>
  <si>
    <t>Dormitorio 2 apartment up left floor5</t>
  </si>
  <si>
    <t>Cuarto del servicio apartment up left floor5</t>
  </si>
  <si>
    <t>Dormitorio 2 apartment down left floor5</t>
  </si>
  <si>
    <t>Cuarto del servicio apartment down left floor5</t>
  </si>
  <si>
    <t>Dormitorio 1 apartment up right floor5</t>
  </si>
  <si>
    <t>Dormitorio 2 apartment up right floor5</t>
  </si>
  <si>
    <t>Cuarto del servicio apartment up right floor5</t>
  </si>
  <si>
    <t>Dormitorio 1 apartment down right floor5</t>
  </si>
  <si>
    <t>Dormitorio 2 apartment down right floor5</t>
  </si>
  <si>
    <t>Recepción floor 1</t>
  </si>
  <si>
    <t>Gimnasio 1 floor1</t>
  </si>
  <si>
    <t>Gimnasio 2 floor1</t>
  </si>
  <si>
    <t>PAU 2 outputs</t>
  </si>
  <si>
    <t>C28 (MPE4)</t>
  </si>
  <si>
    <t>C33 (MPE5)</t>
  </si>
  <si>
    <t>C40 (MPE2)</t>
  </si>
  <si>
    <t xml:space="preserve">C26 </t>
  </si>
  <si>
    <t>C43 (MPE3)</t>
  </si>
  <si>
    <t>C46 (MPE1)</t>
  </si>
  <si>
    <t>ANTENNA GAIN (dBi)</t>
  </si>
  <si>
    <t>FM antenna</t>
  </si>
  <si>
    <t>DAB antenna</t>
  </si>
  <si>
    <t>UHF antenna</t>
  </si>
  <si>
    <t>Mástiles</t>
  </si>
  <si>
    <t>Longitud (m)</t>
  </si>
  <si>
    <t>Diámetro (mm)</t>
  </si>
  <si>
    <t>Espesor (mm)</t>
  </si>
  <si>
    <t>Mmax (Nm)</t>
  </si>
  <si>
    <t>Masa (kg)</t>
  </si>
  <si>
    <t>A</t>
  </si>
  <si>
    <t>B</t>
  </si>
  <si>
    <t>C</t>
  </si>
  <si>
    <t>D</t>
  </si>
  <si>
    <t>E</t>
  </si>
  <si>
    <t>F</t>
  </si>
  <si>
    <t>Tramo de torreta</t>
  </si>
  <si>
    <t>Superf. Equivalente al viento (m²)</t>
  </si>
  <si>
    <t>Altura (m)</t>
  </si>
  <si>
    <t>Puntal</t>
  </si>
  <si>
    <t>Normal</t>
  </si>
  <si>
    <t>Carga al viento (N)</t>
  </si>
  <si>
    <t>Banda</t>
  </si>
  <si>
    <t>Antena</t>
  </si>
  <si>
    <t>Ganancia (dB)</t>
  </si>
  <si>
    <t>130 km/h (800 N/m²)</t>
  </si>
  <si>
    <t>150 km/h (1100 N/m²)</t>
  </si>
  <si>
    <t>Toda</t>
  </si>
  <si>
    <t>Cada 6 canales</t>
  </si>
  <si>
    <t>UHF1</t>
  </si>
  <si>
    <t>(-1dB)</t>
  </si>
  <si>
    <t>UHF2</t>
  </si>
  <si>
    <t>UHF3</t>
  </si>
  <si>
    <t>UHF4</t>
  </si>
  <si>
    <t>UHF+DAB</t>
  </si>
  <si>
    <t xml:space="preserve">16/8,5 </t>
  </si>
  <si>
    <t>Primer caso UHF y el segundo DAB</t>
  </si>
  <si>
    <t>Parabólicas</t>
  </si>
  <si>
    <t>Diametro (m)</t>
  </si>
  <si>
    <t>Ganancia (dBi)</t>
  </si>
  <si>
    <t>Carga viento @130 km/h (N)</t>
  </si>
  <si>
    <t>Carga viento @150 km/h (N)</t>
  </si>
  <si>
    <t>G</t>
  </si>
  <si>
    <t>H</t>
  </si>
  <si>
    <t>Altura RITU (m)</t>
  </si>
  <si>
    <t>Altura mínima antena TDT</t>
  </si>
  <si>
    <t>@130 km/h</t>
  </si>
  <si>
    <t>menos de 20 m</t>
  </si>
  <si>
    <t>Presión del viento</t>
  </si>
  <si>
    <t>PAU 7 outputs</t>
  </si>
  <si>
    <t>Living room apartment up left floor2</t>
  </si>
  <si>
    <t>Living room apartment down left floor2</t>
  </si>
  <si>
    <t>Living room apartment up right floor2</t>
  </si>
  <si>
    <t>Living room apartment down right floor2</t>
  </si>
  <si>
    <t>Living room apartment up left floor3</t>
  </si>
  <si>
    <t>Living room apartment down left floor3</t>
  </si>
  <si>
    <t>Living room apartment up right floor3</t>
  </si>
  <si>
    <t>Living room apartment down right floor3</t>
  </si>
  <si>
    <t>Living room apartment up left floor4</t>
  </si>
  <si>
    <t>Living room apartment down left floor4</t>
  </si>
  <si>
    <t>Living room apartment up right floor4</t>
  </si>
  <si>
    <t>Living room apartment down right floor4</t>
  </si>
  <si>
    <t>Living room apartment up left floor5</t>
  </si>
  <si>
    <t>Living room apartment down left floor5</t>
  </si>
  <si>
    <t>Living room apartment up right floor5</t>
  </si>
  <si>
    <t>Living room apartment down right floor5</t>
  </si>
  <si>
    <t>Kitchen apartment down right floor5</t>
  </si>
  <si>
    <t>Kitchen apartment up right floor5</t>
  </si>
  <si>
    <t>Kitchen apartment down left floor5</t>
  </si>
  <si>
    <t>Kitchen apartment up left floor5</t>
  </si>
  <si>
    <t>Kitchen apartment down right floor4</t>
  </si>
  <si>
    <t>Kitchen apartment up right floor4</t>
  </si>
  <si>
    <t>Kitchen apartment down left floor4</t>
  </si>
  <si>
    <t>Kitchen apartment up left floor4</t>
  </si>
  <si>
    <t>Kitchen apartment down right floor3</t>
  </si>
  <si>
    <t>Kitchen apartment up right floor3</t>
  </si>
  <si>
    <t>Kitchen apartment down left floor3</t>
  </si>
  <si>
    <t>Kitchen apartment up left floor3</t>
  </si>
  <si>
    <t>Kitchen apartment down right floor2</t>
  </si>
  <si>
    <t>Kitchen apartment up right floor2</t>
  </si>
  <si>
    <t>Kitchen apartment down left floor2</t>
  </si>
  <si>
    <t>Kitchen apartment up left floor2</t>
  </si>
  <si>
    <t>Main bedroom apartment up left floor2</t>
  </si>
  <si>
    <t>Main bedroom apartment down left floor2</t>
  </si>
  <si>
    <t>Main bedroom apartment up right floor2</t>
  </si>
  <si>
    <t>Main bedroom apartment down right floor2</t>
  </si>
  <si>
    <t>Main bedroom apartment up left floor3</t>
  </si>
  <si>
    <t>Main bedroom apartment down left floor3</t>
  </si>
  <si>
    <t>Main bedroom apartment up right floor3</t>
  </si>
  <si>
    <t>Main bedroom apartment down right floor3</t>
  </si>
  <si>
    <t>Main bedroom apartment up left floor4</t>
  </si>
  <si>
    <t>Main bedroom apartment down left floor4</t>
  </si>
  <si>
    <t>Main bedroom apartment up right floor4</t>
  </si>
  <si>
    <t>Main bedroom apartment down right floor4</t>
  </si>
  <si>
    <t>Main bedroom apartment up left floor5</t>
  </si>
  <si>
    <t>Main bedroom apartment down left floor5</t>
  </si>
  <si>
    <t>Main bedroom apartment up right floor5</t>
  </si>
  <si>
    <t>Main bedroom apartment down right floor5</t>
  </si>
  <si>
    <t>Bedroom 2 apartment up left floor2</t>
  </si>
  <si>
    <t>Bedroom 2 apartment down left floor2</t>
  </si>
  <si>
    <t>Bedroom 2 apartment up right floor2</t>
  </si>
  <si>
    <t>Bedroom 1 apartment up right floor2</t>
  </si>
  <si>
    <t>Bedroom 1 apartment down right floor2</t>
  </si>
  <si>
    <t>Bedroom 2 apartment down right floor2</t>
  </si>
  <si>
    <t>Bedroom 2 apartment up left floor3</t>
  </si>
  <si>
    <t>Bedroom 2 apartment down left floor3</t>
  </si>
  <si>
    <t>Bedroom 2 apartment up right floor3</t>
  </si>
  <si>
    <t>Bedroom 1 apartment up right floor3</t>
  </si>
  <si>
    <t>Bedroom 1 apartment down right floor3</t>
  </si>
  <si>
    <t>Bedroom 2  apartment down right floor3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</si>
  <si>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</si>
  <si>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</si>
  <si>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</si>
  <si>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</si>
  <si>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</si>
  <si>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</si>
  <si>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</si>
  <si>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</si>
  <si>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</si>
  <si>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MATV (margin of 23 dB)</t>
  </si>
  <si>
    <t>IF (margin of 30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</si>
</sst>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3" fillId="5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4" fillId="5" borderId="10" xfId="0" applyFont="1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0" borderId="18" xfId="0" applyBorder="1"/>
    <xf numFmtId="0" fontId="0" fillId="9" borderId="2" xfId="0" applyFill="1" applyBorder="1"/>
    <xf numFmtId="0" fontId="1" fillId="7" borderId="15" xfId="0" applyFont="1" applyFill="1" applyBorder="1"/>
    <xf numFmtId="0" fontId="5" fillId="9" borderId="14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9" borderId="16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9" fillId="17" borderId="7" xfId="0" applyFont="1" applyFill="1" applyBorder="1"/>
    <xf numFmtId="0" fontId="9" fillId="0" borderId="0" xfId="0" applyFont="1"/>
    <xf numFmtId="0" fontId="0" fillId="15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5" fillId="9" borderId="21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28" xfId="0" applyFill="1" applyBorder="1"/>
    <xf numFmtId="0" fontId="9" fillId="17" borderId="19" xfId="0" applyFont="1" applyFill="1" applyBorder="1" applyAlignment="1">
      <alignment horizontal="center"/>
    </xf>
    <xf numFmtId="0" fontId="10" fillId="0" borderId="20" xfId="0" applyFont="1" applyBorder="1"/>
    <xf numFmtId="0" fontId="0" fillId="0" borderId="0" xfId="0" applyBorder="1"/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1" fillId="20" borderId="29" xfId="0" applyFont="1" applyFill="1" applyBorder="1" applyAlignment="1">
      <alignment horizontal="center"/>
    </xf>
    <xf numFmtId="0" fontId="1" fillId="20" borderId="12" xfId="0" applyFont="1" applyFill="1" applyBorder="1" applyAlignment="1">
      <alignment horizontal="center"/>
    </xf>
    <xf numFmtId="0" fontId="1" fillId="20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20" borderId="18" xfId="0" applyFont="1" applyFill="1" applyBorder="1" applyAlignment="1">
      <alignment horizontal="center"/>
    </xf>
    <xf numFmtId="0" fontId="1" fillId="20" borderId="3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0" fillId="9" borderId="34" xfId="0" applyFill="1" applyBorder="1"/>
    <xf numFmtId="0" fontId="0" fillId="9" borderId="6" xfId="0" applyFill="1" applyBorder="1"/>
    <xf numFmtId="0" fontId="1" fillId="9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8AA-6603-4FF7-9150-EEA00320E63B}">
  <dimension ref="A1:O286"/>
  <sheetViews>
    <sheetView tabSelected="1" topLeftCell="A252" zoomScale="73" zoomScaleNormal="55" workbookViewId="0">
      <selection activeCell="L286" sqref="L286"/>
    </sheetView>
  </sheetViews>
  <sheetFormatPr baseColWidth="10" defaultRowHeight="14.5" x14ac:dyDescent="0.35"/>
  <cols>
    <col min="1" max="1" width="54.1796875" customWidth="1"/>
    <col min="2" max="2" width="16.08984375" customWidth="1"/>
    <col min="3" max="3" width="16.26953125" customWidth="1"/>
    <col min="4" max="4" width="16.54296875" customWidth="1"/>
    <col min="5" max="5" width="14.54296875" customWidth="1"/>
    <col min="7" max="7" width="12.7265625" customWidth="1"/>
    <col min="14" max="14" width="15.26953125" customWidth="1"/>
  </cols>
  <sheetData>
    <row r="1" spans="1:15" ht="15" thickBot="1" x14ac:dyDescent="0.4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5">
      <c r="A2" s="1" t="s">
        <v>0</v>
      </c>
      <c r="B2" s="1"/>
      <c r="C2" s="1"/>
      <c r="D2" s="1"/>
      <c r="E2" s="1"/>
    </row>
    <row r="3" spans="1:15" ht="15" thickBot="1" x14ac:dyDescent="0.4"/>
    <row r="4" spans="1:15" ht="15" thickBot="1" x14ac:dyDescent="0.4">
      <c r="A4" s="15" t="s">
        <v>2</v>
      </c>
    </row>
    <row r="5" spans="1:15" x14ac:dyDescent="0.3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4"/>
    <row r="10" spans="1:15" ht="15" thickBot="1" x14ac:dyDescent="0.4">
      <c r="A10" s="17" t="s">
        <v>7</v>
      </c>
      <c r="C10" s="18" t="s">
        <v>8</v>
      </c>
      <c r="D10" s="18" t="s">
        <v>9</v>
      </c>
    </row>
    <row r="11" spans="1:15" x14ac:dyDescent="0.35">
      <c r="A11" s="16" t="s">
        <v>59</v>
      </c>
      <c r="C11" s="51">
        <v>0.5</v>
      </c>
      <c r="D11" s="51">
        <v>1</v>
      </c>
      <c r="E11" s="42"/>
      <c r="F11" s="42"/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12</v>
      </c>
      <c r="M11" s="52">
        <v>12</v>
      </c>
    </row>
    <row r="12" spans="1:15" x14ac:dyDescent="0.35">
      <c r="A12" s="9" t="s">
        <v>147</v>
      </c>
      <c r="C12" s="53">
        <v>0.5</v>
      </c>
      <c r="D12" s="53">
        <v>1</v>
      </c>
      <c r="E12" s="42"/>
      <c r="F12" s="42"/>
      <c r="G12" s="52">
        <v>12</v>
      </c>
      <c r="H12" s="52">
        <v>12</v>
      </c>
      <c r="I12" s="52">
        <v>12</v>
      </c>
      <c r="J12" s="52">
        <v>12</v>
      </c>
      <c r="K12" s="52">
        <v>12</v>
      </c>
      <c r="L12" s="52">
        <v>15</v>
      </c>
      <c r="M12" s="52">
        <v>15</v>
      </c>
    </row>
    <row r="13" spans="1:15" x14ac:dyDescent="0.3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5">
      <c r="A14" s="9" t="s">
        <v>91</v>
      </c>
      <c r="C14" s="10"/>
      <c r="D14" s="10"/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4"/>
    <row r="16" spans="1:15" ht="15" thickBot="1" x14ac:dyDescent="0.4">
      <c r="A16" s="29" t="s">
        <v>28</v>
      </c>
      <c r="B16" s="30"/>
      <c r="C16" s="31"/>
    </row>
    <row r="17" spans="1:13" ht="15" thickBot="1" x14ac:dyDescent="0.4"/>
    <row r="18" spans="1:13" ht="16" thickBot="1" x14ac:dyDescent="0.4">
      <c r="A18" s="55" t="s">
        <v>60</v>
      </c>
      <c r="D18" s="59" t="s">
        <v>78</v>
      </c>
      <c r="E18" s="8" t="s">
        <v>11</v>
      </c>
      <c r="G18" s="8" t="s">
        <v>76</v>
      </c>
      <c r="K18" s="114" t="s">
        <v>77</v>
      </c>
      <c r="L18" s="116" t="s">
        <v>208</v>
      </c>
      <c r="M18" s="117" t="s">
        <v>209</v>
      </c>
    </row>
    <row r="19" spans="1:13" ht="15" thickBot="1" x14ac:dyDescent="0.4">
      <c r="A19" s="56" t="s">
        <v>148</v>
      </c>
      <c r="D19" s="60">
        <v>22</v>
      </c>
      <c r="E19" s="65">
        <v>7</v>
      </c>
      <c r="G19" s="60">
        <f>(D19*G$6)+G$11+(E$19*G$5)+G$13</f>
        <v>12.420999999999999</v>
      </c>
      <c r="K19" s="60">
        <f>(D19*K$6)+K$11+(E$19*K$5)+K$13</f>
        <v>16.684000000000001</v>
      </c>
      <c r="L19" s="60">
        <f>(D19*L$6)+L$11+(E$19*L$5)+L$13</f>
        <v>19.59</v>
      </c>
      <c r="M19" s="60">
        <f>(D19*M$6)+M$11+(E$19*M$5)+M$13</f>
        <v>22.924999999999997</v>
      </c>
    </row>
    <row r="20" spans="1:13" ht="15" thickBot="1" x14ac:dyDescent="0.4">
      <c r="A20" s="57" t="s">
        <v>180</v>
      </c>
      <c r="D20" s="61">
        <v>19</v>
      </c>
      <c r="G20" s="60">
        <f>(D20*G$6)+G$11+(E$19*G$5)+G$13</f>
        <v>12.274000000000001</v>
      </c>
      <c r="K20" s="60">
        <f>(D20*K$6)+K$11+(E$19*K$5)+K$13</f>
        <v>16.096</v>
      </c>
      <c r="L20" s="60">
        <f>(D20*L$6)+L$11+(E$19*L$5)+L$13</f>
        <v>18.96</v>
      </c>
      <c r="M20" s="60">
        <f t="shared" ref="M20:M23" si="0">(D20*M$6)+M$11+(E$19*M$5)+M$13</f>
        <v>21.95</v>
      </c>
    </row>
    <row r="21" spans="1:13" ht="15" thickBot="1" x14ac:dyDescent="0.4">
      <c r="A21" s="57" t="s">
        <v>196</v>
      </c>
      <c r="D21" s="61">
        <v>15</v>
      </c>
      <c r="G21" s="60">
        <f>(D21*G$6)+G$11+(E$19*G$5)+G$13</f>
        <v>12.077999999999999</v>
      </c>
      <c r="K21" s="60">
        <f>(D21*K$6)+K$11+(E$19*K$5)+K$13</f>
        <v>15.311999999999999</v>
      </c>
      <c r="L21" s="60">
        <f>(D21*L$6)+L$11+(E$19*L$5)+L$13</f>
        <v>18.12</v>
      </c>
      <c r="M21" s="60">
        <f t="shared" si="0"/>
        <v>20.65</v>
      </c>
    </row>
    <row r="22" spans="1:13" ht="15" thickBot="1" x14ac:dyDescent="0.4">
      <c r="A22" s="57" t="s">
        <v>61</v>
      </c>
      <c r="D22" s="61">
        <v>2</v>
      </c>
      <c r="G22" s="60">
        <f>(D22*G$6)+G$11+(E$19*G$5)+G$13</f>
        <v>11.441000000000001</v>
      </c>
      <c r="K22" s="60">
        <f>(D22*K$6)+K$11+(E$19*K$5)+K$13</f>
        <v>12.763999999999999</v>
      </c>
      <c r="L22" s="60">
        <f t="shared" ref="L22:L23" si="1">(D22*L$6)+L$11+(E$19*L$5)+L$13</f>
        <v>15.39</v>
      </c>
      <c r="M22" s="60">
        <f t="shared" si="0"/>
        <v>16.425000000000001</v>
      </c>
    </row>
    <row r="23" spans="1:13" ht="15" thickBot="1" x14ac:dyDescent="0.4">
      <c r="A23" s="58" t="s">
        <v>179</v>
      </c>
      <c r="D23" s="62">
        <v>17</v>
      </c>
      <c r="G23" s="65">
        <f>(D23*G$6)+G$11+(E$19*G$5)+G$13</f>
        <v>12.176</v>
      </c>
      <c r="K23" s="65">
        <f>(D23*K$6)+K$11+(E$19*K$5)+K$13</f>
        <v>15.704000000000001</v>
      </c>
      <c r="L23" s="60">
        <f t="shared" si="1"/>
        <v>18.54</v>
      </c>
      <c r="M23" s="60">
        <f t="shared" si="0"/>
        <v>21.299999999999997</v>
      </c>
    </row>
    <row r="24" spans="1:13" ht="15" thickBot="1" x14ac:dyDescent="0.4">
      <c r="A24" s="54"/>
    </row>
    <row r="25" spans="1:13" ht="15" thickBot="1" x14ac:dyDescent="0.4">
      <c r="A25" s="56" t="s">
        <v>149</v>
      </c>
      <c r="D25" s="60">
        <v>22</v>
      </c>
      <c r="E25" s="65">
        <v>7</v>
      </c>
      <c r="G25" s="60">
        <f>(D25*G$6)+G$11+(E$25*G$5)+G$13</f>
        <v>12.420999999999999</v>
      </c>
      <c r="K25" s="118">
        <f>(D25*K$6)+K$11+(E$25*K$5)+K$13</f>
        <v>16.684000000000001</v>
      </c>
      <c r="L25" s="91">
        <f>(D25*L$6)+L$11+(E$25*L$5)+L$13</f>
        <v>19.59</v>
      </c>
      <c r="M25" s="92">
        <f>(D25*M$6)+M$11+(E$25*M$5)+M$13</f>
        <v>22.924999999999997</v>
      </c>
    </row>
    <row r="26" spans="1:13" ht="15" thickBot="1" x14ac:dyDescent="0.4">
      <c r="A26" s="57" t="s">
        <v>181</v>
      </c>
      <c r="D26" s="61">
        <v>15</v>
      </c>
      <c r="G26" s="60">
        <f>(D26*G$6)+G$11+(E$25*G$5)+G$13</f>
        <v>12.077999999999999</v>
      </c>
      <c r="K26" s="118">
        <f>(D26*K$6)+K$11+(E$25*K$5)+K$13</f>
        <v>15.311999999999999</v>
      </c>
      <c r="L26" s="93">
        <f>(D26*L$6)+L$11+(E$25*L$5)+L$13</f>
        <v>18.12</v>
      </c>
      <c r="M26" s="94">
        <f t="shared" ref="M26:M29" si="2">(D26*M$6)+M$11+(E$25*M$5)+M$13</f>
        <v>20.65</v>
      </c>
    </row>
    <row r="27" spans="1:13" ht="15" thickBot="1" x14ac:dyDescent="0.4">
      <c r="A27" s="57" t="s">
        <v>197</v>
      </c>
      <c r="D27" s="61">
        <v>15</v>
      </c>
      <c r="G27" s="60">
        <f>(D27*G$6)+G$11+(E$25*G$5)+G$13</f>
        <v>12.077999999999999</v>
      </c>
      <c r="K27" s="118">
        <f>(D27*K$6)+K$11+(E$25*K$5)+K$13</f>
        <v>15.311999999999999</v>
      </c>
      <c r="L27" s="93">
        <f t="shared" ref="L27:L29" si="3">(D27*L$6)+L$11+(E$25*L$5)+L$13</f>
        <v>18.12</v>
      </c>
      <c r="M27" s="94">
        <f t="shared" si="2"/>
        <v>20.65</v>
      </c>
    </row>
    <row r="28" spans="1:13" ht="15" thickBot="1" x14ac:dyDescent="0.4">
      <c r="A28" s="57" t="s">
        <v>62</v>
      </c>
      <c r="D28" s="61">
        <v>2</v>
      </c>
      <c r="G28" s="60">
        <f>(D28*G$6)+G$11+(E$25*G$5)+G$13</f>
        <v>11.441000000000001</v>
      </c>
      <c r="K28" s="118">
        <f>(D28*K$6)+K$11+(E$25*K$5)+K$13</f>
        <v>12.763999999999999</v>
      </c>
      <c r="L28" s="93">
        <f t="shared" si="3"/>
        <v>15.39</v>
      </c>
      <c r="M28" s="94">
        <f t="shared" si="2"/>
        <v>16.425000000000001</v>
      </c>
    </row>
    <row r="29" spans="1:13" ht="15" thickBot="1" x14ac:dyDescent="0.4">
      <c r="A29" s="58" t="s">
        <v>178</v>
      </c>
      <c r="D29" s="62">
        <v>17</v>
      </c>
      <c r="G29" s="65">
        <f>(D29*G$6)+G$11+(E$25*G$5)+G$13</f>
        <v>12.176</v>
      </c>
      <c r="K29" s="119">
        <f>(D29*K$6)+K$11+(E$25*K$5)+K$13</f>
        <v>15.704000000000001</v>
      </c>
      <c r="L29" s="95">
        <f t="shared" si="3"/>
        <v>18.54</v>
      </c>
      <c r="M29" s="96">
        <f t="shared" si="2"/>
        <v>21.299999999999997</v>
      </c>
    </row>
    <row r="30" spans="1:13" ht="15" thickBot="1" x14ac:dyDescent="0.4">
      <c r="A30" s="54"/>
    </row>
    <row r="31" spans="1:13" ht="15" thickBot="1" x14ac:dyDescent="0.4">
      <c r="A31" s="56" t="s">
        <v>150</v>
      </c>
      <c r="D31" s="60">
        <v>14</v>
      </c>
      <c r="E31" s="65">
        <v>6</v>
      </c>
      <c r="G31" s="60">
        <f t="shared" ref="G31:G36" si="4">(D31*G$6)+G$12+(E$31*G$5)+G$13</f>
        <v>13.98</v>
      </c>
      <c r="K31" s="118">
        <f>(D31*K$6)+K$12+(E$31*K$5)+K$13</f>
        <v>16.920000000000002</v>
      </c>
      <c r="L31" s="91">
        <f>(D31*L$6)+L$12+(E$31*L$5)+L$13</f>
        <v>20.700000000000003</v>
      </c>
      <c r="M31" s="92">
        <f>(D31*M$6)+M$12+(E$31*M$5)+M$13</f>
        <v>23</v>
      </c>
    </row>
    <row r="32" spans="1:13" ht="15" thickBot="1" x14ac:dyDescent="0.4">
      <c r="A32" s="57" t="s">
        <v>182</v>
      </c>
      <c r="D32" s="61">
        <v>32</v>
      </c>
      <c r="G32" s="60">
        <f t="shared" si="4"/>
        <v>14.862</v>
      </c>
      <c r="K32" s="118">
        <f t="shared" ref="K32:K36" si="5">(D32*K$6)+K$12+(E$31*K$5)+K$13</f>
        <v>20.448</v>
      </c>
      <c r="L32" s="93">
        <f t="shared" ref="L32:L36" si="6">(D32*L$6)+L$12+(E$31*L$5)+L$13</f>
        <v>24.48</v>
      </c>
      <c r="M32" s="94">
        <f t="shared" ref="M32:M36" si="7">(D32*M$6)+M$12+(E$31*M$5)+M$13</f>
        <v>28.849999999999998</v>
      </c>
    </row>
    <row r="33" spans="1:13" ht="15" thickBot="1" x14ac:dyDescent="0.4">
      <c r="A33" s="57" t="s">
        <v>199</v>
      </c>
      <c r="D33" s="61">
        <v>13</v>
      </c>
      <c r="E33" s="64"/>
      <c r="G33" s="60">
        <f t="shared" si="4"/>
        <v>13.931000000000001</v>
      </c>
      <c r="K33" s="118">
        <f t="shared" si="5"/>
        <v>16.724</v>
      </c>
      <c r="L33" s="93">
        <f t="shared" si="6"/>
        <v>20.490000000000002</v>
      </c>
      <c r="M33" s="94">
        <f t="shared" si="7"/>
        <v>22.675000000000001</v>
      </c>
    </row>
    <row r="34" spans="1:13" ht="15" thickBot="1" x14ac:dyDescent="0.4">
      <c r="A34" s="57" t="s">
        <v>198</v>
      </c>
      <c r="D34" s="61">
        <v>34</v>
      </c>
      <c r="G34" s="60">
        <f t="shared" si="4"/>
        <v>14.96</v>
      </c>
      <c r="K34" s="118">
        <f t="shared" si="5"/>
        <v>20.840000000000003</v>
      </c>
      <c r="L34" s="93">
        <f t="shared" si="6"/>
        <v>24.900000000000002</v>
      </c>
      <c r="M34" s="94">
        <f t="shared" si="7"/>
        <v>29.5</v>
      </c>
    </row>
    <row r="35" spans="1:13" ht="15" thickBot="1" x14ac:dyDescent="0.4">
      <c r="A35" s="57" t="s">
        <v>63</v>
      </c>
      <c r="D35" s="63">
        <v>13</v>
      </c>
      <c r="G35" s="60">
        <f t="shared" si="4"/>
        <v>13.931000000000001</v>
      </c>
      <c r="K35" s="118">
        <f t="shared" si="5"/>
        <v>16.724</v>
      </c>
      <c r="L35" s="93">
        <f t="shared" si="6"/>
        <v>20.490000000000002</v>
      </c>
      <c r="M35" s="94">
        <f t="shared" si="7"/>
        <v>22.675000000000001</v>
      </c>
    </row>
    <row r="36" spans="1:13" ht="15" thickBot="1" x14ac:dyDescent="0.4">
      <c r="A36" s="58" t="s">
        <v>177</v>
      </c>
      <c r="D36" s="62">
        <v>4</v>
      </c>
      <c r="G36" s="65">
        <f t="shared" si="4"/>
        <v>13.49</v>
      </c>
      <c r="K36" s="119">
        <f t="shared" si="5"/>
        <v>14.96</v>
      </c>
      <c r="L36" s="95">
        <f t="shared" si="6"/>
        <v>18.600000000000001</v>
      </c>
      <c r="M36" s="96">
        <f t="shared" si="7"/>
        <v>19.75</v>
      </c>
    </row>
    <row r="37" spans="1:13" ht="15" thickBot="1" x14ac:dyDescent="0.4">
      <c r="A37" s="54"/>
    </row>
    <row r="38" spans="1:13" ht="15" thickBot="1" x14ac:dyDescent="0.4">
      <c r="A38" s="56" t="s">
        <v>151</v>
      </c>
      <c r="D38" s="60">
        <v>14</v>
      </c>
      <c r="E38" s="65">
        <v>6</v>
      </c>
      <c r="G38" s="60">
        <f>(D38*G$6)+G$12+(E$38*G$5)+G$13</f>
        <v>13.98</v>
      </c>
      <c r="K38" s="60">
        <f>(D38*K$6)+K$12+(E$38*K$5)+K$13</f>
        <v>16.920000000000002</v>
      </c>
      <c r="L38" s="60">
        <f>(D38*L$6)+L$12+(E$38*L$5)+L$13</f>
        <v>20.700000000000003</v>
      </c>
      <c r="M38" s="60">
        <f>(D38*M$6)+M$12+(E$38*M$5)+M$13</f>
        <v>23</v>
      </c>
    </row>
    <row r="39" spans="1:13" ht="15" thickBot="1" x14ac:dyDescent="0.4">
      <c r="A39" s="57" t="s">
        <v>183</v>
      </c>
      <c r="D39" s="61">
        <v>32</v>
      </c>
      <c r="G39" s="60">
        <f t="shared" ref="G39:G43" si="8">(D39*G$6)+G$12+(E$38*G$5)+G$13</f>
        <v>14.862</v>
      </c>
      <c r="K39" s="60">
        <f t="shared" ref="K39:K43" si="9">(D39*K$6)+K$12+(E$38*K$5)+K$13</f>
        <v>20.448</v>
      </c>
      <c r="L39" s="60">
        <f>(D39*L$6)+L$12+(E$38*L$5)+L$13</f>
        <v>24.48</v>
      </c>
      <c r="M39" s="60">
        <f t="shared" ref="M39:M43" si="10">(D39*M$6)+M$12+(E$38*M$5)+M$13</f>
        <v>28.849999999999998</v>
      </c>
    </row>
    <row r="40" spans="1:13" ht="15" thickBot="1" x14ac:dyDescent="0.4">
      <c r="A40" s="57" t="s">
        <v>200</v>
      </c>
      <c r="D40" s="61">
        <v>13</v>
      </c>
      <c r="G40" s="60">
        <f t="shared" si="8"/>
        <v>13.931000000000001</v>
      </c>
      <c r="K40" s="60">
        <f t="shared" si="9"/>
        <v>16.724</v>
      </c>
      <c r="L40" s="60">
        <f t="shared" ref="L40:L43" si="11">(D40*L$6)+L$12+(E$38*L$5)+L$13</f>
        <v>20.490000000000002</v>
      </c>
      <c r="M40" s="60">
        <f t="shared" si="10"/>
        <v>22.675000000000001</v>
      </c>
    </row>
    <row r="41" spans="1:13" ht="15" thickBot="1" x14ac:dyDescent="0.4">
      <c r="A41" s="57" t="s">
        <v>201</v>
      </c>
      <c r="D41" s="61">
        <v>34</v>
      </c>
      <c r="G41" s="60">
        <f t="shared" si="8"/>
        <v>14.96</v>
      </c>
      <c r="K41" s="60">
        <f t="shared" si="9"/>
        <v>20.840000000000003</v>
      </c>
      <c r="L41" s="60">
        <f t="shared" si="11"/>
        <v>24.900000000000002</v>
      </c>
      <c r="M41" s="60">
        <f t="shared" si="10"/>
        <v>29.5</v>
      </c>
    </row>
    <row r="42" spans="1:13" ht="15" thickBot="1" x14ac:dyDescent="0.4">
      <c r="A42" s="57" t="s">
        <v>63</v>
      </c>
      <c r="D42" s="63">
        <v>13</v>
      </c>
      <c r="G42" s="60">
        <f t="shared" si="8"/>
        <v>13.931000000000001</v>
      </c>
      <c r="K42" s="60">
        <f t="shared" si="9"/>
        <v>16.724</v>
      </c>
      <c r="L42" s="60">
        <f t="shared" si="11"/>
        <v>20.490000000000002</v>
      </c>
      <c r="M42" s="60">
        <f t="shared" si="10"/>
        <v>22.675000000000001</v>
      </c>
    </row>
    <row r="43" spans="1:13" ht="15" thickBot="1" x14ac:dyDescent="0.4">
      <c r="A43" s="58" t="s">
        <v>176</v>
      </c>
      <c r="D43" s="62">
        <v>4</v>
      </c>
      <c r="G43" s="65">
        <f t="shared" si="8"/>
        <v>13.49</v>
      </c>
      <c r="K43" s="65">
        <f t="shared" si="9"/>
        <v>14.96</v>
      </c>
      <c r="L43" s="60">
        <f t="shared" si="11"/>
        <v>18.600000000000001</v>
      </c>
      <c r="M43" s="60">
        <f t="shared" si="10"/>
        <v>19.75</v>
      </c>
    </row>
    <row r="44" spans="1:13" ht="15" thickBot="1" x14ac:dyDescent="0.4">
      <c r="A44" s="54"/>
    </row>
    <row r="45" spans="1:13" ht="15" thickBot="1" x14ac:dyDescent="0.4">
      <c r="A45" s="56" t="s">
        <v>152</v>
      </c>
      <c r="D45" s="60">
        <v>22</v>
      </c>
      <c r="E45" s="65">
        <v>7</v>
      </c>
      <c r="G45" s="60">
        <f>(D45*G$6)+G$11+(E$45*G$5)+G$13</f>
        <v>12.420999999999999</v>
      </c>
      <c r="K45" s="60">
        <f>(D45*K$6)+K$11+(E$45*K$5)+K$13</f>
        <v>16.684000000000001</v>
      </c>
      <c r="L45" s="60">
        <f>(D45*L$6)+L$11+(E$45*L$5)+L$13</f>
        <v>19.59</v>
      </c>
      <c r="M45" s="60">
        <f>(D45*M$6)+M$11+(E$45*M$5)+M$13</f>
        <v>22.924999999999997</v>
      </c>
    </row>
    <row r="46" spans="1:13" ht="15" thickBot="1" x14ac:dyDescent="0.4">
      <c r="A46" s="57" t="s">
        <v>184</v>
      </c>
      <c r="D46" s="61">
        <v>19</v>
      </c>
      <c r="G46" s="60">
        <f>(D46*G$6)+G$11+(E$45*G$5)+G$13</f>
        <v>12.274000000000001</v>
      </c>
      <c r="K46" s="60">
        <f>(D46*K$6)+K$11+(E$45*K$5)+K$13</f>
        <v>16.096</v>
      </c>
      <c r="L46" s="60">
        <f t="shared" ref="L46:L49" si="12">(D46*L$6)+L$11+(E$45*L$5)+L$13</f>
        <v>18.96</v>
      </c>
      <c r="M46" s="60">
        <f t="shared" ref="M46:M49" si="13">(D46*M$6)+M$11+(E$45*M$5)+M$13</f>
        <v>21.95</v>
      </c>
    </row>
    <row r="47" spans="1:13" ht="15" thickBot="1" x14ac:dyDescent="0.4">
      <c r="A47" s="57" t="s">
        <v>202</v>
      </c>
      <c r="D47" s="61">
        <v>15</v>
      </c>
      <c r="G47" s="60">
        <f>(D47*G$6)+G$11+(E$45*G$5)+G$13</f>
        <v>12.077999999999999</v>
      </c>
      <c r="K47" s="60">
        <f>(D47*K$6)+K$11+(E$45*K$5)+K$13</f>
        <v>15.311999999999999</v>
      </c>
      <c r="L47" s="60">
        <f t="shared" si="12"/>
        <v>18.12</v>
      </c>
      <c r="M47" s="60">
        <f t="shared" si="13"/>
        <v>20.65</v>
      </c>
    </row>
    <row r="48" spans="1:13" ht="15" thickBot="1" x14ac:dyDescent="0.4">
      <c r="A48" s="57" t="s">
        <v>64</v>
      </c>
      <c r="D48" s="61">
        <v>2</v>
      </c>
      <c r="G48" s="60">
        <f>(D48*G$6)+G$11+(E$45*G$5)+G$13</f>
        <v>11.441000000000001</v>
      </c>
      <c r="K48" s="60">
        <f>(D48*K$6)+K$11+(E$45*K$5)+K$13</f>
        <v>12.763999999999999</v>
      </c>
      <c r="L48" s="60">
        <f t="shared" si="12"/>
        <v>15.39</v>
      </c>
      <c r="M48" s="60">
        <f t="shared" si="13"/>
        <v>16.425000000000001</v>
      </c>
    </row>
    <row r="49" spans="1:13" ht="15" thickBot="1" x14ac:dyDescent="0.4">
      <c r="A49" s="58" t="s">
        <v>175</v>
      </c>
      <c r="D49" s="62">
        <v>17</v>
      </c>
      <c r="G49" s="65">
        <f>(D49*G$6)+G$11+(E$45*G$5)+G$13</f>
        <v>12.176</v>
      </c>
      <c r="K49" s="65">
        <f>(D49*K$6)+K$11+(E$45*K$5)+K$13</f>
        <v>15.704000000000001</v>
      </c>
      <c r="L49" s="60">
        <f t="shared" si="12"/>
        <v>18.54</v>
      </c>
      <c r="M49" s="60">
        <f t="shared" si="13"/>
        <v>21.299999999999997</v>
      </c>
    </row>
    <row r="50" spans="1:13" ht="15" thickBot="1" x14ac:dyDescent="0.4">
      <c r="A50" s="54"/>
    </row>
    <row r="51" spans="1:13" ht="15" thickBot="1" x14ac:dyDescent="0.4">
      <c r="A51" s="56" t="s">
        <v>153</v>
      </c>
      <c r="D51" s="60">
        <v>22</v>
      </c>
      <c r="E51" s="65">
        <v>7</v>
      </c>
      <c r="G51" s="60">
        <f>(D51*G$6)+G$11+(E$51*G$5)+G$13</f>
        <v>12.420999999999999</v>
      </c>
      <c r="K51" s="60">
        <f>(D51*K$6)+K$11+(E$51*K$5)+K$13</f>
        <v>16.684000000000001</v>
      </c>
      <c r="L51" s="60">
        <f>(D51*L$6)+L$11+(E$51*L$5)+L$13</f>
        <v>19.59</v>
      </c>
      <c r="M51" s="60">
        <f>(D51*M$6)+M$11+(E$51*M$5)+M$13</f>
        <v>22.924999999999997</v>
      </c>
    </row>
    <row r="52" spans="1:13" ht="15" thickBot="1" x14ac:dyDescent="0.4">
      <c r="A52" s="57" t="s">
        <v>185</v>
      </c>
      <c r="D52" s="61">
        <v>15</v>
      </c>
      <c r="G52" s="60">
        <f>(D52*G$6)+G$11+(E$51*G$5)+G$13</f>
        <v>12.077999999999999</v>
      </c>
      <c r="K52" s="60">
        <f>(D52*K$6)+K$11+(E$51*K$5)+K$13</f>
        <v>15.311999999999999</v>
      </c>
      <c r="L52" s="60">
        <f t="shared" ref="L52:L55" si="14">(D52*L$6)+L$11+(E$51*L$5)+L$13</f>
        <v>18.12</v>
      </c>
      <c r="M52" s="60">
        <f t="shared" ref="M52:M55" si="15">(D52*M$6)+M$11+(E$51*M$5)+M$13</f>
        <v>20.65</v>
      </c>
    </row>
    <row r="53" spans="1:13" ht="15" thickBot="1" x14ac:dyDescent="0.4">
      <c r="A53" s="57" t="s">
        <v>203</v>
      </c>
      <c r="D53" s="61">
        <v>15</v>
      </c>
      <c r="G53" s="60">
        <f>(D53*G$6)+G$11+(E$51*G$5)+G$13</f>
        <v>12.077999999999999</v>
      </c>
      <c r="K53" s="60">
        <f>(D53*K$6)+K$11+(E$51*K$5)+K$13</f>
        <v>15.311999999999999</v>
      </c>
      <c r="L53" s="60">
        <f t="shared" si="14"/>
        <v>18.12</v>
      </c>
      <c r="M53" s="60">
        <f t="shared" si="15"/>
        <v>20.65</v>
      </c>
    </row>
    <row r="54" spans="1:13" ht="15" thickBot="1" x14ac:dyDescent="0.4">
      <c r="A54" s="57" t="s">
        <v>65</v>
      </c>
      <c r="D54" s="61">
        <v>2</v>
      </c>
      <c r="G54" s="60">
        <f>(D54*G$6)+G$11+(E$51*G$5)+G$13</f>
        <v>11.441000000000001</v>
      </c>
      <c r="K54" s="60">
        <f>(D54*K$6)+K$11+(E$51*K$5)+K$13</f>
        <v>12.763999999999999</v>
      </c>
      <c r="L54" s="60">
        <f t="shared" si="14"/>
        <v>15.39</v>
      </c>
      <c r="M54" s="60">
        <f t="shared" si="15"/>
        <v>16.425000000000001</v>
      </c>
    </row>
    <row r="55" spans="1:13" ht="15" thickBot="1" x14ac:dyDescent="0.4">
      <c r="A55" s="58" t="s">
        <v>174</v>
      </c>
      <c r="D55" s="62">
        <v>17</v>
      </c>
      <c r="G55" s="60">
        <f>(D55*G$6)+G$11+(E$51*G$5)+G$13</f>
        <v>12.176</v>
      </c>
      <c r="K55" s="65">
        <f>(D55*K$6)+K$11+(E$51*K$5)+K$13</f>
        <v>15.704000000000001</v>
      </c>
      <c r="L55" s="60">
        <f t="shared" si="14"/>
        <v>18.54</v>
      </c>
      <c r="M55" s="60">
        <f t="shared" si="15"/>
        <v>21.299999999999997</v>
      </c>
    </row>
    <row r="56" spans="1:13" ht="15" thickBot="1" x14ac:dyDescent="0.4">
      <c r="A56" s="54"/>
    </row>
    <row r="57" spans="1:13" ht="15" thickBot="1" x14ac:dyDescent="0.4">
      <c r="A57" s="56" t="s">
        <v>154</v>
      </c>
      <c r="D57" s="60">
        <v>14</v>
      </c>
      <c r="E57" s="65">
        <v>6</v>
      </c>
      <c r="G57" s="60">
        <f t="shared" ref="G57:G62" si="16">(D57*G$6)+G$12+(E$57*G$5)+G$13</f>
        <v>13.98</v>
      </c>
      <c r="K57" s="60">
        <f t="shared" ref="K57:K62" si="17">(D57*K$6)+K$12+(E$57*K$5)+K$13</f>
        <v>16.920000000000002</v>
      </c>
      <c r="L57" s="60">
        <f>(D57*L$6)+L$12+(E$57*L$5)+L$13</f>
        <v>20.700000000000003</v>
      </c>
      <c r="M57" s="60">
        <f>(D57*M$6)+M$12+(E$57*M$5)+M$13</f>
        <v>23</v>
      </c>
    </row>
    <row r="58" spans="1:13" ht="15" thickBot="1" x14ac:dyDescent="0.4">
      <c r="A58" s="57" t="s">
        <v>186</v>
      </c>
      <c r="D58" s="61">
        <v>32</v>
      </c>
      <c r="G58" s="60">
        <f t="shared" si="16"/>
        <v>14.862</v>
      </c>
      <c r="K58" s="60">
        <f t="shared" si="17"/>
        <v>20.448</v>
      </c>
      <c r="L58" s="60">
        <f t="shared" ref="L58:L62" si="18">(D58*L$6)+L$12+(E$57*L$5)+L$13</f>
        <v>24.48</v>
      </c>
      <c r="M58" s="60">
        <f t="shared" ref="M58:M62" si="19">(D58*M$6)+M$12+(E$57*M$5)+M$13</f>
        <v>28.849999999999998</v>
      </c>
    </row>
    <row r="59" spans="1:13" ht="15" thickBot="1" x14ac:dyDescent="0.4">
      <c r="A59" s="57" t="s">
        <v>205</v>
      </c>
      <c r="D59" s="61">
        <v>13</v>
      </c>
      <c r="G59" s="60">
        <f t="shared" si="16"/>
        <v>13.931000000000001</v>
      </c>
      <c r="K59" s="60">
        <f t="shared" si="17"/>
        <v>16.724</v>
      </c>
      <c r="L59" s="60">
        <f t="shared" si="18"/>
        <v>20.490000000000002</v>
      </c>
      <c r="M59" s="60">
        <f t="shared" si="19"/>
        <v>22.675000000000001</v>
      </c>
    </row>
    <row r="60" spans="1:13" ht="15" thickBot="1" x14ac:dyDescent="0.4">
      <c r="A60" s="57" t="s">
        <v>204</v>
      </c>
      <c r="D60" s="61">
        <v>34</v>
      </c>
      <c r="G60" s="60">
        <f t="shared" si="16"/>
        <v>14.96</v>
      </c>
      <c r="K60" s="60">
        <f t="shared" si="17"/>
        <v>20.840000000000003</v>
      </c>
      <c r="L60" s="60">
        <f t="shared" si="18"/>
        <v>24.900000000000002</v>
      </c>
      <c r="M60" s="60">
        <f t="shared" si="19"/>
        <v>29.5</v>
      </c>
    </row>
    <row r="61" spans="1:13" ht="15" thickBot="1" x14ac:dyDescent="0.4">
      <c r="A61" s="57" t="s">
        <v>66</v>
      </c>
      <c r="D61" s="63">
        <v>13</v>
      </c>
      <c r="G61" s="60">
        <f t="shared" si="16"/>
        <v>13.931000000000001</v>
      </c>
      <c r="K61" s="60">
        <f t="shared" si="17"/>
        <v>16.724</v>
      </c>
      <c r="L61" s="60">
        <f t="shared" si="18"/>
        <v>20.490000000000002</v>
      </c>
      <c r="M61" s="60">
        <f t="shared" si="19"/>
        <v>22.675000000000001</v>
      </c>
    </row>
    <row r="62" spans="1:13" ht="15" thickBot="1" x14ac:dyDescent="0.4">
      <c r="A62" s="58" t="s">
        <v>173</v>
      </c>
      <c r="D62" s="62">
        <v>4</v>
      </c>
      <c r="G62" s="65">
        <f t="shared" si="16"/>
        <v>13.49</v>
      </c>
      <c r="K62" s="65">
        <f t="shared" si="17"/>
        <v>14.96</v>
      </c>
      <c r="L62" s="60">
        <f t="shared" si="18"/>
        <v>18.600000000000001</v>
      </c>
      <c r="M62" s="60">
        <f t="shared" si="19"/>
        <v>19.75</v>
      </c>
    </row>
    <row r="63" spans="1:13" ht="15" thickBot="1" x14ac:dyDescent="0.4">
      <c r="A63" s="54"/>
    </row>
    <row r="64" spans="1:13" ht="15" thickBot="1" x14ac:dyDescent="0.4">
      <c r="A64" s="56" t="s">
        <v>155</v>
      </c>
      <c r="D64" s="60">
        <v>14</v>
      </c>
      <c r="E64" s="65">
        <v>6</v>
      </c>
      <c r="G64" s="60">
        <f t="shared" ref="G64:G69" si="20">(D64*G$6)+G$12+(E$64*G$5)+G$13</f>
        <v>13.98</v>
      </c>
      <c r="K64" s="60">
        <f t="shared" ref="K64:K69" si="21">(D64*K$6)+K$12+(E$64*K$5)+K$13</f>
        <v>16.920000000000002</v>
      </c>
      <c r="L64" s="60">
        <f>(D64*L$6)+L$12+(E$64*L$5)+L$13</f>
        <v>20.700000000000003</v>
      </c>
      <c r="M64" s="60">
        <f>(D64*M$6)+M$12+(E$64*M$5)+M$13</f>
        <v>23</v>
      </c>
    </row>
    <row r="65" spans="1:13" ht="15" thickBot="1" x14ac:dyDescent="0.4">
      <c r="A65" s="57" t="s">
        <v>187</v>
      </c>
      <c r="D65" s="61">
        <v>32</v>
      </c>
      <c r="G65" s="60">
        <f t="shared" si="20"/>
        <v>14.862</v>
      </c>
      <c r="K65" s="60">
        <f t="shared" si="21"/>
        <v>20.448</v>
      </c>
      <c r="L65" s="60">
        <f t="shared" ref="L65:L69" si="22">(D65*L$6)+L$12+(E$64*L$5)+L$13</f>
        <v>24.48</v>
      </c>
      <c r="M65" s="60">
        <f t="shared" ref="M65:M69" si="23">(D65*M$6)+M$12+(E$64*M$5)+M$13</f>
        <v>28.849999999999998</v>
      </c>
    </row>
    <row r="66" spans="1:13" ht="15" thickBot="1" x14ac:dyDescent="0.4">
      <c r="A66" s="57" t="s">
        <v>206</v>
      </c>
      <c r="D66" s="61">
        <v>13</v>
      </c>
      <c r="G66" s="60">
        <f t="shared" si="20"/>
        <v>13.931000000000001</v>
      </c>
      <c r="K66" s="60">
        <f t="shared" si="21"/>
        <v>16.724</v>
      </c>
      <c r="L66" s="60">
        <f t="shared" si="22"/>
        <v>20.490000000000002</v>
      </c>
      <c r="M66" s="60">
        <f t="shared" si="23"/>
        <v>22.675000000000001</v>
      </c>
    </row>
    <row r="67" spans="1:13" ht="15" thickBot="1" x14ac:dyDescent="0.4">
      <c r="A67" s="57" t="s">
        <v>207</v>
      </c>
      <c r="D67" s="61">
        <v>32</v>
      </c>
      <c r="G67" s="60">
        <f t="shared" si="20"/>
        <v>14.862</v>
      </c>
      <c r="K67" s="60">
        <f t="shared" si="21"/>
        <v>20.448</v>
      </c>
      <c r="L67" s="60">
        <f t="shared" si="22"/>
        <v>24.48</v>
      </c>
      <c r="M67" s="60">
        <f t="shared" si="23"/>
        <v>28.849999999999998</v>
      </c>
    </row>
    <row r="68" spans="1:13" ht="15" thickBot="1" x14ac:dyDescent="0.4">
      <c r="A68" s="57" t="s">
        <v>63</v>
      </c>
      <c r="D68" s="63">
        <v>13</v>
      </c>
      <c r="G68" s="60">
        <f t="shared" si="20"/>
        <v>13.931000000000001</v>
      </c>
      <c r="K68" s="60">
        <f t="shared" si="21"/>
        <v>16.724</v>
      </c>
      <c r="L68" s="60">
        <f t="shared" si="22"/>
        <v>20.490000000000002</v>
      </c>
      <c r="M68" s="60">
        <f t="shared" si="23"/>
        <v>22.675000000000001</v>
      </c>
    </row>
    <row r="69" spans="1:13" ht="15" thickBot="1" x14ac:dyDescent="0.4">
      <c r="A69" s="58" t="s">
        <v>172</v>
      </c>
      <c r="D69" s="62">
        <v>4</v>
      </c>
      <c r="G69" s="65">
        <f t="shared" si="20"/>
        <v>13.49</v>
      </c>
      <c r="K69" s="65">
        <f t="shared" si="21"/>
        <v>14.96</v>
      </c>
      <c r="L69" s="60">
        <f t="shared" si="22"/>
        <v>18.600000000000001</v>
      </c>
      <c r="M69" s="60">
        <f t="shared" si="23"/>
        <v>19.75</v>
      </c>
    </row>
    <row r="70" spans="1:13" ht="15" thickBot="1" x14ac:dyDescent="0.4">
      <c r="A70" s="54"/>
    </row>
    <row r="71" spans="1:13" ht="15" thickBot="1" x14ac:dyDescent="0.4">
      <c r="A71" s="56" t="s">
        <v>156</v>
      </c>
      <c r="D71" s="60">
        <v>22</v>
      </c>
      <c r="E71" s="65">
        <v>7</v>
      </c>
      <c r="G71" s="60">
        <f>(D71*G$6)+G$11+(E$71*G$5)+G$13</f>
        <v>12.420999999999999</v>
      </c>
      <c r="K71" s="60">
        <f>(D71*K$6)+K$11+(E$71*K$5)+K$13</f>
        <v>16.684000000000001</v>
      </c>
      <c r="L71" s="60">
        <f>(D71*L$6)+L$11+(E$71*L$5)+L$13</f>
        <v>19.59</v>
      </c>
      <c r="M71" s="60">
        <f>(D71*M$6)+M$11+(E$71*M$5)+M$13</f>
        <v>22.924999999999997</v>
      </c>
    </row>
    <row r="72" spans="1:13" ht="15" thickBot="1" x14ac:dyDescent="0.4">
      <c r="A72" s="57" t="s">
        <v>188</v>
      </c>
      <c r="D72" s="61">
        <v>19</v>
      </c>
      <c r="G72" s="60">
        <f>(D72*G$6)+G$11+(E$71*G$5)+G$13</f>
        <v>12.274000000000001</v>
      </c>
      <c r="K72" s="60">
        <f>(D72*K$6)+K$11+(E$71*K$5)+K$13</f>
        <v>16.096</v>
      </c>
      <c r="L72" s="60">
        <f t="shared" ref="L72:L75" si="24">(D72*L$6)+L$11+(E$71*L$5)+L$13</f>
        <v>18.96</v>
      </c>
      <c r="M72" s="60">
        <f t="shared" ref="M72:M75" si="25">(D72*M$6)+M$11+(E$71*M$5)+M$13</f>
        <v>21.95</v>
      </c>
    </row>
    <row r="73" spans="1:13" ht="15" thickBot="1" x14ac:dyDescent="0.4">
      <c r="A73" s="57" t="s">
        <v>74</v>
      </c>
      <c r="D73" s="61">
        <v>15</v>
      </c>
      <c r="G73" s="60">
        <f>(D73*G$6)+G$11+(E$71*G$5)+G$13</f>
        <v>12.077999999999999</v>
      </c>
      <c r="K73" s="60">
        <f>(D73*K$6)+K$11+(E$71*K$5)+K$13</f>
        <v>15.311999999999999</v>
      </c>
      <c r="L73" s="60">
        <f t="shared" si="24"/>
        <v>18.12</v>
      </c>
      <c r="M73" s="60">
        <f t="shared" si="25"/>
        <v>20.65</v>
      </c>
    </row>
    <row r="74" spans="1:13" ht="15" thickBot="1" x14ac:dyDescent="0.4">
      <c r="A74" s="57" t="s">
        <v>75</v>
      </c>
      <c r="D74" s="61">
        <v>2</v>
      </c>
      <c r="G74" s="60">
        <f>(D74*G$6)+G$11+(E$71*G$5)+G$13</f>
        <v>11.441000000000001</v>
      </c>
      <c r="K74" s="60">
        <f>(D74*K$6)+K$11+(E$71*K$5)+K$13</f>
        <v>12.763999999999999</v>
      </c>
      <c r="L74" s="60">
        <f t="shared" si="24"/>
        <v>15.39</v>
      </c>
      <c r="M74" s="60">
        <f t="shared" si="25"/>
        <v>16.425000000000001</v>
      </c>
    </row>
    <row r="75" spans="1:13" ht="15" thickBot="1" x14ac:dyDescent="0.4">
      <c r="A75" s="58" t="s">
        <v>171</v>
      </c>
      <c r="D75" s="62">
        <v>17</v>
      </c>
      <c r="G75" s="65">
        <f>(D75*G$6)+G$11+(E$71*G$5)+G$13</f>
        <v>12.176</v>
      </c>
      <c r="K75" s="65">
        <f>(D75*K$6)+K$11+(E$71*K$5)+K$13</f>
        <v>15.704000000000001</v>
      </c>
      <c r="L75" s="60">
        <f t="shared" si="24"/>
        <v>18.54</v>
      </c>
      <c r="M75" s="60">
        <f t="shared" si="25"/>
        <v>21.299999999999997</v>
      </c>
    </row>
    <row r="76" spans="1:13" ht="15" thickBot="1" x14ac:dyDescent="0.4">
      <c r="A76" s="54"/>
    </row>
    <row r="77" spans="1:13" ht="15" thickBot="1" x14ac:dyDescent="0.4">
      <c r="A77" s="56" t="s">
        <v>157</v>
      </c>
      <c r="D77" s="60">
        <v>22</v>
      </c>
      <c r="E77" s="65">
        <v>7</v>
      </c>
      <c r="G77" s="60">
        <f>(D25*G$6)+G$11+(E$25*G$5)+G$13</f>
        <v>12.420999999999999</v>
      </c>
      <c r="K77" s="60">
        <f>(D77*K$6)+K$11+(E$77*K$5)+K$13</f>
        <v>16.684000000000001</v>
      </c>
      <c r="L77" s="60">
        <f>(D77*L$6)+L$11+(E$77*L$5)+L$13</f>
        <v>19.59</v>
      </c>
      <c r="M77" s="60">
        <f>(D77*M$6)+M$11+(E$77*M$5)+M$13</f>
        <v>22.924999999999997</v>
      </c>
    </row>
    <row r="78" spans="1:13" ht="15" thickBot="1" x14ac:dyDescent="0.4">
      <c r="A78" s="57" t="s">
        <v>189</v>
      </c>
      <c r="D78" s="61">
        <v>15</v>
      </c>
      <c r="G78" s="60">
        <f>(D26*G$6)+G$11+(E$25*G$5)+G$13</f>
        <v>12.077999999999999</v>
      </c>
      <c r="K78" s="60">
        <f>(D78*K$6)+K$11+(E$77*K$5)+K$13</f>
        <v>15.311999999999999</v>
      </c>
      <c r="L78" s="60">
        <f t="shared" ref="L78:L81" si="26">(D78*L$6)+L$11+(E$77*L$5)+L$13</f>
        <v>18.12</v>
      </c>
      <c r="M78" s="60">
        <f t="shared" ref="M78:M81" si="27">(D78*M$6)+M$11+(E$77*M$5)+M$13</f>
        <v>20.65</v>
      </c>
    </row>
    <row r="79" spans="1:13" ht="15" thickBot="1" x14ac:dyDescent="0.4">
      <c r="A79" s="57" t="s">
        <v>73</v>
      </c>
      <c r="D79" s="61">
        <v>15</v>
      </c>
      <c r="G79" s="60">
        <f>(D27*G$6)+G$11+(E$25*G$5)+G$13</f>
        <v>12.077999999999999</v>
      </c>
      <c r="K79" s="60">
        <f>(D79*K$6)+K$11+(E$77*K$5)+K$13</f>
        <v>15.311999999999999</v>
      </c>
      <c r="L79" s="60">
        <f t="shared" si="26"/>
        <v>18.12</v>
      </c>
      <c r="M79" s="60">
        <f t="shared" si="27"/>
        <v>20.65</v>
      </c>
    </row>
    <row r="80" spans="1:13" ht="15" thickBot="1" x14ac:dyDescent="0.4">
      <c r="A80" s="57" t="s">
        <v>72</v>
      </c>
      <c r="D80" s="61">
        <v>2</v>
      </c>
      <c r="G80" s="60">
        <f>(D28*G$6)+G$11+(E$25*G$5)+G$13</f>
        <v>11.441000000000001</v>
      </c>
      <c r="K80" s="60">
        <f>(D80*K$6)+K$11+(E$77*K$5)+K$13</f>
        <v>12.763999999999999</v>
      </c>
      <c r="L80" s="60">
        <f t="shared" si="26"/>
        <v>15.39</v>
      </c>
      <c r="M80" s="60">
        <f t="shared" si="27"/>
        <v>16.425000000000001</v>
      </c>
    </row>
    <row r="81" spans="1:13" ht="15" thickBot="1" x14ac:dyDescent="0.4">
      <c r="A81" s="58" t="s">
        <v>170</v>
      </c>
      <c r="D81" s="62">
        <v>17</v>
      </c>
      <c r="G81" s="65">
        <f>(D29*G$6)+G$11+(E$25*G$5)+G$13</f>
        <v>12.176</v>
      </c>
      <c r="K81" s="65">
        <f>(D81*K$6)+K$11+(E$77*K$5)+K$13</f>
        <v>15.704000000000001</v>
      </c>
      <c r="L81" s="60">
        <f t="shared" si="26"/>
        <v>18.54</v>
      </c>
      <c r="M81" s="60">
        <f t="shared" si="27"/>
        <v>21.299999999999997</v>
      </c>
    </row>
    <row r="82" spans="1:13" ht="15" thickBot="1" x14ac:dyDescent="0.4">
      <c r="A82" s="54"/>
    </row>
    <row r="83" spans="1:13" ht="15" thickBot="1" x14ac:dyDescent="0.4">
      <c r="A83" s="56" t="s">
        <v>158</v>
      </c>
      <c r="D83" s="60">
        <v>14</v>
      </c>
      <c r="E83" s="65">
        <v>6</v>
      </c>
      <c r="G83" s="60">
        <f t="shared" ref="G83:G88" si="28">(D83*G$6)+G$12+(E$83*G$5)+G$13</f>
        <v>13.98</v>
      </c>
      <c r="K83" s="60">
        <f t="shared" ref="K83:K88" si="29">(D83*K$6)+K$12+(E$83*K$5)+K$13</f>
        <v>16.920000000000002</v>
      </c>
      <c r="L83" s="60">
        <f>(D83*L$6)+L$12+(E$83*L$5)+L$13</f>
        <v>20.700000000000003</v>
      </c>
      <c r="M83" s="60">
        <f>(D83*M$6)+M$12+(E$83*M$5)+M$13</f>
        <v>23</v>
      </c>
    </row>
    <row r="84" spans="1:13" ht="15" thickBot="1" x14ac:dyDescent="0.4">
      <c r="A84" s="57" t="s">
        <v>190</v>
      </c>
      <c r="D84" s="61">
        <v>32</v>
      </c>
      <c r="G84" s="60">
        <f t="shared" si="28"/>
        <v>14.862</v>
      </c>
      <c r="K84" s="60">
        <f t="shared" si="29"/>
        <v>20.448</v>
      </c>
      <c r="L84" s="60">
        <f t="shared" ref="L84:L88" si="30">(D84*L$6)+L$12+(E$83*L$5)+L$13</f>
        <v>24.48</v>
      </c>
      <c r="M84" s="60">
        <f t="shared" ref="M84:M88" si="31">(D84*M$6)+M$12+(E$83*M$5)+M$13</f>
        <v>28.849999999999998</v>
      </c>
    </row>
    <row r="85" spans="1:13" ht="15" thickBot="1" x14ac:dyDescent="0.4">
      <c r="A85" s="57" t="s">
        <v>71</v>
      </c>
      <c r="B85" s="54"/>
      <c r="C85" s="54"/>
      <c r="D85" s="61">
        <v>13</v>
      </c>
      <c r="E85" s="54"/>
      <c r="F85" s="54"/>
      <c r="G85" s="60">
        <f t="shared" si="28"/>
        <v>13.931000000000001</v>
      </c>
      <c r="H85" s="54"/>
      <c r="I85" s="54"/>
      <c r="J85" s="54"/>
      <c r="K85" s="60">
        <f t="shared" si="29"/>
        <v>16.724</v>
      </c>
      <c r="L85" s="60">
        <f t="shared" si="30"/>
        <v>20.490000000000002</v>
      </c>
      <c r="M85" s="60">
        <f t="shared" si="31"/>
        <v>22.675000000000001</v>
      </c>
    </row>
    <row r="86" spans="1:13" ht="15" thickBot="1" x14ac:dyDescent="0.4">
      <c r="A86" s="57" t="s">
        <v>70</v>
      </c>
      <c r="B86" s="54"/>
      <c r="C86" s="54"/>
      <c r="D86" s="61">
        <v>34</v>
      </c>
      <c r="E86" s="54"/>
      <c r="F86" s="54"/>
      <c r="G86" s="60">
        <f t="shared" si="28"/>
        <v>14.96</v>
      </c>
      <c r="H86" s="54"/>
      <c r="I86" s="54"/>
      <c r="J86" s="54"/>
      <c r="K86" s="60">
        <f t="shared" si="29"/>
        <v>20.840000000000003</v>
      </c>
      <c r="L86" s="60">
        <f t="shared" si="30"/>
        <v>24.900000000000002</v>
      </c>
      <c r="M86" s="60">
        <f t="shared" si="31"/>
        <v>29.5</v>
      </c>
    </row>
    <row r="87" spans="1:13" ht="15" thickBot="1" x14ac:dyDescent="0.4">
      <c r="A87" s="57" t="s">
        <v>67</v>
      </c>
      <c r="B87" s="54"/>
      <c r="C87" s="54"/>
      <c r="D87" s="63">
        <v>13</v>
      </c>
      <c r="E87" s="54"/>
      <c r="F87" s="54"/>
      <c r="G87" s="60">
        <f t="shared" si="28"/>
        <v>13.931000000000001</v>
      </c>
      <c r="H87" s="54"/>
      <c r="I87" s="54"/>
      <c r="J87" s="54"/>
      <c r="K87" s="60">
        <f t="shared" si="29"/>
        <v>16.724</v>
      </c>
      <c r="L87" s="60">
        <f t="shared" si="30"/>
        <v>20.490000000000002</v>
      </c>
      <c r="M87" s="60">
        <f t="shared" si="31"/>
        <v>22.675000000000001</v>
      </c>
    </row>
    <row r="88" spans="1:13" ht="15" thickBot="1" x14ac:dyDescent="0.4">
      <c r="A88" s="58" t="s">
        <v>169</v>
      </c>
      <c r="B88" s="54"/>
      <c r="C88" s="54"/>
      <c r="D88" s="62">
        <v>4</v>
      </c>
      <c r="E88" s="54"/>
      <c r="F88" s="54"/>
      <c r="G88" s="65">
        <f t="shared" si="28"/>
        <v>13.49</v>
      </c>
      <c r="H88" s="54"/>
      <c r="I88" s="54"/>
      <c r="J88" s="54"/>
      <c r="K88" s="65">
        <f t="shared" si="29"/>
        <v>14.96</v>
      </c>
      <c r="L88" s="60">
        <f t="shared" si="30"/>
        <v>18.600000000000001</v>
      </c>
      <c r="M88" s="60">
        <f t="shared" si="31"/>
        <v>19.75</v>
      </c>
    </row>
    <row r="89" spans="1:13" ht="15" thickBot="1" x14ac:dyDescent="0.4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3" ht="15" thickBot="1" x14ac:dyDescent="0.4">
      <c r="A90" s="56" t="s">
        <v>159</v>
      </c>
      <c r="B90" s="54"/>
      <c r="C90" s="54"/>
      <c r="D90" s="60">
        <v>14</v>
      </c>
      <c r="E90" s="65">
        <v>6</v>
      </c>
      <c r="F90" s="54"/>
      <c r="G90" s="60">
        <f t="shared" ref="G90:G95" si="32">(D90*G$6)+G$12+(E$90*G$5)+G$13</f>
        <v>13.98</v>
      </c>
      <c r="H90" s="54"/>
      <c r="I90" s="54"/>
      <c r="J90" s="54"/>
      <c r="K90" s="60">
        <f t="shared" ref="K90:K95" si="33">(D90*K$6)+K$12+(E$90*K$5)+K$13</f>
        <v>16.920000000000002</v>
      </c>
      <c r="L90" s="60">
        <f>(D90*L$6)+L$12+(E$90*L$5)+L$13</f>
        <v>20.700000000000003</v>
      </c>
      <c r="M90" s="60">
        <f>(D90*M$6)+M$12+(E$90*M$5)+M$13</f>
        <v>23</v>
      </c>
    </row>
    <row r="91" spans="1:13" ht="15" thickBot="1" x14ac:dyDescent="0.4">
      <c r="A91" s="57" t="s">
        <v>191</v>
      </c>
      <c r="B91" s="54"/>
      <c r="C91" s="54"/>
      <c r="D91" s="61">
        <v>32</v>
      </c>
      <c r="E91" s="54"/>
      <c r="F91" s="54"/>
      <c r="G91" s="60">
        <f t="shared" si="32"/>
        <v>14.862</v>
      </c>
      <c r="H91" s="54"/>
      <c r="I91" s="54"/>
      <c r="J91" s="54"/>
      <c r="K91" s="60">
        <f t="shared" si="33"/>
        <v>20.448</v>
      </c>
      <c r="L91" s="60">
        <f t="shared" ref="L91:L95" si="34">(D91*L$6)+L$12+(E$90*L$5)+L$13</f>
        <v>24.48</v>
      </c>
      <c r="M91" s="60">
        <f t="shared" ref="M91:M95" si="35">(D91*M$6)+M$12+(E$90*M$5)+M$13</f>
        <v>28.849999999999998</v>
      </c>
    </row>
    <row r="92" spans="1:13" s="54" customFormat="1" ht="15" thickBot="1" x14ac:dyDescent="0.4">
      <c r="A92" s="57" t="s">
        <v>69</v>
      </c>
      <c r="D92" s="61">
        <v>13</v>
      </c>
      <c r="G92" s="60">
        <f t="shared" si="32"/>
        <v>13.931000000000001</v>
      </c>
      <c r="K92" s="60">
        <f t="shared" si="33"/>
        <v>16.724</v>
      </c>
      <c r="L92" s="60">
        <f t="shared" si="34"/>
        <v>20.490000000000002</v>
      </c>
      <c r="M92" s="60">
        <f t="shared" si="35"/>
        <v>22.675000000000001</v>
      </c>
    </row>
    <row r="93" spans="1:13" s="54" customFormat="1" ht="15" thickBot="1" x14ac:dyDescent="0.4">
      <c r="A93" s="57" t="s">
        <v>68</v>
      </c>
      <c r="D93" s="61">
        <v>32</v>
      </c>
      <c r="G93" s="60">
        <f t="shared" si="32"/>
        <v>14.862</v>
      </c>
      <c r="K93" s="60">
        <f t="shared" si="33"/>
        <v>20.448</v>
      </c>
      <c r="L93" s="60">
        <f t="shared" si="34"/>
        <v>24.48</v>
      </c>
      <c r="M93" s="60">
        <f t="shared" si="35"/>
        <v>28.849999999999998</v>
      </c>
    </row>
    <row r="94" spans="1:13" s="54" customFormat="1" ht="15" thickBot="1" x14ac:dyDescent="0.4">
      <c r="A94" s="57" t="s">
        <v>67</v>
      </c>
      <c r="D94" s="63">
        <v>13</v>
      </c>
      <c r="G94" s="60">
        <f t="shared" si="32"/>
        <v>13.931000000000001</v>
      </c>
      <c r="K94" s="60">
        <f t="shared" si="33"/>
        <v>16.724</v>
      </c>
      <c r="L94" s="60">
        <f t="shared" si="34"/>
        <v>20.490000000000002</v>
      </c>
      <c r="M94" s="60">
        <f t="shared" si="35"/>
        <v>22.675000000000001</v>
      </c>
    </row>
    <row r="95" spans="1:13" s="54" customFormat="1" ht="15" thickBot="1" x14ac:dyDescent="0.4">
      <c r="A95" s="58" t="s">
        <v>168</v>
      </c>
      <c r="D95" s="62">
        <v>4</v>
      </c>
      <c r="G95" s="65">
        <f t="shared" si="32"/>
        <v>13.49</v>
      </c>
      <c r="K95" s="65">
        <f t="shared" si="33"/>
        <v>14.96</v>
      </c>
      <c r="L95" s="60">
        <f t="shared" si="34"/>
        <v>18.600000000000001</v>
      </c>
      <c r="M95" s="60">
        <f t="shared" si="35"/>
        <v>19.75</v>
      </c>
    </row>
    <row r="96" spans="1:13" s="54" customFormat="1" ht="15" thickBot="1" x14ac:dyDescent="0.4"/>
    <row r="97" spans="1:13" s="54" customFormat="1" ht="15" thickBot="1" x14ac:dyDescent="0.4">
      <c r="A97" s="56" t="s">
        <v>160</v>
      </c>
      <c r="D97" s="60">
        <v>22</v>
      </c>
      <c r="E97" s="65">
        <v>7</v>
      </c>
      <c r="G97" s="60">
        <f>(D97*G$6)+G$11+(E$97*G$5)+G$13</f>
        <v>12.420999999999999</v>
      </c>
      <c r="K97" s="60">
        <f>(D97*K$6)+K$11+(E$97*K$5)+K$13</f>
        <v>16.684000000000001</v>
      </c>
      <c r="L97" s="60">
        <f>(D97*L$6)+L$11+(E$97*L$5)+L$13</f>
        <v>19.59</v>
      </c>
      <c r="M97" s="60">
        <f>(D97*M$6)+M$11+(E$97*M$5)+M$13</f>
        <v>22.924999999999997</v>
      </c>
    </row>
    <row r="98" spans="1:13" s="54" customFormat="1" ht="15" thickBot="1" x14ac:dyDescent="0.4">
      <c r="A98" s="57" t="s">
        <v>192</v>
      </c>
      <c r="D98" s="61">
        <v>15</v>
      </c>
      <c r="G98" s="60">
        <f>(D98*G$6)+G$11+(E$97*G$5)+G$13</f>
        <v>12.077999999999999</v>
      </c>
      <c r="K98" s="60">
        <f>(D98*K$6)+K$11+(E$97*K$5)+K$13</f>
        <v>15.311999999999999</v>
      </c>
      <c r="L98" s="60">
        <f t="shared" ref="L98:L101" si="36">(D98*L$6)+L$11+(E$97*L$5)+L$13</f>
        <v>18.12</v>
      </c>
      <c r="M98" s="60">
        <f t="shared" ref="M98:M101" si="37">(D98*M$6)+M$11+(E$97*M$5)+M$13</f>
        <v>20.65</v>
      </c>
    </row>
    <row r="99" spans="1:13" s="54" customFormat="1" ht="15" thickBot="1" x14ac:dyDescent="0.4">
      <c r="A99" s="57" t="s">
        <v>79</v>
      </c>
      <c r="D99" s="61">
        <v>15</v>
      </c>
      <c r="G99" s="60">
        <f>(D99*G$6)+G$11+(E$97*G$5)+G$13</f>
        <v>12.077999999999999</v>
      </c>
      <c r="K99" s="60">
        <f>(D99*K$6)+K$11+(E$97*K$5)+K$13</f>
        <v>15.311999999999999</v>
      </c>
      <c r="L99" s="60">
        <f t="shared" si="36"/>
        <v>18.12</v>
      </c>
      <c r="M99" s="60">
        <f t="shared" si="37"/>
        <v>20.65</v>
      </c>
    </row>
    <row r="100" spans="1:13" s="54" customFormat="1" ht="15" thickBot="1" x14ac:dyDescent="0.4">
      <c r="A100" s="57" t="s">
        <v>80</v>
      </c>
      <c r="D100" s="61">
        <v>2</v>
      </c>
      <c r="G100" s="60">
        <f>(D100*G$6)+G$11+(E$97*G$5)+G$13</f>
        <v>11.441000000000001</v>
      </c>
      <c r="K100" s="60">
        <f>(D100*K$6)+K$11+(E$97*K$5)+K$13</f>
        <v>12.763999999999999</v>
      </c>
      <c r="L100" s="60">
        <f t="shared" si="36"/>
        <v>15.39</v>
      </c>
      <c r="M100" s="60">
        <f t="shared" si="37"/>
        <v>16.425000000000001</v>
      </c>
    </row>
    <row r="101" spans="1:13" s="54" customFormat="1" ht="15" thickBot="1" x14ac:dyDescent="0.4">
      <c r="A101" s="58" t="s">
        <v>167</v>
      </c>
      <c r="D101" s="62">
        <v>17</v>
      </c>
      <c r="G101" s="65">
        <f>(D101*G$6)+G$11+(E$97*G$5)+G$13</f>
        <v>12.176</v>
      </c>
      <c r="K101" s="60">
        <f>(D101*K$6)+K$11+(E$97*K$5)+K$13</f>
        <v>15.704000000000001</v>
      </c>
      <c r="L101" s="60">
        <f t="shared" si="36"/>
        <v>18.54</v>
      </c>
      <c r="M101" s="60">
        <f t="shared" si="37"/>
        <v>21.299999999999997</v>
      </c>
    </row>
    <row r="102" spans="1:13" s="54" customFormat="1" ht="15" thickBot="1" x14ac:dyDescent="0.4"/>
    <row r="103" spans="1:13" s="54" customFormat="1" ht="15" thickBot="1" x14ac:dyDescent="0.4">
      <c r="A103" s="56" t="s">
        <v>161</v>
      </c>
      <c r="D103" s="60">
        <v>22</v>
      </c>
      <c r="E103" s="65">
        <v>7</v>
      </c>
      <c r="G103" s="60">
        <f>(D103*G$6)+G$11+(E$103*G$5)+G$13</f>
        <v>12.420999999999999</v>
      </c>
      <c r="K103" s="60">
        <f>(D103*K$6)+K$11+(E$103*K$5)+K$13</f>
        <v>16.684000000000001</v>
      </c>
      <c r="L103" s="60">
        <f>(D103*L$6)+L$11+(E$103*L$5)+L$13</f>
        <v>19.59</v>
      </c>
      <c r="M103" s="60">
        <f>(D103*M$6)+M$11+(E$103*M$5)+M$13</f>
        <v>22.924999999999997</v>
      </c>
    </row>
    <row r="104" spans="1:13" s="54" customFormat="1" ht="15" thickBot="1" x14ac:dyDescent="0.4">
      <c r="A104" s="57" t="s">
        <v>193</v>
      </c>
      <c r="D104" s="61">
        <v>15</v>
      </c>
      <c r="G104" s="60">
        <f>(D104*G$6)+G$11+(E$103*G$5)+G$13</f>
        <v>12.077999999999999</v>
      </c>
      <c r="K104" s="60">
        <f>(D104*K$6)+K$11+(E$103*K$5)+K$13</f>
        <v>15.311999999999999</v>
      </c>
      <c r="L104" s="60">
        <f t="shared" ref="L104:L107" si="38">(D104*L$6)+L$11+(E$103*L$5)+L$13</f>
        <v>18.12</v>
      </c>
      <c r="M104" s="60">
        <f t="shared" ref="M104:M107" si="39">(D104*M$6)+M$11+(E$103*M$5)+M$13</f>
        <v>20.65</v>
      </c>
    </row>
    <row r="105" spans="1:13" s="54" customFormat="1" ht="15" thickBot="1" x14ac:dyDescent="0.4">
      <c r="A105" s="57" t="s">
        <v>81</v>
      </c>
      <c r="D105" s="61">
        <v>15</v>
      </c>
      <c r="G105" s="60">
        <f>(D105*G$6)+G$11+(E$103*G$5)+G$13</f>
        <v>12.077999999999999</v>
      </c>
      <c r="K105" s="60">
        <f>(D105*K$6)+K$11+(E$103*K$5)+K$13</f>
        <v>15.311999999999999</v>
      </c>
      <c r="L105" s="60">
        <f t="shared" si="38"/>
        <v>18.12</v>
      </c>
      <c r="M105" s="60">
        <f t="shared" si="39"/>
        <v>20.65</v>
      </c>
    </row>
    <row r="106" spans="1:13" s="54" customFormat="1" ht="15" thickBot="1" x14ac:dyDescent="0.4">
      <c r="A106" s="57" t="s">
        <v>82</v>
      </c>
      <c r="D106" s="61">
        <v>2</v>
      </c>
      <c r="G106" s="60">
        <f>(D106*G$6)+G$11+(E$103*G$5)+G$13</f>
        <v>11.441000000000001</v>
      </c>
      <c r="K106" s="60">
        <f>(D106*K$6)+K$11+(E$103*K$5)+K$13</f>
        <v>12.763999999999999</v>
      </c>
      <c r="L106" s="60">
        <f t="shared" si="38"/>
        <v>15.39</v>
      </c>
      <c r="M106" s="60">
        <f t="shared" si="39"/>
        <v>16.425000000000001</v>
      </c>
    </row>
    <row r="107" spans="1:13" s="54" customFormat="1" ht="15" thickBot="1" x14ac:dyDescent="0.4">
      <c r="A107" s="58" t="s">
        <v>166</v>
      </c>
      <c r="D107" s="62">
        <v>17</v>
      </c>
      <c r="G107" s="65">
        <f>(D107*G$6)+G$11+(E$103*G$5)+G$13</f>
        <v>12.176</v>
      </c>
      <c r="K107" s="65">
        <f>(D107*K$6)+K$11+(E$103*K$5)+K$13</f>
        <v>15.704000000000001</v>
      </c>
      <c r="L107" s="60">
        <f t="shared" si="38"/>
        <v>18.54</v>
      </c>
      <c r="M107" s="60">
        <f t="shared" si="39"/>
        <v>21.299999999999997</v>
      </c>
    </row>
    <row r="108" spans="1:13" s="54" customFormat="1" ht="15" thickBot="1" x14ac:dyDescent="0.4"/>
    <row r="109" spans="1:13" s="54" customFormat="1" ht="15" thickBot="1" x14ac:dyDescent="0.4">
      <c r="A109" s="56" t="s">
        <v>162</v>
      </c>
      <c r="D109" s="60">
        <v>14</v>
      </c>
      <c r="E109" s="65">
        <v>6</v>
      </c>
      <c r="G109" s="60">
        <f t="shared" ref="G109:G114" si="40">(D109*G$6)+G$12+(E$109*G$5)+G$13</f>
        <v>13.98</v>
      </c>
      <c r="K109" s="60">
        <f t="shared" ref="K109:K114" si="41">(D109*K$6)+K$12+(E$109*K$5)+K$13</f>
        <v>16.920000000000002</v>
      </c>
      <c r="L109" s="60">
        <f>(D109*L$6)+L$12+(E$109*L$5)+L$13</f>
        <v>20.700000000000003</v>
      </c>
      <c r="M109" s="60">
        <f>(D109*M$6)+M$12+(E$109*M$5)+M$13</f>
        <v>23</v>
      </c>
    </row>
    <row r="110" spans="1:13" s="54" customFormat="1" ht="15" thickBot="1" x14ac:dyDescent="0.4">
      <c r="A110" s="57" t="s">
        <v>194</v>
      </c>
      <c r="D110" s="61">
        <v>32</v>
      </c>
      <c r="G110" s="60">
        <f t="shared" si="40"/>
        <v>14.862</v>
      </c>
      <c r="K110" s="60">
        <f t="shared" si="41"/>
        <v>20.448</v>
      </c>
      <c r="L110" s="60">
        <f t="shared" ref="L110:L114" si="42">(D110*L$6)+L$12+(E$109*L$5)+L$13</f>
        <v>24.48</v>
      </c>
      <c r="M110" s="60">
        <f t="shared" ref="M110:M114" si="43">(D110*M$6)+M$12+(E$109*M$5)+M$13</f>
        <v>28.849999999999998</v>
      </c>
    </row>
    <row r="111" spans="1:13" s="54" customFormat="1" ht="15" thickBot="1" x14ac:dyDescent="0.4">
      <c r="A111" s="57" t="s">
        <v>83</v>
      </c>
      <c r="D111" s="61">
        <v>13</v>
      </c>
      <c r="G111" s="60">
        <f t="shared" si="40"/>
        <v>13.931000000000001</v>
      </c>
      <c r="K111" s="60">
        <f t="shared" si="41"/>
        <v>16.724</v>
      </c>
      <c r="L111" s="60">
        <f t="shared" si="42"/>
        <v>20.490000000000002</v>
      </c>
      <c r="M111" s="60">
        <f t="shared" si="43"/>
        <v>22.675000000000001</v>
      </c>
    </row>
    <row r="112" spans="1:13" s="54" customFormat="1" ht="15" thickBot="1" x14ac:dyDescent="0.4">
      <c r="A112" s="57" t="s">
        <v>84</v>
      </c>
      <c r="D112" s="61">
        <v>34</v>
      </c>
      <c r="G112" s="60">
        <f t="shared" si="40"/>
        <v>14.96</v>
      </c>
      <c r="K112" s="60">
        <f t="shared" si="41"/>
        <v>20.840000000000003</v>
      </c>
      <c r="L112" s="60">
        <f t="shared" si="42"/>
        <v>24.900000000000002</v>
      </c>
      <c r="M112" s="60">
        <f t="shared" si="43"/>
        <v>29.5</v>
      </c>
    </row>
    <row r="113" spans="1:13" s="54" customFormat="1" ht="15" thickBot="1" x14ac:dyDescent="0.4">
      <c r="A113" s="57" t="s">
        <v>85</v>
      </c>
      <c r="D113" s="63">
        <v>13</v>
      </c>
      <c r="G113" s="60">
        <f t="shared" si="40"/>
        <v>13.931000000000001</v>
      </c>
      <c r="K113" s="60">
        <f t="shared" si="41"/>
        <v>16.724</v>
      </c>
      <c r="L113" s="60">
        <f t="shared" si="42"/>
        <v>20.490000000000002</v>
      </c>
      <c r="M113" s="60">
        <f t="shared" si="43"/>
        <v>22.675000000000001</v>
      </c>
    </row>
    <row r="114" spans="1:13" s="54" customFormat="1" ht="15" thickBot="1" x14ac:dyDescent="0.4">
      <c r="A114" s="58" t="s">
        <v>165</v>
      </c>
      <c r="D114" s="70">
        <v>4</v>
      </c>
      <c r="G114" s="65">
        <f t="shared" si="40"/>
        <v>13.49</v>
      </c>
      <c r="K114" s="65">
        <f t="shared" si="41"/>
        <v>14.96</v>
      </c>
      <c r="L114" s="60">
        <f t="shared" si="42"/>
        <v>18.600000000000001</v>
      </c>
      <c r="M114" s="60">
        <f t="shared" si="43"/>
        <v>19.75</v>
      </c>
    </row>
    <row r="115" spans="1:13" s="54" customFormat="1" ht="15" thickBot="1" x14ac:dyDescent="0.4"/>
    <row r="116" spans="1:13" s="54" customFormat="1" ht="15" thickBot="1" x14ac:dyDescent="0.4">
      <c r="A116" s="56" t="s">
        <v>163</v>
      </c>
      <c r="D116" s="60">
        <v>14</v>
      </c>
      <c r="E116" s="65">
        <v>6</v>
      </c>
      <c r="G116" s="60">
        <f t="shared" ref="G116:G121" si="44">(D116*G$6)+G$12+(E$116*G$5)+G$13</f>
        <v>13.98</v>
      </c>
      <c r="K116" s="60">
        <f t="shared" ref="K116:K121" si="45">(D116*K$6)+K$12+(E$116*K$5)+K$13</f>
        <v>16.920000000000002</v>
      </c>
      <c r="L116" s="60">
        <f>(D116*L$6)+L$12+(E$116*L$5)+L$13</f>
        <v>20.700000000000003</v>
      </c>
      <c r="M116" s="60">
        <f>(D116*M$6)+M$12+(E$116*M$5)+M$13</f>
        <v>23</v>
      </c>
    </row>
    <row r="117" spans="1:13" s="54" customFormat="1" ht="15" thickBot="1" x14ac:dyDescent="0.4">
      <c r="A117" s="57" t="s">
        <v>195</v>
      </c>
      <c r="D117" s="61">
        <v>32</v>
      </c>
      <c r="G117" s="60">
        <f t="shared" si="44"/>
        <v>14.862</v>
      </c>
      <c r="K117" s="60">
        <f t="shared" si="45"/>
        <v>20.448</v>
      </c>
      <c r="L117" s="60">
        <f t="shared" ref="L117:L121" si="46">(D117*L$6)+L$12+(E$116*L$5)+L$13</f>
        <v>24.48</v>
      </c>
      <c r="M117" s="60">
        <f t="shared" ref="M117:M121" si="47">(D117*M$6)+M$12+(E$116*M$5)+M$13</f>
        <v>28.849999999999998</v>
      </c>
    </row>
    <row r="118" spans="1:13" s="54" customFormat="1" ht="15" thickBot="1" x14ac:dyDescent="0.4">
      <c r="A118" s="57" t="s">
        <v>86</v>
      </c>
      <c r="D118" s="61">
        <v>13</v>
      </c>
      <c r="G118" s="60">
        <f t="shared" si="44"/>
        <v>13.931000000000001</v>
      </c>
      <c r="K118" s="60">
        <f t="shared" si="45"/>
        <v>16.724</v>
      </c>
      <c r="L118" s="60">
        <f t="shared" si="46"/>
        <v>20.490000000000002</v>
      </c>
      <c r="M118" s="60">
        <f t="shared" si="47"/>
        <v>22.675000000000001</v>
      </c>
    </row>
    <row r="119" spans="1:13" s="54" customFormat="1" ht="15" thickBot="1" x14ac:dyDescent="0.4">
      <c r="A119" s="57" t="s">
        <v>87</v>
      </c>
      <c r="D119" s="61">
        <v>34</v>
      </c>
      <c r="G119" s="60">
        <f t="shared" si="44"/>
        <v>14.96</v>
      </c>
      <c r="K119" s="60">
        <f t="shared" si="45"/>
        <v>20.840000000000003</v>
      </c>
      <c r="L119" s="60">
        <f t="shared" si="46"/>
        <v>24.900000000000002</v>
      </c>
      <c r="M119" s="60">
        <f t="shared" si="47"/>
        <v>29.5</v>
      </c>
    </row>
    <row r="120" spans="1:13" s="54" customFormat="1" ht="15" thickBot="1" x14ac:dyDescent="0.4">
      <c r="A120" s="57" t="s">
        <v>85</v>
      </c>
      <c r="D120" s="63">
        <v>13</v>
      </c>
      <c r="G120" s="60">
        <f t="shared" si="44"/>
        <v>13.931000000000001</v>
      </c>
      <c r="K120" s="60">
        <f t="shared" si="45"/>
        <v>16.724</v>
      </c>
      <c r="L120" s="60">
        <f t="shared" si="46"/>
        <v>20.490000000000002</v>
      </c>
      <c r="M120" s="60">
        <f t="shared" si="47"/>
        <v>22.675000000000001</v>
      </c>
    </row>
    <row r="121" spans="1:13" s="54" customFormat="1" ht="15" thickBot="1" x14ac:dyDescent="0.4">
      <c r="A121" s="58" t="s">
        <v>164</v>
      </c>
      <c r="D121" s="62">
        <v>4</v>
      </c>
      <c r="G121" s="65">
        <f t="shared" si="44"/>
        <v>13.49</v>
      </c>
      <c r="K121" s="65">
        <f t="shared" si="45"/>
        <v>14.96</v>
      </c>
      <c r="L121" s="60">
        <f t="shared" si="46"/>
        <v>18.600000000000001</v>
      </c>
      <c r="M121" s="60">
        <f t="shared" si="47"/>
        <v>19.75</v>
      </c>
    </row>
    <row r="122" spans="1:13" s="54" customFormat="1" ht="15" thickBot="1" x14ac:dyDescent="0.4"/>
    <row r="123" spans="1:13" s="54" customFormat="1" ht="15" thickBot="1" x14ac:dyDescent="0.4">
      <c r="A123" s="56" t="s">
        <v>88</v>
      </c>
      <c r="D123" s="67">
        <v>2</v>
      </c>
      <c r="E123" s="68">
        <v>13</v>
      </c>
      <c r="G123" s="67">
        <f>(D123*G6)+G11+(E123*G5)+G14</f>
        <v>14.735000000000001</v>
      </c>
      <c r="K123" s="89">
        <f>(D123*K$6)+K$12+(E$123*K$5)+K$14</f>
        <v>18.939999999999998</v>
      </c>
      <c r="L123" s="89">
        <f>(D123*L$6)+L$12+(E$123*L$5)+L$14</f>
        <v>23.15</v>
      </c>
      <c r="M123" s="89">
        <f>(D123*M$6)+M$12+(E$123*M$5)+M$14</f>
        <v>24.875</v>
      </c>
    </row>
    <row r="124" spans="1:13" s="54" customFormat="1" ht="15" thickBot="1" x14ac:dyDescent="0.4">
      <c r="A124" s="57" t="s">
        <v>89</v>
      </c>
      <c r="D124" s="69">
        <v>14</v>
      </c>
      <c r="E124" s="68">
        <v>5</v>
      </c>
      <c r="G124" s="69">
        <f>(D124*G6)+G11+(E124*G5)+G14</f>
        <v>14.930999999999999</v>
      </c>
      <c r="K124" s="68">
        <f>(D124*K$6)+K$12+(E$124*K$5)+K$14</f>
        <v>19.724</v>
      </c>
      <c r="L124" s="89">
        <f t="shared" ref="L124:L125" si="48">(D124*L$6)+L$12+(E$123*L$5)+L$14</f>
        <v>25.67</v>
      </c>
      <c r="M124" s="89">
        <f t="shared" ref="M124:M125" si="49">(D124*M$6)+M$12+(E$123*M$5)+M$14</f>
        <v>28.775000000000002</v>
      </c>
    </row>
    <row r="125" spans="1:13" s="54" customFormat="1" ht="15" thickBot="1" x14ac:dyDescent="0.4">
      <c r="A125" s="58" t="s">
        <v>90</v>
      </c>
      <c r="D125" s="70">
        <v>17</v>
      </c>
      <c r="E125" s="71"/>
      <c r="G125" s="70">
        <f>(D125*G6)+G11+(E124*G5)+G14</f>
        <v>15.077999999999999</v>
      </c>
      <c r="K125" s="88">
        <f>(D125*K$6)+K$12+(E$124*K$5)+K$14</f>
        <v>20.312000000000001</v>
      </c>
      <c r="L125" s="68">
        <f t="shared" si="48"/>
        <v>26.3</v>
      </c>
      <c r="M125" s="68">
        <f t="shared" si="49"/>
        <v>29.75</v>
      </c>
    </row>
    <row r="126" spans="1:13" s="54" customFormat="1" x14ac:dyDescent="0.35">
      <c r="B126"/>
      <c r="C126"/>
      <c r="D126"/>
      <c r="E126"/>
      <c r="F126"/>
      <c r="G126"/>
      <c r="H126"/>
      <c r="I126"/>
      <c r="J126"/>
      <c r="K126"/>
      <c r="L126"/>
    </row>
    <row r="127" spans="1:13" s="54" customFormat="1" x14ac:dyDescent="0.35">
      <c r="B127"/>
      <c r="C127"/>
      <c r="D127"/>
      <c r="E127"/>
      <c r="F127"/>
      <c r="G127"/>
      <c r="H127"/>
      <c r="I127"/>
      <c r="J127"/>
      <c r="K127"/>
      <c r="L127"/>
    </row>
    <row r="128" spans="1:13" s="54" customForma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4" customFormat="1" x14ac:dyDescent="0.35">
      <c r="A129" s="66" t="s">
        <v>10</v>
      </c>
      <c r="B129"/>
      <c r="C129"/>
      <c r="D129" s="23" t="s">
        <v>8</v>
      </c>
      <c r="E129" s="23" t="s">
        <v>9</v>
      </c>
      <c r="F129"/>
      <c r="G129"/>
      <c r="H129"/>
      <c r="I129"/>
      <c r="J129"/>
      <c r="K129"/>
      <c r="L129"/>
    </row>
    <row r="130" spans="1:13" s="54" customFormat="1" x14ac:dyDescent="0.35">
      <c r="A130" s="27" t="s">
        <v>13</v>
      </c>
      <c r="B130"/>
      <c r="C130"/>
      <c r="D130" s="24">
        <v>0.6</v>
      </c>
      <c r="E130" s="24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4" customFormat="1" x14ac:dyDescent="0.35">
      <c r="A131" s="28" t="s">
        <v>20</v>
      </c>
      <c r="B131" s="22" t="s">
        <v>36</v>
      </c>
      <c r="C131"/>
      <c r="D131" s="24">
        <v>0.5</v>
      </c>
      <c r="E131" s="24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4" customFormat="1" x14ac:dyDescent="0.35">
      <c r="A132" s="25"/>
      <c r="B132" s="22" t="s">
        <v>37</v>
      </c>
      <c r="C132"/>
      <c r="D132" s="24">
        <v>0.5</v>
      </c>
      <c r="E132" s="24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5">
      <c r="A133" s="38" t="s">
        <v>35</v>
      </c>
      <c r="B133" s="37" t="s">
        <v>38</v>
      </c>
      <c r="D133" s="24">
        <v>0.5</v>
      </c>
      <c r="E133" s="24">
        <v>0.5</v>
      </c>
      <c r="G133" s="37">
        <v>2.2999999999999998</v>
      </c>
      <c r="H133" s="37">
        <v>2.2999999999999998</v>
      </c>
      <c r="I133" s="37">
        <v>2.2999999999999998</v>
      </c>
      <c r="J133" s="37">
        <v>2.2999999999999998</v>
      </c>
      <c r="K133" s="37">
        <v>2.2999999999999998</v>
      </c>
      <c r="L133" s="37">
        <v>3.4</v>
      </c>
      <c r="M133" s="37">
        <v>3.4</v>
      </c>
    </row>
    <row r="134" spans="1:13" x14ac:dyDescent="0.35">
      <c r="A134" s="39"/>
      <c r="B134" s="37" t="s">
        <v>39</v>
      </c>
      <c r="D134" s="24">
        <v>0.5</v>
      </c>
      <c r="E134" s="24">
        <v>0.5</v>
      </c>
      <c r="G134" s="37">
        <v>16</v>
      </c>
      <c r="H134" s="37">
        <v>16</v>
      </c>
      <c r="I134" s="37">
        <v>16</v>
      </c>
      <c r="J134" s="37">
        <v>16</v>
      </c>
      <c r="K134" s="37">
        <v>16</v>
      </c>
      <c r="L134" s="37">
        <v>16</v>
      </c>
      <c r="M134" s="37">
        <v>16</v>
      </c>
    </row>
    <row r="135" spans="1:13" x14ac:dyDescent="0.35">
      <c r="A135" s="40" t="s">
        <v>40</v>
      </c>
      <c r="B135" s="37" t="s">
        <v>41</v>
      </c>
      <c r="D135" s="24">
        <v>0.5</v>
      </c>
      <c r="E135" s="24">
        <v>0.5</v>
      </c>
      <c r="G135" s="37">
        <v>1.5</v>
      </c>
      <c r="H135" s="37">
        <v>1.5</v>
      </c>
      <c r="I135" s="37">
        <v>1.5</v>
      </c>
      <c r="J135" s="37">
        <v>1.5</v>
      </c>
      <c r="K135" s="37">
        <v>1.5</v>
      </c>
      <c r="L135" s="37">
        <v>1.5</v>
      </c>
      <c r="M135" s="37">
        <v>1.5</v>
      </c>
    </row>
    <row r="136" spans="1:13" x14ac:dyDescent="0.35">
      <c r="A136" s="41"/>
      <c r="B136" s="37" t="s">
        <v>42</v>
      </c>
      <c r="D136" s="24">
        <v>0.5</v>
      </c>
      <c r="E136" s="24">
        <v>0.5</v>
      </c>
      <c r="G136" s="37">
        <v>19</v>
      </c>
      <c r="H136" s="37">
        <v>19</v>
      </c>
      <c r="I136" s="37">
        <v>19</v>
      </c>
      <c r="J136" s="37">
        <v>19</v>
      </c>
      <c r="K136" s="37">
        <v>19</v>
      </c>
      <c r="L136" s="37">
        <v>20</v>
      </c>
      <c r="M136" s="37">
        <v>20</v>
      </c>
    </row>
    <row r="137" spans="1:13" x14ac:dyDescent="0.35">
      <c r="A137" s="40" t="s">
        <v>43</v>
      </c>
      <c r="B137" s="37" t="s">
        <v>44</v>
      </c>
      <c r="D137" s="24">
        <v>0.5</v>
      </c>
      <c r="E137" s="24">
        <v>0.5</v>
      </c>
      <c r="G137" s="37">
        <v>2.5</v>
      </c>
      <c r="H137" s="37">
        <v>2.5</v>
      </c>
      <c r="I137" s="37">
        <v>2.5</v>
      </c>
      <c r="J137" s="37">
        <v>2.5</v>
      </c>
      <c r="K137" s="37">
        <v>2.5</v>
      </c>
      <c r="L137" s="37">
        <v>2.5</v>
      </c>
      <c r="M137" s="37">
        <v>2.5</v>
      </c>
    </row>
    <row r="138" spans="1:13" x14ac:dyDescent="0.35">
      <c r="A138" s="41"/>
      <c r="B138" s="37" t="s">
        <v>45</v>
      </c>
      <c r="D138" s="24">
        <v>0.5</v>
      </c>
      <c r="E138" s="24">
        <v>0.5</v>
      </c>
      <c r="G138" s="37">
        <v>24</v>
      </c>
      <c r="H138" s="37">
        <v>24</v>
      </c>
      <c r="I138" s="37">
        <v>24</v>
      </c>
      <c r="J138" s="37">
        <v>24</v>
      </c>
      <c r="K138" s="37">
        <v>24</v>
      </c>
      <c r="L138" s="37">
        <v>24</v>
      </c>
      <c r="M138" s="37">
        <v>24</v>
      </c>
    </row>
    <row r="139" spans="1:13" x14ac:dyDescent="0.35">
      <c r="A139" s="40" t="s">
        <v>24</v>
      </c>
      <c r="B139" s="37" t="s">
        <v>46</v>
      </c>
      <c r="D139" s="24">
        <v>0.6</v>
      </c>
      <c r="E139" s="24">
        <v>1</v>
      </c>
      <c r="G139" s="37">
        <v>1.4</v>
      </c>
      <c r="H139" s="37">
        <v>1.4</v>
      </c>
      <c r="I139" s="37">
        <v>1.4</v>
      </c>
      <c r="J139" s="37">
        <v>1.4</v>
      </c>
      <c r="K139" s="37">
        <v>1.4</v>
      </c>
      <c r="L139" s="37">
        <v>2.2000000000000002</v>
      </c>
      <c r="M139" s="37">
        <v>2.2000000000000002</v>
      </c>
    </row>
    <row r="140" spans="1:13" x14ac:dyDescent="0.35">
      <c r="A140" s="41"/>
      <c r="B140" s="37" t="s">
        <v>14</v>
      </c>
      <c r="D140" s="24">
        <v>1</v>
      </c>
      <c r="E140" s="24">
        <v>1.4</v>
      </c>
      <c r="G140" s="37">
        <v>15</v>
      </c>
      <c r="H140" s="37">
        <v>15</v>
      </c>
      <c r="I140" s="37">
        <v>15</v>
      </c>
      <c r="J140" s="37">
        <v>15</v>
      </c>
      <c r="K140" s="37">
        <v>15</v>
      </c>
      <c r="L140" s="37">
        <v>15</v>
      </c>
      <c r="M140" s="37">
        <v>15</v>
      </c>
    </row>
    <row r="141" spans="1:13" x14ac:dyDescent="0.35">
      <c r="A141" s="40" t="s">
        <v>27</v>
      </c>
      <c r="B141" s="37" t="s">
        <v>47</v>
      </c>
      <c r="D141" s="24">
        <v>0.4</v>
      </c>
      <c r="E141" s="24">
        <v>0.6</v>
      </c>
      <c r="G141" s="37">
        <v>0.9</v>
      </c>
      <c r="H141" s="37">
        <v>0.9</v>
      </c>
      <c r="I141" s="37">
        <v>0.9</v>
      </c>
      <c r="J141" s="37">
        <v>0.9</v>
      </c>
      <c r="K141" s="37">
        <v>0.9</v>
      </c>
      <c r="L141" s="37">
        <v>2.1</v>
      </c>
      <c r="M141" s="37">
        <v>2.1</v>
      </c>
    </row>
    <row r="142" spans="1:13" x14ac:dyDescent="0.35">
      <c r="A142" s="41"/>
      <c r="B142" s="37" t="s">
        <v>26</v>
      </c>
      <c r="D142" s="24">
        <v>1</v>
      </c>
      <c r="E142" s="24">
        <v>1.4</v>
      </c>
      <c r="G142" s="37">
        <v>20</v>
      </c>
      <c r="H142" s="37">
        <v>20</v>
      </c>
      <c r="I142" s="37">
        <v>20</v>
      </c>
      <c r="J142" s="37">
        <v>20</v>
      </c>
      <c r="K142" s="37">
        <v>20</v>
      </c>
      <c r="L142" s="37">
        <v>20</v>
      </c>
      <c r="M142" s="37">
        <v>20</v>
      </c>
    </row>
    <row r="144" spans="1:13" ht="15" thickBot="1" x14ac:dyDescent="0.4"/>
    <row r="145" spans="1:13" ht="15" thickBot="1" x14ac:dyDescent="0.4">
      <c r="A145" s="12" t="s">
        <v>15</v>
      </c>
      <c r="C145" s="11" t="s">
        <v>18</v>
      </c>
    </row>
    <row r="146" spans="1:13" ht="15" thickBot="1" x14ac:dyDescent="0.4">
      <c r="A146" s="34" t="s">
        <v>29</v>
      </c>
      <c r="C146" s="22">
        <v>3</v>
      </c>
    </row>
    <row r="147" spans="1:13" ht="15" thickBot="1" x14ac:dyDescent="0.4">
      <c r="A147" s="49" t="s">
        <v>58</v>
      </c>
      <c r="B147" s="37" t="s">
        <v>36</v>
      </c>
      <c r="D147" s="32" t="s">
        <v>57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22">
        <v>5</v>
      </c>
    </row>
    <row r="148" spans="1:13" ht="15" thickBot="1" x14ac:dyDescent="0.4">
      <c r="A148" s="50"/>
      <c r="B148" s="37" t="s">
        <v>37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22">
        <v>12</v>
      </c>
    </row>
    <row r="149" spans="1:13" ht="15" thickBot="1" x14ac:dyDescent="0.4">
      <c r="A149" s="34" t="s">
        <v>29</v>
      </c>
      <c r="C149" s="22">
        <v>3</v>
      </c>
      <c r="G149" s="22">
        <f>$C149*G$7</f>
        <v>0.11099999999999999</v>
      </c>
      <c r="H149" s="22">
        <f t="shared" ref="H149:L149" si="50">$C149*H$7</f>
        <v>0.159</v>
      </c>
      <c r="I149" s="22">
        <f t="shared" si="50"/>
        <v>0.24</v>
      </c>
      <c r="J149" s="22">
        <f t="shared" si="50"/>
        <v>0.35699999999999998</v>
      </c>
      <c r="K149" s="22">
        <f t="shared" si="50"/>
        <v>0.498</v>
      </c>
      <c r="L149" s="22">
        <f t="shared" si="50"/>
        <v>0.52499999999999991</v>
      </c>
      <c r="M149" s="22">
        <f>$C149*M$7</f>
        <v>0.82500000000000007</v>
      </c>
    </row>
    <row r="150" spans="1:13" ht="15" thickBot="1" x14ac:dyDescent="0.4">
      <c r="A150" s="49" t="s">
        <v>35</v>
      </c>
      <c r="B150" s="37" t="s">
        <v>38</v>
      </c>
      <c r="D150" s="32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22">
        <v>3.4</v>
      </c>
    </row>
    <row r="151" spans="1:13" ht="15" thickBot="1" x14ac:dyDescent="0.4">
      <c r="A151" s="26"/>
      <c r="B151" s="37" t="s">
        <v>39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22">
        <v>16</v>
      </c>
    </row>
    <row r="152" spans="1:13" ht="15" thickBot="1" x14ac:dyDescent="0.4">
      <c r="A152" s="34" t="s">
        <v>29</v>
      </c>
      <c r="C152" s="22">
        <v>3</v>
      </c>
      <c r="G152" s="22">
        <f>$C152*G$7</f>
        <v>0.11099999999999999</v>
      </c>
      <c r="H152" s="22">
        <f t="shared" ref="H152:L152" si="51">$C152*H$7</f>
        <v>0.159</v>
      </c>
      <c r="I152" s="22">
        <f t="shared" si="51"/>
        <v>0.24</v>
      </c>
      <c r="J152" s="22">
        <f t="shared" si="51"/>
        <v>0.35699999999999998</v>
      </c>
      <c r="K152" s="22">
        <f t="shared" si="51"/>
        <v>0.498</v>
      </c>
      <c r="L152" s="22">
        <f t="shared" si="51"/>
        <v>0.52499999999999991</v>
      </c>
      <c r="M152" s="22">
        <f>$C152*M$7</f>
        <v>0.82500000000000007</v>
      </c>
    </row>
    <row r="153" spans="1:13" ht="15" thickBot="1" x14ac:dyDescent="0.4">
      <c r="A153" s="49" t="s">
        <v>35</v>
      </c>
      <c r="B153" s="37" t="s">
        <v>38</v>
      </c>
      <c r="D153" s="32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22">
        <v>3.4</v>
      </c>
    </row>
    <row r="154" spans="1:13" ht="15" thickBot="1" x14ac:dyDescent="0.4">
      <c r="A154" s="50"/>
      <c r="B154" s="37" t="s">
        <v>39</v>
      </c>
      <c r="D154" s="33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22">
        <v>16</v>
      </c>
    </row>
    <row r="155" spans="1:13" ht="15" thickBot="1" x14ac:dyDescent="0.4">
      <c r="A155" s="34" t="s">
        <v>29</v>
      </c>
      <c r="C155" s="22">
        <v>3</v>
      </c>
      <c r="G155" s="22">
        <f>$C155*G$7</f>
        <v>0.11099999999999999</v>
      </c>
      <c r="H155" s="22">
        <f t="shared" ref="H155:L155" si="52">$C155*H$7</f>
        <v>0.159</v>
      </c>
      <c r="I155" s="22">
        <f t="shared" si="52"/>
        <v>0.24</v>
      </c>
      <c r="J155" s="22">
        <f t="shared" si="52"/>
        <v>0.35699999999999998</v>
      </c>
      <c r="K155" s="22">
        <f t="shared" si="52"/>
        <v>0.498</v>
      </c>
      <c r="L155" s="22">
        <f t="shared" si="52"/>
        <v>0.52499999999999991</v>
      </c>
      <c r="M155" s="22">
        <f>$C155*M$7</f>
        <v>0.82500000000000007</v>
      </c>
    </row>
    <row r="156" spans="1:13" ht="15" thickBot="1" x14ac:dyDescent="0.4">
      <c r="A156" s="49" t="s">
        <v>40</v>
      </c>
      <c r="B156" s="37" t="s">
        <v>41</v>
      </c>
      <c r="D156" s="32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22">
        <v>1.5</v>
      </c>
    </row>
    <row r="157" spans="1:13" ht="15" thickBot="1" x14ac:dyDescent="0.4">
      <c r="A157" s="35"/>
      <c r="B157" s="37" t="s">
        <v>42</v>
      </c>
      <c r="D157" s="33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22">
        <v>20</v>
      </c>
    </row>
    <row r="158" spans="1:13" ht="15" thickBot="1" x14ac:dyDescent="0.4">
      <c r="A158" s="34" t="s">
        <v>29</v>
      </c>
      <c r="C158" s="22">
        <v>3</v>
      </c>
      <c r="G158" s="22">
        <f>$C158*G$7</f>
        <v>0.11099999999999999</v>
      </c>
      <c r="H158" s="22">
        <f t="shared" ref="H158:L158" si="53">$C158*H$7</f>
        <v>0.159</v>
      </c>
      <c r="I158" s="22">
        <f t="shared" si="53"/>
        <v>0.24</v>
      </c>
      <c r="J158" s="22">
        <f t="shared" si="53"/>
        <v>0.35699999999999998</v>
      </c>
      <c r="K158" s="22">
        <f t="shared" si="53"/>
        <v>0.498</v>
      </c>
      <c r="L158" s="22">
        <f t="shared" si="53"/>
        <v>0.52499999999999991</v>
      </c>
      <c r="M158" s="22">
        <f>$C158*M$7</f>
        <v>0.82500000000000007</v>
      </c>
    </row>
    <row r="159" spans="1:13" ht="15" thickBot="1" x14ac:dyDescent="0.4">
      <c r="A159" s="49" t="s">
        <v>43</v>
      </c>
      <c r="B159" s="37" t="s">
        <v>44</v>
      </c>
      <c r="D159" s="32" t="s">
        <v>33</v>
      </c>
      <c r="G159" s="22">
        <v>2.5</v>
      </c>
      <c r="H159" s="22">
        <v>2.5</v>
      </c>
      <c r="I159" s="22">
        <v>2.5</v>
      </c>
      <c r="J159" s="22">
        <v>2.5</v>
      </c>
      <c r="K159" s="22">
        <v>2.5</v>
      </c>
      <c r="L159" s="22">
        <v>2.5</v>
      </c>
      <c r="M159" s="22">
        <v>2.5</v>
      </c>
    </row>
    <row r="160" spans="1:13" ht="15" thickBot="1" x14ac:dyDescent="0.4">
      <c r="A160" s="35"/>
      <c r="B160" s="37" t="s">
        <v>45</v>
      </c>
      <c r="D160" s="33"/>
      <c r="G160" s="22">
        <v>24</v>
      </c>
      <c r="H160" s="22">
        <v>24</v>
      </c>
      <c r="I160" s="22">
        <v>24</v>
      </c>
      <c r="J160" s="22">
        <v>24</v>
      </c>
      <c r="K160" s="22">
        <v>24</v>
      </c>
      <c r="L160" s="22">
        <v>24</v>
      </c>
      <c r="M160" s="22">
        <v>24</v>
      </c>
    </row>
    <row r="161" spans="1:13" ht="15" thickBot="1" x14ac:dyDescent="0.4">
      <c r="A161" s="34" t="s">
        <v>29</v>
      </c>
      <c r="C161" s="22">
        <v>3</v>
      </c>
      <c r="G161" s="22">
        <f>$C161*G$7</f>
        <v>0.11099999999999999</v>
      </c>
      <c r="H161" s="22">
        <f t="shared" ref="H161:L161" si="54">$C161*H$7</f>
        <v>0.159</v>
      </c>
      <c r="I161" s="22">
        <f t="shared" si="54"/>
        <v>0.24</v>
      </c>
      <c r="J161" s="22">
        <f t="shared" si="54"/>
        <v>0.35699999999999998</v>
      </c>
      <c r="K161" s="22">
        <f t="shared" si="54"/>
        <v>0.498</v>
      </c>
      <c r="L161" s="22">
        <f t="shared" si="54"/>
        <v>0.52499999999999991</v>
      </c>
      <c r="M161" s="22">
        <f>$C161*M$7</f>
        <v>0.82500000000000007</v>
      </c>
    </row>
    <row r="162" spans="1:13" ht="15" thickBot="1" x14ac:dyDescent="0.4">
      <c r="A162" s="49" t="s">
        <v>27</v>
      </c>
      <c r="B162" s="37" t="s">
        <v>25</v>
      </c>
      <c r="D162" s="32" t="s">
        <v>34</v>
      </c>
      <c r="G162" s="22">
        <v>0.9</v>
      </c>
      <c r="H162" s="22">
        <v>0.9</v>
      </c>
      <c r="I162" s="22">
        <v>0.9</v>
      </c>
      <c r="J162" s="22">
        <v>0.9</v>
      </c>
      <c r="K162" s="22">
        <v>0.9</v>
      </c>
      <c r="L162" s="22">
        <v>2</v>
      </c>
      <c r="M162" s="22">
        <v>2</v>
      </c>
    </row>
    <row r="163" spans="1:13" ht="15" thickBot="1" x14ac:dyDescent="0.4">
      <c r="A163" s="50"/>
      <c r="B163" s="37" t="s">
        <v>26</v>
      </c>
      <c r="D163" s="33"/>
      <c r="G163" s="22">
        <v>25</v>
      </c>
      <c r="H163" s="22">
        <v>25</v>
      </c>
      <c r="I163" s="22">
        <v>25</v>
      </c>
      <c r="J163" s="22">
        <v>25</v>
      </c>
      <c r="K163" s="22">
        <v>25</v>
      </c>
      <c r="L163" s="22">
        <v>25</v>
      </c>
      <c r="M163" s="22">
        <v>25</v>
      </c>
    </row>
    <row r="164" spans="1:13" ht="15" thickBot="1" x14ac:dyDescent="0.4">
      <c r="A164" s="34" t="s">
        <v>17</v>
      </c>
      <c r="C164" s="22">
        <v>3</v>
      </c>
      <c r="G164" s="22">
        <f t="shared" ref="G164:M164" si="55">$C164*G$7</f>
        <v>0.11099999999999999</v>
      </c>
      <c r="H164" s="22">
        <f t="shared" si="55"/>
        <v>0.159</v>
      </c>
      <c r="I164" s="22">
        <f t="shared" si="55"/>
        <v>0.24</v>
      </c>
      <c r="J164" s="22">
        <f t="shared" si="55"/>
        <v>0.35699999999999998</v>
      </c>
      <c r="K164" s="22">
        <f t="shared" si="55"/>
        <v>0.498</v>
      </c>
      <c r="L164" s="22">
        <f t="shared" si="55"/>
        <v>0.52499999999999991</v>
      </c>
      <c r="M164" s="22">
        <f t="shared" si="55"/>
        <v>0.82500000000000007</v>
      </c>
    </row>
    <row r="165" spans="1:13" ht="15" thickBot="1" x14ac:dyDescent="0.4">
      <c r="A165" s="87" t="s">
        <v>16</v>
      </c>
      <c r="G165" s="22">
        <v>3.7</v>
      </c>
      <c r="H165" s="22">
        <v>3.7</v>
      </c>
      <c r="I165" s="22">
        <v>3.7</v>
      </c>
      <c r="J165" s="22">
        <v>3.7</v>
      </c>
      <c r="K165" s="22">
        <v>3.7</v>
      </c>
      <c r="L165" s="22">
        <v>1.5</v>
      </c>
      <c r="M165" s="22">
        <v>1.5</v>
      </c>
    </row>
    <row r="168" spans="1:13" ht="15" thickBot="1" x14ac:dyDescent="0.4"/>
    <row r="169" spans="1:13" ht="15" thickBot="1" x14ac:dyDescent="0.4">
      <c r="A169" s="13" t="s">
        <v>19</v>
      </c>
      <c r="D169" s="18" t="s">
        <v>8</v>
      </c>
      <c r="E169" s="18" t="s">
        <v>9</v>
      </c>
      <c r="G169" s="90" t="s">
        <v>76</v>
      </c>
      <c r="K169" s="8" t="s">
        <v>77</v>
      </c>
      <c r="L169" s="8" t="s">
        <v>208</v>
      </c>
      <c r="M169" s="115" t="s">
        <v>209</v>
      </c>
    </row>
    <row r="170" spans="1:13" ht="15" thickBot="1" x14ac:dyDescent="0.4">
      <c r="A170" s="56" t="s">
        <v>148</v>
      </c>
      <c r="D170" s="36"/>
      <c r="E170" s="36"/>
      <c r="G170" s="60">
        <f>SUM(G$164:G$165)+G$147+G$149+G$150+G$152+G$153+G$155+G$157+$G19</f>
        <v>44.664999999999999</v>
      </c>
      <c r="K170" s="60">
        <f>SUM(K$164:K$165)+K$147+K$149+K$150+K$152+K$153+K$155+K$157+$K19</f>
        <v>50.475999999999999</v>
      </c>
      <c r="L170" s="60">
        <f>SUM(L$164:L$165)+L$147+L$149+L$150+L$152+L$153+L$155+L$157+$L19</f>
        <v>54.990000000000009</v>
      </c>
      <c r="M170" s="60">
        <f>SUM(M$164:M$165)+M$147+M$149+M$150+M$152+M$153+M$155+M$157+$M19</f>
        <v>59.524999999999999</v>
      </c>
    </row>
    <row r="171" spans="1:13" ht="15" thickBot="1" x14ac:dyDescent="0.4">
      <c r="A171" s="57" t="s">
        <v>180</v>
      </c>
      <c r="D171" s="10"/>
      <c r="E171" s="10"/>
      <c r="G171" s="60">
        <f t="shared" ref="G171:G174" si="56">SUM(G$164:G$165)+G$147+G$149+G$150+G$152+G$153+G$155+G$157+$G20</f>
        <v>44.518000000000001</v>
      </c>
      <c r="K171" s="60">
        <f t="shared" ref="K171:K174" si="57">SUM(K$164:K$165)+K$147+K$149+K$150+K$152+K$153+K$155+K$157+$K20</f>
        <v>49.887999999999991</v>
      </c>
      <c r="L171" s="60">
        <f t="shared" ref="L171:L174" si="58">SUM(L$164:L$165)+L$147+L$149+L$150+L$152+L$153+L$155+L$157+$L20</f>
        <v>54.360000000000007</v>
      </c>
      <c r="M171" s="60">
        <f t="shared" ref="M171:M174" si="59">SUM(M$164:M$165)+M$147+M$149+M$150+M$152+M$153+M$155+M$157+$M20</f>
        <v>58.55</v>
      </c>
    </row>
    <row r="172" spans="1:13" ht="15" thickBot="1" x14ac:dyDescent="0.4">
      <c r="A172" s="57" t="s">
        <v>196</v>
      </c>
      <c r="D172" s="10"/>
      <c r="E172" s="10"/>
      <c r="G172" s="60">
        <f t="shared" si="56"/>
        <v>44.322000000000003</v>
      </c>
      <c r="K172" s="60">
        <f t="shared" si="57"/>
        <v>49.103999999999992</v>
      </c>
      <c r="L172" s="60">
        <f t="shared" si="58"/>
        <v>53.52000000000001</v>
      </c>
      <c r="M172" s="60">
        <f t="shared" si="59"/>
        <v>57.25</v>
      </c>
    </row>
    <row r="173" spans="1:13" ht="15" thickBot="1" x14ac:dyDescent="0.4">
      <c r="A173" s="57" t="s">
        <v>61</v>
      </c>
      <c r="D173" s="10"/>
      <c r="E173" s="10"/>
      <c r="G173" s="60">
        <f t="shared" si="56"/>
        <v>43.685000000000002</v>
      </c>
      <c r="K173" s="60">
        <f t="shared" si="57"/>
        <v>46.555999999999997</v>
      </c>
      <c r="L173" s="60">
        <f t="shared" si="58"/>
        <v>50.790000000000006</v>
      </c>
      <c r="M173" s="60">
        <f t="shared" si="59"/>
        <v>53.025000000000006</v>
      </c>
    </row>
    <row r="174" spans="1:13" ht="15" thickBot="1" x14ac:dyDescent="0.4">
      <c r="A174" s="58" t="s">
        <v>179</v>
      </c>
      <c r="D174" s="10"/>
      <c r="E174" s="10"/>
      <c r="G174" s="65">
        <f t="shared" si="56"/>
        <v>44.42</v>
      </c>
      <c r="K174" s="65">
        <f t="shared" si="57"/>
        <v>49.495999999999995</v>
      </c>
      <c r="L174" s="60">
        <f t="shared" si="58"/>
        <v>53.940000000000005</v>
      </c>
      <c r="M174" s="60">
        <f t="shared" si="59"/>
        <v>57.9</v>
      </c>
    </row>
    <row r="175" spans="1:13" ht="15" thickBot="1" x14ac:dyDescent="0.4">
      <c r="A175" s="54"/>
      <c r="D175" s="10"/>
      <c r="E175" s="10"/>
    </row>
    <row r="176" spans="1:13" ht="15" thickBot="1" x14ac:dyDescent="0.4">
      <c r="A176" s="56" t="s">
        <v>149</v>
      </c>
      <c r="D176" s="10"/>
      <c r="E176" s="10"/>
      <c r="G176" s="60">
        <f>SUM(G$164:G$165)+G$147+G$149+G$150+G$152+G$153+G$155+G$157+$G25</f>
        <v>44.664999999999999</v>
      </c>
      <c r="K176" s="60">
        <f>SUM(K$164:K$165)+K$147+K$149+K$150+K$152+K$153+K$155+K$157+$K25</f>
        <v>50.475999999999999</v>
      </c>
      <c r="L176" s="60">
        <f>SUM(L$164:L$165)+L$147+L$149+L$150+L$152+L$153+L$155+L$157+$L25</f>
        <v>54.990000000000009</v>
      </c>
      <c r="M176" s="60">
        <f>SUM(M$164:M$165)+M$147+M$149+M$150+M$152+M$153+M$155+M$157+$M25</f>
        <v>59.524999999999999</v>
      </c>
    </row>
    <row r="177" spans="1:13" ht="15" thickBot="1" x14ac:dyDescent="0.4">
      <c r="A177" s="57" t="s">
        <v>181</v>
      </c>
      <c r="D177" s="10"/>
      <c r="E177" s="10"/>
      <c r="G177" s="60">
        <f t="shared" ref="G177:G180" si="60">SUM(G$164:G$165)+G$147+G$149+G$150+G$152+G$153+G$155+G$157+$G26</f>
        <v>44.322000000000003</v>
      </c>
      <c r="K177" s="60">
        <f t="shared" ref="K177:K180" si="61">SUM(K$164:K$165)+K$147+K$149+K$150+K$152+K$153+K$155+K$157+$K26</f>
        <v>49.103999999999992</v>
      </c>
      <c r="L177" s="60">
        <f t="shared" ref="L177:L180" si="62">SUM(L$164:L$165)+L$147+L$149+L$150+L$152+L$153+L$155+L$157+$L26</f>
        <v>53.52000000000001</v>
      </c>
      <c r="M177" s="60">
        <f t="shared" ref="M177:M180" si="63">SUM(M$164:M$165)+M$147+M$149+M$150+M$152+M$153+M$155+M$157+$M26</f>
        <v>57.25</v>
      </c>
    </row>
    <row r="178" spans="1:13" ht="15" thickBot="1" x14ac:dyDescent="0.4">
      <c r="A178" s="57" t="s">
        <v>197</v>
      </c>
      <c r="D178" s="10"/>
      <c r="E178" s="10"/>
      <c r="G178" s="60">
        <f t="shared" si="60"/>
        <v>44.322000000000003</v>
      </c>
      <c r="K178" s="60">
        <f t="shared" si="61"/>
        <v>49.103999999999992</v>
      </c>
      <c r="L178" s="60">
        <f t="shared" si="62"/>
        <v>53.52000000000001</v>
      </c>
      <c r="M178" s="60">
        <f t="shared" si="63"/>
        <v>57.25</v>
      </c>
    </row>
    <row r="179" spans="1:13" ht="15" thickBot="1" x14ac:dyDescent="0.4">
      <c r="A179" s="57" t="s">
        <v>62</v>
      </c>
      <c r="D179" s="10"/>
      <c r="E179" s="10"/>
      <c r="G179" s="60">
        <f t="shared" si="60"/>
        <v>43.685000000000002</v>
      </c>
      <c r="K179" s="60">
        <f t="shared" si="61"/>
        <v>46.555999999999997</v>
      </c>
      <c r="L179" s="60">
        <f t="shared" si="62"/>
        <v>50.790000000000006</v>
      </c>
      <c r="M179" s="60">
        <f t="shared" si="63"/>
        <v>53.025000000000006</v>
      </c>
    </row>
    <row r="180" spans="1:13" ht="15" thickBot="1" x14ac:dyDescent="0.4">
      <c r="A180" s="58" t="s">
        <v>178</v>
      </c>
      <c r="D180" s="10"/>
      <c r="E180" s="10"/>
      <c r="G180" s="65">
        <f t="shared" si="60"/>
        <v>44.42</v>
      </c>
      <c r="K180" s="65">
        <f t="shared" si="61"/>
        <v>49.495999999999995</v>
      </c>
      <c r="L180" s="60">
        <f t="shared" si="62"/>
        <v>53.940000000000005</v>
      </c>
      <c r="M180" s="60">
        <f t="shared" si="63"/>
        <v>57.9</v>
      </c>
    </row>
    <row r="181" spans="1:13" ht="15" thickBot="1" x14ac:dyDescent="0.4">
      <c r="A181" s="54"/>
      <c r="D181" s="10"/>
      <c r="E181" s="10"/>
    </row>
    <row r="182" spans="1:13" ht="15" thickBot="1" x14ac:dyDescent="0.4">
      <c r="A182" s="56" t="s">
        <v>150</v>
      </c>
      <c r="G182" s="60">
        <f>SUM(G$164:G$165)+G$147+G$149+G$150+G$152+G$153+G$155+G$157+$G31</f>
        <v>46.224000000000004</v>
      </c>
      <c r="K182" s="60">
        <f>SUM(K$164:K$165)+K$147+K$149+K$150+K$152+K$153+K$155+K$157+$K31</f>
        <v>50.711999999999996</v>
      </c>
      <c r="L182" s="60">
        <f>SUM(L$164:L$165)+L$147+L$149+L$150+L$152+L$153+L$155+L$157+$L31</f>
        <v>56.100000000000009</v>
      </c>
      <c r="M182" s="60">
        <f>SUM(M$164:M$165)+M$147+M$149+M$150+M$152+M$153+M$155+M$157+$M31</f>
        <v>59.6</v>
      </c>
    </row>
    <row r="183" spans="1:13" ht="15" thickBot="1" x14ac:dyDescent="0.4">
      <c r="A183" s="57" t="s">
        <v>182</v>
      </c>
      <c r="G183" s="60">
        <f t="shared" ref="G183:G187" si="64">SUM(G$164:G$165)+G$147+G$149+G$150+G$152+G$153+G$155+G$157+$G32</f>
        <v>47.106000000000002</v>
      </c>
      <c r="K183" s="60">
        <f t="shared" ref="K183:K187" si="65">SUM(K$164:K$165)+K$147+K$149+K$150+K$152+K$153+K$155+K$157+$K32</f>
        <v>54.239999999999995</v>
      </c>
      <c r="L183" s="60">
        <f t="shared" ref="L183:L187" si="66">SUM(L$164:L$165)+L$147+L$149+L$150+L$152+L$153+L$155+L$157+$L32</f>
        <v>59.88000000000001</v>
      </c>
      <c r="M183" s="60">
        <f t="shared" ref="M183:M187" si="67">SUM(M$164:M$165)+M$147+M$149+M$150+M$152+M$153+M$155+M$157+$M32</f>
        <v>65.45</v>
      </c>
    </row>
    <row r="184" spans="1:13" ht="15" thickBot="1" x14ac:dyDescent="0.4">
      <c r="A184" s="57" t="s">
        <v>199</v>
      </c>
      <c r="G184" s="60">
        <f t="shared" si="64"/>
        <v>46.174999999999997</v>
      </c>
      <c r="K184" s="60">
        <f t="shared" si="65"/>
        <v>50.515999999999991</v>
      </c>
      <c r="L184" s="60">
        <f t="shared" si="66"/>
        <v>55.890000000000008</v>
      </c>
      <c r="M184" s="60">
        <f t="shared" si="67"/>
        <v>59.275000000000006</v>
      </c>
    </row>
    <row r="185" spans="1:13" ht="15" thickBot="1" x14ac:dyDescent="0.4">
      <c r="A185" s="57" t="s">
        <v>198</v>
      </c>
      <c r="G185" s="60">
        <f t="shared" si="64"/>
        <v>47.204000000000001</v>
      </c>
      <c r="K185" s="60">
        <f t="shared" si="65"/>
        <v>54.631999999999998</v>
      </c>
      <c r="L185" s="60">
        <f t="shared" si="66"/>
        <v>60.300000000000011</v>
      </c>
      <c r="M185" s="60">
        <f t="shared" si="67"/>
        <v>66.099999999999994</v>
      </c>
    </row>
    <row r="186" spans="1:13" ht="15" thickBot="1" x14ac:dyDescent="0.4">
      <c r="A186" s="57" t="s">
        <v>63</v>
      </c>
      <c r="G186" s="60">
        <f t="shared" si="64"/>
        <v>46.174999999999997</v>
      </c>
      <c r="K186" s="60">
        <f t="shared" si="65"/>
        <v>50.515999999999991</v>
      </c>
      <c r="L186" s="60">
        <f t="shared" si="66"/>
        <v>55.890000000000008</v>
      </c>
      <c r="M186" s="60">
        <f t="shared" si="67"/>
        <v>59.275000000000006</v>
      </c>
    </row>
    <row r="187" spans="1:13" ht="15" thickBot="1" x14ac:dyDescent="0.4">
      <c r="A187" s="58" t="s">
        <v>177</v>
      </c>
      <c r="G187" s="65">
        <f t="shared" si="64"/>
        <v>45.734000000000002</v>
      </c>
      <c r="K187" s="65">
        <f t="shared" si="65"/>
        <v>48.751999999999995</v>
      </c>
      <c r="L187" s="60">
        <f t="shared" si="66"/>
        <v>54.000000000000007</v>
      </c>
      <c r="M187" s="60">
        <f t="shared" si="67"/>
        <v>56.35</v>
      </c>
    </row>
    <row r="188" spans="1:13" ht="15" thickBot="1" x14ac:dyDescent="0.4">
      <c r="A188" s="54"/>
    </row>
    <row r="189" spans="1:13" ht="15" thickBot="1" x14ac:dyDescent="0.4">
      <c r="A189" s="56" t="s">
        <v>151</v>
      </c>
      <c r="G189" s="60">
        <f>SUM(G$164:G$165)+G$147+G$149+G$150+G$152+G$153+G$155+G$157+$G38</f>
        <v>46.224000000000004</v>
      </c>
      <c r="K189" s="60">
        <f>SUM(K$164:K$165)+K$147+K$149+K$150+K$152+K$153+K$155+K$157+$K38</f>
        <v>50.711999999999996</v>
      </c>
      <c r="L189" s="60">
        <f>SUM(L$164:L$165)+L$147+L$149+L$150+L$152+L$153+L$155+L$157+$L38</f>
        <v>56.100000000000009</v>
      </c>
      <c r="M189" s="60">
        <f>SUM(M$164:M$165)+M$147+M$149+M$150+M$152+M$153+M$155+M$157+$M38</f>
        <v>59.6</v>
      </c>
    </row>
    <row r="190" spans="1:13" ht="15" thickBot="1" x14ac:dyDescent="0.4">
      <c r="A190" s="57" t="s">
        <v>183</v>
      </c>
      <c r="G190" s="60">
        <f>SUM(G$164:G$165)+G$147+G$149+G$150+G$152+G$153+G$155+G$157+$G39</f>
        <v>47.106000000000002</v>
      </c>
      <c r="K190" s="60">
        <f t="shared" ref="K190:K194" si="68">SUM(K$164:K$165)+K$147+K$149+K$150+K$152+K$153+K$155+K$157+$K39</f>
        <v>54.239999999999995</v>
      </c>
      <c r="L190" s="60">
        <f t="shared" ref="L190:L194" si="69">SUM(L$164:L$165)+L$147+L$149+L$150+L$152+L$153+L$155+L$157+$L39</f>
        <v>59.88000000000001</v>
      </c>
      <c r="M190" s="60">
        <f t="shared" ref="M190:M194" si="70">SUM(M$164:M$165)+M$147+M$149+M$150+M$152+M$153+M$155+M$157+$M39</f>
        <v>65.45</v>
      </c>
    </row>
    <row r="191" spans="1:13" ht="15" thickBot="1" x14ac:dyDescent="0.4">
      <c r="A191" s="57" t="s">
        <v>200</v>
      </c>
      <c r="G191" s="60">
        <f>SUM(G$164:G$165)+G$147+G$149+G$150+G$152+G$153+G$155+G$157+$G40</f>
        <v>46.174999999999997</v>
      </c>
      <c r="K191" s="60">
        <f t="shared" si="68"/>
        <v>50.515999999999991</v>
      </c>
      <c r="L191" s="60">
        <f t="shared" si="69"/>
        <v>55.890000000000008</v>
      </c>
      <c r="M191" s="60">
        <f t="shared" si="70"/>
        <v>59.275000000000006</v>
      </c>
    </row>
    <row r="192" spans="1:13" ht="15" thickBot="1" x14ac:dyDescent="0.4">
      <c r="A192" s="57" t="s">
        <v>201</v>
      </c>
      <c r="G192" s="60">
        <f t="shared" ref="G192:G194" si="71">SUM(G$164:G$165)+G$147+G$149+G$150+G$152+G$153+G$155+G$157+$G41</f>
        <v>47.204000000000001</v>
      </c>
      <c r="K192" s="60">
        <f t="shared" si="68"/>
        <v>54.631999999999998</v>
      </c>
      <c r="L192" s="60">
        <f t="shared" si="69"/>
        <v>60.300000000000011</v>
      </c>
      <c r="M192" s="60">
        <f t="shared" si="70"/>
        <v>66.099999999999994</v>
      </c>
    </row>
    <row r="193" spans="1:13" ht="15" thickBot="1" x14ac:dyDescent="0.4">
      <c r="A193" s="57" t="s">
        <v>63</v>
      </c>
      <c r="G193" s="60">
        <f t="shared" si="71"/>
        <v>46.174999999999997</v>
      </c>
      <c r="K193" s="60">
        <f t="shared" si="68"/>
        <v>50.515999999999991</v>
      </c>
      <c r="L193" s="60">
        <f t="shared" si="69"/>
        <v>55.890000000000008</v>
      </c>
      <c r="M193" s="60">
        <f t="shared" si="70"/>
        <v>59.275000000000006</v>
      </c>
    </row>
    <row r="194" spans="1:13" ht="15" thickBot="1" x14ac:dyDescent="0.4">
      <c r="A194" s="58" t="s">
        <v>176</v>
      </c>
      <c r="G194" s="65">
        <f t="shared" si="71"/>
        <v>45.734000000000002</v>
      </c>
      <c r="K194" s="65">
        <f t="shared" si="68"/>
        <v>48.751999999999995</v>
      </c>
      <c r="L194" s="60">
        <f t="shared" si="69"/>
        <v>54.000000000000007</v>
      </c>
      <c r="M194" s="60">
        <f t="shared" si="70"/>
        <v>56.35</v>
      </c>
    </row>
    <row r="195" spans="1:13" ht="15" thickBot="1" x14ac:dyDescent="0.4">
      <c r="A195" s="54"/>
      <c r="G195" s="99"/>
    </row>
    <row r="196" spans="1:13" ht="15" thickBot="1" x14ac:dyDescent="0.4">
      <c r="A196" s="56" t="s">
        <v>152</v>
      </c>
      <c r="G196" s="65">
        <f>SUM(G$164:G$165)+G$147+G$149+G$150+G$152+G$154+$G45</f>
        <v>39.254000000000005</v>
      </c>
      <c r="K196" s="60">
        <f>SUM(K$164:K$165)+K$147+K$149+K$150+K$152+K$154+$K45</f>
        <v>44.677999999999997</v>
      </c>
      <c r="L196" s="60">
        <f>SUM(L$164:L$165)+L$147+L$149+L$150+L$152+L$154+$L45</f>
        <v>47.064999999999998</v>
      </c>
      <c r="M196" s="60">
        <f>SUM(M$164:M$165)+M$147+M$149+M$150+M$152+M$154+$M45</f>
        <v>51.3</v>
      </c>
    </row>
    <row r="197" spans="1:13" ht="15" thickBot="1" x14ac:dyDescent="0.4">
      <c r="A197" s="57" t="s">
        <v>184</v>
      </c>
      <c r="G197" s="65">
        <f>SUM(G$164:G$165)+G$147+G$149+G$150+G$152+G$154+$G46</f>
        <v>39.106999999999999</v>
      </c>
      <c r="K197" s="60">
        <f t="shared" ref="K197:K200" si="72">SUM(K$164:K$165)+K$147+K$149+K$150+K$152+K$154+$K46</f>
        <v>44.09</v>
      </c>
      <c r="L197" s="60">
        <f t="shared" ref="L197:L200" si="73">SUM(L$164:L$165)+L$147+L$149+L$150+L$152+L$154+$L46</f>
        <v>46.435000000000002</v>
      </c>
      <c r="M197" s="60">
        <f t="shared" ref="M197:M200" si="74">SUM(M$164:M$165)+M$147+M$149+M$150+M$152+M$154+$M46</f>
        <v>50.325000000000003</v>
      </c>
    </row>
    <row r="198" spans="1:13" ht="15" thickBot="1" x14ac:dyDescent="0.4">
      <c r="A198" s="57" t="s">
        <v>202</v>
      </c>
      <c r="G198" s="65">
        <f>SUM(G$164:G$165)+G$147+G$149+G$150+G$152+G$154+$G47</f>
        <v>38.911000000000001</v>
      </c>
      <c r="K198" s="60">
        <f t="shared" si="72"/>
        <v>43.305999999999997</v>
      </c>
      <c r="L198" s="60">
        <f t="shared" si="73"/>
        <v>45.594999999999999</v>
      </c>
      <c r="M198" s="60">
        <f t="shared" si="74"/>
        <v>49.024999999999999</v>
      </c>
    </row>
    <row r="199" spans="1:13" ht="15" thickBot="1" x14ac:dyDescent="0.4">
      <c r="A199" s="57" t="s">
        <v>64</v>
      </c>
      <c r="G199" s="65">
        <f>SUM(G$164:G$165)+G$147+G$149+G$150+G$152+G$154+$G48</f>
        <v>38.274000000000001</v>
      </c>
      <c r="K199" s="60">
        <f t="shared" si="72"/>
        <v>40.757999999999996</v>
      </c>
      <c r="L199" s="60">
        <f t="shared" si="73"/>
        <v>42.865000000000002</v>
      </c>
      <c r="M199" s="60">
        <f t="shared" si="74"/>
        <v>44.8</v>
      </c>
    </row>
    <row r="200" spans="1:13" ht="15" thickBot="1" x14ac:dyDescent="0.4">
      <c r="A200" s="58" t="s">
        <v>175</v>
      </c>
      <c r="G200" s="65">
        <f>SUM(G$164:G$165)+G$147+G$149+G$150+G$152+G$154+$G49</f>
        <v>39.009</v>
      </c>
      <c r="K200" s="65">
        <f t="shared" si="72"/>
        <v>43.698</v>
      </c>
      <c r="L200" s="60">
        <f t="shared" si="73"/>
        <v>46.015000000000001</v>
      </c>
      <c r="M200" s="60">
        <f t="shared" si="74"/>
        <v>49.674999999999997</v>
      </c>
    </row>
    <row r="201" spans="1:13" ht="15" thickBot="1" x14ac:dyDescent="0.4">
      <c r="A201" s="54"/>
    </row>
    <row r="202" spans="1:13" ht="15" thickBot="1" x14ac:dyDescent="0.4">
      <c r="A202" s="56" t="s">
        <v>153</v>
      </c>
      <c r="G202" s="60">
        <f>SUM(G$164:G$165)+G$147+G$149+G$150+G$152+G$154+$G51</f>
        <v>39.254000000000005</v>
      </c>
      <c r="K202" s="60">
        <f>SUM(K$164:K$165)+K$147+K$149+K$150+K$152+K$154+$K51</f>
        <v>44.677999999999997</v>
      </c>
      <c r="L202" s="60">
        <f>SUM(L$164:L$165)+L$147+L$149+L$150+L$152+L$154+$L51</f>
        <v>47.064999999999998</v>
      </c>
      <c r="M202" s="60">
        <f>SUM(M$164:M$165)+M$147+M$149+M$150+M$152+M$154+$M51</f>
        <v>51.3</v>
      </c>
    </row>
    <row r="203" spans="1:13" ht="15" thickBot="1" x14ac:dyDescent="0.4">
      <c r="A203" s="57" t="s">
        <v>185</v>
      </c>
      <c r="G203" s="60">
        <f t="shared" ref="G203:G206" si="75">SUM(G$164:G$165)+G$147+G$149+G$150+G$152+G$154+$G52</f>
        <v>38.911000000000001</v>
      </c>
      <c r="K203" s="60">
        <f t="shared" ref="K203:K206" si="76">SUM(K$164:K$165)+K$147+K$149+K$150+K$152+K$154+$K52</f>
        <v>43.305999999999997</v>
      </c>
      <c r="L203" s="60">
        <f t="shared" ref="L203:L206" si="77">SUM(L$164:L$165)+L$147+L$149+L$150+L$152+L$154+$L52</f>
        <v>45.594999999999999</v>
      </c>
      <c r="M203" s="60">
        <f t="shared" ref="M203:M206" si="78">SUM(M$164:M$165)+M$147+M$149+M$150+M$152+M$154+$M52</f>
        <v>49.024999999999999</v>
      </c>
    </row>
    <row r="204" spans="1:13" ht="15" thickBot="1" x14ac:dyDescent="0.4">
      <c r="A204" s="57" t="s">
        <v>203</v>
      </c>
      <c r="G204" s="60">
        <f t="shared" si="75"/>
        <v>38.911000000000001</v>
      </c>
      <c r="K204" s="60">
        <f t="shared" si="76"/>
        <v>43.305999999999997</v>
      </c>
      <c r="L204" s="60">
        <f t="shared" si="77"/>
        <v>45.594999999999999</v>
      </c>
      <c r="M204" s="60">
        <f t="shared" si="78"/>
        <v>49.024999999999999</v>
      </c>
    </row>
    <row r="205" spans="1:13" ht="15" thickBot="1" x14ac:dyDescent="0.4">
      <c r="A205" s="57" t="s">
        <v>65</v>
      </c>
      <c r="G205" s="60">
        <f t="shared" si="75"/>
        <v>38.274000000000001</v>
      </c>
      <c r="K205" s="60">
        <f t="shared" si="76"/>
        <v>40.757999999999996</v>
      </c>
      <c r="L205" s="60">
        <f t="shared" si="77"/>
        <v>42.865000000000002</v>
      </c>
      <c r="M205" s="60">
        <f t="shared" si="78"/>
        <v>44.8</v>
      </c>
    </row>
    <row r="206" spans="1:13" ht="15" thickBot="1" x14ac:dyDescent="0.4">
      <c r="A206" s="58" t="s">
        <v>174</v>
      </c>
      <c r="G206" s="65">
        <f t="shared" si="75"/>
        <v>39.009</v>
      </c>
      <c r="K206" s="65">
        <f t="shared" si="76"/>
        <v>43.698</v>
      </c>
      <c r="L206" s="60">
        <f t="shared" si="77"/>
        <v>46.015000000000001</v>
      </c>
      <c r="M206" s="60">
        <f t="shared" si="78"/>
        <v>49.674999999999997</v>
      </c>
    </row>
    <row r="207" spans="1:13" ht="15" thickBot="1" x14ac:dyDescent="0.4">
      <c r="A207" s="54"/>
    </row>
    <row r="208" spans="1:13" ht="15" thickBot="1" x14ac:dyDescent="0.4">
      <c r="A208" s="56" t="s">
        <v>154</v>
      </c>
      <c r="G208" s="60">
        <f>SUM(G$164:G$165)+G$147+G$149+G$150+G$152+G$154+$G57</f>
        <v>40.813000000000002</v>
      </c>
      <c r="K208" s="60">
        <f>SUM(K$164:K$165)+K$147+K$149+K$150+K$152+K$154+$K57</f>
        <v>44.914000000000001</v>
      </c>
      <c r="L208" s="60">
        <f>SUM(L$164:L$165)+L$147+L$149+L$150+L$152+L$154+$L57</f>
        <v>48.175000000000004</v>
      </c>
      <c r="M208" s="60">
        <f>SUM(M$164:M$165)+M$147+M$149+M$150+M$152+M$154+$M57</f>
        <v>51.375</v>
      </c>
    </row>
    <row r="209" spans="1:13" ht="15" thickBot="1" x14ac:dyDescent="0.4">
      <c r="A209" s="57" t="s">
        <v>186</v>
      </c>
      <c r="G209" s="60">
        <f t="shared" ref="G209:G213" si="79">SUM(G$164:G$165)+G$147+G$149+G$150+G$152+G$154+$G58</f>
        <v>41.695</v>
      </c>
      <c r="K209" s="60">
        <f t="shared" ref="K209:K213" si="80">SUM(K$164:K$165)+K$147+K$149+K$150+K$152+K$154+$K58</f>
        <v>48.442</v>
      </c>
      <c r="L209" s="60">
        <f t="shared" ref="L209:L213" si="81">SUM(L$164:L$165)+L$147+L$149+L$150+L$152+L$154+$L58</f>
        <v>51.954999999999998</v>
      </c>
      <c r="M209" s="60">
        <f t="shared" ref="M209:M213" si="82">SUM(M$164:M$165)+M$147+M$149+M$150+M$152+M$154+$M58</f>
        <v>57.224999999999994</v>
      </c>
    </row>
    <row r="210" spans="1:13" ht="15" thickBot="1" x14ac:dyDescent="0.4">
      <c r="A210" s="57" t="s">
        <v>205</v>
      </c>
      <c r="G210" s="60">
        <f t="shared" si="79"/>
        <v>40.764000000000003</v>
      </c>
      <c r="K210" s="60">
        <f t="shared" si="80"/>
        <v>44.718000000000004</v>
      </c>
      <c r="L210" s="60">
        <f t="shared" si="81"/>
        <v>47.965000000000003</v>
      </c>
      <c r="M210" s="60">
        <f t="shared" si="82"/>
        <v>51.05</v>
      </c>
    </row>
    <row r="211" spans="1:13" ht="15" thickBot="1" x14ac:dyDescent="0.4">
      <c r="A211" s="57" t="s">
        <v>204</v>
      </c>
      <c r="G211" s="60">
        <f t="shared" si="79"/>
        <v>41.793000000000006</v>
      </c>
      <c r="K211" s="60">
        <f t="shared" si="80"/>
        <v>48.834000000000003</v>
      </c>
      <c r="L211" s="60">
        <f t="shared" si="81"/>
        <v>52.375</v>
      </c>
      <c r="M211" s="60">
        <f t="shared" si="82"/>
        <v>57.875</v>
      </c>
    </row>
    <row r="212" spans="1:13" ht="15" thickBot="1" x14ac:dyDescent="0.4">
      <c r="A212" s="57" t="s">
        <v>66</v>
      </c>
      <c r="G212" s="60">
        <f t="shared" si="79"/>
        <v>40.764000000000003</v>
      </c>
      <c r="K212" s="60">
        <f t="shared" si="80"/>
        <v>44.718000000000004</v>
      </c>
      <c r="L212" s="60">
        <f t="shared" si="81"/>
        <v>47.965000000000003</v>
      </c>
      <c r="M212" s="60">
        <f t="shared" si="82"/>
        <v>51.05</v>
      </c>
    </row>
    <row r="213" spans="1:13" ht="15" thickBot="1" x14ac:dyDescent="0.4">
      <c r="A213" s="58" t="s">
        <v>173</v>
      </c>
      <c r="G213" s="60">
        <f t="shared" si="79"/>
        <v>40.323</v>
      </c>
      <c r="K213" s="60">
        <f t="shared" si="80"/>
        <v>42.954000000000001</v>
      </c>
      <c r="L213" s="60">
        <f t="shared" si="81"/>
        <v>46.075000000000003</v>
      </c>
      <c r="M213" s="60">
        <f t="shared" si="82"/>
        <v>48.125</v>
      </c>
    </row>
    <row r="214" spans="1:13" ht="15" thickBot="1" x14ac:dyDescent="0.4">
      <c r="A214" s="54"/>
    </row>
    <row r="215" spans="1:13" ht="15" thickBot="1" x14ac:dyDescent="0.4">
      <c r="A215" s="56" t="s">
        <v>155</v>
      </c>
      <c r="G215" s="60">
        <f>SUM(G$164:G$165)+G$147+G$149+G$150+G$152+G$154+$G64</f>
        <v>40.813000000000002</v>
      </c>
      <c r="K215" s="60">
        <f>SUM(K$164:K$165)+K$147+K$149+K$150+K$152+K$154+$K64</f>
        <v>44.914000000000001</v>
      </c>
      <c r="L215" s="60">
        <f>SUM(L$164:L$165)+L$147+L$149+L$150+L$152+L$154+$L64</f>
        <v>48.175000000000004</v>
      </c>
      <c r="M215" s="60">
        <f>SUM(M$164:M$165)+M$147+M$149+M$150+M$152+M$154+$M64</f>
        <v>51.375</v>
      </c>
    </row>
    <row r="216" spans="1:13" ht="15" thickBot="1" x14ac:dyDescent="0.4">
      <c r="A216" s="57" t="s">
        <v>187</v>
      </c>
      <c r="G216" s="60">
        <f t="shared" ref="G216:G220" si="83">SUM(G$164:G$165)+G$147+G$149+G$150+G$152+G$154+$G65</f>
        <v>41.695</v>
      </c>
      <c r="K216" s="60">
        <f t="shared" ref="K216:K220" si="84">SUM(K$164:K$165)+K$147+K$149+K$150+K$152+K$154+$K65</f>
        <v>48.442</v>
      </c>
      <c r="L216" s="60">
        <f t="shared" ref="L216:L220" si="85">SUM(L$164:L$165)+L$147+L$149+L$150+L$152+L$154+$L65</f>
        <v>51.954999999999998</v>
      </c>
      <c r="M216" s="60">
        <f t="shared" ref="M216:M220" si="86">SUM(M$164:M$165)+M$147+M$149+M$150+M$152+M$154+$M65</f>
        <v>57.224999999999994</v>
      </c>
    </row>
    <row r="217" spans="1:13" ht="15" thickBot="1" x14ac:dyDescent="0.4">
      <c r="A217" s="57" t="s">
        <v>206</v>
      </c>
      <c r="G217" s="60">
        <f t="shared" si="83"/>
        <v>40.764000000000003</v>
      </c>
      <c r="K217" s="60">
        <f t="shared" si="84"/>
        <v>44.718000000000004</v>
      </c>
      <c r="L217" s="60">
        <f t="shared" si="85"/>
        <v>47.965000000000003</v>
      </c>
      <c r="M217" s="60">
        <f t="shared" si="86"/>
        <v>51.05</v>
      </c>
    </row>
    <row r="218" spans="1:13" ht="15" thickBot="1" x14ac:dyDescent="0.4">
      <c r="A218" s="57" t="s">
        <v>207</v>
      </c>
      <c r="G218" s="60">
        <f t="shared" si="83"/>
        <v>41.695</v>
      </c>
      <c r="K218" s="60">
        <f t="shared" si="84"/>
        <v>48.442</v>
      </c>
      <c r="L218" s="60">
        <f t="shared" si="85"/>
        <v>51.954999999999998</v>
      </c>
      <c r="M218" s="60">
        <f t="shared" si="86"/>
        <v>57.224999999999994</v>
      </c>
    </row>
    <row r="219" spans="1:13" ht="15" thickBot="1" x14ac:dyDescent="0.4">
      <c r="A219" s="57" t="s">
        <v>66</v>
      </c>
      <c r="G219" s="60">
        <f t="shared" si="83"/>
        <v>40.764000000000003</v>
      </c>
      <c r="K219" s="60">
        <f t="shared" si="84"/>
        <v>44.718000000000004</v>
      </c>
      <c r="L219" s="60">
        <f t="shared" si="85"/>
        <v>47.965000000000003</v>
      </c>
      <c r="M219" s="60">
        <f t="shared" si="86"/>
        <v>51.05</v>
      </c>
    </row>
    <row r="220" spans="1:13" ht="15" thickBot="1" x14ac:dyDescent="0.4">
      <c r="A220" s="58" t="s">
        <v>172</v>
      </c>
      <c r="G220" s="65">
        <f t="shared" si="83"/>
        <v>40.323</v>
      </c>
      <c r="K220" s="65">
        <f t="shared" si="84"/>
        <v>42.954000000000001</v>
      </c>
      <c r="L220" s="60">
        <f t="shared" si="85"/>
        <v>46.075000000000003</v>
      </c>
      <c r="M220" s="60">
        <f t="shared" si="86"/>
        <v>48.125</v>
      </c>
    </row>
    <row r="221" spans="1:13" ht="15" thickBot="1" x14ac:dyDescent="0.4">
      <c r="A221" s="54"/>
    </row>
    <row r="222" spans="1:13" ht="15" thickBot="1" x14ac:dyDescent="0.4">
      <c r="A222" s="56" t="s">
        <v>156</v>
      </c>
      <c r="G222" s="60">
        <f>SUM(G$164:G$165)+G$147+G$149+G$151+$G71</f>
        <v>36.843000000000004</v>
      </c>
      <c r="K222" s="60">
        <f>SUM(K$164:K$165)+K$147+K$149+K$151+$K71</f>
        <v>41.879999999999995</v>
      </c>
      <c r="L222" s="60">
        <f>SUM(L$164:L$165)+L$147+L$149+L$151+$L71</f>
        <v>43.14</v>
      </c>
      <c r="M222" s="60">
        <f>SUM(M$164:M$165)+M$147+M$149+M$151+$M71</f>
        <v>47.074999999999996</v>
      </c>
    </row>
    <row r="223" spans="1:13" ht="15" thickBot="1" x14ac:dyDescent="0.4">
      <c r="A223" s="57" t="s">
        <v>188</v>
      </c>
      <c r="G223" s="60">
        <f>SUM(G$164:G$165)+G$147+G$149+G$151+$G72</f>
        <v>36.695999999999998</v>
      </c>
      <c r="K223" s="60">
        <f t="shared" ref="K223:K226" si="87">SUM(K$164:K$165)+K$147+K$149+K$151+$K72</f>
        <v>41.292000000000002</v>
      </c>
      <c r="L223" s="60">
        <f t="shared" ref="L223:L226" si="88">SUM(L$164:L$165)+L$147+L$149+L$151+$L72</f>
        <v>42.510000000000005</v>
      </c>
      <c r="M223" s="60">
        <f t="shared" ref="M223:M226" si="89">SUM(M$164:M$165)+M$147+M$149+M$151+$M72</f>
        <v>46.099999999999994</v>
      </c>
    </row>
    <row r="224" spans="1:13" ht="15" thickBot="1" x14ac:dyDescent="0.4">
      <c r="A224" s="57" t="s">
        <v>74</v>
      </c>
      <c r="G224" s="60">
        <f>SUM(G$164:G$165)+G$147+G$149+G$151+$G73</f>
        <v>36.5</v>
      </c>
      <c r="K224" s="60">
        <f t="shared" si="87"/>
        <v>40.507999999999996</v>
      </c>
      <c r="L224" s="60">
        <f t="shared" si="88"/>
        <v>41.67</v>
      </c>
      <c r="M224" s="60">
        <f t="shared" si="89"/>
        <v>44.8</v>
      </c>
    </row>
    <row r="225" spans="1:13" ht="15" thickBot="1" x14ac:dyDescent="0.4">
      <c r="A225" s="57" t="s">
        <v>75</v>
      </c>
      <c r="G225" s="60">
        <f>SUM(G$164:G$165)+G$147+G$149+G$151+$G74</f>
        <v>35.863</v>
      </c>
      <c r="K225" s="60">
        <f t="shared" si="87"/>
        <v>37.959999999999994</v>
      </c>
      <c r="L225" s="60">
        <f t="shared" si="88"/>
        <v>38.94</v>
      </c>
      <c r="M225" s="60">
        <f t="shared" si="89"/>
        <v>40.575000000000003</v>
      </c>
    </row>
    <row r="226" spans="1:13" ht="15" thickBot="1" x14ac:dyDescent="0.4">
      <c r="A226" s="58" t="s">
        <v>171</v>
      </c>
      <c r="G226" s="65">
        <f>SUM(G$164:G$165)+G$147+G$149+G$151+$G75</f>
        <v>36.597999999999999</v>
      </c>
      <c r="K226" s="65">
        <f t="shared" si="87"/>
        <v>40.9</v>
      </c>
      <c r="L226" s="60">
        <f t="shared" si="88"/>
        <v>42.09</v>
      </c>
      <c r="M226" s="60">
        <f t="shared" si="89"/>
        <v>45.449999999999996</v>
      </c>
    </row>
    <row r="227" spans="1:13" ht="15" thickBot="1" x14ac:dyDescent="0.4">
      <c r="A227" s="54"/>
    </row>
    <row r="228" spans="1:13" ht="15" thickBot="1" x14ac:dyDescent="0.4">
      <c r="A228" s="56" t="s">
        <v>157</v>
      </c>
      <c r="G228" s="60">
        <f>SUM(G$164:G$165)+G$147+G$149+G$151+$G77</f>
        <v>36.843000000000004</v>
      </c>
      <c r="K228" s="60">
        <f>SUM(K$164:K$165)+K$147+K$149+K$151+$K77</f>
        <v>41.879999999999995</v>
      </c>
      <c r="L228" s="60">
        <f>SUM(L$164:L$165)+L$147+L$149+L$151+$L77</f>
        <v>43.14</v>
      </c>
      <c r="M228" s="60">
        <f>SUM(M$164:M$165)+M$147+M$149+M$151+$M77</f>
        <v>47.074999999999996</v>
      </c>
    </row>
    <row r="229" spans="1:13" ht="15" thickBot="1" x14ac:dyDescent="0.4">
      <c r="A229" s="57" t="s">
        <v>189</v>
      </c>
      <c r="G229" s="60">
        <f t="shared" ref="G229:G232" si="90">SUM(G$164:G$165)+G$147+G$149+G$151+$G78</f>
        <v>36.5</v>
      </c>
      <c r="K229" s="60">
        <f t="shared" ref="K229:K232" si="91">SUM(K$164:K$165)+K$147+K$149+K$151+$K78</f>
        <v>40.507999999999996</v>
      </c>
      <c r="L229" s="60">
        <f t="shared" ref="L229:L232" si="92">SUM(L$164:L$165)+L$147+L$149+L$151+$L78</f>
        <v>41.67</v>
      </c>
      <c r="M229" s="60">
        <f t="shared" ref="M229:M232" si="93">SUM(M$164:M$165)+M$147+M$149+M$151+$M78</f>
        <v>44.8</v>
      </c>
    </row>
    <row r="230" spans="1:13" ht="15" thickBot="1" x14ac:dyDescent="0.4">
      <c r="A230" s="57" t="s">
        <v>73</v>
      </c>
      <c r="G230" s="60">
        <f t="shared" si="90"/>
        <v>36.5</v>
      </c>
      <c r="K230" s="60">
        <f t="shared" si="91"/>
        <v>40.507999999999996</v>
      </c>
      <c r="L230" s="60">
        <f t="shared" si="92"/>
        <v>41.67</v>
      </c>
      <c r="M230" s="60">
        <f t="shared" si="93"/>
        <v>44.8</v>
      </c>
    </row>
    <row r="231" spans="1:13" ht="15" thickBot="1" x14ac:dyDescent="0.4">
      <c r="A231" s="57" t="s">
        <v>72</v>
      </c>
      <c r="G231" s="60">
        <f t="shared" si="90"/>
        <v>35.863</v>
      </c>
      <c r="K231" s="60">
        <f t="shared" si="91"/>
        <v>37.959999999999994</v>
      </c>
      <c r="L231" s="60">
        <f t="shared" si="92"/>
        <v>38.94</v>
      </c>
      <c r="M231" s="60">
        <f t="shared" si="93"/>
        <v>40.575000000000003</v>
      </c>
    </row>
    <row r="232" spans="1:13" ht="15" thickBot="1" x14ac:dyDescent="0.4">
      <c r="A232" s="58" t="s">
        <v>170</v>
      </c>
      <c r="G232" s="65">
        <f t="shared" si="90"/>
        <v>36.597999999999999</v>
      </c>
      <c r="K232" s="65">
        <f t="shared" si="91"/>
        <v>40.9</v>
      </c>
      <c r="L232" s="60">
        <f t="shared" si="92"/>
        <v>42.09</v>
      </c>
      <c r="M232" s="60">
        <f t="shared" si="93"/>
        <v>45.449999999999996</v>
      </c>
    </row>
    <row r="233" spans="1:13" ht="15" thickBot="1" x14ac:dyDescent="0.4">
      <c r="A233" s="54"/>
    </row>
    <row r="234" spans="1:13" ht="15" thickBot="1" x14ac:dyDescent="0.4">
      <c r="A234" s="56" t="s">
        <v>158</v>
      </c>
      <c r="G234" s="60">
        <f>SUM(G$164:G$165)+G$147+G$149+G$151+$G83</f>
        <v>38.402000000000001</v>
      </c>
      <c r="K234" s="60">
        <f>SUM(K$164:K$165)+K$147+K$149+K$151+$K83</f>
        <v>42.116</v>
      </c>
      <c r="L234" s="60">
        <f>SUM(L$164:L$165)+L$147+L$149+L$151+$L83</f>
        <v>44.25</v>
      </c>
      <c r="M234" s="60">
        <f>SUM(M$164:M$165)+M$147+M$149+M$151+$M83</f>
        <v>47.15</v>
      </c>
    </row>
    <row r="235" spans="1:13" ht="15" thickBot="1" x14ac:dyDescent="0.4">
      <c r="A235" s="57" t="s">
        <v>190</v>
      </c>
      <c r="G235" s="60">
        <f>SUM(G$164:G$165)+G$147+G$149+G$151+$G84</f>
        <v>39.283999999999999</v>
      </c>
      <c r="K235" s="60">
        <f t="shared" ref="K235:K239" si="94">SUM(K$164:K$165)+K$147+K$149+K$151+$K84</f>
        <v>45.643999999999998</v>
      </c>
      <c r="L235" s="60">
        <f t="shared" ref="L235:L239" si="95">SUM(L$164:L$165)+L$147+L$149+L$151+$L84</f>
        <v>48.03</v>
      </c>
      <c r="M235" s="60">
        <f t="shared" ref="M235:M239" si="96">SUM(M$164:M$165)+M$147+M$149+M$151+$M84</f>
        <v>53</v>
      </c>
    </row>
    <row r="236" spans="1:13" ht="15" thickBot="1" x14ac:dyDescent="0.4">
      <c r="A236" s="57" t="s">
        <v>71</v>
      </c>
      <c r="G236" s="60">
        <f>SUM(G$164:G$165)+G$147+G$149+G$151+$G85</f>
        <v>38.353000000000002</v>
      </c>
      <c r="K236" s="60">
        <f t="shared" si="94"/>
        <v>41.92</v>
      </c>
      <c r="L236" s="60">
        <f t="shared" si="95"/>
        <v>44.040000000000006</v>
      </c>
      <c r="M236" s="60">
        <f t="shared" si="96"/>
        <v>46.825000000000003</v>
      </c>
    </row>
    <row r="237" spans="1:13" ht="15" thickBot="1" x14ac:dyDescent="0.4">
      <c r="A237" s="57" t="s">
        <v>70</v>
      </c>
      <c r="G237" s="60">
        <f>SUM(G$164:G$165)+G$147+G$149+G$151+$G86</f>
        <v>39.382000000000005</v>
      </c>
      <c r="K237" s="60">
        <f t="shared" si="94"/>
        <v>46.036000000000001</v>
      </c>
      <c r="L237" s="60">
        <f t="shared" si="95"/>
        <v>48.45</v>
      </c>
      <c r="M237" s="60">
        <f t="shared" si="96"/>
        <v>53.65</v>
      </c>
    </row>
    <row r="238" spans="1:13" ht="15" thickBot="1" x14ac:dyDescent="0.4">
      <c r="A238" s="57" t="s">
        <v>67</v>
      </c>
      <c r="G238" s="60">
        <f>SUM(G$164:G$165)+G$147+G$149+G$151+$G87</f>
        <v>38.353000000000002</v>
      </c>
      <c r="K238" s="60">
        <f t="shared" si="94"/>
        <v>41.92</v>
      </c>
      <c r="L238" s="60">
        <f t="shared" si="95"/>
        <v>44.040000000000006</v>
      </c>
      <c r="M238" s="60">
        <f t="shared" si="96"/>
        <v>46.825000000000003</v>
      </c>
    </row>
    <row r="239" spans="1:13" ht="15" thickBot="1" x14ac:dyDescent="0.4">
      <c r="A239" s="58" t="s">
        <v>169</v>
      </c>
      <c r="G239" s="65">
        <f>SUM(G$164:G$165)+G$147+G$149+G$151+$G88</f>
        <v>37.911999999999999</v>
      </c>
      <c r="K239" s="65">
        <f t="shared" si="94"/>
        <v>40.155999999999999</v>
      </c>
      <c r="L239" s="60">
        <f t="shared" si="95"/>
        <v>42.150000000000006</v>
      </c>
      <c r="M239" s="60">
        <f t="shared" si="96"/>
        <v>43.9</v>
      </c>
    </row>
    <row r="240" spans="1:13" ht="15" thickBot="1" x14ac:dyDescent="0.4">
      <c r="A240" s="54"/>
    </row>
    <row r="241" spans="1:13" ht="15" thickBot="1" x14ac:dyDescent="0.4">
      <c r="A241" s="56" t="s">
        <v>159</v>
      </c>
      <c r="G241" s="60">
        <f>SUM(G$164:G$165)+G$147+G$149+G$151+$G90</f>
        <v>38.402000000000001</v>
      </c>
      <c r="K241" s="60">
        <f>SUM(K$164:K$165)+K$147+K$149+K$151+$K90</f>
        <v>42.116</v>
      </c>
      <c r="L241" s="60">
        <f>SUM(L$164:L$165)+L$147+L$149+L$151+$L90</f>
        <v>44.25</v>
      </c>
      <c r="M241" s="60">
        <f>SUM(M$164:M$165)+M$147+M$149+M$151+$M90</f>
        <v>47.15</v>
      </c>
    </row>
    <row r="242" spans="1:13" ht="15" thickBot="1" x14ac:dyDescent="0.4">
      <c r="A242" s="57" t="s">
        <v>191</v>
      </c>
      <c r="G242" s="60">
        <f>SUM(G$164:G$165)+G$147+G$149+G$151+$G91</f>
        <v>39.283999999999999</v>
      </c>
      <c r="K242" s="60">
        <f t="shared" ref="K242:K246" si="97">SUM(K$164:K$165)+K$147+K$149+K$151+$K91</f>
        <v>45.643999999999998</v>
      </c>
      <c r="L242" s="60">
        <f t="shared" ref="L242:L246" si="98">SUM(L$164:L$165)+L$147+L$149+L$151+$L91</f>
        <v>48.03</v>
      </c>
      <c r="M242" s="60">
        <f t="shared" ref="M242:M246" si="99">SUM(M$164:M$165)+M$147+M$149+M$151+$M91</f>
        <v>53</v>
      </c>
    </row>
    <row r="243" spans="1:13" ht="15" thickBot="1" x14ac:dyDescent="0.4">
      <c r="A243" s="57" t="s">
        <v>69</v>
      </c>
      <c r="G243" s="60">
        <f t="shared" ref="G243:G246" si="100">SUM(G$164:G$165)+G$147+G$149+G$151+$G92</f>
        <v>38.353000000000002</v>
      </c>
      <c r="K243" s="60">
        <f t="shared" si="97"/>
        <v>41.92</v>
      </c>
      <c r="L243" s="60">
        <f t="shared" si="98"/>
        <v>44.040000000000006</v>
      </c>
      <c r="M243" s="60">
        <f t="shared" si="99"/>
        <v>46.825000000000003</v>
      </c>
    </row>
    <row r="244" spans="1:13" ht="15" thickBot="1" x14ac:dyDescent="0.4">
      <c r="A244" s="57" t="s">
        <v>68</v>
      </c>
      <c r="G244" s="60">
        <f t="shared" si="100"/>
        <v>39.283999999999999</v>
      </c>
      <c r="K244" s="60">
        <f t="shared" si="97"/>
        <v>45.643999999999998</v>
      </c>
      <c r="L244" s="60">
        <f t="shared" si="98"/>
        <v>48.03</v>
      </c>
      <c r="M244" s="60">
        <f t="shared" si="99"/>
        <v>53</v>
      </c>
    </row>
    <row r="245" spans="1:13" ht="15" thickBot="1" x14ac:dyDescent="0.4">
      <c r="A245" s="57" t="s">
        <v>67</v>
      </c>
      <c r="G245" s="60">
        <f t="shared" si="100"/>
        <v>38.353000000000002</v>
      </c>
      <c r="K245" s="60">
        <f t="shared" si="97"/>
        <v>41.92</v>
      </c>
      <c r="L245" s="60">
        <f t="shared" si="98"/>
        <v>44.040000000000006</v>
      </c>
      <c r="M245" s="60">
        <f t="shared" si="99"/>
        <v>46.825000000000003</v>
      </c>
    </row>
    <row r="246" spans="1:13" ht="15" thickBot="1" x14ac:dyDescent="0.4">
      <c r="A246" s="58" t="s">
        <v>168</v>
      </c>
      <c r="G246" s="65">
        <f t="shared" si="100"/>
        <v>37.911999999999999</v>
      </c>
      <c r="K246" s="65">
        <f t="shared" si="97"/>
        <v>40.155999999999999</v>
      </c>
      <c r="L246" s="60">
        <f t="shared" si="98"/>
        <v>42.150000000000006</v>
      </c>
      <c r="M246" s="60">
        <f t="shared" si="99"/>
        <v>43.9</v>
      </c>
    </row>
    <row r="247" spans="1:13" ht="15" thickBot="1" x14ac:dyDescent="0.4">
      <c r="A247" s="54"/>
    </row>
    <row r="248" spans="1:13" ht="15" thickBot="1" x14ac:dyDescent="0.4">
      <c r="A248" s="56" t="s">
        <v>160</v>
      </c>
      <c r="G248" s="60">
        <f>SUM(G$164:G$165)+G$148+$G97</f>
        <v>28.231999999999999</v>
      </c>
      <c r="K248" s="60">
        <f>SUM(K$164:K$165)+K$148+$K97</f>
        <v>32.882000000000005</v>
      </c>
      <c r="L248" s="60">
        <f>SUM(L$164:L$165)+L$148+$L97</f>
        <v>33.615000000000002</v>
      </c>
      <c r="M248" s="60">
        <f>SUM(M$164:M$165)+M$148+$M97</f>
        <v>37.25</v>
      </c>
    </row>
    <row r="249" spans="1:13" ht="15" thickBot="1" x14ac:dyDescent="0.4">
      <c r="A249" s="57" t="s">
        <v>192</v>
      </c>
      <c r="G249" s="60">
        <f t="shared" ref="G249:G251" si="101">SUM(G$164:G$165)+G$148+$G98</f>
        <v>27.888999999999999</v>
      </c>
      <c r="K249" s="60">
        <f t="shared" ref="K249:K252" si="102">SUM(K$164:K$165)+K$148+$K98</f>
        <v>31.509999999999998</v>
      </c>
      <c r="L249" s="60">
        <f t="shared" ref="L249:L252" si="103">SUM(L$164:L$165)+L$148+$L98</f>
        <v>32.145000000000003</v>
      </c>
      <c r="M249" s="60">
        <f t="shared" ref="M249:M252" si="104">SUM(M$164:M$165)+M$148+$M98</f>
        <v>34.974999999999994</v>
      </c>
    </row>
    <row r="250" spans="1:13" ht="15" thickBot="1" x14ac:dyDescent="0.4">
      <c r="A250" s="57" t="s">
        <v>79</v>
      </c>
      <c r="G250" s="60">
        <f t="shared" si="101"/>
        <v>27.888999999999999</v>
      </c>
      <c r="K250" s="60">
        <f t="shared" si="102"/>
        <v>31.509999999999998</v>
      </c>
      <c r="L250" s="60">
        <f t="shared" si="103"/>
        <v>32.145000000000003</v>
      </c>
      <c r="M250" s="60">
        <f t="shared" si="104"/>
        <v>34.974999999999994</v>
      </c>
    </row>
    <row r="251" spans="1:13" ht="15" thickBot="1" x14ac:dyDescent="0.4">
      <c r="A251" s="57" t="s">
        <v>80</v>
      </c>
      <c r="G251" s="60">
        <f t="shared" si="101"/>
        <v>27.252000000000002</v>
      </c>
      <c r="K251" s="60">
        <f t="shared" si="102"/>
        <v>28.962</v>
      </c>
      <c r="L251" s="60">
        <f t="shared" si="103"/>
        <v>29.414999999999999</v>
      </c>
      <c r="M251" s="60">
        <f t="shared" si="104"/>
        <v>30.75</v>
      </c>
    </row>
    <row r="252" spans="1:13" ht="15" thickBot="1" x14ac:dyDescent="0.4">
      <c r="A252" s="58" t="s">
        <v>167</v>
      </c>
      <c r="G252" s="65">
        <f>SUM(G$164:G$165)+G$148+$G101</f>
        <v>27.987000000000002</v>
      </c>
      <c r="K252" s="65">
        <f t="shared" si="102"/>
        <v>31.902000000000001</v>
      </c>
      <c r="L252" s="60">
        <f t="shared" si="103"/>
        <v>32.564999999999998</v>
      </c>
      <c r="M252" s="60">
        <f t="shared" si="104"/>
        <v>35.625</v>
      </c>
    </row>
    <row r="253" spans="1:13" ht="15" thickBot="1" x14ac:dyDescent="0.4">
      <c r="A253" s="54"/>
    </row>
    <row r="254" spans="1:13" ht="15" thickBot="1" x14ac:dyDescent="0.4">
      <c r="A254" s="56" t="s">
        <v>161</v>
      </c>
      <c r="G254" s="60">
        <f>SUM(G$164:G$165)+G$148+$G103</f>
        <v>28.231999999999999</v>
      </c>
      <c r="K254" s="60">
        <f>SUM(K$164:K$165)+K$148+$K103</f>
        <v>32.882000000000005</v>
      </c>
      <c r="L254" s="60">
        <f>SUM(L$164:L$165)+L$148+$L103</f>
        <v>33.615000000000002</v>
      </c>
      <c r="M254" s="60">
        <f>SUM(M$164:M$165)+M$148+$M103</f>
        <v>37.25</v>
      </c>
    </row>
    <row r="255" spans="1:13" ht="15" thickBot="1" x14ac:dyDescent="0.4">
      <c r="A255" s="57" t="s">
        <v>193</v>
      </c>
      <c r="G255" s="60">
        <f t="shared" ref="G255:G258" si="105">SUM(G$164:G$165)+G$148+$G104</f>
        <v>27.888999999999999</v>
      </c>
      <c r="K255" s="60">
        <f t="shared" ref="K255:K258" si="106">SUM(K$164:K$165)+K$148+$K104</f>
        <v>31.509999999999998</v>
      </c>
      <c r="L255" s="60">
        <f t="shared" ref="L255:L258" si="107">SUM(L$164:L$165)+L$148+$L104</f>
        <v>32.145000000000003</v>
      </c>
      <c r="M255" s="60">
        <f t="shared" ref="M255:M258" si="108">SUM(M$164:M$165)+M$148+$M104</f>
        <v>34.974999999999994</v>
      </c>
    </row>
    <row r="256" spans="1:13" ht="15" thickBot="1" x14ac:dyDescent="0.4">
      <c r="A256" s="57" t="s">
        <v>81</v>
      </c>
      <c r="G256" s="60">
        <f t="shared" si="105"/>
        <v>27.888999999999999</v>
      </c>
      <c r="K256" s="60">
        <f t="shared" si="106"/>
        <v>31.509999999999998</v>
      </c>
      <c r="L256" s="60">
        <f t="shared" si="107"/>
        <v>32.145000000000003</v>
      </c>
      <c r="M256" s="60">
        <f t="shared" si="108"/>
        <v>34.974999999999994</v>
      </c>
    </row>
    <row r="257" spans="1:13" ht="15" thickBot="1" x14ac:dyDescent="0.4">
      <c r="A257" s="57" t="s">
        <v>82</v>
      </c>
      <c r="G257" s="60">
        <f t="shared" si="105"/>
        <v>27.252000000000002</v>
      </c>
      <c r="K257" s="60">
        <f t="shared" si="106"/>
        <v>28.962</v>
      </c>
      <c r="L257" s="60">
        <f t="shared" si="107"/>
        <v>29.414999999999999</v>
      </c>
      <c r="M257" s="60">
        <f t="shared" si="108"/>
        <v>30.75</v>
      </c>
    </row>
    <row r="258" spans="1:13" ht="15" thickBot="1" x14ac:dyDescent="0.4">
      <c r="A258" s="58" t="s">
        <v>166</v>
      </c>
      <c r="G258" s="65">
        <f t="shared" si="105"/>
        <v>27.987000000000002</v>
      </c>
      <c r="K258" s="65">
        <f t="shared" si="106"/>
        <v>31.902000000000001</v>
      </c>
      <c r="L258" s="60">
        <f t="shared" si="107"/>
        <v>32.564999999999998</v>
      </c>
      <c r="M258" s="60">
        <f t="shared" si="108"/>
        <v>35.625</v>
      </c>
    </row>
    <row r="259" spans="1:13" ht="15" thickBot="1" x14ac:dyDescent="0.4">
      <c r="A259" s="54"/>
    </row>
    <row r="260" spans="1:13" ht="15" thickBot="1" x14ac:dyDescent="0.4">
      <c r="A260" s="56" t="s">
        <v>162</v>
      </c>
      <c r="G260" s="60">
        <f>SUM(G$164:G$165)+G$148+$G109</f>
        <v>29.791</v>
      </c>
      <c r="K260" s="60">
        <f>SUM(K$164:K$165)+K$148+$K109</f>
        <v>33.118000000000002</v>
      </c>
      <c r="L260" s="60">
        <f>SUM(L$164:L$165)+L$148+$L109</f>
        <v>34.725000000000001</v>
      </c>
      <c r="M260" s="60">
        <f>SUM(M$164:M$165)+M$148+$M109</f>
        <v>37.325000000000003</v>
      </c>
    </row>
    <row r="261" spans="1:13" ht="15" thickBot="1" x14ac:dyDescent="0.4">
      <c r="A261" s="57" t="s">
        <v>194</v>
      </c>
      <c r="G261" s="60">
        <f>SUM(G$164:G$165)+G$148+$G110</f>
        <v>30.673000000000002</v>
      </c>
      <c r="K261" s="60">
        <f t="shared" ref="K261:K265" si="109">SUM(K$164:K$165)+K$148+$K110</f>
        <v>36.646000000000001</v>
      </c>
      <c r="L261" s="60">
        <f t="shared" ref="L261:L265" si="110">SUM(L$164:L$165)+L$148+$L110</f>
        <v>38.505000000000003</v>
      </c>
      <c r="M261" s="60">
        <f t="shared" ref="M261:M265" si="111">SUM(M$164:M$165)+M$148+$M110</f>
        <v>43.174999999999997</v>
      </c>
    </row>
    <row r="262" spans="1:13" ht="15" thickBot="1" x14ac:dyDescent="0.4">
      <c r="A262" s="57" t="s">
        <v>83</v>
      </c>
      <c r="G262" s="60">
        <f t="shared" ref="G262:G265" si="112">SUM(G$164:G$165)+G$148+$G111</f>
        <v>29.742000000000001</v>
      </c>
      <c r="K262" s="60">
        <f t="shared" si="109"/>
        <v>32.921999999999997</v>
      </c>
      <c r="L262" s="60">
        <f t="shared" si="110"/>
        <v>34.515000000000001</v>
      </c>
      <c r="M262" s="60">
        <f t="shared" si="111"/>
        <v>37</v>
      </c>
    </row>
    <row r="263" spans="1:13" ht="15" thickBot="1" x14ac:dyDescent="0.4">
      <c r="A263" s="57" t="s">
        <v>84</v>
      </c>
      <c r="G263" s="60">
        <f t="shared" si="112"/>
        <v>30.771000000000001</v>
      </c>
      <c r="K263" s="60">
        <f t="shared" si="109"/>
        <v>37.038000000000004</v>
      </c>
      <c r="L263" s="60">
        <f t="shared" si="110"/>
        <v>38.925000000000004</v>
      </c>
      <c r="M263" s="60">
        <f t="shared" si="111"/>
        <v>43.825000000000003</v>
      </c>
    </row>
    <row r="264" spans="1:13" ht="15" thickBot="1" x14ac:dyDescent="0.4">
      <c r="A264" s="57" t="s">
        <v>85</v>
      </c>
      <c r="G264" s="60">
        <f t="shared" si="112"/>
        <v>29.742000000000001</v>
      </c>
      <c r="K264" s="60">
        <f t="shared" si="109"/>
        <v>32.921999999999997</v>
      </c>
      <c r="L264" s="60">
        <f t="shared" si="110"/>
        <v>34.515000000000001</v>
      </c>
      <c r="M264" s="60">
        <f t="shared" si="111"/>
        <v>37</v>
      </c>
    </row>
    <row r="265" spans="1:13" ht="15" thickBot="1" x14ac:dyDescent="0.4">
      <c r="A265" s="58" t="s">
        <v>165</v>
      </c>
      <c r="G265" s="65">
        <f t="shared" si="112"/>
        <v>29.301000000000002</v>
      </c>
      <c r="K265" s="65">
        <f t="shared" si="109"/>
        <v>31.158000000000001</v>
      </c>
      <c r="L265" s="60">
        <f t="shared" si="110"/>
        <v>32.625</v>
      </c>
      <c r="M265" s="60">
        <f t="shared" si="111"/>
        <v>34.075000000000003</v>
      </c>
    </row>
    <row r="266" spans="1:13" ht="15" thickBot="1" x14ac:dyDescent="0.4">
      <c r="A266" s="54"/>
    </row>
    <row r="267" spans="1:13" ht="15" thickBot="1" x14ac:dyDescent="0.4">
      <c r="A267" s="56" t="s">
        <v>163</v>
      </c>
      <c r="G267" s="60">
        <f>SUM(G$164:G$165)+G$148+$G116</f>
        <v>29.791</v>
      </c>
      <c r="K267" s="60">
        <f>SUM(K$164:K$165)+K$148+$K116</f>
        <v>33.118000000000002</v>
      </c>
      <c r="L267" s="60">
        <f>SUM(L$164:L$165)+L$148+$L116</f>
        <v>34.725000000000001</v>
      </c>
      <c r="M267" s="60">
        <f>SUM(M$164:M$165)+M$148+$M116</f>
        <v>37.325000000000003</v>
      </c>
    </row>
    <row r="268" spans="1:13" ht="15" thickBot="1" x14ac:dyDescent="0.4">
      <c r="A268" s="57" t="s">
        <v>195</v>
      </c>
      <c r="G268" s="60">
        <f>SUM(G$164:G$165)+G$148+$G117</f>
        <v>30.673000000000002</v>
      </c>
      <c r="K268" s="60">
        <f t="shared" ref="K268:K272" si="113">SUM(K$164:K$165)+K$148+$K117</f>
        <v>36.646000000000001</v>
      </c>
      <c r="L268" s="60">
        <f t="shared" ref="L268:L272" si="114">SUM(L$164:L$165)+L$148+$L117</f>
        <v>38.505000000000003</v>
      </c>
      <c r="M268" s="60">
        <f t="shared" ref="M268:M272" si="115">SUM(M$164:M$165)+M$148+$M117</f>
        <v>43.174999999999997</v>
      </c>
    </row>
    <row r="269" spans="1:13" ht="15" thickBot="1" x14ac:dyDescent="0.4">
      <c r="A269" s="57" t="s">
        <v>86</v>
      </c>
      <c r="G269" s="60">
        <f>SUM(G$164:G$165)+G$148+$G118</f>
        <v>29.742000000000001</v>
      </c>
      <c r="K269" s="60">
        <f t="shared" si="113"/>
        <v>32.921999999999997</v>
      </c>
      <c r="L269" s="60">
        <f t="shared" si="114"/>
        <v>34.515000000000001</v>
      </c>
      <c r="M269" s="60">
        <f t="shared" si="115"/>
        <v>37</v>
      </c>
    </row>
    <row r="270" spans="1:13" ht="15" thickBot="1" x14ac:dyDescent="0.4">
      <c r="A270" s="57" t="s">
        <v>87</v>
      </c>
      <c r="G270" s="60">
        <f>SUM(G$164:G$165)+G$148+$G119</f>
        <v>30.771000000000001</v>
      </c>
      <c r="K270" s="60">
        <f t="shared" si="113"/>
        <v>37.038000000000004</v>
      </c>
      <c r="L270" s="60">
        <f t="shared" si="114"/>
        <v>38.925000000000004</v>
      </c>
      <c r="M270" s="60">
        <f t="shared" si="115"/>
        <v>43.825000000000003</v>
      </c>
    </row>
    <row r="271" spans="1:13" ht="15" thickBot="1" x14ac:dyDescent="0.4">
      <c r="A271" s="57" t="s">
        <v>85</v>
      </c>
      <c r="G271" s="60">
        <f>SUM(G$164:G$165)+G$148+$G120</f>
        <v>29.742000000000001</v>
      </c>
      <c r="K271" s="60">
        <f t="shared" si="113"/>
        <v>32.921999999999997</v>
      </c>
      <c r="L271" s="60">
        <f t="shared" si="114"/>
        <v>34.515000000000001</v>
      </c>
      <c r="M271" s="60">
        <f t="shared" si="115"/>
        <v>37</v>
      </c>
    </row>
    <row r="272" spans="1:13" ht="15" thickBot="1" x14ac:dyDescent="0.4">
      <c r="A272" s="58" t="s">
        <v>164</v>
      </c>
      <c r="G272" s="65">
        <f>SUM(G$164:G$165)+G$148+$G121</f>
        <v>29.301000000000002</v>
      </c>
      <c r="K272" s="65">
        <f t="shared" si="113"/>
        <v>31.158000000000001</v>
      </c>
      <c r="L272" s="60">
        <f t="shared" si="114"/>
        <v>32.625</v>
      </c>
      <c r="M272" s="60">
        <f t="shared" si="115"/>
        <v>34.075000000000003</v>
      </c>
    </row>
    <row r="273" spans="1:13" ht="15" thickBot="1" x14ac:dyDescent="0.4">
      <c r="A273" s="54"/>
    </row>
    <row r="274" spans="1:13" ht="15" thickBot="1" x14ac:dyDescent="0.4">
      <c r="A274" s="56" t="s">
        <v>88</v>
      </c>
      <c r="G274" s="60">
        <f>SUM(G$164:G$165)+G$147+G$149+G$150+G$152+G$153+G$155+G$156+G$158+G$160+$G123</f>
        <v>53.59</v>
      </c>
      <c r="K274" s="60">
        <f>SUM(K$164:K$165)+K$147+K$149+K$150+K$152+K$153+K$155+K$156+K$158+K$160+$K123</f>
        <v>59.72999999999999</v>
      </c>
      <c r="L274" s="60">
        <f>SUM(L$164:L$165)+L$147+L$149+L$150+L$152+L$153+L$155+L$156+L$158+L$160+$L123</f>
        <v>64.574999999999989</v>
      </c>
      <c r="M274" s="60">
        <f>SUM(M$164:M$165)+M$147+M$149+M$150+M$152+M$153+M$155+M$156+M$158+M$160+$L123</f>
        <v>66.074999999999989</v>
      </c>
    </row>
    <row r="275" spans="1:13" ht="15" thickBot="1" x14ac:dyDescent="0.4">
      <c r="A275" s="57" t="s">
        <v>89</v>
      </c>
      <c r="G275" s="60">
        <f t="shared" ref="G275:G276" si="116">SUM(G$164:G$165)+G$147+G$149+G$150+G$152+G$153+G$155+G$156+G$158+G$160+$G124</f>
        <v>53.786000000000001</v>
      </c>
      <c r="K275" s="60">
        <f t="shared" ref="K275:K276" si="117">SUM(K$164:K$165)+K$147+K$149+K$150+K$152+K$153+K$155+K$156+K$158+K$160+$K124</f>
        <v>60.513999999999996</v>
      </c>
      <c r="L275" s="60">
        <f t="shared" ref="L275:M276" si="118">SUM(L$164:L$165)+L$147+L$149+L$150+L$152+L$153+L$155+L$156+L$158+L$160+$L124</f>
        <v>67.094999999999999</v>
      </c>
      <c r="M275" s="60">
        <f t="shared" si="118"/>
        <v>68.594999999999999</v>
      </c>
    </row>
    <row r="276" spans="1:13" ht="15" thickBot="1" x14ac:dyDescent="0.4">
      <c r="A276" s="58" t="s">
        <v>90</v>
      </c>
      <c r="G276" s="65">
        <f t="shared" si="116"/>
        <v>53.933000000000007</v>
      </c>
      <c r="K276" s="65">
        <f t="shared" si="117"/>
        <v>61.10199999999999</v>
      </c>
      <c r="L276" s="60">
        <f t="shared" si="118"/>
        <v>67.724999999999994</v>
      </c>
      <c r="M276" s="60">
        <f t="shared" si="118"/>
        <v>69.224999999999994</v>
      </c>
    </row>
    <row r="277" spans="1:13" ht="15" thickBot="1" x14ac:dyDescent="0.4"/>
    <row r="278" spans="1:13" ht="15" thickBot="1" x14ac:dyDescent="0.4">
      <c r="A278" s="56" t="s">
        <v>210</v>
      </c>
      <c r="G278" s="100">
        <f>MIN(G170:G276)</f>
        <v>27.252000000000002</v>
      </c>
      <c r="K278" s="100">
        <f>MIN(K170:K276)</f>
        <v>28.962</v>
      </c>
      <c r="L278" s="100">
        <f>MIN(L170:L276)</f>
        <v>29.414999999999999</v>
      </c>
      <c r="M278" s="100">
        <f t="shared" ref="M278" si="119">MIN(M170:M276)</f>
        <v>30.75</v>
      </c>
    </row>
    <row r="279" spans="1:13" ht="15" thickBot="1" x14ac:dyDescent="0.4">
      <c r="A279" s="58" t="s">
        <v>211</v>
      </c>
      <c r="G279" s="100">
        <f>MAX(G170:G276)</f>
        <v>53.933000000000007</v>
      </c>
      <c r="K279" s="100">
        <f>MAX(K170:K276)</f>
        <v>61.10199999999999</v>
      </c>
      <c r="L279" s="100">
        <f t="shared" ref="L279:M279" si="120">MAX(L170:L276)</f>
        <v>67.724999999999994</v>
      </c>
      <c r="M279" s="100">
        <f t="shared" si="120"/>
        <v>69.224999999999994</v>
      </c>
    </row>
    <row r="281" spans="1:13" ht="15" thickBot="1" x14ac:dyDescent="0.4"/>
    <row r="282" spans="1:13" ht="15" thickBot="1" x14ac:dyDescent="0.4">
      <c r="A282" s="102" t="s">
        <v>212</v>
      </c>
      <c r="C282" s="108" t="s">
        <v>217</v>
      </c>
      <c r="D282" s="109"/>
      <c r="E282" s="110"/>
      <c r="G282" s="108" t="s">
        <v>218</v>
      </c>
      <c r="H282" s="109"/>
      <c r="I282" s="110"/>
    </row>
    <row r="283" spans="1:13" ht="15" thickBot="1" x14ac:dyDescent="0.4">
      <c r="A283" s="103" t="s">
        <v>216</v>
      </c>
      <c r="C283" s="104">
        <v>47</v>
      </c>
      <c r="D283" s="105">
        <v>862</v>
      </c>
      <c r="E283" s="106" t="s">
        <v>215</v>
      </c>
      <c r="G283" s="112">
        <v>950</v>
      </c>
      <c r="H283" s="113">
        <v>2150</v>
      </c>
      <c r="I283" s="106" t="s">
        <v>215</v>
      </c>
    </row>
    <row r="284" spans="1:13" ht="15" thickBot="1" x14ac:dyDescent="0.4">
      <c r="A284" s="101" t="s">
        <v>213</v>
      </c>
      <c r="C284" s="107">
        <f>G278</f>
        <v>27.252000000000002</v>
      </c>
      <c r="D284" s="107">
        <f>K278</f>
        <v>28.962</v>
      </c>
      <c r="E284" s="107">
        <f>D284-C284</f>
        <v>1.7099999999999973</v>
      </c>
      <c r="G284" s="21">
        <f>L278</f>
        <v>29.414999999999999</v>
      </c>
      <c r="H284" s="21">
        <f>M278</f>
        <v>30.75</v>
      </c>
      <c r="I284" s="21">
        <f>H284-G284</f>
        <v>1.3350000000000009</v>
      </c>
    </row>
    <row r="285" spans="1:13" ht="15" thickBot="1" x14ac:dyDescent="0.4">
      <c r="A285" s="100" t="s">
        <v>214</v>
      </c>
      <c r="C285" s="107">
        <f>G279</f>
        <v>53.933000000000007</v>
      </c>
      <c r="D285" s="107">
        <f>K279</f>
        <v>61.10199999999999</v>
      </c>
      <c r="E285" s="107">
        <f>D285-C285</f>
        <v>7.1689999999999827</v>
      </c>
      <c r="G285" s="21">
        <f>L279</f>
        <v>67.724999999999994</v>
      </c>
      <c r="H285" s="21">
        <f>M279</f>
        <v>69.224999999999994</v>
      </c>
      <c r="I285" s="21">
        <f>H285-G285</f>
        <v>1.5</v>
      </c>
    </row>
    <row r="286" spans="1:13" ht="15" thickBot="1" x14ac:dyDescent="0.4">
      <c r="A286" s="100" t="s">
        <v>215</v>
      </c>
      <c r="C286" s="107">
        <f>C285-C284</f>
        <v>26.681000000000004</v>
      </c>
      <c r="D286" s="107">
        <f>D285-D284</f>
        <v>32.139999999999986</v>
      </c>
      <c r="E286" s="111">
        <f>D285-C284</f>
        <v>33.849999999999987</v>
      </c>
      <c r="G286" s="21">
        <f>G285-G284</f>
        <v>38.309999999999995</v>
      </c>
      <c r="H286" s="21">
        <f>H285-H284</f>
        <v>38.474999999999994</v>
      </c>
      <c r="I286" s="120">
        <f>H285-G284</f>
        <v>39.809999999999995</v>
      </c>
    </row>
  </sheetData>
  <mergeCells count="2">
    <mergeCell ref="C282:E282"/>
    <mergeCell ref="G282:I2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DB39-8578-429A-9498-50C656F3D0E2}">
  <dimension ref="A1:P10"/>
  <sheetViews>
    <sheetView topLeftCell="B1" zoomScale="71" zoomScaleNormal="115" workbookViewId="0">
      <selection activeCell="H1" sqref="H1:O1"/>
    </sheetView>
  </sheetViews>
  <sheetFormatPr baseColWidth="10" defaultRowHeight="14.5" x14ac:dyDescent="0.35"/>
  <cols>
    <col min="1" max="1" width="30.453125" customWidth="1"/>
  </cols>
  <sheetData>
    <row r="1" spans="1:16" x14ac:dyDescent="0.35">
      <c r="A1" s="73" t="s">
        <v>48</v>
      </c>
      <c r="B1" s="43"/>
      <c r="C1" s="43"/>
      <c r="D1" s="43"/>
      <c r="E1" s="43"/>
      <c r="F1" s="44" t="s">
        <v>50</v>
      </c>
      <c r="G1" s="44" t="s">
        <v>51</v>
      </c>
      <c r="H1" s="44" t="s">
        <v>56</v>
      </c>
      <c r="I1" s="44" t="s">
        <v>95</v>
      </c>
      <c r="J1" s="44" t="s">
        <v>92</v>
      </c>
      <c r="K1" s="44" t="s">
        <v>93</v>
      </c>
      <c r="L1" s="44" t="s">
        <v>94</v>
      </c>
      <c r="M1" s="44" t="s">
        <v>96</v>
      </c>
      <c r="N1" s="44" t="s">
        <v>97</v>
      </c>
      <c r="O1" s="44" t="s">
        <v>53</v>
      </c>
      <c r="P1" s="47" t="s">
        <v>52</v>
      </c>
    </row>
    <row r="2" spans="1:16" ht="15" thickBot="1" x14ac:dyDescent="0.4">
      <c r="A2" s="46" t="s">
        <v>49</v>
      </c>
      <c r="B2" s="45"/>
      <c r="C2" s="45"/>
      <c r="D2" s="45"/>
      <c r="E2" s="45"/>
      <c r="F2" s="46">
        <v>100</v>
      </c>
      <c r="G2" s="46">
        <v>210</v>
      </c>
      <c r="H2" s="46">
        <v>482</v>
      </c>
      <c r="I2" s="46">
        <v>514</v>
      </c>
      <c r="J2" s="46">
        <v>530</v>
      </c>
      <c r="K2" s="46">
        <v>570</v>
      </c>
      <c r="L2" s="46">
        <v>626</v>
      </c>
      <c r="M2" s="46">
        <v>650</v>
      </c>
      <c r="N2" s="46">
        <v>674</v>
      </c>
      <c r="O2" s="46">
        <v>770</v>
      </c>
      <c r="P2" s="48">
        <v>2150</v>
      </c>
    </row>
    <row r="3" spans="1:16" ht="15" thickBot="1" x14ac:dyDescent="0.4">
      <c r="A3" s="74" t="s">
        <v>54</v>
      </c>
    </row>
    <row r="4" spans="1:16" ht="15" thickBot="1" x14ac:dyDescent="0.4">
      <c r="A4" s="75" t="s">
        <v>2</v>
      </c>
    </row>
    <row r="5" spans="1:16" x14ac:dyDescent="0.35">
      <c r="A5" s="72" t="s">
        <v>55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0.12</v>
      </c>
      <c r="P5" s="2">
        <v>0.23</v>
      </c>
    </row>
    <row r="6" spans="1:16" ht="15" thickBot="1" x14ac:dyDescent="0.4">
      <c r="A6" s="33"/>
    </row>
    <row r="7" spans="1:16" ht="15" thickBot="1" x14ac:dyDescent="0.4">
      <c r="A7" s="75" t="s">
        <v>98</v>
      </c>
    </row>
    <row r="8" spans="1:16" x14ac:dyDescent="0.35">
      <c r="A8" s="72" t="s">
        <v>99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/>
    </row>
    <row r="9" spans="1:16" x14ac:dyDescent="0.35">
      <c r="A9" s="9" t="s">
        <v>100</v>
      </c>
      <c r="F9" s="2"/>
      <c r="G9" s="2">
        <v>8</v>
      </c>
      <c r="H9" s="2"/>
      <c r="I9" s="2"/>
      <c r="J9" s="2"/>
      <c r="K9" s="2"/>
      <c r="L9" s="2"/>
      <c r="M9" s="2"/>
      <c r="N9" s="2"/>
      <c r="O9" s="2"/>
    </row>
    <row r="10" spans="1:16" x14ac:dyDescent="0.35">
      <c r="A10" s="9" t="s">
        <v>101</v>
      </c>
      <c r="F10" s="2"/>
      <c r="G10" s="2"/>
      <c r="H10" s="2">
        <v>11.5</v>
      </c>
      <c r="I10" s="2">
        <v>12</v>
      </c>
      <c r="J10" s="2">
        <v>12</v>
      </c>
      <c r="K10" s="2">
        <v>12.5</v>
      </c>
      <c r="L10" s="2">
        <v>13</v>
      </c>
      <c r="M10" s="2">
        <v>13.5</v>
      </c>
      <c r="N10" s="2">
        <v>13.5</v>
      </c>
      <c r="O10" s="2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3863-E88E-4754-BC08-D95601504595}">
  <dimension ref="B1:G41"/>
  <sheetViews>
    <sheetView topLeftCell="B11" workbookViewId="0">
      <selection activeCell="E37" sqref="E37"/>
    </sheetView>
  </sheetViews>
  <sheetFormatPr baseColWidth="10" defaultRowHeight="14.5" x14ac:dyDescent="0.35"/>
  <cols>
    <col min="1" max="1" width="13.7265625" customWidth="1"/>
    <col min="2" max="2" width="25.08984375" customWidth="1"/>
    <col min="3" max="3" width="18.453125" customWidth="1"/>
    <col min="4" max="4" width="16.6328125" customWidth="1"/>
    <col min="5" max="5" width="22.6328125" customWidth="1"/>
    <col min="6" max="6" width="23" customWidth="1"/>
    <col min="7" max="7" width="19.08984375" customWidth="1"/>
  </cols>
  <sheetData>
    <row r="1" spans="2:7" x14ac:dyDescent="0.35">
      <c r="B1" s="76" t="s">
        <v>102</v>
      </c>
      <c r="C1" s="76" t="s">
        <v>103</v>
      </c>
      <c r="D1" s="76" t="s">
        <v>104</v>
      </c>
      <c r="E1" s="76" t="s">
        <v>105</v>
      </c>
      <c r="F1" s="76" t="s">
        <v>106</v>
      </c>
      <c r="G1" s="76" t="s">
        <v>107</v>
      </c>
    </row>
    <row r="2" spans="2:7" x14ac:dyDescent="0.35">
      <c r="B2" s="76" t="s">
        <v>108</v>
      </c>
      <c r="C2" s="77">
        <v>2.5</v>
      </c>
      <c r="D2" s="77">
        <v>35</v>
      </c>
      <c r="E2" s="77">
        <v>1.5</v>
      </c>
      <c r="F2" s="77">
        <v>300</v>
      </c>
      <c r="G2" s="77">
        <v>4</v>
      </c>
    </row>
    <row r="3" spans="2:7" x14ac:dyDescent="0.35">
      <c r="B3" s="76" t="s">
        <v>109</v>
      </c>
      <c r="C3" s="77">
        <v>2.5</v>
      </c>
      <c r="D3" s="77">
        <v>40</v>
      </c>
      <c r="E3" s="77">
        <v>2</v>
      </c>
      <c r="F3" s="77">
        <v>500</v>
      </c>
      <c r="G3" s="77">
        <v>5</v>
      </c>
    </row>
    <row r="4" spans="2:7" x14ac:dyDescent="0.35">
      <c r="B4" s="76" t="s">
        <v>110</v>
      </c>
      <c r="C4" s="77">
        <v>3</v>
      </c>
      <c r="D4" s="77">
        <v>40</v>
      </c>
      <c r="E4" s="77">
        <v>2</v>
      </c>
      <c r="F4" s="77">
        <v>500</v>
      </c>
      <c r="G4" s="77">
        <v>6</v>
      </c>
    </row>
    <row r="5" spans="2:7" x14ac:dyDescent="0.35">
      <c r="B5" s="76" t="s">
        <v>111</v>
      </c>
      <c r="C5" s="78">
        <v>3</v>
      </c>
      <c r="D5" s="78">
        <v>45</v>
      </c>
      <c r="E5" s="78">
        <v>2</v>
      </c>
      <c r="F5" s="78">
        <v>650</v>
      </c>
      <c r="G5" s="78">
        <v>6.5</v>
      </c>
    </row>
    <row r="6" spans="2:7" x14ac:dyDescent="0.35">
      <c r="B6" s="76" t="s">
        <v>112</v>
      </c>
      <c r="C6" s="77">
        <v>3</v>
      </c>
      <c r="D6" s="77">
        <v>45</v>
      </c>
      <c r="E6" s="77">
        <v>2</v>
      </c>
      <c r="F6" s="77">
        <v>650</v>
      </c>
      <c r="G6" s="77">
        <v>6.5</v>
      </c>
    </row>
    <row r="7" spans="2:7" x14ac:dyDescent="0.35">
      <c r="B7" s="76" t="s">
        <v>113</v>
      </c>
      <c r="C7" s="77">
        <v>0.75</v>
      </c>
      <c r="D7" s="77">
        <v>60</v>
      </c>
      <c r="E7" s="77">
        <v>2</v>
      </c>
      <c r="F7" s="77">
        <v>1200</v>
      </c>
      <c r="G7" s="77">
        <v>5</v>
      </c>
    </row>
    <row r="10" spans="2:7" x14ac:dyDescent="0.35">
      <c r="B10" s="79" t="s">
        <v>114</v>
      </c>
      <c r="C10" s="80" t="s">
        <v>115</v>
      </c>
      <c r="D10" s="79" t="s">
        <v>116</v>
      </c>
      <c r="E10" s="79" t="s">
        <v>107</v>
      </c>
    </row>
    <row r="11" spans="2:7" x14ac:dyDescent="0.35">
      <c r="B11" s="79" t="s">
        <v>117</v>
      </c>
      <c r="C11" s="77">
        <v>0.25</v>
      </c>
      <c r="D11" s="77">
        <v>1.5</v>
      </c>
      <c r="E11" s="77">
        <v>2</v>
      </c>
    </row>
    <row r="12" spans="2:7" x14ac:dyDescent="0.35">
      <c r="B12" s="79" t="s">
        <v>118</v>
      </c>
      <c r="C12" s="77">
        <v>0.35</v>
      </c>
      <c r="D12" s="77">
        <v>2</v>
      </c>
      <c r="E12" s="77">
        <v>3</v>
      </c>
    </row>
    <row r="15" spans="2:7" x14ac:dyDescent="0.35">
      <c r="E15" s="97" t="s">
        <v>119</v>
      </c>
      <c r="F15" s="98"/>
      <c r="G15" s="81"/>
    </row>
    <row r="16" spans="2:7" x14ac:dyDescent="0.35">
      <c r="B16" s="79" t="s">
        <v>120</v>
      </c>
      <c r="C16" s="79" t="s">
        <v>121</v>
      </c>
      <c r="D16" s="79" t="s">
        <v>122</v>
      </c>
      <c r="E16" s="79" t="s">
        <v>123</v>
      </c>
      <c r="F16" s="79" t="s">
        <v>124</v>
      </c>
      <c r="G16" s="79" t="s">
        <v>107</v>
      </c>
    </row>
    <row r="17" spans="2:7" x14ac:dyDescent="0.35">
      <c r="B17" s="77" t="s">
        <v>125</v>
      </c>
      <c r="C17" s="79" t="s">
        <v>50</v>
      </c>
      <c r="D17" s="77">
        <v>1</v>
      </c>
      <c r="E17" s="77">
        <v>30</v>
      </c>
      <c r="F17" s="77">
        <v>40</v>
      </c>
      <c r="G17" s="77">
        <v>1</v>
      </c>
    </row>
    <row r="18" spans="2:7" x14ac:dyDescent="0.35">
      <c r="B18" s="77" t="s">
        <v>125</v>
      </c>
      <c r="C18" s="79" t="s">
        <v>51</v>
      </c>
      <c r="D18" s="77">
        <v>2</v>
      </c>
      <c r="E18" s="77">
        <v>15</v>
      </c>
      <c r="F18" s="77">
        <v>20</v>
      </c>
      <c r="G18" s="77">
        <v>1</v>
      </c>
    </row>
    <row r="19" spans="2:7" x14ac:dyDescent="0.35">
      <c r="B19" s="77" t="s">
        <v>126</v>
      </c>
      <c r="C19" s="79" t="s">
        <v>127</v>
      </c>
      <c r="D19" s="77">
        <v>13</v>
      </c>
      <c r="E19" s="77">
        <v>70</v>
      </c>
      <c r="F19" s="77">
        <v>95</v>
      </c>
      <c r="G19" s="77">
        <v>1.5</v>
      </c>
    </row>
    <row r="20" spans="2:7" x14ac:dyDescent="0.35">
      <c r="B20" s="77" t="s">
        <v>128</v>
      </c>
      <c r="C20" s="79" t="s">
        <v>129</v>
      </c>
      <c r="D20" s="78">
        <v>15</v>
      </c>
      <c r="E20" s="78">
        <v>90</v>
      </c>
      <c r="F20" s="78">
        <v>125</v>
      </c>
      <c r="G20" s="78">
        <v>2.5</v>
      </c>
    </row>
    <row r="21" spans="2:7" x14ac:dyDescent="0.35">
      <c r="C21" s="79" t="s">
        <v>130</v>
      </c>
      <c r="D21" s="77">
        <v>17</v>
      </c>
      <c r="E21" s="77">
        <v>105</v>
      </c>
      <c r="F21" s="77">
        <v>150</v>
      </c>
      <c r="G21" s="77">
        <v>3</v>
      </c>
    </row>
    <row r="22" spans="2:7" x14ac:dyDescent="0.35">
      <c r="C22" s="79" t="s">
        <v>131</v>
      </c>
      <c r="D22" s="77">
        <v>19</v>
      </c>
      <c r="E22" s="77">
        <v>130</v>
      </c>
      <c r="F22" s="77">
        <v>175</v>
      </c>
      <c r="G22" s="77">
        <v>4</v>
      </c>
    </row>
    <row r="23" spans="2:7" x14ac:dyDescent="0.35">
      <c r="C23" s="79" t="s">
        <v>132</v>
      </c>
      <c r="D23" s="77" t="s">
        <v>133</v>
      </c>
      <c r="E23" s="77">
        <v>140</v>
      </c>
      <c r="F23" s="77">
        <v>190</v>
      </c>
      <c r="G23" s="77">
        <v>4</v>
      </c>
    </row>
    <row r="24" spans="2:7" x14ac:dyDescent="0.35">
      <c r="D24" t="s">
        <v>134</v>
      </c>
    </row>
    <row r="27" spans="2:7" x14ac:dyDescent="0.35">
      <c r="B27" s="79" t="s">
        <v>135</v>
      </c>
      <c r="C27" s="79" t="s">
        <v>136</v>
      </c>
      <c r="D27" s="79" t="s">
        <v>137</v>
      </c>
      <c r="E27" s="79" t="s">
        <v>138</v>
      </c>
      <c r="F27" s="79" t="s">
        <v>139</v>
      </c>
      <c r="G27" s="79" t="s">
        <v>107</v>
      </c>
    </row>
    <row r="28" spans="2:7" x14ac:dyDescent="0.35">
      <c r="B28" s="79" t="s">
        <v>108</v>
      </c>
      <c r="C28" s="82">
        <v>0.6</v>
      </c>
      <c r="D28" s="77">
        <v>36.200000000000003</v>
      </c>
      <c r="E28" s="77">
        <v>280</v>
      </c>
      <c r="F28" s="77">
        <v>380</v>
      </c>
      <c r="G28" s="77">
        <v>3</v>
      </c>
    </row>
    <row r="29" spans="2:7" x14ac:dyDescent="0.35">
      <c r="B29" s="79" t="s">
        <v>109</v>
      </c>
      <c r="C29" s="82">
        <v>0.65</v>
      </c>
      <c r="D29" s="77">
        <v>37</v>
      </c>
      <c r="E29" s="77">
        <v>345</v>
      </c>
      <c r="F29" s="77">
        <v>475</v>
      </c>
      <c r="G29" s="77">
        <v>5</v>
      </c>
    </row>
    <row r="30" spans="2:7" x14ac:dyDescent="0.35">
      <c r="B30" s="79" t="s">
        <v>110</v>
      </c>
      <c r="C30" s="83">
        <v>0.8</v>
      </c>
      <c r="D30" s="84">
        <v>39</v>
      </c>
      <c r="E30" s="84">
        <v>500</v>
      </c>
      <c r="F30" s="84">
        <v>690</v>
      </c>
      <c r="G30" s="84">
        <v>6.5</v>
      </c>
    </row>
    <row r="31" spans="2:7" x14ac:dyDescent="0.35">
      <c r="B31" s="79" t="s">
        <v>111</v>
      </c>
      <c r="C31" s="82">
        <v>0.9</v>
      </c>
      <c r="D31" s="77">
        <v>39.5</v>
      </c>
      <c r="E31" s="77">
        <v>700</v>
      </c>
      <c r="F31" s="77">
        <v>980</v>
      </c>
      <c r="G31" s="77">
        <v>7.5</v>
      </c>
    </row>
    <row r="32" spans="2:7" x14ac:dyDescent="0.35">
      <c r="B32" s="79" t="s">
        <v>112</v>
      </c>
      <c r="C32" s="82">
        <v>1</v>
      </c>
      <c r="D32" s="77">
        <v>40.5</v>
      </c>
      <c r="E32" s="77">
        <v>740</v>
      </c>
      <c r="F32" s="77">
        <v>1020</v>
      </c>
      <c r="G32" s="77">
        <v>8.5</v>
      </c>
    </row>
    <row r="33" spans="2:7" x14ac:dyDescent="0.35">
      <c r="B33" s="79" t="s">
        <v>113</v>
      </c>
      <c r="C33" s="82">
        <v>1.1000000000000001</v>
      </c>
      <c r="D33" s="77">
        <v>41.5</v>
      </c>
      <c r="E33" s="77">
        <v>910</v>
      </c>
      <c r="F33" s="77">
        <v>1250</v>
      </c>
      <c r="G33" s="77">
        <v>12</v>
      </c>
    </row>
    <row r="34" spans="2:7" x14ac:dyDescent="0.35">
      <c r="B34" s="79" t="s">
        <v>140</v>
      </c>
      <c r="C34" s="82">
        <v>1.25</v>
      </c>
      <c r="D34" s="77">
        <v>42</v>
      </c>
      <c r="E34" s="77">
        <v>1320</v>
      </c>
      <c r="F34" s="77">
        <v>1750</v>
      </c>
      <c r="G34" s="77">
        <v>15</v>
      </c>
    </row>
    <row r="35" spans="2:7" x14ac:dyDescent="0.35">
      <c r="B35" s="79" t="s">
        <v>141</v>
      </c>
      <c r="C35" s="82">
        <v>1.8</v>
      </c>
      <c r="D35" s="77">
        <v>46</v>
      </c>
      <c r="E35" s="77">
        <v>2650</v>
      </c>
      <c r="F35" s="77">
        <v>3640</v>
      </c>
      <c r="G35" s="77">
        <v>14.2</v>
      </c>
    </row>
    <row r="38" spans="2:7" x14ac:dyDescent="0.35">
      <c r="B38" s="79" t="s">
        <v>142</v>
      </c>
      <c r="C38" s="77">
        <v>3</v>
      </c>
    </row>
    <row r="39" spans="2:7" x14ac:dyDescent="0.35">
      <c r="B39" s="79" t="s">
        <v>143</v>
      </c>
      <c r="C39" s="77">
        <v>6</v>
      </c>
    </row>
    <row r="40" spans="2:7" x14ac:dyDescent="0.35">
      <c r="F40" s="85" t="s">
        <v>144</v>
      </c>
      <c r="G40" s="85" t="s">
        <v>145</v>
      </c>
    </row>
    <row r="41" spans="2:7" x14ac:dyDescent="0.35">
      <c r="F41" s="86" t="s">
        <v>146</v>
      </c>
      <c r="G41" s="85">
        <v>800</v>
      </c>
    </row>
  </sheetData>
  <mergeCells count="1"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+Headend</vt:lpstr>
      <vt:lpstr>Support antenna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2022-11-30T18:35:50Z</dcterms:modified>
</cp:coreProperties>
</file>